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joacosta\Work\Sasa\Estimating Tool_CSnapp_PercentageFeature\V5\quotation-tool\"/>
    </mc:Choice>
  </mc:AlternateContent>
  <xr:revisionPtr revIDLastSave="0" documentId="13_ncr:1_{384050F4-938E-4F1C-BDEA-7D00CFEEF45A}" xr6:coauthVersionLast="47" xr6:coauthVersionMax="47" xr10:uidLastSave="{00000000-0000-0000-0000-000000000000}"/>
  <bookViews>
    <workbookView xWindow="-93" yWindow="-93" windowWidth="25786" windowHeight="15466" firstSheet="2" activeTab="3" xr2:uid="{CD5F9C16-50F9-425B-9651-66782B97F628}"/>
  </bookViews>
  <sheets>
    <sheet name="Cover Page" sheetId="53" r:id="rId1"/>
    <sheet name="Summary" sheetId="69" r:id="rId2"/>
    <sheet name="Set-Up" sheetId="18" r:id="rId3"/>
    <sheet name="Option 2" sheetId="79" r:id="rId4"/>
    <sheet name="Assembly List" sheetId="65" r:id="rId5"/>
    <sheet name="ME Component List" sheetId="44" r:id="rId6"/>
    <sheet name="CE Component List" sheetId="43" r:id="rId7"/>
    <sheet name="Drivers" sheetId="14" r:id="rId8"/>
    <sheet name="Template" sheetId="67" r:id="rId9"/>
    <sheet name="Notes" sheetId="66" r:id="rId10"/>
  </sheets>
  <functionGroups builtInGroupCount="19"/>
  <definedNames>
    <definedName name="_xlnm._FilterDatabase" localSheetId="4" hidden="1">'Assembly List'!$A$2:$AF$855</definedName>
    <definedName name="Alt_Quote_MVBStoSORP12_Travel">SUM(#REF!,#REF!)</definedName>
    <definedName name="Alt_Quote_PPV_MVBS_Travel">SUM(#REF!)</definedName>
    <definedName name="asef">#REF!</definedName>
    <definedName name="b" localSheetId="4">#REF!</definedName>
    <definedName name="b" localSheetId="6">#REF!</definedName>
    <definedName name="b" localSheetId="9">#REF!</definedName>
    <definedName name="b" localSheetId="3">#REF!</definedName>
    <definedName name="b" localSheetId="8">#REF!</definedName>
    <definedName name="b">#REF!</definedName>
    <definedName name="BIWinstall_hrs">#REF!</definedName>
    <definedName name="BIWinstall_mat">#REF!</definedName>
    <definedName name="crw_panel_mat">#REF!</definedName>
    <definedName name="d">#REF!</definedName>
    <definedName name="fdszg">#REF!</definedName>
    <definedName name="find" localSheetId="4">#REF!</definedName>
    <definedName name="find" localSheetId="6">#REF!</definedName>
    <definedName name="find" localSheetId="9">#REF!</definedName>
    <definedName name="find" localSheetId="3">#REF!</definedName>
    <definedName name="find" localSheetId="8">#REF!</definedName>
    <definedName name="find">#REF!</definedName>
    <definedName name="Fixed_Quote_Travel" localSheetId="4">SUM(#REF!)</definedName>
    <definedName name="Fixed_Quote_Travel" localSheetId="9">SUM(#REF!)</definedName>
    <definedName name="Fixed_Quote_Travel">SUM(#REF!)</definedName>
    <definedName name="Hardware_Assemblies">#REF!</definedName>
    <definedName name="Hardware_Items">#REF!</definedName>
    <definedName name="hhh" localSheetId="4">#REF!</definedName>
    <definedName name="hhh" localSheetId="6">#REF!</definedName>
    <definedName name="hhh" localSheetId="9">#REF!</definedName>
    <definedName name="hhh" localSheetId="3">#REF!</definedName>
    <definedName name="hhh" localSheetId="8">#REF!</definedName>
    <definedName name="hhh">#REF!</definedName>
    <definedName name="hold" localSheetId="4">#REF!</definedName>
    <definedName name="hold" localSheetId="6">#REF!</definedName>
    <definedName name="hold" localSheetId="9">#REF!</definedName>
    <definedName name="hold" localSheetId="3">#REF!</definedName>
    <definedName name="hold" localSheetId="8">#REF!</definedName>
    <definedName name="hold">#REF!</definedName>
    <definedName name="integrationrate">#REF!</definedName>
    <definedName name="l" localSheetId="4">#REF!</definedName>
    <definedName name="l" localSheetId="6">#REF!</definedName>
    <definedName name="l" localSheetId="9">#REF!</definedName>
    <definedName name="l" localSheetId="3">#REF!</definedName>
    <definedName name="l" localSheetId="8">#REF!</definedName>
    <definedName name="l">#REF!</definedName>
    <definedName name="LID">#REF!</definedName>
    <definedName name="Material_Mark_up">#REF!</definedName>
    <definedName name="MECS_Cost">#REF!</definedName>
    <definedName name="MECS_Counts">#REF!</definedName>
    <definedName name="MVBs_thru_SORP12" localSheetId="4">SUM(#REF!)</definedName>
    <definedName name="MVBs_thru_SORP12" localSheetId="9">SUM(#REF!)</definedName>
    <definedName name="MVBs_thru_SORP12">SUM(#REF!)</definedName>
    <definedName name="OBS_Panels">#REF!</definedName>
    <definedName name="Productionizing" localSheetId="4">SUM(#REF!)</definedName>
    <definedName name="Productionizing" localSheetId="9">SUM(#REF!)</definedName>
    <definedName name="Productionizing">SUM(#REF!)</definedName>
    <definedName name="Program">#REF!</definedName>
    <definedName name="Sample" localSheetId="4">#REF!</definedName>
    <definedName name="Sample" localSheetId="6">#REF!</definedName>
    <definedName name="Sample" localSheetId="9">#REF!</definedName>
    <definedName name="Sample" localSheetId="3">#REF!</definedName>
    <definedName name="Sample" localSheetId="8">#REF!</definedName>
    <definedName name="Sample">#REF!</definedName>
    <definedName name="sealname">#REF!</definedName>
    <definedName name="Server">#REF!</definedName>
    <definedName name="SORP">#REF!</definedName>
    <definedName name="tell" localSheetId="4">#REF!</definedName>
    <definedName name="tell" localSheetId="6">#REF!</definedName>
    <definedName name="tell" localSheetId="9">#REF!</definedName>
    <definedName name="tell" localSheetId="3">#REF!</definedName>
    <definedName name="tell" localSheetId="8">#REF!</definedName>
    <definedName name="tell">#REF!</definedName>
    <definedName name="Test2" localSheetId="4">#REF!</definedName>
    <definedName name="Test2" localSheetId="6">#REF!</definedName>
    <definedName name="Test2" localSheetId="9">#REF!</definedName>
    <definedName name="Test2" localSheetId="3">#REF!</definedName>
    <definedName name="Test2" localSheetId="8">#REF!</definedName>
    <definedName name="Test2">#REF!</definedName>
    <definedName name="v" localSheetId="4">#REF!</definedName>
    <definedName name="v" localSheetId="6">#REF!</definedName>
    <definedName name="v" localSheetId="9">#REF!</definedName>
    <definedName name="v" localSheetId="3">#REF!</definedName>
    <definedName name="v" localSheetId="8">#REF!</definedName>
    <definedName name="v">#REF!</definedName>
    <definedName name="Weekend_Labor">#REF!</definedName>
    <definedName name="xf">#REF!</definedName>
  </definedNames>
  <calcPr calcId="191029" iterate="1" iterateCount="100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79" l="1"/>
  <c r="I3" i="69"/>
  <c r="E3" i="69"/>
  <c r="I2" i="69"/>
  <c r="E2" i="69"/>
  <c r="K3" i="69"/>
  <c r="J3" i="69"/>
  <c r="H3" i="69"/>
  <c r="G3" i="69"/>
  <c r="F3" i="69"/>
  <c r="D3" i="69"/>
  <c r="C3" i="69"/>
  <c r="B3" i="69"/>
  <c r="L33" i="79"/>
  <c r="AD33" i="79" s="1"/>
  <c r="K33" i="79"/>
  <c r="L32" i="79"/>
  <c r="K32" i="79"/>
  <c r="E32" i="79"/>
  <c r="I32" i="79" s="1"/>
  <c r="M32" i="79" s="1"/>
  <c r="S32" i="79" s="1"/>
  <c r="Z32" i="79" s="1"/>
  <c r="L31" i="79"/>
  <c r="K31" i="79"/>
  <c r="J31" i="79"/>
  <c r="N31" i="79" s="1"/>
  <c r="T31" i="79" s="1"/>
  <c r="AA31" i="79" s="1"/>
  <c r="I31" i="79"/>
  <c r="M31" i="79" s="1"/>
  <c r="S31" i="79" s="1"/>
  <c r="R30" i="79" a="1"/>
  <c r="R30" i="79" s="1"/>
  <c r="L30" i="79"/>
  <c r="K30" i="79"/>
  <c r="Q30" i="79" s="1" a="1"/>
  <c r="Q30" i="79" s="1"/>
  <c r="W30" i="79" s="1"/>
  <c r="AD30" i="79" s="1"/>
  <c r="J30" i="79"/>
  <c r="P30" i="79" s="1" a="1"/>
  <c r="P30" i="79" s="1"/>
  <c r="V30" i="79" s="1"/>
  <c r="AC30" i="79" s="1"/>
  <c r="I30" i="79"/>
  <c r="M30" i="79" s="1" a="1"/>
  <c r="M30" i="79" s="1"/>
  <c r="S30" i="79" s="1"/>
  <c r="R29" i="79" a="1"/>
  <c r="R29" i="79" s="1"/>
  <c r="L29" i="79"/>
  <c r="K29" i="79"/>
  <c r="Q29" i="79" s="1" a="1"/>
  <c r="Q29" i="79" s="1"/>
  <c r="W29" i="79" s="1"/>
  <c r="AD29" i="79" s="1"/>
  <c r="J29" i="79"/>
  <c r="P29" i="79" s="1" a="1"/>
  <c r="P29" i="79" s="1"/>
  <c r="V29" i="79" s="1"/>
  <c r="AC29" i="79" s="1"/>
  <c r="I29" i="79"/>
  <c r="M29" i="79" s="1" a="1"/>
  <c r="M29" i="79" s="1"/>
  <c r="S29" i="79" s="1"/>
  <c r="R28" i="79" a="1"/>
  <c r="R28" i="79" s="1"/>
  <c r="L28" i="79"/>
  <c r="K28" i="79"/>
  <c r="Q28" i="79" s="1" a="1"/>
  <c r="Q28" i="79" s="1"/>
  <c r="J28" i="79"/>
  <c r="P28" i="79" s="1" a="1"/>
  <c r="P28" i="79" s="1"/>
  <c r="I28" i="79"/>
  <c r="M28" i="79" s="1" a="1"/>
  <c r="M28" i="79" s="1"/>
  <c r="R26" i="79" a="1"/>
  <c r="R26" i="79" s="1"/>
  <c r="Q26" i="79" a="1"/>
  <c r="Q26" i="79" s="1"/>
  <c r="W26" i="79" s="1"/>
  <c r="AD26" i="79" s="1"/>
  <c r="L26" i="79"/>
  <c r="K26" i="79"/>
  <c r="J26" i="79"/>
  <c r="P26" i="79" s="1" a="1"/>
  <c r="P26" i="79" s="1"/>
  <c r="V26" i="79" s="1"/>
  <c r="AC26" i="79" s="1"/>
  <c r="I26" i="79"/>
  <c r="M26" i="79" s="1" a="1"/>
  <c r="M26" i="79" s="1"/>
  <c r="S26" i="79" s="1"/>
  <c r="R25" i="79" a="1"/>
  <c r="R25" i="79" s="1"/>
  <c r="L25" i="79"/>
  <c r="K25" i="79"/>
  <c r="Q25" i="79" s="1" a="1"/>
  <c r="Q25" i="79" s="1"/>
  <c r="W25" i="79" s="1"/>
  <c r="AD25" i="79" s="1"/>
  <c r="J25" i="79"/>
  <c r="P25" i="79" s="1" a="1"/>
  <c r="P25" i="79" s="1"/>
  <c r="V25" i="79" s="1"/>
  <c r="AC25" i="79" s="1"/>
  <c r="I25" i="79"/>
  <c r="M25" i="79" s="1" a="1"/>
  <c r="M25" i="79" s="1"/>
  <c r="S25" i="79" s="1"/>
  <c r="R24" i="79" a="1"/>
  <c r="R24" i="79" s="1"/>
  <c r="L24" i="79"/>
  <c r="K24" i="79"/>
  <c r="Q24" i="79" s="1" a="1"/>
  <c r="Q24" i="79" s="1"/>
  <c r="W24" i="79" s="1"/>
  <c r="J24" i="79"/>
  <c r="O24" i="79" s="1" a="1"/>
  <c r="O24" i="79" s="1"/>
  <c r="U24" i="79" s="1"/>
  <c r="I24" i="79"/>
  <c r="M24" i="79" s="1" a="1"/>
  <c r="M24" i="79" s="1"/>
  <c r="S24" i="79" s="1"/>
  <c r="R23" i="79" a="1"/>
  <c r="R23" i="79" s="1"/>
  <c r="Q23" i="79" a="1"/>
  <c r="Q23" i="79" s="1"/>
  <c r="W23" i="79" s="1"/>
  <c r="AD23" i="79" s="1"/>
  <c r="L23" i="79"/>
  <c r="K23" i="79"/>
  <c r="J23" i="79"/>
  <c r="N23" i="79" s="1" a="1"/>
  <c r="N23" i="79" s="1"/>
  <c r="T23" i="79" s="1"/>
  <c r="I23" i="79"/>
  <c r="M23" i="79" s="1" a="1"/>
  <c r="M23" i="79" s="1"/>
  <c r="S23" i="79" s="1"/>
  <c r="R22" i="79" a="1"/>
  <c r="R22" i="79" s="1"/>
  <c r="L22" i="79"/>
  <c r="K22" i="79"/>
  <c r="Q22" i="79" s="1" a="1"/>
  <c r="Q22" i="79" s="1"/>
  <c r="J22" i="79"/>
  <c r="P22" i="79" s="1" a="1"/>
  <c r="P22" i="79" s="1"/>
  <c r="I22" i="79"/>
  <c r="M22" i="79" s="1" a="1"/>
  <c r="M22" i="79" s="1"/>
  <c r="R20" i="79" a="1"/>
  <c r="R20" i="79" s="1"/>
  <c r="L20" i="79"/>
  <c r="K20" i="79"/>
  <c r="Q20" i="79" s="1" a="1"/>
  <c r="Q20" i="79" s="1"/>
  <c r="W20" i="79" s="1"/>
  <c r="J20" i="79"/>
  <c r="P20" i="79" s="1" a="1"/>
  <c r="P20" i="79" s="1"/>
  <c r="V20" i="79" s="1"/>
  <c r="I20" i="79"/>
  <c r="M20" i="79" s="1" a="1"/>
  <c r="M20" i="79" s="1"/>
  <c r="S20" i="79" s="1"/>
  <c r="R19" i="79" a="1"/>
  <c r="R19" i="79" s="1"/>
  <c r="Q19" i="79" a="1"/>
  <c r="Q19" i="79" s="1"/>
  <c r="L19" i="79"/>
  <c r="K19" i="79"/>
  <c r="J19" i="79"/>
  <c r="O19" i="79" s="1" a="1"/>
  <c r="O19" i="79" s="1"/>
  <c r="I19" i="79"/>
  <c r="M19" i="79" s="1" a="1"/>
  <c r="M19" i="79" s="1"/>
  <c r="R15" i="79"/>
  <c r="L16" i="79"/>
  <c r="K16" i="79"/>
  <c r="E16" i="79"/>
  <c r="J16" i="79" s="1"/>
  <c r="N16" i="79" s="1"/>
  <c r="T16" i="79" s="1"/>
  <c r="R6" i="79"/>
  <c r="L14" i="79"/>
  <c r="K14" i="79"/>
  <c r="L13" i="79"/>
  <c r="K13" i="79"/>
  <c r="L12" i="79"/>
  <c r="K12" i="79"/>
  <c r="L11" i="79"/>
  <c r="K11" i="79"/>
  <c r="L10" i="79"/>
  <c r="K10" i="79"/>
  <c r="L9" i="79"/>
  <c r="K9" i="79"/>
  <c r="L8" i="79"/>
  <c r="K8" i="79"/>
  <c r="L7" i="79"/>
  <c r="K7" i="79"/>
  <c r="E7" i="79"/>
  <c r="J7" i="79" s="1"/>
  <c r="N7" i="79" s="1"/>
  <c r="T7" i="79" s="1"/>
  <c r="R5" i="79" a="1"/>
  <c r="R5" i="79" s="1"/>
  <c r="R4" i="79" s="1"/>
  <c r="L5" i="79"/>
  <c r="K5" i="79"/>
  <c r="J5" i="79"/>
  <c r="P5" i="79" s="1" a="1"/>
  <c r="P5" i="79" s="1"/>
  <c r="P4" i="79" s="1"/>
  <c r="I5" i="79"/>
  <c r="M5" i="79" s="1" a="1"/>
  <c r="M5" i="79" s="1"/>
  <c r="M4" i="79" s="1"/>
  <c r="R42" i="79"/>
  <c r="P42" i="79"/>
  <c r="O42" i="79"/>
  <c r="N42" i="79"/>
  <c r="M42" i="79"/>
  <c r="M34" i="79" s="1"/>
  <c r="V44" i="79"/>
  <c r="U44" i="79"/>
  <c r="T44" i="79"/>
  <c r="S44" i="79"/>
  <c r="L44" i="79"/>
  <c r="K44" i="79"/>
  <c r="Q44" i="79"/>
  <c r="W44" i="79" s="1"/>
  <c r="AD44" i="79" s="1"/>
  <c r="V43" i="79"/>
  <c r="U43" i="79"/>
  <c r="T43" i="79"/>
  <c r="S43" i="79"/>
  <c r="L43" i="79"/>
  <c r="K43" i="79"/>
  <c r="E43" i="79"/>
  <c r="J43" i="79" s="1"/>
  <c r="Q43" i="79"/>
  <c r="X43" i="79" s="1"/>
  <c r="Q35" i="79"/>
  <c r="P35" i="79"/>
  <c r="O35" i="79"/>
  <c r="N35" i="79"/>
  <c r="M35" i="79"/>
  <c r="W41" i="79"/>
  <c r="V41" i="79"/>
  <c r="U41" i="79"/>
  <c r="T41" i="79"/>
  <c r="S41" i="79"/>
  <c r="L41" i="79"/>
  <c r="K41" i="79"/>
  <c r="R41" i="79"/>
  <c r="X41" i="79" s="1"/>
  <c r="W40" i="79"/>
  <c r="V40" i="79"/>
  <c r="U40" i="79"/>
  <c r="T40" i="79"/>
  <c r="S40" i="79"/>
  <c r="L40" i="79"/>
  <c r="K40" i="79"/>
  <c r="R40" i="79"/>
  <c r="X40" i="79" s="1"/>
  <c r="W39" i="79"/>
  <c r="V39" i="79"/>
  <c r="U39" i="79"/>
  <c r="T39" i="79"/>
  <c r="S39" i="79"/>
  <c r="L39" i="79"/>
  <c r="K39" i="79"/>
  <c r="R39" i="79"/>
  <c r="X39" i="79" s="1"/>
  <c r="W38" i="79"/>
  <c r="V38" i="79"/>
  <c r="U38" i="79"/>
  <c r="T38" i="79"/>
  <c r="S38" i="79"/>
  <c r="L38" i="79"/>
  <c r="K38" i="79"/>
  <c r="R38" i="79"/>
  <c r="X38" i="79" s="1"/>
  <c r="W37" i="79"/>
  <c r="V37" i="79"/>
  <c r="U37" i="79"/>
  <c r="T37" i="79"/>
  <c r="S37" i="79"/>
  <c r="L37" i="79"/>
  <c r="K37" i="79"/>
  <c r="R37" i="79"/>
  <c r="X37" i="79" s="1"/>
  <c r="W36" i="79"/>
  <c r="V36" i="79"/>
  <c r="U36" i="79"/>
  <c r="T36" i="79"/>
  <c r="S36" i="79"/>
  <c r="L36" i="79"/>
  <c r="K36" i="79"/>
  <c r="E36" i="79"/>
  <c r="J36" i="79" s="1"/>
  <c r="R36" i="79"/>
  <c r="X36" i="79" s="1"/>
  <c r="A226" i="65"/>
  <c r="A225" i="65"/>
  <c r="A224" i="65"/>
  <c r="A223" i="65"/>
  <c r="A222" i="65"/>
  <c r="A221" i="65"/>
  <c r="L226" i="65"/>
  <c r="K226" i="65"/>
  <c r="L225" i="65"/>
  <c r="K225" i="65"/>
  <c r="L224" i="65"/>
  <c r="K224" i="65"/>
  <c r="L223" i="65"/>
  <c r="K223" i="65"/>
  <c r="L222" i="65"/>
  <c r="K222" i="65"/>
  <c r="L221" i="65"/>
  <c r="K221" i="65"/>
  <c r="E221" i="65"/>
  <c r="R220" i="65"/>
  <c r="B3" i="14"/>
  <c r="D3" i="14" s="1"/>
  <c r="B4" i="14"/>
  <c r="D4" i="14"/>
  <c r="B5" i="14"/>
  <c r="D5" i="14"/>
  <c r="B6" i="14"/>
  <c r="D6" i="14" s="1"/>
  <c r="B7" i="14"/>
  <c r="D7" i="14"/>
  <c r="B8" i="14"/>
  <c r="D8" i="14"/>
  <c r="B9" i="14"/>
  <c r="D9" i="14" s="1"/>
  <c r="R27" i="79" l="1"/>
  <c r="R18" i="79"/>
  <c r="AD20" i="79"/>
  <c r="J32" i="79"/>
  <c r="N32" i="79" s="1"/>
  <c r="T32" i="79" s="1"/>
  <c r="AA32" i="79" s="1"/>
  <c r="M27" i="79"/>
  <c r="AB24" i="79"/>
  <c r="Q18" i="79"/>
  <c r="Z31" i="79"/>
  <c r="Q21" i="79"/>
  <c r="AA16" i="79"/>
  <c r="AA15" i="79" s="1"/>
  <c r="AA23" i="79"/>
  <c r="X31" i="79"/>
  <c r="AE31" i="79" s="1"/>
  <c r="Q31" i="79"/>
  <c r="P31" i="79"/>
  <c r="V31" i="79" s="1"/>
  <c r="AC31" i="79" s="1"/>
  <c r="O31" i="79"/>
  <c r="U31" i="79" s="1"/>
  <c r="AB31" i="79" s="1"/>
  <c r="P24" i="79" a="1"/>
  <c r="P24" i="79" s="1"/>
  <c r="V24" i="79" s="1"/>
  <c r="AC24" i="79" s="1"/>
  <c r="R21" i="79"/>
  <c r="R17" i="79" s="1"/>
  <c r="N26" i="79" a="1"/>
  <c r="N26" i="79" s="1"/>
  <c r="T26" i="79" s="1"/>
  <c r="AA26" i="79" s="1"/>
  <c r="AD24" i="79"/>
  <c r="O29" i="79" a="1"/>
  <c r="O29" i="79" s="1"/>
  <c r="U29" i="79" s="1"/>
  <c r="AB29" i="79" s="1"/>
  <c r="X28" i="79"/>
  <c r="N29" i="79" a="1"/>
  <c r="N29" i="79" s="1"/>
  <c r="T29" i="79" s="1"/>
  <c r="AA29" i="79" s="1"/>
  <c r="O23" i="79" a="1"/>
  <c r="O23" i="79" s="1"/>
  <c r="U23" i="79" s="1"/>
  <c r="AB23" i="79" s="1"/>
  <c r="P23" i="79" a="1"/>
  <c r="P23" i="79" s="1"/>
  <c r="V23" i="79" s="1"/>
  <c r="AC23" i="79" s="1"/>
  <c r="O26" i="79" a="1"/>
  <c r="O26" i="79" s="1"/>
  <c r="U26" i="79" s="1"/>
  <c r="AB26" i="79" s="1"/>
  <c r="X29" i="79"/>
  <c r="AE29" i="79" s="1"/>
  <c r="N30" i="79" a="1"/>
  <c r="N30" i="79" s="1"/>
  <c r="T30" i="79" s="1"/>
  <c r="AA30" i="79" s="1"/>
  <c r="O30" i="79" a="1"/>
  <c r="O30" i="79" s="1"/>
  <c r="U30" i="79" s="1"/>
  <c r="AB30" i="79" s="1"/>
  <c r="N28" i="79" a="1"/>
  <c r="N28" i="79" s="1"/>
  <c r="O28" i="79" a="1"/>
  <c r="O28" i="79" s="1"/>
  <c r="X30" i="79"/>
  <c r="AE30" i="79" s="1"/>
  <c r="Z30" i="79"/>
  <c r="S28" i="79"/>
  <c r="W28" i="79"/>
  <c r="Z29" i="79"/>
  <c r="V28" i="79"/>
  <c r="N24" i="79" a="1"/>
  <c r="N24" i="79" s="1"/>
  <c r="T24" i="79" s="1"/>
  <c r="AA24" i="79" s="1"/>
  <c r="N20" i="79" a="1"/>
  <c r="N20" i="79" s="1"/>
  <c r="T20" i="79" s="1"/>
  <c r="AA20" i="79" s="1"/>
  <c r="X24" i="79"/>
  <c r="AE24" i="79" s="1"/>
  <c r="R3" i="79"/>
  <c r="V42" i="79"/>
  <c r="AC20" i="79"/>
  <c r="N19" i="79" a="1"/>
  <c r="N19" i="79" s="1"/>
  <c r="N22" i="79" a="1"/>
  <c r="N22" i="79" s="1"/>
  <c r="T22" i="79" s="1"/>
  <c r="O22" i="79" a="1"/>
  <c r="O22" i="79" s="1"/>
  <c r="X23" i="79"/>
  <c r="AE23" i="79" s="1"/>
  <c r="M21" i="79"/>
  <c r="P19" i="79" a="1"/>
  <c r="P19" i="79" s="1"/>
  <c r="P18" i="79" s="1"/>
  <c r="X25" i="79"/>
  <c r="AE25" i="79" s="1"/>
  <c r="X22" i="79"/>
  <c r="AE22" i="79" s="1"/>
  <c r="O20" i="79" a="1"/>
  <c r="O20" i="79" s="1"/>
  <c r="U20" i="79" s="1"/>
  <c r="AB20" i="79" s="1"/>
  <c r="X26" i="79"/>
  <c r="AE26" i="79" s="1"/>
  <c r="W22" i="79"/>
  <c r="W21" i="79" s="1"/>
  <c r="V22" i="79"/>
  <c r="Z24" i="79"/>
  <c r="S22" i="79"/>
  <c r="S21" i="79" s="1"/>
  <c r="Z25" i="79"/>
  <c r="Z26" i="79"/>
  <c r="Z23" i="79"/>
  <c r="N25" i="79" a="1"/>
  <c r="N25" i="79" s="1"/>
  <c r="T25" i="79" s="1"/>
  <c r="AA25" i="79" s="1"/>
  <c r="O25" i="79" a="1"/>
  <c r="O25" i="79" s="1"/>
  <c r="U25" i="79" s="1"/>
  <c r="AB25" i="79" s="1"/>
  <c r="AA7" i="79"/>
  <c r="M18" i="79"/>
  <c r="X19" i="79"/>
  <c r="AE19" i="79" s="1"/>
  <c r="X20" i="79"/>
  <c r="AE20" i="79" s="1"/>
  <c r="W19" i="79"/>
  <c r="W18" i="79" s="1"/>
  <c r="Z20" i="79"/>
  <c r="S19" i="79"/>
  <c r="S18" i="79" s="1"/>
  <c r="U19" i="79"/>
  <c r="I16" i="79"/>
  <c r="M16" i="79" s="1"/>
  <c r="S16" i="79" s="1"/>
  <c r="Z16" i="79" s="1"/>
  <c r="Z15" i="79" s="1"/>
  <c r="T42" i="79"/>
  <c r="U42" i="79"/>
  <c r="T15" i="79"/>
  <c r="N15" i="79"/>
  <c r="X16" i="79"/>
  <c r="P16" i="79"/>
  <c r="Q16" i="79"/>
  <c r="O16" i="79"/>
  <c r="Z43" i="79"/>
  <c r="P34" i="79"/>
  <c r="AC44" i="79"/>
  <c r="AA44" i="79"/>
  <c r="X44" i="79"/>
  <c r="X42" i="79" s="1"/>
  <c r="AC36" i="79"/>
  <c r="N34" i="79"/>
  <c r="O34" i="79"/>
  <c r="E8" i="79"/>
  <c r="AB36" i="79"/>
  <c r="AD36" i="79"/>
  <c r="I7" i="79"/>
  <c r="M7" i="79" s="1"/>
  <c r="S7" i="79" s="1"/>
  <c r="Z7" i="79" s="1"/>
  <c r="AB44" i="79"/>
  <c r="E37" i="79"/>
  <c r="I37" i="79" s="1"/>
  <c r="X7" i="79"/>
  <c r="Q7" i="79"/>
  <c r="P7" i="79"/>
  <c r="O7" i="79"/>
  <c r="Z40" i="79"/>
  <c r="AB40" i="79"/>
  <c r="W43" i="79"/>
  <c r="W42" i="79" s="1"/>
  <c r="AA36" i="79"/>
  <c r="E44" i="79"/>
  <c r="J44" i="79" s="1"/>
  <c r="AE43" i="79"/>
  <c r="AA40" i="79"/>
  <c r="Z44" i="79"/>
  <c r="Z42" i="79" s="1"/>
  <c r="AD41" i="79"/>
  <c r="Q42" i="79"/>
  <c r="Q34" i="79" s="1"/>
  <c r="AC40" i="79"/>
  <c r="S42" i="79"/>
  <c r="N5" i="79" a="1"/>
  <c r="N5" i="79" s="1"/>
  <c r="N4" i="79" s="1"/>
  <c r="O5" i="79" a="1"/>
  <c r="O5" i="79" s="1"/>
  <c r="O4" i="79" s="1"/>
  <c r="Q5" i="79" a="1"/>
  <c r="Q5" i="79" s="1"/>
  <c r="Q4" i="79" s="1"/>
  <c r="X5" i="79"/>
  <c r="X4" i="79" s="1"/>
  <c r="S5" i="79"/>
  <c r="S4" i="79" s="1"/>
  <c r="V5" i="79"/>
  <c r="V4" i="79" s="1"/>
  <c r="Z39" i="79"/>
  <c r="AC41" i="79"/>
  <c r="Z41" i="79"/>
  <c r="AA39" i="79"/>
  <c r="AB39" i="79"/>
  <c r="X35" i="79"/>
  <c r="AA41" i="79"/>
  <c r="AB41" i="79"/>
  <c r="AA43" i="79"/>
  <c r="AC39" i="79"/>
  <c r="AB43" i="79"/>
  <c r="AD39" i="79"/>
  <c r="AC43" i="79"/>
  <c r="AC42" i="79" s="1"/>
  <c r="Z37" i="79"/>
  <c r="AA37" i="79"/>
  <c r="AB37" i="79"/>
  <c r="AC37" i="79"/>
  <c r="AD37" i="79"/>
  <c r="AE36" i="79"/>
  <c r="Z36" i="79"/>
  <c r="AD40" i="79"/>
  <c r="Z38" i="79"/>
  <c r="I43" i="79"/>
  <c r="T35" i="79"/>
  <c r="T34" i="79" s="1"/>
  <c r="AB38" i="79"/>
  <c r="AC38" i="79"/>
  <c r="AD38" i="79"/>
  <c r="R35" i="79"/>
  <c r="R34" i="79" s="1"/>
  <c r="S35" i="79"/>
  <c r="U35" i="79"/>
  <c r="AA38" i="79"/>
  <c r="V35" i="79"/>
  <c r="I36" i="79"/>
  <c r="W35" i="79"/>
  <c r="Y41" i="79"/>
  <c r="Y40" i="79"/>
  <c r="Y39" i="79"/>
  <c r="Y38" i="79"/>
  <c r="Y37" i="79"/>
  <c r="Y36" i="79"/>
  <c r="E222" i="65"/>
  <c r="I221" i="65"/>
  <c r="M221" i="65" s="1"/>
  <c r="J221" i="65"/>
  <c r="R83" i="65"/>
  <c r="L83" i="65"/>
  <c r="K83" i="65"/>
  <c r="J83" i="65"/>
  <c r="I83" i="65"/>
  <c r="M83" i="65" s="1"/>
  <c r="R204" i="65" a="1"/>
  <c r="R204" i="65" s="1"/>
  <c r="R203" i="65" a="1"/>
  <c r="R203" i="65" s="1"/>
  <c r="R201" i="65" a="1"/>
  <c r="R201" i="65" s="1"/>
  <c r="R199" i="65" a="1"/>
  <c r="R199" i="65" s="1"/>
  <c r="R198" i="65" a="1"/>
  <c r="R198" i="65" s="1"/>
  <c r="R197" i="65" a="1"/>
  <c r="R197" i="65" s="1"/>
  <c r="R196" i="65" a="1"/>
  <c r="R196" i="65" s="1"/>
  <c r="A201" i="65" a="1"/>
  <c r="A201" i="65" s="1"/>
  <c r="A204" i="65" a="1"/>
  <c r="A204" i="65" s="1"/>
  <c r="A203" i="65" a="1"/>
  <c r="A203" i="65" s="1"/>
  <c r="A199" i="65" a="1"/>
  <c r="A199" i="65" s="1"/>
  <c r="A198" i="65" a="1"/>
  <c r="A198" i="65" s="1"/>
  <c r="A197" i="65" a="1"/>
  <c r="A197" i="65" s="1"/>
  <c r="A196" i="65" a="1"/>
  <c r="A196" i="65" s="1"/>
  <c r="L204" i="65"/>
  <c r="L203" i="65"/>
  <c r="L202" i="65"/>
  <c r="L201" i="65"/>
  <c r="L200" i="65"/>
  <c r="L199" i="65"/>
  <c r="L198" i="65"/>
  <c r="L197" i="65"/>
  <c r="L196" i="65"/>
  <c r="L195" i="65"/>
  <c r="K204" i="65"/>
  <c r="Q204" i="65" s="1" a="1"/>
  <c r="Q204" i="65" s="1"/>
  <c r="W204" i="65" s="1"/>
  <c r="J204" i="65"/>
  <c r="I204" i="65"/>
  <c r="M204" i="65" s="1" a="1"/>
  <c r="M204" i="65" s="1"/>
  <c r="K203" i="65"/>
  <c r="Q203" i="65" s="1" a="1"/>
  <c r="Q203" i="65" s="1"/>
  <c r="W203" i="65" s="1"/>
  <c r="J203" i="65"/>
  <c r="I203" i="65"/>
  <c r="M203" i="65" s="1" a="1"/>
  <c r="M203" i="65" s="1"/>
  <c r="R202" i="65" a="1"/>
  <c r="R202" i="65" s="1"/>
  <c r="K202" i="65"/>
  <c r="J202" i="65"/>
  <c r="I202" i="65"/>
  <c r="M202" i="65" s="1" a="1"/>
  <c r="M202" i="65" s="1"/>
  <c r="K201" i="65"/>
  <c r="Q201" i="65" s="1" a="1"/>
  <c r="Q201" i="65" s="1"/>
  <c r="W201" i="65" s="1"/>
  <c r="J201" i="65"/>
  <c r="I201" i="65"/>
  <c r="M201" i="65" s="1" a="1"/>
  <c r="M201" i="65" s="1"/>
  <c r="R200" i="65" a="1"/>
  <c r="R200" i="65" s="1"/>
  <c r="K200" i="65"/>
  <c r="J200" i="65"/>
  <c r="I200" i="65"/>
  <c r="M200" i="65" s="1" a="1"/>
  <c r="M200" i="65" s="1"/>
  <c r="K199" i="65"/>
  <c r="Q199" i="65" s="1" a="1"/>
  <c r="Q199" i="65" s="1"/>
  <c r="W199" i="65" s="1"/>
  <c r="J199" i="65"/>
  <c r="I199" i="65"/>
  <c r="M199" i="65" s="1" a="1"/>
  <c r="M199" i="65" s="1"/>
  <c r="K198" i="65"/>
  <c r="Q198" i="65" s="1" a="1"/>
  <c r="Q198" i="65" s="1"/>
  <c r="W198" i="65" s="1"/>
  <c r="J198" i="65"/>
  <c r="I198" i="65"/>
  <c r="M198" i="65" s="1" a="1"/>
  <c r="M198" i="65" s="1"/>
  <c r="K197" i="65"/>
  <c r="Q197" i="65" s="1" a="1"/>
  <c r="Q197" i="65" s="1"/>
  <c r="W197" i="65" s="1"/>
  <c r="J197" i="65"/>
  <c r="I197" i="65"/>
  <c r="M197" i="65" s="1" a="1"/>
  <c r="M197" i="65" s="1"/>
  <c r="K196" i="65"/>
  <c r="Q196" i="65" s="1" a="1"/>
  <c r="Q196" i="65" s="1"/>
  <c r="W196" i="65" s="1"/>
  <c r="J196" i="65"/>
  <c r="I196" i="65"/>
  <c r="M196" i="65" s="1" a="1"/>
  <c r="M196" i="65" s="1"/>
  <c r="R195" i="65"/>
  <c r="K195" i="65"/>
  <c r="J195" i="65"/>
  <c r="I195" i="65"/>
  <c r="M195" i="65" s="1" a="1"/>
  <c r="M195" i="65" s="1"/>
  <c r="A205" i="65" a="1"/>
  <c r="A205" i="65" s="1"/>
  <c r="A194" i="65" a="1"/>
  <c r="A194" i="65" s="1"/>
  <c r="L193" i="65"/>
  <c r="L192" i="65"/>
  <c r="L191" i="65"/>
  <c r="L190" i="65"/>
  <c r="R193" i="65" a="1"/>
  <c r="R193" i="65" s="1"/>
  <c r="K193" i="65"/>
  <c r="J193" i="65"/>
  <c r="I193" i="65"/>
  <c r="M193" i="65" s="1" a="1"/>
  <c r="M193" i="65" s="1"/>
  <c r="R192" i="65" a="1"/>
  <c r="R192" i="65" s="1"/>
  <c r="K192" i="65"/>
  <c r="J192" i="65"/>
  <c r="I192" i="65"/>
  <c r="M192" i="65" s="1" a="1"/>
  <c r="M192" i="65" s="1"/>
  <c r="R191" i="65" a="1"/>
  <c r="R191" i="65" s="1"/>
  <c r="K191" i="65"/>
  <c r="J191" i="65"/>
  <c r="I191" i="65"/>
  <c r="M191" i="65" s="1" a="1"/>
  <c r="M191" i="65" s="1"/>
  <c r="R190" i="65" a="1"/>
  <c r="R190" i="65" s="1"/>
  <c r="K190" i="65"/>
  <c r="J190" i="65"/>
  <c r="I190" i="65"/>
  <c r="M190" i="65" s="1" a="1"/>
  <c r="M190" i="65" s="1"/>
  <c r="A191" i="65" a="1"/>
  <c r="A191" i="65" s="1"/>
  <c r="A189" i="65" a="1"/>
  <c r="A189" i="65" s="1"/>
  <c r="A498" i="44"/>
  <c r="R932" i="65" a="1"/>
  <c r="R932" i="65" s="1"/>
  <c r="A932" i="65" a="1"/>
  <c r="A932" i="65" s="1"/>
  <c r="R931" i="65" a="1"/>
  <c r="R931" i="65" s="1"/>
  <c r="A931" i="65" a="1"/>
  <c r="A931" i="65" s="1"/>
  <c r="R930" i="65" a="1"/>
  <c r="R930" i="65" s="1"/>
  <c r="A930" i="65" a="1"/>
  <c r="A930" i="65" s="1"/>
  <c r="R929" i="65" a="1"/>
  <c r="R929" i="65" s="1"/>
  <c r="A929" i="65" a="1"/>
  <c r="A929" i="65" s="1"/>
  <c r="R928" i="65" a="1"/>
  <c r="R928" i="65" s="1"/>
  <c r="A928" i="65" a="1"/>
  <c r="A928" i="65" s="1"/>
  <c r="R927" i="65" a="1"/>
  <c r="R927" i="65" s="1"/>
  <c r="A927" i="65" a="1"/>
  <c r="A927" i="65" s="1"/>
  <c r="R926" i="65" a="1"/>
  <c r="R926" i="65" s="1"/>
  <c r="A926" i="65" a="1"/>
  <c r="A926" i="65" s="1"/>
  <c r="R925" i="65" a="1"/>
  <c r="R925" i="65" s="1"/>
  <c r="A925" i="65" a="1"/>
  <c r="A925" i="65" s="1"/>
  <c r="R924" i="65" a="1"/>
  <c r="R924" i="65" s="1"/>
  <c r="A924" i="65" a="1"/>
  <c r="A924" i="65" s="1"/>
  <c r="R923" i="65" a="1"/>
  <c r="R923" i="65" s="1"/>
  <c r="A923" i="65" a="1"/>
  <c r="A923" i="65" s="1"/>
  <c r="R855" i="65" a="1"/>
  <c r="R855" i="65" s="1"/>
  <c r="R853" i="65" a="1"/>
  <c r="R853" i="65" s="1"/>
  <c r="R851" i="65" a="1"/>
  <c r="R851" i="65" s="1"/>
  <c r="R849" i="65" a="1"/>
  <c r="R849" i="65" s="1"/>
  <c r="R847" i="65" a="1"/>
  <c r="R847" i="65" s="1"/>
  <c r="R845" i="65" a="1"/>
  <c r="R845" i="65" s="1"/>
  <c r="R843" i="65" a="1"/>
  <c r="R843" i="65" s="1"/>
  <c r="R841" i="65" a="1"/>
  <c r="R841" i="65" s="1"/>
  <c r="R839" i="65" a="1"/>
  <c r="R839" i="65" s="1"/>
  <c r="R837" i="65" a="1"/>
  <c r="R837" i="65" s="1"/>
  <c r="R835" i="65" a="1"/>
  <c r="R835" i="65" s="1"/>
  <c r="R833" i="65" a="1"/>
  <c r="R833" i="65" s="1"/>
  <c r="R831" i="65" a="1"/>
  <c r="R831" i="65" s="1"/>
  <c r="R829" i="65" a="1"/>
  <c r="R829" i="65" s="1"/>
  <c r="R827" i="65" a="1"/>
  <c r="R827" i="65" s="1"/>
  <c r="R825" i="65" a="1"/>
  <c r="R825" i="65" s="1"/>
  <c r="R823" i="65" a="1"/>
  <c r="R823" i="65" s="1"/>
  <c r="R821" i="65" a="1"/>
  <c r="R821" i="65" s="1"/>
  <c r="R819" i="65" a="1"/>
  <c r="R819" i="65" s="1"/>
  <c r="R817" i="65" a="1"/>
  <c r="R817" i="65" s="1"/>
  <c r="R815" i="65" a="1"/>
  <c r="R815" i="65" s="1"/>
  <c r="R813" i="65" a="1"/>
  <c r="R813" i="65" s="1"/>
  <c r="R811" i="65" a="1"/>
  <c r="R811" i="65" s="1"/>
  <c r="R809" i="65" a="1"/>
  <c r="R809" i="65" s="1"/>
  <c r="R807" i="65" a="1"/>
  <c r="R807" i="65" s="1"/>
  <c r="R805" i="65" a="1"/>
  <c r="R805" i="65" s="1"/>
  <c r="R803" i="65" a="1"/>
  <c r="R803" i="65" s="1"/>
  <c r="R801" i="65" a="1"/>
  <c r="R801" i="65" s="1"/>
  <c r="R799" i="65" a="1"/>
  <c r="R799" i="65" s="1"/>
  <c r="R797" i="65" a="1"/>
  <c r="R797" i="65" s="1"/>
  <c r="R795" i="65" a="1"/>
  <c r="R795" i="65" s="1"/>
  <c r="R793" i="65" a="1"/>
  <c r="R793" i="65" s="1"/>
  <c r="R791" i="65" a="1"/>
  <c r="R791" i="65" s="1"/>
  <c r="R789" i="65" a="1"/>
  <c r="R789" i="65" s="1"/>
  <c r="R787" i="65" a="1"/>
  <c r="R787" i="65" s="1"/>
  <c r="R785" i="65" a="1"/>
  <c r="R785" i="65" s="1"/>
  <c r="R783" i="65" a="1"/>
  <c r="R783" i="65" s="1"/>
  <c r="R781" i="65" a="1"/>
  <c r="R781" i="65" s="1"/>
  <c r="R779" i="65" a="1"/>
  <c r="R779" i="65" s="1"/>
  <c r="R777" i="65" a="1"/>
  <c r="R777" i="65" s="1"/>
  <c r="R775" i="65" a="1"/>
  <c r="R775" i="65" s="1"/>
  <c r="R773" i="65" a="1"/>
  <c r="R773" i="65" s="1"/>
  <c r="R771" i="65" a="1"/>
  <c r="R771" i="65" s="1"/>
  <c r="R769" i="65" a="1"/>
  <c r="R769" i="65" s="1"/>
  <c r="R767" i="65" a="1"/>
  <c r="R767" i="65" s="1"/>
  <c r="R765" i="65" a="1"/>
  <c r="R765" i="65" s="1"/>
  <c r="R763" i="65" a="1"/>
  <c r="R763" i="65" s="1"/>
  <c r="R761" i="65" a="1"/>
  <c r="R761" i="65" s="1"/>
  <c r="R759" i="65" a="1"/>
  <c r="R759" i="65" s="1"/>
  <c r="R757" i="65" a="1"/>
  <c r="R757" i="65" s="1"/>
  <c r="R755" i="65" a="1"/>
  <c r="R755" i="65" s="1"/>
  <c r="R753" i="65" a="1"/>
  <c r="R753" i="65" s="1"/>
  <c r="R751" i="65" a="1"/>
  <c r="R751" i="65" s="1"/>
  <c r="R749" i="65" a="1"/>
  <c r="R749" i="65" s="1"/>
  <c r="R747" i="65" a="1"/>
  <c r="R747" i="65" s="1"/>
  <c r="R745" i="65" a="1"/>
  <c r="R745" i="65" s="1"/>
  <c r="R743" i="65" a="1"/>
  <c r="R743" i="65" s="1"/>
  <c r="R741" i="65" a="1"/>
  <c r="R741" i="65" s="1"/>
  <c r="R739" i="65" a="1"/>
  <c r="R739" i="65" s="1"/>
  <c r="R737" i="65" a="1"/>
  <c r="R737" i="65" s="1"/>
  <c r="R735" i="65" a="1"/>
  <c r="R735" i="65" s="1"/>
  <c r="R733" i="65" a="1"/>
  <c r="R733" i="65" s="1"/>
  <c r="R731" i="65" a="1"/>
  <c r="R731" i="65" s="1"/>
  <c r="R729" i="65" a="1"/>
  <c r="R729" i="65" s="1"/>
  <c r="R727" i="65" a="1"/>
  <c r="R727" i="65" s="1"/>
  <c r="R725" i="65" a="1"/>
  <c r="R725" i="65" s="1"/>
  <c r="R723" i="65" a="1"/>
  <c r="R723" i="65" s="1"/>
  <c r="R721" i="65" a="1"/>
  <c r="R721" i="65" s="1"/>
  <c r="R719" i="65" a="1"/>
  <c r="R719" i="65" s="1"/>
  <c r="R717" i="65" a="1"/>
  <c r="R717" i="65" s="1"/>
  <c r="R715" i="65" a="1"/>
  <c r="R715" i="65" s="1"/>
  <c r="R713" i="65" a="1"/>
  <c r="R713" i="65" s="1"/>
  <c r="R711" i="65" a="1"/>
  <c r="R711" i="65" s="1"/>
  <c r="R709" i="65" a="1"/>
  <c r="R709" i="65" s="1"/>
  <c r="R707" i="65" a="1"/>
  <c r="R707" i="65" s="1"/>
  <c r="R705" i="65" a="1"/>
  <c r="R705" i="65" s="1"/>
  <c r="R703" i="65" a="1"/>
  <c r="R703" i="65" s="1"/>
  <c r="R701" i="65" a="1"/>
  <c r="R701" i="65" s="1"/>
  <c r="R699" i="65" a="1"/>
  <c r="R699" i="65" s="1"/>
  <c r="R697" i="65" a="1"/>
  <c r="R697" i="65" s="1"/>
  <c r="R695" i="65" a="1"/>
  <c r="R695" i="65" s="1"/>
  <c r="R693" i="65" a="1"/>
  <c r="R693" i="65" s="1"/>
  <c r="R691" i="65" a="1"/>
  <c r="R691" i="65" s="1"/>
  <c r="R689" i="65" a="1"/>
  <c r="R689" i="65" s="1"/>
  <c r="R687" i="65" a="1"/>
  <c r="R687" i="65" s="1"/>
  <c r="R685" i="65" a="1"/>
  <c r="R685" i="65" s="1"/>
  <c r="R683" i="65" a="1"/>
  <c r="R683" i="65" s="1"/>
  <c r="R681" i="65" a="1"/>
  <c r="R681" i="65" s="1"/>
  <c r="R679" i="65" a="1"/>
  <c r="R679" i="65" s="1"/>
  <c r="R677" i="65" a="1"/>
  <c r="R677" i="65" s="1"/>
  <c r="R675" i="65" a="1"/>
  <c r="R675" i="65" s="1"/>
  <c r="R673" i="65" a="1"/>
  <c r="R673" i="65" s="1"/>
  <c r="R671" i="65" a="1"/>
  <c r="R671" i="65" s="1"/>
  <c r="R669" i="65" a="1"/>
  <c r="R669" i="65" s="1"/>
  <c r="R667" i="65" a="1"/>
  <c r="R667" i="65" s="1"/>
  <c r="R665" i="65" a="1"/>
  <c r="R665" i="65" s="1"/>
  <c r="R663" i="65" a="1"/>
  <c r="R663" i="65" s="1"/>
  <c r="R661" i="65" a="1"/>
  <c r="R661" i="65" s="1"/>
  <c r="R660" i="65" a="1"/>
  <c r="R660" i="65" s="1"/>
  <c r="R659" i="65" a="1"/>
  <c r="R659" i="65" s="1"/>
  <c r="R658" i="65" a="1"/>
  <c r="R658" i="65" s="1"/>
  <c r="R656" i="65" a="1"/>
  <c r="R656" i="65" s="1"/>
  <c r="R655" i="65" a="1"/>
  <c r="R655" i="65" s="1"/>
  <c r="R654" i="65" a="1"/>
  <c r="R654" i="65" s="1"/>
  <c r="R653" i="65" a="1"/>
  <c r="R653" i="65" s="1"/>
  <c r="R652" i="65" a="1"/>
  <c r="R652" i="65" s="1"/>
  <c r="R651" i="65" a="1"/>
  <c r="R651" i="65" s="1"/>
  <c r="R649" i="65" a="1"/>
  <c r="R649" i="65" s="1"/>
  <c r="R648" i="65" a="1"/>
  <c r="R648" i="65" s="1"/>
  <c r="R647" i="65" a="1"/>
  <c r="R647" i="65" s="1"/>
  <c r="R646" i="65" a="1"/>
  <c r="R646" i="65" s="1"/>
  <c r="R644" i="65" a="1"/>
  <c r="R644" i="65" s="1"/>
  <c r="R643" i="65" a="1"/>
  <c r="R643" i="65" s="1"/>
  <c r="R642" i="65" a="1"/>
  <c r="R642" i="65" s="1"/>
  <c r="R641" i="65" a="1"/>
  <c r="R641" i="65" s="1"/>
  <c r="R640" i="65" a="1"/>
  <c r="R640" i="65" s="1"/>
  <c r="R639" i="65" a="1"/>
  <c r="R639" i="65" s="1"/>
  <c r="R637" i="65" a="1"/>
  <c r="R637" i="65" s="1"/>
  <c r="R636" i="65" a="1"/>
  <c r="R636" i="65" s="1"/>
  <c r="R635" i="65" a="1"/>
  <c r="R635" i="65" s="1"/>
  <c r="R634" i="65" a="1"/>
  <c r="R634" i="65" s="1"/>
  <c r="R632" i="65" a="1"/>
  <c r="R632" i="65" s="1"/>
  <c r="R631" i="65" a="1"/>
  <c r="R631" i="65" s="1"/>
  <c r="R630" i="65" a="1"/>
  <c r="R630" i="65" s="1"/>
  <c r="R628" i="65" a="1"/>
  <c r="R628" i="65" s="1"/>
  <c r="R627" i="65" a="1"/>
  <c r="R627" i="65" s="1"/>
  <c r="R626" i="65" a="1"/>
  <c r="R626" i="65" s="1"/>
  <c r="R624" i="65" a="1"/>
  <c r="R624" i="65" s="1"/>
  <c r="R623" i="65" a="1"/>
  <c r="R623" i="65" s="1"/>
  <c r="R622" i="65" a="1"/>
  <c r="R622" i="65" s="1"/>
  <c r="R621" i="65" a="1"/>
  <c r="R621" i="65" s="1"/>
  <c r="R620" i="65" a="1"/>
  <c r="R620" i="65" s="1"/>
  <c r="R619" i="65" a="1"/>
  <c r="R619" i="65" s="1"/>
  <c r="R618" i="65" a="1"/>
  <c r="R618" i="65" s="1"/>
  <c r="R617" i="65" a="1"/>
  <c r="R617" i="65" s="1"/>
  <c r="R616" i="65" a="1"/>
  <c r="R616" i="65" s="1"/>
  <c r="R614" i="65" a="1"/>
  <c r="R614" i="65" s="1"/>
  <c r="R613" i="65" a="1"/>
  <c r="R613" i="65" s="1"/>
  <c r="R612" i="65" a="1"/>
  <c r="R612" i="65" s="1"/>
  <c r="R610" i="65" a="1"/>
  <c r="R610" i="65" s="1"/>
  <c r="R609" i="65" a="1"/>
  <c r="R609" i="65" s="1"/>
  <c r="R608" i="65" a="1"/>
  <c r="R608" i="65" s="1"/>
  <c r="R607" i="65" a="1"/>
  <c r="R607" i="65" s="1"/>
  <c r="R606" i="65" a="1"/>
  <c r="R606" i="65" s="1"/>
  <c r="R604" i="65" a="1"/>
  <c r="R604" i="65" s="1"/>
  <c r="R603" i="65" a="1"/>
  <c r="R603" i="65" s="1"/>
  <c r="R602" i="65" a="1"/>
  <c r="R602" i="65" s="1"/>
  <c r="R600" i="65" a="1"/>
  <c r="R600" i="65" s="1"/>
  <c r="R599" i="65" a="1"/>
  <c r="R599" i="65" s="1"/>
  <c r="R598" i="65" a="1"/>
  <c r="R598" i="65" s="1"/>
  <c r="R597" i="65" a="1"/>
  <c r="R597" i="65" s="1"/>
  <c r="R595" i="65" a="1"/>
  <c r="R595" i="65" s="1"/>
  <c r="R594" i="65" a="1"/>
  <c r="R594" i="65" s="1"/>
  <c r="R593" i="65" a="1"/>
  <c r="R593" i="65" s="1"/>
  <c r="R591" i="65" a="1"/>
  <c r="R591" i="65" s="1"/>
  <c r="R590" i="65" a="1"/>
  <c r="R590" i="65" s="1"/>
  <c r="R589" i="65" a="1"/>
  <c r="R589" i="65" s="1"/>
  <c r="R587" i="65" a="1"/>
  <c r="R587" i="65" s="1"/>
  <c r="R586" i="65" a="1"/>
  <c r="R586" i="65" s="1"/>
  <c r="R585" i="65" a="1"/>
  <c r="R585" i="65" s="1"/>
  <c r="R584" i="65" a="1"/>
  <c r="R584" i="65" s="1"/>
  <c r="R583" i="65" a="1"/>
  <c r="R583" i="65" s="1"/>
  <c r="R582" i="65" a="1"/>
  <c r="R582" i="65" s="1"/>
  <c r="R581" i="65" a="1"/>
  <c r="R581" i="65" s="1"/>
  <c r="R580" i="65" a="1"/>
  <c r="R580" i="65" s="1"/>
  <c r="R579" i="65" a="1"/>
  <c r="R579" i="65" s="1"/>
  <c r="R578" i="65" a="1"/>
  <c r="R578" i="65" s="1"/>
  <c r="R576" i="65" a="1"/>
  <c r="R576" i="65" s="1"/>
  <c r="R575" i="65" a="1"/>
  <c r="R575" i="65" s="1"/>
  <c r="R574" i="65" a="1"/>
  <c r="R574" i="65" s="1"/>
  <c r="R573" i="65" a="1"/>
  <c r="R573" i="65" s="1"/>
  <c r="R572" i="65" a="1"/>
  <c r="R572" i="65" s="1"/>
  <c r="R571" i="65" a="1"/>
  <c r="R571" i="65" s="1"/>
  <c r="R569" i="65" a="1"/>
  <c r="R569" i="65" s="1"/>
  <c r="R568" i="65" a="1"/>
  <c r="R568" i="65" s="1"/>
  <c r="R567" i="65" a="1"/>
  <c r="R567" i="65" s="1"/>
  <c r="R566" i="65" a="1"/>
  <c r="R566" i="65" s="1"/>
  <c r="R565" i="65" a="1"/>
  <c r="R565" i="65" s="1"/>
  <c r="R564" i="65" a="1"/>
  <c r="R564" i="65" s="1"/>
  <c r="R563" i="65" a="1"/>
  <c r="R563" i="65" s="1"/>
  <c r="R562" i="65" a="1"/>
  <c r="R562" i="65" s="1"/>
  <c r="R561" i="65" a="1"/>
  <c r="R561" i="65" s="1"/>
  <c r="R560" i="65" a="1"/>
  <c r="R560" i="65" s="1"/>
  <c r="R559" i="65" a="1"/>
  <c r="R559" i="65" s="1"/>
  <c r="R558" i="65" a="1"/>
  <c r="R558" i="65" s="1"/>
  <c r="R557" i="65" a="1"/>
  <c r="R557" i="65" s="1"/>
  <c r="R556" i="65" a="1"/>
  <c r="R556" i="65" s="1"/>
  <c r="R555" i="65" a="1"/>
  <c r="R555" i="65" s="1"/>
  <c r="R553" i="65" a="1"/>
  <c r="R553" i="65" s="1"/>
  <c r="R552" i="65" a="1"/>
  <c r="R552" i="65" s="1"/>
  <c r="R551" i="65" a="1"/>
  <c r="R551" i="65" s="1"/>
  <c r="R550" i="65" a="1"/>
  <c r="R550" i="65" s="1"/>
  <c r="R549" i="65" a="1"/>
  <c r="R549" i="65" s="1"/>
  <c r="R547" i="65" a="1"/>
  <c r="R547" i="65" s="1"/>
  <c r="R546" i="65" a="1"/>
  <c r="R546" i="65" s="1"/>
  <c r="R545" i="65" a="1"/>
  <c r="R545" i="65" s="1"/>
  <c r="R544" i="65" a="1"/>
  <c r="R544" i="65" s="1"/>
  <c r="R543" i="65" a="1"/>
  <c r="R543" i="65" s="1"/>
  <c r="R541" i="65" a="1"/>
  <c r="R541" i="65" s="1"/>
  <c r="R540" i="65" a="1"/>
  <c r="R540" i="65" s="1"/>
  <c r="R539" i="65" a="1"/>
  <c r="R539" i="65" s="1"/>
  <c r="R538" i="65" a="1"/>
  <c r="R538" i="65" s="1"/>
  <c r="R537" i="65" a="1"/>
  <c r="R537" i="65" s="1"/>
  <c r="R535" i="65" a="1"/>
  <c r="R535" i="65" s="1"/>
  <c r="R534" i="65" a="1"/>
  <c r="R534" i="65" s="1"/>
  <c r="R533" i="65" a="1"/>
  <c r="R533" i="65" s="1"/>
  <c r="R532" i="65" a="1"/>
  <c r="R532" i="65" s="1"/>
  <c r="R531" i="65" a="1"/>
  <c r="R531" i="65" s="1"/>
  <c r="R529" i="65" a="1"/>
  <c r="R529" i="65" s="1"/>
  <c r="R528" i="65" a="1"/>
  <c r="R528" i="65" s="1"/>
  <c r="R527" i="65" a="1"/>
  <c r="R527" i="65" s="1"/>
  <c r="R526" i="65" a="1"/>
  <c r="R526" i="65" s="1"/>
  <c r="R525" i="65" a="1"/>
  <c r="R525" i="65" s="1"/>
  <c r="R523" i="65" a="1"/>
  <c r="R523" i="65" s="1"/>
  <c r="R522" i="65" a="1"/>
  <c r="R522" i="65" s="1"/>
  <c r="R521" i="65" a="1"/>
  <c r="R521" i="65" s="1"/>
  <c r="R520" i="65" a="1"/>
  <c r="R520" i="65" s="1"/>
  <c r="R518" i="65" a="1"/>
  <c r="R518" i="65" s="1"/>
  <c r="R517" i="65" a="1"/>
  <c r="R517" i="65" s="1"/>
  <c r="R515" i="65" a="1"/>
  <c r="R515" i="65" s="1"/>
  <c r="R514" i="65" a="1"/>
  <c r="R514" i="65" s="1"/>
  <c r="R513" i="65" a="1"/>
  <c r="R513" i="65" s="1"/>
  <c r="R512" i="65" a="1"/>
  <c r="R512" i="65" s="1"/>
  <c r="R510" i="65" a="1"/>
  <c r="R510" i="65" s="1"/>
  <c r="R509" i="65" a="1"/>
  <c r="R509" i="65" s="1"/>
  <c r="R508" i="65" a="1"/>
  <c r="R508" i="65" s="1"/>
  <c r="R507" i="65" a="1"/>
  <c r="R507" i="65" s="1"/>
  <c r="R506" i="65" a="1"/>
  <c r="R506" i="65" s="1"/>
  <c r="R505" i="65" a="1"/>
  <c r="R505" i="65" s="1"/>
  <c r="R503" i="65" a="1"/>
  <c r="R503" i="65" s="1"/>
  <c r="R502" i="65" a="1"/>
  <c r="R502" i="65" s="1"/>
  <c r="R500" i="65" a="1"/>
  <c r="R500" i="65" s="1"/>
  <c r="R499" i="65" a="1"/>
  <c r="R499" i="65" s="1"/>
  <c r="R498" i="65" a="1"/>
  <c r="R498" i="65" s="1"/>
  <c r="R497" i="65" a="1"/>
  <c r="R497" i="65" s="1"/>
  <c r="R495" i="65" a="1"/>
  <c r="R495" i="65" s="1"/>
  <c r="R494" i="65" a="1"/>
  <c r="R494" i="65" s="1"/>
  <c r="R493" i="65" a="1"/>
  <c r="R493" i="65" s="1"/>
  <c r="R492" i="65" a="1"/>
  <c r="R492" i="65" s="1"/>
  <c r="R490" i="65" a="1"/>
  <c r="R490" i="65" s="1"/>
  <c r="R488" i="65" a="1"/>
  <c r="R488" i="65" s="1"/>
  <c r="R487" i="65" a="1"/>
  <c r="R487" i="65" s="1"/>
  <c r="R485" i="65" a="1"/>
  <c r="R485" i="65" s="1"/>
  <c r="R484" i="65" a="1"/>
  <c r="R484" i="65" s="1"/>
  <c r="R483" i="65" a="1"/>
  <c r="R483" i="65" s="1"/>
  <c r="R482" i="65" a="1"/>
  <c r="R482" i="65" s="1"/>
  <c r="R481" i="65" a="1"/>
  <c r="R481" i="65" s="1"/>
  <c r="R479" i="65" a="1"/>
  <c r="R479" i="65" s="1"/>
  <c r="R477" i="65" a="1"/>
  <c r="R477" i="65" s="1"/>
  <c r="R476" i="65" a="1"/>
  <c r="R476" i="65" s="1"/>
  <c r="R475" i="65" a="1"/>
  <c r="R475" i="65" s="1"/>
  <c r="R474" i="65" a="1"/>
  <c r="R474" i="65" s="1"/>
  <c r="R472" i="65" a="1"/>
  <c r="R472" i="65" s="1"/>
  <c r="R471" i="65" a="1"/>
  <c r="R471" i="65" s="1"/>
  <c r="R470" i="65" a="1"/>
  <c r="R470" i="65" s="1"/>
  <c r="R469" i="65" a="1"/>
  <c r="R469" i="65" s="1"/>
  <c r="R468" i="65" a="1"/>
  <c r="R468" i="65" s="1"/>
  <c r="R467" i="65" a="1"/>
  <c r="R467" i="65" s="1"/>
  <c r="R465" i="65" a="1"/>
  <c r="R465" i="65" s="1"/>
  <c r="R464" i="65" a="1"/>
  <c r="R464" i="65" s="1"/>
  <c r="R463" i="65" a="1"/>
  <c r="R463" i="65" s="1"/>
  <c r="R461" i="65" a="1"/>
  <c r="R461" i="65" s="1"/>
  <c r="R460" i="65" a="1"/>
  <c r="R460" i="65" s="1"/>
  <c r="R459" i="65" a="1"/>
  <c r="R459" i="65" s="1"/>
  <c r="R458" i="65" a="1"/>
  <c r="R458" i="65" s="1"/>
  <c r="R457" i="65" a="1"/>
  <c r="R457" i="65" s="1"/>
  <c r="R455" i="65" a="1"/>
  <c r="R455" i="65" s="1"/>
  <c r="R454" i="65" a="1"/>
  <c r="R454" i="65" s="1"/>
  <c r="R452" i="65" a="1"/>
  <c r="R452" i="65" s="1"/>
  <c r="R451" i="65" a="1"/>
  <c r="R451" i="65" s="1"/>
  <c r="R449" i="65" a="1"/>
  <c r="R449" i="65" s="1"/>
  <c r="R448" i="65" a="1"/>
  <c r="R448" i="65" s="1"/>
  <c r="R446" i="65" a="1"/>
  <c r="R446" i="65" s="1"/>
  <c r="R445" i="65" a="1"/>
  <c r="R445" i="65" s="1"/>
  <c r="R443" i="65" a="1"/>
  <c r="R443" i="65" s="1"/>
  <c r="R442" i="65" a="1"/>
  <c r="R442" i="65" s="1"/>
  <c r="R441" i="65" a="1"/>
  <c r="R441" i="65" s="1"/>
  <c r="R440" i="65" a="1"/>
  <c r="R440" i="65" s="1"/>
  <c r="R439" i="65" a="1"/>
  <c r="R439" i="65" s="1"/>
  <c r="R437" i="65" a="1"/>
  <c r="R437" i="65" s="1"/>
  <c r="R436" i="65" a="1"/>
  <c r="R436" i="65" s="1"/>
  <c r="R435" i="65" a="1"/>
  <c r="R435" i="65" s="1"/>
  <c r="R434" i="65" a="1"/>
  <c r="R434" i="65" s="1"/>
  <c r="R433" i="65" a="1"/>
  <c r="R433" i="65" s="1"/>
  <c r="R431" i="65" a="1"/>
  <c r="R431" i="65" s="1"/>
  <c r="R430" i="65" a="1"/>
  <c r="R430" i="65" s="1"/>
  <c r="R428" i="65" a="1"/>
  <c r="R428" i="65" s="1"/>
  <c r="R427" i="65" a="1"/>
  <c r="R427" i="65" s="1"/>
  <c r="R425" i="65" a="1"/>
  <c r="R425" i="65" s="1"/>
  <c r="R424" i="65" a="1"/>
  <c r="R424" i="65" s="1"/>
  <c r="R423" i="65" a="1"/>
  <c r="R423" i="65" s="1"/>
  <c r="R421" i="65" a="1"/>
  <c r="R421" i="65" s="1"/>
  <c r="R420" i="65" a="1"/>
  <c r="R420" i="65" s="1"/>
  <c r="R419" i="65" a="1"/>
  <c r="R419" i="65" s="1"/>
  <c r="R418" i="65" a="1"/>
  <c r="R418" i="65" s="1"/>
  <c r="R417" i="65" a="1"/>
  <c r="R417" i="65" s="1"/>
  <c r="R416" i="65" a="1"/>
  <c r="R416" i="65" s="1"/>
  <c r="R414" i="65" a="1"/>
  <c r="R414" i="65" s="1"/>
  <c r="R413" i="65" a="1"/>
  <c r="R413" i="65" s="1"/>
  <c r="R412" i="65" a="1"/>
  <c r="R412" i="65" s="1"/>
  <c r="R411" i="65" a="1"/>
  <c r="R411" i="65" s="1"/>
  <c r="R409" i="65" a="1"/>
  <c r="R409" i="65" s="1"/>
  <c r="R408" i="65" a="1"/>
  <c r="R408" i="65" s="1"/>
  <c r="R407" i="65" a="1"/>
  <c r="R407" i="65" s="1"/>
  <c r="R405" i="65" a="1"/>
  <c r="R405" i="65" s="1"/>
  <c r="R404" i="65" a="1"/>
  <c r="R404" i="65" s="1"/>
  <c r="R403" i="65" a="1"/>
  <c r="R403" i="65" s="1"/>
  <c r="R401" i="65" a="1"/>
  <c r="R401" i="65" s="1"/>
  <c r="R399" i="65" a="1"/>
  <c r="R399" i="65" s="1"/>
  <c r="R398" i="65" a="1"/>
  <c r="R398" i="65" s="1"/>
  <c r="R397" i="65" a="1"/>
  <c r="R397" i="65" s="1"/>
  <c r="R396" i="65" a="1"/>
  <c r="R396" i="65" s="1"/>
  <c r="R395" i="65" a="1"/>
  <c r="R395" i="65" s="1"/>
  <c r="R393" i="65" a="1"/>
  <c r="R393" i="65" s="1"/>
  <c r="R392" i="65" a="1"/>
  <c r="R392" i="65" s="1"/>
  <c r="R391" i="65" a="1"/>
  <c r="R391" i="65" s="1"/>
  <c r="R390" i="65" a="1"/>
  <c r="R390" i="65" s="1"/>
  <c r="R388" i="65" a="1"/>
  <c r="R388" i="65" s="1"/>
  <c r="R387" i="65" a="1"/>
  <c r="R387" i="65" s="1"/>
  <c r="R386" i="65" a="1"/>
  <c r="R386" i="65" s="1"/>
  <c r="R385" i="65" a="1"/>
  <c r="R385" i="65" s="1"/>
  <c r="R383" i="65" a="1"/>
  <c r="R383" i="65" s="1"/>
  <c r="R382" i="65" a="1"/>
  <c r="R382" i="65" s="1"/>
  <c r="R381" i="65" a="1"/>
  <c r="R381" i="65" s="1"/>
  <c r="R380" i="65" a="1"/>
  <c r="R380" i="65" s="1"/>
  <c r="R379" i="65" a="1"/>
  <c r="R379" i="65" s="1"/>
  <c r="R378" i="65" a="1"/>
  <c r="R378" i="65" s="1"/>
  <c r="R377" i="65" a="1"/>
  <c r="R377" i="65" s="1"/>
  <c r="R375" i="65" a="1"/>
  <c r="R375" i="65" s="1"/>
  <c r="R374" i="65" a="1"/>
  <c r="R374" i="65" s="1"/>
  <c r="R373" i="65" a="1"/>
  <c r="R373" i="65" s="1"/>
  <c r="R372" i="65" a="1"/>
  <c r="R372" i="65" s="1"/>
  <c r="R371" i="65" a="1"/>
  <c r="R371" i="65" s="1"/>
  <c r="R370" i="65" a="1"/>
  <c r="R370" i="65" s="1"/>
  <c r="R369" i="65" a="1"/>
  <c r="R369" i="65" s="1"/>
  <c r="R368" i="65" a="1"/>
  <c r="R368" i="65" s="1"/>
  <c r="R367" i="65" a="1"/>
  <c r="R367" i="65" s="1"/>
  <c r="R365" i="65" a="1"/>
  <c r="R365" i="65" s="1"/>
  <c r="R364" i="65" a="1"/>
  <c r="R364" i="65" s="1"/>
  <c r="R362" i="65" a="1"/>
  <c r="R362" i="65" s="1"/>
  <c r="R361" i="65" a="1"/>
  <c r="R361" i="65" s="1"/>
  <c r="R360" i="65" a="1"/>
  <c r="R360" i="65" s="1"/>
  <c r="R359" i="65" a="1"/>
  <c r="R359" i="65" s="1"/>
  <c r="R358" i="65" a="1"/>
  <c r="R358" i="65" s="1"/>
  <c r="R357" i="65" a="1"/>
  <c r="R357" i="65" s="1"/>
  <c r="R356" i="65" a="1"/>
  <c r="R356" i="65" s="1"/>
  <c r="R355" i="65" a="1"/>
  <c r="R355" i="65" s="1"/>
  <c r="R354" i="65" a="1"/>
  <c r="R354" i="65" s="1"/>
  <c r="R352" i="65" a="1"/>
  <c r="R352" i="65" s="1"/>
  <c r="R351" i="65" a="1"/>
  <c r="R351" i="65" s="1"/>
  <c r="R350" i="65" a="1"/>
  <c r="R350" i="65" s="1"/>
  <c r="R349" i="65" a="1"/>
  <c r="R349" i="65" s="1"/>
  <c r="R348" i="65" a="1"/>
  <c r="R348" i="65" s="1"/>
  <c r="R347" i="65" a="1"/>
  <c r="R347" i="65" s="1"/>
  <c r="R346" i="65" a="1"/>
  <c r="R346" i="65" s="1"/>
  <c r="R345" i="65" a="1"/>
  <c r="R345" i="65" s="1"/>
  <c r="R344" i="65" a="1"/>
  <c r="R344" i="65" s="1"/>
  <c r="R342" i="65" a="1"/>
  <c r="R342" i="65" s="1"/>
  <c r="R341" i="65" a="1"/>
  <c r="R341" i="65" s="1"/>
  <c r="R340" i="65" a="1"/>
  <c r="R340" i="65" s="1"/>
  <c r="R339" i="65" a="1"/>
  <c r="R339" i="65" s="1"/>
  <c r="R338" i="65" a="1"/>
  <c r="R338" i="65" s="1"/>
  <c r="R337" i="65" a="1"/>
  <c r="R337" i="65" s="1"/>
  <c r="R336" i="65" a="1"/>
  <c r="R336" i="65" s="1"/>
  <c r="R334" i="65" a="1"/>
  <c r="R334" i="65" s="1"/>
  <c r="R333" i="65" a="1"/>
  <c r="R333" i="65" s="1"/>
  <c r="R331" i="65" a="1"/>
  <c r="R331" i="65" s="1"/>
  <c r="R330" i="65" a="1"/>
  <c r="R330" i="65" s="1"/>
  <c r="R329" i="65" a="1"/>
  <c r="R329" i="65" s="1"/>
  <c r="R328" i="65" a="1"/>
  <c r="R328" i="65" s="1"/>
  <c r="R327" i="65" a="1"/>
  <c r="R327" i="65" s="1"/>
  <c r="R326" i="65" a="1"/>
  <c r="R326" i="65" s="1"/>
  <c r="R325" i="65" a="1"/>
  <c r="R325" i="65" s="1"/>
  <c r="R324" i="65" a="1"/>
  <c r="R324" i="65" s="1"/>
  <c r="R323" i="65" a="1"/>
  <c r="R323" i="65" s="1"/>
  <c r="R322" i="65" a="1"/>
  <c r="R322" i="65" s="1"/>
  <c r="R321" i="65" a="1"/>
  <c r="R321" i="65" s="1"/>
  <c r="R320" i="65" a="1"/>
  <c r="R320" i="65" s="1"/>
  <c r="R319" i="65" a="1"/>
  <c r="R319" i="65" s="1"/>
  <c r="R317" i="65" a="1"/>
  <c r="R317" i="65" s="1"/>
  <c r="R316" i="65" a="1"/>
  <c r="R316" i="65" s="1"/>
  <c r="R315" i="65" a="1"/>
  <c r="R315" i="65" s="1"/>
  <c r="R314" i="65" a="1"/>
  <c r="R314" i="65" s="1"/>
  <c r="R312" i="65" a="1"/>
  <c r="R312" i="65" s="1"/>
  <c r="R311" i="65" a="1"/>
  <c r="R311" i="65" s="1"/>
  <c r="R310" i="65" a="1"/>
  <c r="R310" i="65" s="1"/>
  <c r="R309" i="65" a="1"/>
  <c r="R309" i="65" s="1"/>
  <c r="R308" i="65" a="1"/>
  <c r="R308" i="65" s="1"/>
  <c r="R307" i="65" a="1"/>
  <c r="R307" i="65" s="1"/>
  <c r="R305" i="65" a="1"/>
  <c r="R305" i="65" s="1"/>
  <c r="R304" i="65" a="1"/>
  <c r="R304" i="65" s="1"/>
  <c r="R303" i="65" a="1"/>
  <c r="R303" i="65" s="1"/>
  <c r="R302" i="65" a="1"/>
  <c r="R302" i="65" s="1"/>
  <c r="R301" i="65" a="1"/>
  <c r="R301" i="65" s="1"/>
  <c r="R299" i="65" a="1"/>
  <c r="R299" i="65" s="1"/>
  <c r="R298" i="65" a="1"/>
  <c r="R298" i="65" s="1"/>
  <c r="R297" i="65" a="1"/>
  <c r="R297" i="65" s="1"/>
  <c r="R296" i="65" a="1"/>
  <c r="R296" i="65" s="1"/>
  <c r="R295" i="65" a="1"/>
  <c r="R295" i="65" s="1"/>
  <c r="R294" i="65" a="1"/>
  <c r="R294" i="65" s="1"/>
  <c r="R293" i="65" a="1"/>
  <c r="R293" i="65" s="1"/>
  <c r="R292" i="65" a="1"/>
  <c r="R292" i="65" s="1"/>
  <c r="R290" i="65" a="1"/>
  <c r="R290" i="65" s="1"/>
  <c r="R289" i="65" a="1"/>
  <c r="R289" i="65" s="1"/>
  <c r="R288" i="65" a="1"/>
  <c r="R288" i="65" s="1"/>
  <c r="R287" i="65" a="1"/>
  <c r="R287" i="65" s="1"/>
  <c r="R286" i="65" a="1"/>
  <c r="R286" i="65" s="1"/>
  <c r="R284" i="65" a="1"/>
  <c r="R284" i="65" s="1"/>
  <c r="R283" i="65" a="1"/>
  <c r="R283" i="65" s="1"/>
  <c r="R282" i="65" a="1"/>
  <c r="R282" i="65" s="1"/>
  <c r="R281" i="65" a="1"/>
  <c r="R281" i="65" s="1"/>
  <c r="R279" i="65" a="1"/>
  <c r="R279" i="65" s="1"/>
  <c r="R278" i="65" a="1"/>
  <c r="R278" i="65" s="1"/>
  <c r="R277" i="65" a="1"/>
  <c r="R277" i="65" s="1"/>
  <c r="R276" i="65" a="1"/>
  <c r="R276" i="65" s="1"/>
  <c r="R275" i="65" a="1"/>
  <c r="R275" i="65" s="1"/>
  <c r="R274" i="65" a="1"/>
  <c r="R274" i="65" s="1"/>
  <c r="R273" i="65" a="1"/>
  <c r="R273" i="65" s="1"/>
  <c r="R271" i="65" a="1"/>
  <c r="R271" i="65" s="1"/>
  <c r="R270" i="65" a="1"/>
  <c r="R270" i="65" s="1"/>
  <c r="R269" i="65" a="1"/>
  <c r="R269" i="65" s="1"/>
  <c r="R268" i="65" a="1"/>
  <c r="R268" i="65" s="1"/>
  <c r="R266" i="65" a="1"/>
  <c r="R266" i="65" s="1"/>
  <c r="R265" i="65" a="1"/>
  <c r="R265" i="65" s="1"/>
  <c r="R264" i="65" a="1"/>
  <c r="R264" i="65" s="1"/>
  <c r="R262" i="65" a="1"/>
  <c r="R262" i="65" s="1"/>
  <c r="R261" i="65" a="1"/>
  <c r="R261" i="65" s="1"/>
  <c r="R260" i="65" a="1"/>
  <c r="R260" i="65" s="1"/>
  <c r="R259" i="65" a="1"/>
  <c r="R259" i="65" s="1"/>
  <c r="R258" i="65" a="1"/>
  <c r="R258" i="65" s="1"/>
  <c r="R256" i="65" a="1"/>
  <c r="R256" i="65" s="1"/>
  <c r="R255" i="65" a="1"/>
  <c r="R255" i="65" s="1"/>
  <c r="R254" i="65" a="1"/>
  <c r="R254" i="65" s="1"/>
  <c r="R253" i="65" a="1"/>
  <c r="R253" i="65" s="1"/>
  <c r="R252" i="65" a="1"/>
  <c r="R252" i="65" s="1"/>
  <c r="R250" i="65" a="1"/>
  <c r="R250" i="65" s="1"/>
  <c r="R249" i="65" a="1"/>
  <c r="R249" i="65" s="1"/>
  <c r="R248" i="65" a="1"/>
  <c r="R248" i="65" s="1"/>
  <c r="R247" i="65" a="1"/>
  <c r="R247" i="65" s="1"/>
  <c r="R246" i="65" a="1"/>
  <c r="R246" i="65" s="1"/>
  <c r="R244" i="65" a="1"/>
  <c r="R244" i="65" s="1"/>
  <c r="R243" i="65" a="1"/>
  <c r="R243" i="65" s="1"/>
  <c r="R241" i="65" a="1"/>
  <c r="R241" i="65" s="1"/>
  <c r="R240" i="65" a="1"/>
  <c r="R240" i="65" s="1"/>
  <c r="R239" i="65" a="1"/>
  <c r="R239" i="65" s="1"/>
  <c r="R237" i="65" a="1"/>
  <c r="R237" i="65" s="1"/>
  <c r="R236" i="65" a="1"/>
  <c r="R236" i="65" s="1"/>
  <c r="R234" i="65" a="1"/>
  <c r="R234" i="65" s="1"/>
  <c r="R233" i="65" a="1"/>
  <c r="R233" i="65" s="1"/>
  <c r="R231" i="65" a="1"/>
  <c r="R231" i="65" s="1"/>
  <c r="R230" i="65" a="1"/>
  <c r="R230" i="65" s="1"/>
  <c r="A219" i="65" a="1"/>
  <c r="A219" i="65" s="1"/>
  <c r="A218" i="65" a="1"/>
  <c r="A218" i="65" s="1"/>
  <c r="A217" i="65" a="1"/>
  <c r="A217" i="65" s="1"/>
  <c r="A216" i="65" a="1"/>
  <c r="A216" i="65" s="1"/>
  <c r="A215" i="65" a="1"/>
  <c r="A215" i="65" s="1"/>
  <c r="A214" i="65" a="1"/>
  <c r="A214" i="65" s="1"/>
  <c r="A213" i="65" a="1"/>
  <c r="A213" i="65" s="1"/>
  <c r="A212" i="65" a="1"/>
  <c r="A212" i="65" s="1"/>
  <c r="A211" i="65" a="1"/>
  <c r="A211" i="65" s="1"/>
  <c r="A210" i="65" a="1"/>
  <c r="A210" i="65" s="1"/>
  <c r="A209" i="65" a="1"/>
  <c r="A209" i="65" s="1"/>
  <c r="A208" i="65" a="1"/>
  <c r="A208" i="65" s="1"/>
  <c r="A207" i="65" a="1"/>
  <c r="A207" i="65" s="1"/>
  <c r="A206" i="65" a="1"/>
  <c r="A206" i="65" s="1"/>
  <c r="R188" i="65" a="1"/>
  <c r="R188" i="65" s="1"/>
  <c r="R187" i="65" a="1"/>
  <c r="R187" i="65" s="1"/>
  <c r="R186" i="65" a="1"/>
  <c r="R186" i="65" s="1"/>
  <c r="R185" i="65" a="1"/>
  <c r="R185" i="65" s="1"/>
  <c r="R184" i="65" a="1"/>
  <c r="R184" i="65" s="1"/>
  <c r="R183" i="65" a="1"/>
  <c r="R183" i="65" s="1"/>
  <c r="R182" i="65" a="1"/>
  <c r="R182" i="65" s="1"/>
  <c r="R181" i="65" a="1"/>
  <c r="R181" i="65" s="1"/>
  <c r="R180" i="65" a="1"/>
  <c r="R180" i="65" s="1"/>
  <c r="R178" i="65" a="1"/>
  <c r="R178" i="65" s="1"/>
  <c r="R177" i="65" a="1"/>
  <c r="R177" i="65" s="1"/>
  <c r="R176" i="65" a="1"/>
  <c r="R176" i="65" s="1"/>
  <c r="R175" i="65" a="1"/>
  <c r="R175" i="65" s="1"/>
  <c r="R174" i="65" a="1"/>
  <c r="R174" i="65" s="1"/>
  <c r="R173" i="65" a="1"/>
  <c r="R173" i="65" s="1"/>
  <c r="R172" i="65" a="1"/>
  <c r="R172" i="65" s="1"/>
  <c r="R171" i="65" a="1"/>
  <c r="R171" i="65" s="1"/>
  <c r="R170" i="65" a="1"/>
  <c r="R170" i="65" s="1"/>
  <c r="R168" i="65" a="1"/>
  <c r="R168" i="65" s="1"/>
  <c r="R167" i="65" a="1"/>
  <c r="R167" i="65" s="1"/>
  <c r="R166" i="65" a="1"/>
  <c r="R166" i="65" s="1"/>
  <c r="A165" i="65" a="1"/>
  <c r="A165" i="65" s="1"/>
  <c r="R164" i="65" a="1"/>
  <c r="R164" i="65" s="1"/>
  <c r="R163" i="65" a="1"/>
  <c r="R163" i="65" s="1"/>
  <c r="R162" i="65" a="1"/>
  <c r="R162" i="65" s="1"/>
  <c r="A161" i="65" a="1"/>
  <c r="A161" i="65" s="1"/>
  <c r="R160" i="65" a="1"/>
  <c r="R160" i="65" s="1"/>
  <c r="R159" i="65" a="1"/>
  <c r="R159" i="65" s="1"/>
  <c r="R158" i="65" a="1"/>
  <c r="R158" i="65" s="1"/>
  <c r="R157" i="65" a="1"/>
  <c r="R157" i="65" s="1"/>
  <c r="R156" i="65" a="1"/>
  <c r="R156" i="65" s="1"/>
  <c r="R155" i="65" a="1"/>
  <c r="R155" i="65" s="1"/>
  <c r="R154" i="65" a="1"/>
  <c r="R154" i="65" s="1"/>
  <c r="A153" i="65" a="1"/>
  <c r="A153" i="65" s="1"/>
  <c r="R152" i="65" a="1"/>
  <c r="R152" i="65" s="1"/>
  <c r="R151" i="65" a="1"/>
  <c r="R151" i="65" s="1"/>
  <c r="R150" i="65" a="1"/>
  <c r="R150" i="65" s="1"/>
  <c r="R149" i="65" a="1"/>
  <c r="R149" i="65" s="1"/>
  <c r="A148" i="65" a="1"/>
  <c r="A148" i="65" s="1"/>
  <c r="R147" i="65" a="1"/>
  <c r="R147" i="65" s="1"/>
  <c r="A146" i="65" a="1"/>
  <c r="A146" i="65" s="1"/>
  <c r="R145" i="65" a="1"/>
  <c r="R145" i="65" s="1"/>
  <c r="R144" i="65" a="1"/>
  <c r="R144" i="65" s="1"/>
  <c r="R143" i="65" a="1"/>
  <c r="R143" i="65" s="1"/>
  <c r="R142" i="65" a="1"/>
  <c r="R142" i="65" s="1"/>
  <c r="R141" i="65" a="1"/>
  <c r="R141" i="65" s="1"/>
  <c r="R140" i="65" a="1"/>
  <c r="R140" i="65" s="1"/>
  <c r="R139" i="65" a="1"/>
  <c r="R139" i="65" s="1"/>
  <c r="A138" i="65" a="1"/>
  <c r="A138" i="65" s="1"/>
  <c r="R137" i="65" a="1"/>
  <c r="R137" i="65" s="1"/>
  <c r="R136" i="65" a="1"/>
  <c r="R136" i="65" s="1"/>
  <c r="R135" i="65" a="1"/>
  <c r="R135" i="65" s="1"/>
  <c r="R134" i="65" a="1"/>
  <c r="R134" i="65" s="1"/>
  <c r="R133" i="65" a="1"/>
  <c r="R133" i="65" s="1"/>
  <c r="R132" i="65" a="1"/>
  <c r="R132" i="65" s="1"/>
  <c r="R131" i="65" a="1"/>
  <c r="R131" i="65" s="1"/>
  <c r="R130" i="65" a="1"/>
  <c r="R130" i="65" s="1"/>
  <c r="R129" i="65" a="1"/>
  <c r="R129" i="65" s="1"/>
  <c r="R128" i="65" a="1"/>
  <c r="R128" i="65" s="1"/>
  <c r="A127" i="65" a="1"/>
  <c r="A127" i="65" s="1"/>
  <c r="R126" i="65" a="1"/>
  <c r="R126" i="65" s="1"/>
  <c r="R125" i="65" a="1"/>
  <c r="R125" i="65" s="1"/>
  <c r="R124" i="65" a="1"/>
  <c r="R124" i="65" s="1"/>
  <c r="R123" i="65" a="1"/>
  <c r="R123" i="65" s="1"/>
  <c r="A122" i="65" a="1"/>
  <c r="A122" i="65" s="1"/>
  <c r="R121" i="65" a="1"/>
  <c r="R121" i="65" s="1"/>
  <c r="R120" i="65" a="1"/>
  <c r="R120" i="65" s="1"/>
  <c r="R119" i="65" a="1"/>
  <c r="R119" i="65" s="1"/>
  <c r="R118" i="65" a="1"/>
  <c r="R118" i="65" s="1"/>
  <c r="R117" i="65" a="1"/>
  <c r="R117" i="65" s="1"/>
  <c r="R116" i="65" a="1"/>
  <c r="R116" i="65" s="1"/>
  <c r="R115" i="65" a="1"/>
  <c r="R115" i="65" s="1"/>
  <c r="A114" i="65" a="1"/>
  <c r="A114" i="65" s="1"/>
  <c r="R113" i="65" a="1"/>
  <c r="R113" i="65" s="1"/>
  <c r="R112" i="65" a="1"/>
  <c r="R112" i="65" s="1"/>
  <c r="R111" i="65" a="1"/>
  <c r="R111" i="65" s="1"/>
  <c r="R110" i="65" a="1"/>
  <c r="R110" i="65" s="1"/>
  <c r="A109" i="65" a="1"/>
  <c r="A109" i="65" s="1"/>
  <c r="R108" i="65" a="1"/>
  <c r="R108" i="65" s="1"/>
  <c r="R107" i="65" a="1"/>
  <c r="R107" i="65" s="1"/>
  <c r="R106" i="65" a="1"/>
  <c r="R106" i="65" s="1"/>
  <c r="R105" i="65" a="1"/>
  <c r="R105" i="65" s="1"/>
  <c r="R104" i="65" a="1"/>
  <c r="R104" i="65" s="1"/>
  <c r="R103" i="65" a="1"/>
  <c r="R103" i="65" s="1"/>
  <c r="A102" i="65" a="1"/>
  <c r="A102" i="65" s="1"/>
  <c r="R101" i="65" a="1"/>
  <c r="R101" i="65" s="1"/>
  <c r="A100" i="65" a="1"/>
  <c r="A100" i="65" s="1"/>
  <c r="R99" i="65" a="1"/>
  <c r="R99" i="65" s="1"/>
  <c r="A98" i="65" a="1"/>
  <c r="A98" i="65" s="1"/>
  <c r="R97" i="65" a="1"/>
  <c r="R97" i="65" s="1"/>
  <c r="A96" i="65" a="1"/>
  <c r="A96" i="65" s="1"/>
  <c r="R95" i="65" a="1"/>
  <c r="R95" i="65" s="1"/>
  <c r="A94" i="65" a="1"/>
  <c r="A94" i="65" s="1"/>
  <c r="R93" i="65" a="1"/>
  <c r="R93" i="65" s="1"/>
  <c r="A92" i="65" a="1"/>
  <c r="A92" i="65" s="1"/>
  <c r="R91" i="65" a="1"/>
  <c r="R91" i="65" s="1"/>
  <c r="R90" i="65" a="1"/>
  <c r="R90" i="65" s="1"/>
  <c r="R89" i="65" a="1"/>
  <c r="R89" i="65" s="1"/>
  <c r="R88" i="65" a="1"/>
  <c r="R88" i="65" s="1"/>
  <c r="R87" i="65" a="1"/>
  <c r="R87" i="65" s="1"/>
  <c r="R86" i="65" a="1"/>
  <c r="R86" i="65" s="1"/>
  <c r="R85" i="65" a="1"/>
  <c r="R85" i="65" s="1"/>
  <c r="A84" i="65" a="1"/>
  <c r="A84" i="65" s="1"/>
  <c r="R82" i="65" a="1"/>
  <c r="R82" i="65" s="1"/>
  <c r="R81" i="65" a="1"/>
  <c r="R81" i="65" s="1"/>
  <c r="R80" i="65" a="1"/>
  <c r="R80" i="65" s="1"/>
  <c r="R79" i="65" a="1"/>
  <c r="R79" i="65" s="1"/>
  <c r="A78" i="65" a="1"/>
  <c r="A78" i="65" s="1"/>
  <c r="R77" i="65" a="1"/>
  <c r="R77" i="65" s="1"/>
  <c r="R76" i="65" a="1"/>
  <c r="R76" i="65" s="1"/>
  <c r="R75" i="65" a="1"/>
  <c r="R75" i="65" s="1"/>
  <c r="R74" i="65" a="1"/>
  <c r="R74" i="65" s="1"/>
  <c r="A73" i="65" a="1"/>
  <c r="A73" i="65" s="1"/>
  <c r="R72" i="65" a="1"/>
  <c r="R72" i="65" s="1"/>
  <c r="R71" i="65" a="1"/>
  <c r="R71" i="65" s="1"/>
  <c r="R70" i="65" a="1"/>
  <c r="R70" i="65" s="1"/>
  <c r="R69" i="65" a="1"/>
  <c r="R69" i="65" s="1"/>
  <c r="R68" i="65" a="1"/>
  <c r="R68" i="65" s="1"/>
  <c r="R67" i="65" a="1"/>
  <c r="R67" i="65" s="1"/>
  <c r="R66" i="65" a="1"/>
  <c r="R66" i="65" s="1"/>
  <c r="R65" i="65" a="1"/>
  <c r="R65" i="65" s="1"/>
  <c r="A64" i="65" a="1"/>
  <c r="A64" i="65" s="1"/>
  <c r="R63" i="65" a="1"/>
  <c r="R63" i="65" s="1"/>
  <c r="R62" i="65" a="1"/>
  <c r="R62" i="65" s="1"/>
  <c r="R61" i="65" a="1"/>
  <c r="R61" i="65" s="1"/>
  <c r="A60" i="65" a="1"/>
  <c r="A60" i="65" s="1"/>
  <c r="R59" i="65" a="1"/>
  <c r="R59" i="65" s="1"/>
  <c r="R58" i="65" a="1"/>
  <c r="R58" i="65" s="1"/>
  <c r="A57" i="65" a="1"/>
  <c r="A57" i="65" s="1"/>
  <c r="R56" i="65" a="1"/>
  <c r="R56" i="65" s="1"/>
  <c r="A55" i="65" a="1"/>
  <c r="A55" i="65" s="1"/>
  <c r="R54" i="65" a="1"/>
  <c r="R54" i="65" s="1"/>
  <c r="R53" i="65" a="1"/>
  <c r="R53" i="65" s="1"/>
  <c r="R52" i="65" a="1"/>
  <c r="R52" i="65" s="1"/>
  <c r="R51" i="65" a="1"/>
  <c r="R51" i="65" s="1"/>
  <c r="A50" i="65" a="1"/>
  <c r="A50" i="65" s="1"/>
  <c r="R49" i="65" a="1"/>
  <c r="R49" i="65" s="1"/>
  <c r="R48" i="65" a="1"/>
  <c r="R48" i="65" s="1"/>
  <c r="R47" i="65" a="1"/>
  <c r="R47" i="65" s="1"/>
  <c r="R46" i="65" a="1"/>
  <c r="R46" i="65" s="1"/>
  <c r="R45" i="65" a="1"/>
  <c r="R45" i="65" s="1"/>
  <c r="R44" i="65" a="1"/>
  <c r="R44" i="65" s="1"/>
  <c r="A43" i="65" a="1"/>
  <c r="A43" i="65" s="1"/>
  <c r="R42" i="65" a="1"/>
  <c r="R42" i="65" s="1"/>
  <c r="A41" i="65" a="1"/>
  <c r="A41" i="65" s="1"/>
  <c r="R40" i="65" a="1"/>
  <c r="R40" i="65" s="1"/>
  <c r="A39" i="65" a="1"/>
  <c r="A39" i="65" s="1"/>
  <c r="R38" i="65" a="1"/>
  <c r="R38" i="65" s="1"/>
  <c r="R37" i="65" a="1"/>
  <c r="R37" i="65" s="1"/>
  <c r="A36" i="65" a="1"/>
  <c r="A36" i="65" s="1"/>
  <c r="R35" i="65" a="1"/>
  <c r="R35" i="65" s="1"/>
  <c r="A34" i="65" a="1"/>
  <c r="A34" i="65" s="1"/>
  <c r="R33" i="65" a="1"/>
  <c r="R33" i="65" s="1"/>
  <c r="R32" i="65" a="1"/>
  <c r="R32" i="65" s="1"/>
  <c r="R31" i="65" a="1"/>
  <c r="R31" i="65" s="1"/>
  <c r="A30" i="65" a="1"/>
  <c r="A30" i="65" s="1"/>
  <c r="R29" i="65" a="1"/>
  <c r="R29" i="65" s="1"/>
  <c r="P29" i="65" a="1"/>
  <c r="P29" i="65" s="1"/>
  <c r="V29" i="65" s="1"/>
  <c r="N29" i="65" a="1"/>
  <c r="N29" i="65" s="1"/>
  <c r="T29" i="65" s="1"/>
  <c r="M29" i="65" a="1"/>
  <c r="M29" i="65" s="1"/>
  <c r="R28" i="65" a="1"/>
  <c r="R28" i="65" s="1"/>
  <c r="P28" i="65" a="1"/>
  <c r="P28" i="65" s="1"/>
  <c r="V28" i="65" s="1"/>
  <c r="N28" i="65" a="1"/>
  <c r="N28" i="65" s="1"/>
  <c r="T28" i="65" s="1"/>
  <c r="M28" i="65" a="1"/>
  <c r="M28" i="65" s="1"/>
  <c r="R27" i="65" a="1"/>
  <c r="R27" i="65" s="1"/>
  <c r="P27" i="65" a="1"/>
  <c r="P27" i="65" s="1"/>
  <c r="V27" i="65" s="1"/>
  <c r="N27" i="65" a="1"/>
  <c r="N27" i="65" s="1"/>
  <c r="T27" i="65" s="1"/>
  <c r="M27" i="65" a="1"/>
  <c r="M27" i="65" s="1"/>
  <c r="R26" i="65" a="1"/>
  <c r="R26" i="65" s="1"/>
  <c r="P26" i="65" a="1"/>
  <c r="P26" i="65" s="1"/>
  <c r="V26" i="65" s="1"/>
  <c r="N26" i="65" a="1"/>
  <c r="N26" i="65" s="1"/>
  <c r="T26" i="65" s="1"/>
  <c r="M26" i="65" a="1"/>
  <c r="M26" i="65" s="1"/>
  <c r="R25" i="65" a="1"/>
  <c r="R25" i="65" s="1"/>
  <c r="P25" i="65" a="1"/>
  <c r="P25" i="65" s="1"/>
  <c r="V25" i="65" s="1"/>
  <c r="N25" i="65" a="1"/>
  <c r="N25" i="65" s="1"/>
  <c r="T25" i="65" s="1"/>
  <c r="M25" i="65" a="1"/>
  <c r="M25" i="65" s="1"/>
  <c r="R24" i="65" a="1"/>
  <c r="R24" i="65" s="1"/>
  <c r="P24" i="65" a="1"/>
  <c r="P24" i="65" s="1"/>
  <c r="V24" i="65" s="1"/>
  <c r="N24" i="65" a="1"/>
  <c r="N24" i="65" s="1"/>
  <c r="T24" i="65" s="1"/>
  <c r="M24" i="65" a="1"/>
  <c r="M24" i="65" s="1"/>
  <c r="R23" i="65" a="1"/>
  <c r="R23" i="65" s="1"/>
  <c r="P23" i="65" a="1"/>
  <c r="P23" i="65" s="1"/>
  <c r="V23" i="65" s="1"/>
  <c r="N23" i="65" a="1"/>
  <c r="N23" i="65" s="1"/>
  <c r="T23" i="65" s="1"/>
  <c r="M23" i="65" a="1"/>
  <c r="M23" i="65" s="1"/>
  <c r="R22" i="65" a="1"/>
  <c r="R22" i="65" s="1"/>
  <c r="P22" i="65" a="1"/>
  <c r="P22" i="65" s="1"/>
  <c r="V22" i="65" s="1"/>
  <c r="N22" i="65" a="1"/>
  <c r="N22" i="65" s="1"/>
  <c r="T22" i="65" s="1"/>
  <c r="M22" i="65" a="1"/>
  <c r="M22" i="65" s="1"/>
  <c r="R21" i="65" a="1"/>
  <c r="R21" i="65" s="1"/>
  <c r="P21" i="65" a="1"/>
  <c r="P21" i="65" s="1"/>
  <c r="V21" i="65" s="1"/>
  <c r="N21" i="65" a="1"/>
  <c r="N21" i="65" s="1"/>
  <c r="T21" i="65" s="1"/>
  <c r="M21" i="65" a="1"/>
  <c r="M21" i="65" s="1"/>
  <c r="R20" i="65" a="1"/>
  <c r="R20" i="65" s="1"/>
  <c r="P20" i="65" a="1"/>
  <c r="P20" i="65" s="1"/>
  <c r="V20" i="65" s="1"/>
  <c r="N20" i="65" a="1"/>
  <c r="N20" i="65" s="1"/>
  <c r="T20" i="65" s="1"/>
  <c r="M20" i="65" a="1"/>
  <c r="M20" i="65" s="1"/>
  <c r="R19" i="65" a="1"/>
  <c r="R19" i="65" s="1"/>
  <c r="P19" i="65" a="1"/>
  <c r="P19" i="65" s="1"/>
  <c r="V19" i="65" s="1"/>
  <c r="N19" i="65" a="1"/>
  <c r="N19" i="65" s="1"/>
  <c r="T19" i="65" s="1"/>
  <c r="M19" i="65" a="1"/>
  <c r="M19" i="65" s="1"/>
  <c r="R18" i="65" a="1"/>
  <c r="R18" i="65" s="1"/>
  <c r="A17" i="65" a="1"/>
  <c r="A17" i="65" s="1"/>
  <c r="R16" i="65" a="1"/>
  <c r="R16" i="65" s="1"/>
  <c r="R15" i="65" a="1"/>
  <c r="R15" i="65" s="1"/>
  <c r="R14" i="65" a="1"/>
  <c r="R14" i="65" s="1"/>
  <c r="R13" i="65" a="1"/>
  <c r="R13" i="65" s="1"/>
  <c r="R12" i="65" a="1"/>
  <c r="R12" i="65" s="1"/>
  <c r="R11" i="65" a="1"/>
  <c r="R11" i="65" s="1"/>
  <c r="R10" i="65" a="1"/>
  <c r="R10" i="65" s="1"/>
  <c r="R9" i="65" a="1"/>
  <c r="R9" i="65" s="1"/>
  <c r="R8" i="65" a="1"/>
  <c r="R8" i="65" s="1"/>
  <c r="R7" i="65" a="1"/>
  <c r="R7" i="65" s="1"/>
  <c r="R6" i="65" a="1"/>
  <c r="R6" i="65" s="1"/>
  <c r="R5" i="65" a="1"/>
  <c r="R5" i="65" s="1"/>
  <c r="R4" i="65" a="1"/>
  <c r="R4" i="65" s="1"/>
  <c r="A3083" i="43"/>
  <c r="A497" i="44"/>
  <c r="A195" i="65" s="1" a="1"/>
  <c r="A195" i="65" s="1"/>
  <c r="A496" i="44"/>
  <c r="O32" i="79" l="1"/>
  <c r="U32" i="79" s="1"/>
  <c r="AB32" i="79" s="1"/>
  <c r="P32" i="79"/>
  <c r="V32" i="79" s="1"/>
  <c r="AC32" i="79" s="1"/>
  <c r="Q32" i="79"/>
  <c r="W32" i="79" s="1"/>
  <c r="AD32" i="79" s="1"/>
  <c r="X32" i="79"/>
  <c r="AE32" i="79" s="1"/>
  <c r="M17" i="79"/>
  <c r="N27" i="79"/>
  <c r="S33" i="79"/>
  <c r="Z33" i="79" s="1"/>
  <c r="V34" i="79"/>
  <c r="AE28" i="79"/>
  <c r="W31" i="79"/>
  <c r="N18" i="79"/>
  <c r="Y29" i="79"/>
  <c r="V21" i="79"/>
  <c r="U28" i="79"/>
  <c r="P21" i="79"/>
  <c r="AF29" i="79"/>
  <c r="T28" i="79"/>
  <c r="Y30" i="79"/>
  <c r="AF30" i="79"/>
  <c r="Y24" i="79"/>
  <c r="AC28" i="79"/>
  <c r="AF24" i="79"/>
  <c r="AD28" i="79"/>
  <c r="Z28" i="79"/>
  <c r="AF26" i="79"/>
  <c r="AE21" i="79"/>
  <c r="Y23" i="79"/>
  <c r="AF23" i="79"/>
  <c r="X21" i="79"/>
  <c r="T19" i="79"/>
  <c r="T18" i="79" s="1"/>
  <c r="T21" i="79"/>
  <c r="AE18" i="79"/>
  <c r="U22" i="79"/>
  <c r="U21" i="79" s="1"/>
  <c r="O21" i="79"/>
  <c r="U18" i="79"/>
  <c r="Y26" i="79"/>
  <c r="N21" i="79"/>
  <c r="V19" i="79"/>
  <c r="V18" i="79" s="1"/>
  <c r="Y20" i="79"/>
  <c r="AF20" i="79"/>
  <c r="O18" i="79"/>
  <c r="AF25" i="79"/>
  <c r="Z22" i="79"/>
  <c r="Z21" i="79" s="1"/>
  <c r="AA22" i="79"/>
  <c r="AA21" i="79" s="1"/>
  <c r="AC22" i="79"/>
  <c r="AC21" i="79" s="1"/>
  <c r="Y25" i="79"/>
  <c r="AD22" i="79"/>
  <c r="AD21" i="79" s="1"/>
  <c r="U34" i="79"/>
  <c r="X18" i="79"/>
  <c r="AB19" i="79"/>
  <c r="AB18" i="79" s="1"/>
  <c r="Z19" i="79"/>
  <c r="Z18" i="79" s="1"/>
  <c r="AD19" i="79"/>
  <c r="AD18" i="79" s="1"/>
  <c r="Y44" i="79"/>
  <c r="M15" i="79"/>
  <c r="S15" i="79"/>
  <c r="AF36" i="79"/>
  <c r="AE16" i="79"/>
  <c r="AE15" i="79" s="1"/>
  <c r="X15" i="79"/>
  <c r="W16" i="79"/>
  <c r="Q15" i="79"/>
  <c r="V16" i="79"/>
  <c r="P15" i="79"/>
  <c r="U16" i="79"/>
  <c r="O15" i="79"/>
  <c r="AB35" i="79"/>
  <c r="AD43" i="79"/>
  <c r="AD42" i="79" s="1"/>
  <c r="J37" i="79"/>
  <c r="AE37" i="79" s="1"/>
  <c r="AF37" i="79" s="1"/>
  <c r="AB42" i="79"/>
  <c r="AA42" i="79"/>
  <c r="AE44" i="79"/>
  <c r="AE42" i="79" s="1"/>
  <c r="X34" i="79"/>
  <c r="S34" i="79"/>
  <c r="J8" i="79"/>
  <c r="E9" i="79"/>
  <c r="I8" i="79"/>
  <c r="M8" i="79" s="1"/>
  <c r="E38" i="79"/>
  <c r="J38" i="79" s="1"/>
  <c r="AE38" i="79" s="1"/>
  <c r="AF38" i="79" s="1"/>
  <c r="AD35" i="79"/>
  <c r="AE7" i="79"/>
  <c r="W7" i="79"/>
  <c r="V7" i="79"/>
  <c r="U7" i="79"/>
  <c r="Y43" i="79"/>
  <c r="Y42" i="79" s="1"/>
  <c r="AC35" i="79"/>
  <c r="AC34" i="79" s="1"/>
  <c r="W34" i="79"/>
  <c r="I44" i="79"/>
  <c r="AE5" i="79"/>
  <c r="AE4" i="79" s="1"/>
  <c r="W5" i="79"/>
  <c r="W4" i="79" s="1"/>
  <c r="T5" i="79"/>
  <c r="T4" i="79" s="1"/>
  <c r="U5" i="79"/>
  <c r="AC5" i="79"/>
  <c r="AC4" i="79" s="1"/>
  <c r="Z5" i="79"/>
  <c r="Z4" i="79" s="1"/>
  <c r="AA35" i="79"/>
  <c r="Z35" i="79"/>
  <c r="Z34" i="79" s="1"/>
  <c r="Y35" i="79"/>
  <c r="R17" i="65"/>
  <c r="I222" i="65"/>
  <c r="M222" i="65" s="1"/>
  <c r="S222" i="65" s="1"/>
  <c r="J222" i="65"/>
  <c r="E223" i="65"/>
  <c r="S221" i="65"/>
  <c r="N221" i="65"/>
  <c r="O221" i="65"/>
  <c r="P221" i="65"/>
  <c r="Q221" i="65"/>
  <c r="X221" i="65"/>
  <c r="R30" i="65"/>
  <c r="R189" i="65"/>
  <c r="X191" i="65"/>
  <c r="AE191" i="65" s="1"/>
  <c r="R194" i="65"/>
  <c r="P204" i="65" a="1"/>
  <c r="P204" i="65" s="1"/>
  <c r="V204" i="65" s="1"/>
  <c r="X204" i="65"/>
  <c r="AE204" i="65" s="1"/>
  <c r="P203" i="65" a="1"/>
  <c r="P203" i="65" s="1"/>
  <c r="V203" i="65" s="1"/>
  <c r="X203" i="65"/>
  <c r="AE203" i="65" s="1"/>
  <c r="O202" i="65" a="1"/>
  <c r="O202" i="65" s="1"/>
  <c r="U202" i="65" s="1"/>
  <c r="X202" i="65"/>
  <c r="AE202" i="65" s="1"/>
  <c r="P201" i="65" a="1"/>
  <c r="P201" i="65" s="1"/>
  <c r="V201" i="65" s="1"/>
  <c r="X201" i="65"/>
  <c r="AE201" i="65" s="1"/>
  <c r="Q200" i="65" a="1"/>
  <c r="Q200" i="65" s="1"/>
  <c r="W200" i="65" s="1"/>
  <c r="X200" i="65"/>
  <c r="AE200" i="65" s="1"/>
  <c r="P199" i="65" a="1"/>
  <c r="P199" i="65" s="1"/>
  <c r="V199" i="65" s="1"/>
  <c r="X199" i="65"/>
  <c r="AE199" i="65" s="1"/>
  <c r="P198" i="65" a="1"/>
  <c r="P198" i="65" s="1"/>
  <c r="V198" i="65" s="1"/>
  <c r="X198" i="65"/>
  <c r="AE198" i="65" s="1"/>
  <c r="P197" i="65" a="1"/>
  <c r="P197" i="65" s="1"/>
  <c r="V197" i="65" s="1"/>
  <c r="X197" i="65"/>
  <c r="AE197" i="65" s="1"/>
  <c r="N196" i="65" a="1"/>
  <c r="N196" i="65" s="1"/>
  <c r="T196" i="65" s="1"/>
  <c r="X196" i="65"/>
  <c r="AE196" i="65" s="1"/>
  <c r="Q195" i="65"/>
  <c r="W195" i="65" s="1"/>
  <c r="X195" i="65"/>
  <c r="O193" i="65" a="1"/>
  <c r="O193" i="65" s="1"/>
  <c r="U193" i="65" s="1"/>
  <c r="X193" i="65"/>
  <c r="AE193" i="65" s="1"/>
  <c r="P192" i="65" a="1"/>
  <c r="P192" i="65" s="1"/>
  <c r="V192" i="65" s="1"/>
  <c r="X192" i="65"/>
  <c r="AE192" i="65" s="1"/>
  <c r="O190" i="65" a="1"/>
  <c r="O190" i="65" s="1"/>
  <c r="U190" i="65" s="1"/>
  <c r="X190" i="65"/>
  <c r="O83" i="65"/>
  <c r="U83" i="65" s="1"/>
  <c r="X83" i="65"/>
  <c r="AE83" i="65" s="1"/>
  <c r="Q83" i="65"/>
  <c r="W83" i="65" s="1"/>
  <c r="N83" i="65"/>
  <c r="T83" i="65" s="1"/>
  <c r="P83" i="65"/>
  <c r="V83" i="65" s="1"/>
  <c r="N203" i="65" a="1"/>
  <c r="N203" i="65" s="1"/>
  <c r="T203" i="65" s="1"/>
  <c r="O203" i="65" a="1"/>
  <c r="O203" i="65" s="1"/>
  <c r="U203" i="65" s="1"/>
  <c r="N198" i="65" a="1"/>
  <c r="N198" i="65" s="1"/>
  <c r="T198" i="65" s="1"/>
  <c r="O198" i="65" a="1"/>
  <c r="O198" i="65" s="1"/>
  <c r="U198" i="65" s="1"/>
  <c r="N204" i="65" a="1"/>
  <c r="N204" i="65" s="1"/>
  <c r="T204" i="65" s="1"/>
  <c r="O204" i="65" a="1"/>
  <c r="O204" i="65" s="1"/>
  <c r="U204" i="65" s="1"/>
  <c r="N201" i="65" a="1"/>
  <c r="N201" i="65" s="1"/>
  <c r="T201" i="65" s="1"/>
  <c r="O196" i="65" a="1"/>
  <c r="O196" i="65" s="1"/>
  <c r="U196" i="65" s="1"/>
  <c r="O201" i="65" a="1"/>
  <c r="O201" i="65" s="1"/>
  <c r="U201" i="65" s="1"/>
  <c r="P196" i="65" a="1"/>
  <c r="P196" i="65" s="1"/>
  <c r="V196" i="65" s="1"/>
  <c r="N197" i="65" a="1"/>
  <c r="N197" i="65" s="1"/>
  <c r="T197" i="65" s="1"/>
  <c r="O197" i="65" a="1"/>
  <c r="O197" i="65" s="1"/>
  <c r="U197" i="65" s="1"/>
  <c r="N199" i="65" a="1"/>
  <c r="N199" i="65" s="1"/>
  <c r="T199" i="65" s="1"/>
  <c r="O199" i="65" a="1"/>
  <c r="O199" i="65" s="1"/>
  <c r="U199" i="65" s="1"/>
  <c r="N200" i="65" a="1"/>
  <c r="N200" i="65" s="1"/>
  <c r="T200" i="65" s="1"/>
  <c r="O195" i="65" a="1"/>
  <c r="O195" i="65" s="1"/>
  <c r="U195" i="65" s="1"/>
  <c r="N195" i="65" a="1"/>
  <c r="N195" i="65" s="1"/>
  <c r="T195" i="65" s="1"/>
  <c r="P195" i="65"/>
  <c r="V195" i="65" s="1"/>
  <c r="N202" i="65" a="1"/>
  <c r="N202" i="65" s="1"/>
  <c r="T202" i="65" s="1"/>
  <c r="Q202" i="65" a="1"/>
  <c r="Q202" i="65" s="1"/>
  <c r="W202" i="65" s="1"/>
  <c r="O200" i="65" a="1"/>
  <c r="O200" i="65" s="1"/>
  <c r="U200" i="65" s="1"/>
  <c r="P202" i="65" a="1"/>
  <c r="P202" i="65" s="1"/>
  <c r="V202" i="65" s="1"/>
  <c r="M194" i="65"/>
  <c r="P200" i="65" a="1"/>
  <c r="P200" i="65" s="1"/>
  <c r="V200" i="65" s="1"/>
  <c r="N191" i="65" a="1"/>
  <c r="N191" i="65" s="1"/>
  <c r="T191" i="65" s="1"/>
  <c r="O191" i="65" a="1"/>
  <c r="O191" i="65" s="1"/>
  <c r="U191" i="65" s="1"/>
  <c r="P191" i="65" a="1"/>
  <c r="P191" i="65" s="1"/>
  <c r="V191" i="65" s="1"/>
  <c r="Q191" i="65" a="1"/>
  <c r="Q191" i="65" s="1"/>
  <c r="W191" i="65" s="1"/>
  <c r="Q192" i="65" a="1"/>
  <c r="Q192" i="65" s="1"/>
  <c r="W192" i="65" s="1"/>
  <c r="P193" i="65" a="1"/>
  <c r="P193" i="65" s="1"/>
  <c r="V193" i="65" s="1"/>
  <c r="Q193" i="65" a="1"/>
  <c r="Q193" i="65" s="1"/>
  <c r="W193" i="65" s="1"/>
  <c r="N192" i="65" a="1"/>
  <c r="N192" i="65" s="1"/>
  <c r="T192" i="65" s="1"/>
  <c r="O192" i="65" a="1"/>
  <c r="O192" i="65" s="1"/>
  <c r="U192" i="65" s="1"/>
  <c r="N193" i="65" a="1"/>
  <c r="N193" i="65" s="1"/>
  <c r="T193" i="65" s="1"/>
  <c r="P190" i="65" a="1"/>
  <c r="P190" i="65" s="1"/>
  <c r="V190" i="65" s="1"/>
  <c r="Q190" i="65" a="1"/>
  <c r="Q190" i="65" s="1"/>
  <c r="W190" i="65" s="1"/>
  <c r="N190" i="65" a="1"/>
  <c r="N190" i="65" s="1"/>
  <c r="T190" i="65" s="1"/>
  <c r="M189" i="65"/>
  <c r="O27" i="79" l="1"/>
  <c r="O17" i="79" s="1"/>
  <c r="Y32" i="79"/>
  <c r="AF32" i="79"/>
  <c r="X33" i="79"/>
  <c r="AE33" i="79" s="1"/>
  <c r="AE27" i="79" s="1"/>
  <c r="AE17" i="79" s="1"/>
  <c r="P27" i="79"/>
  <c r="P17" i="79" s="1"/>
  <c r="V33" i="79"/>
  <c r="AC33" i="79" s="1"/>
  <c r="AC27" i="79" s="1"/>
  <c r="Q27" i="79"/>
  <c r="Q17" i="79" s="1"/>
  <c r="N17" i="79"/>
  <c r="Z27" i="79"/>
  <c r="Z17" i="79" s="1"/>
  <c r="W27" i="79"/>
  <c r="W17" i="79" s="1"/>
  <c r="S27" i="79"/>
  <c r="S17" i="79" s="1"/>
  <c r="U33" i="79"/>
  <c r="AB33" i="79" s="1"/>
  <c r="T33" i="79"/>
  <c r="T27" i="79" s="1"/>
  <c r="T17" i="79" s="1"/>
  <c r="AD31" i="79"/>
  <c r="Y31" i="79"/>
  <c r="AA28" i="79"/>
  <c r="Y28" i="79"/>
  <c r="AB28" i="79"/>
  <c r="Y22" i="79"/>
  <c r="Y21" i="79" s="1"/>
  <c r="AA19" i="79"/>
  <c r="AA18" i="79" s="1"/>
  <c r="AB22" i="79"/>
  <c r="AB21" i="79" s="1"/>
  <c r="Y19" i="79"/>
  <c r="Y18" i="79" s="1"/>
  <c r="AC19" i="79"/>
  <c r="AC18" i="79" s="1"/>
  <c r="AF43" i="79"/>
  <c r="AD34" i="79"/>
  <c r="AF44" i="79"/>
  <c r="Y16" i="79"/>
  <c r="Y15" i="79" s="1"/>
  <c r="AD16" i="79"/>
  <c r="AD15" i="79" s="1"/>
  <c r="W15" i="79"/>
  <c r="AC16" i="79"/>
  <c r="AC15" i="79" s="1"/>
  <c r="V15" i="79"/>
  <c r="AB16" i="79"/>
  <c r="U15" i="79"/>
  <c r="AA34" i="79"/>
  <c r="AB34" i="79"/>
  <c r="E39" i="79"/>
  <c r="I38" i="79"/>
  <c r="S8" i="79"/>
  <c r="E10" i="79"/>
  <c r="J9" i="79"/>
  <c r="I9" i="79"/>
  <c r="M9" i="79" s="1"/>
  <c r="S9" i="79" s="1"/>
  <c r="N8" i="79"/>
  <c r="Q8" i="79"/>
  <c r="P8" i="79"/>
  <c r="O8" i="79"/>
  <c r="X8" i="79"/>
  <c r="Y7" i="79"/>
  <c r="AD7" i="79"/>
  <c r="AC7" i="79"/>
  <c r="AB7" i="79"/>
  <c r="AA5" i="79"/>
  <c r="AA4" i="79" s="1"/>
  <c r="Y34" i="79"/>
  <c r="Y5" i="79"/>
  <c r="Y4" i="79" s="1"/>
  <c r="AD5" i="79"/>
  <c r="AD4" i="79" s="1"/>
  <c r="AB5" i="79"/>
  <c r="AB4" i="79" s="1"/>
  <c r="U4" i="79"/>
  <c r="Z222" i="65"/>
  <c r="N222" i="65"/>
  <c r="T222" i="65" s="1"/>
  <c r="O222" i="65"/>
  <c r="U222" i="65" s="1"/>
  <c r="AB222" i="65" s="1"/>
  <c r="P222" i="65"/>
  <c r="V222" i="65" s="1"/>
  <c r="AC222" i="65" s="1"/>
  <c r="Q222" i="65"/>
  <c r="W222" i="65" s="1"/>
  <c r="AD222" i="65" s="1"/>
  <c r="X222" i="65"/>
  <c r="AE222" i="65" s="1"/>
  <c r="J223" i="65"/>
  <c r="E224" i="65"/>
  <c r="I223" i="65"/>
  <c r="M223" i="65" s="1"/>
  <c r="Z221" i="65"/>
  <c r="T221" i="65"/>
  <c r="U221" i="65"/>
  <c r="V221" i="65"/>
  <c r="W221" i="65"/>
  <c r="AE221" i="65"/>
  <c r="AE195" i="65"/>
  <c r="AE194" i="65" s="1"/>
  <c r="X194" i="65"/>
  <c r="AE190" i="65"/>
  <c r="AE189" i="65" s="1"/>
  <c r="X189" i="65"/>
  <c r="Q194" i="65"/>
  <c r="N194" i="65"/>
  <c r="O194" i="65"/>
  <c r="P194" i="65"/>
  <c r="N189" i="65"/>
  <c r="Q189" i="65"/>
  <c r="O189" i="65"/>
  <c r="P189" i="65"/>
  <c r="X27" i="79" l="1"/>
  <c r="X17" i="79" s="1"/>
  <c r="V27" i="79"/>
  <c r="V17" i="79" s="1"/>
  <c r="AC17" i="79"/>
  <c r="AB27" i="79"/>
  <c r="AB17" i="79" s="1"/>
  <c r="AD27" i="79"/>
  <c r="AD17" i="79" s="1"/>
  <c r="U27" i="79"/>
  <c r="U17" i="79" s="1"/>
  <c r="Y33" i="79"/>
  <c r="Y27" i="79" s="1"/>
  <c r="Y17" i="79" s="1"/>
  <c r="AA33" i="79"/>
  <c r="AF33" i="79" s="1"/>
  <c r="AF42" i="79"/>
  <c r="AF31" i="79"/>
  <c r="AF22" i="79"/>
  <c r="AF21" i="79" s="1"/>
  <c r="AF28" i="79"/>
  <c r="AF19" i="79"/>
  <c r="AF18" i="79" s="1"/>
  <c r="AF16" i="79"/>
  <c r="AF15" i="79" s="1"/>
  <c r="AB15" i="79"/>
  <c r="AE8" i="79"/>
  <c r="V8" i="79"/>
  <c r="T8" i="79"/>
  <c r="U8" i="79"/>
  <c r="W8" i="79"/>
  <c r="Z9" i="79"/>
  <c r="N9" i="79"/>
  <c r="T9" i="79" s="1"/>
  <c r="AA9" i="79" s="1"/>
  <c r="O9" i="79"/>
  <c r="U9" i="79" s="1"/>
  <c r="AB9" i="79" s="1"/>
  <c r="P9" i="79"/>
  <c r="V9" i="79" s="1"/>
  <c r="AC9" i="79" s="1"/>
  <c r="X9" i="79"/>
  <c r="AE9" i="79" s="1"/>
  <c r="Q9" i="79"/>
  <c r="W9" i="79" s="1"/>
  <c r="AD9" i="79" s="1"/>
  <c r="E11" i="79"/>
  <c r="I10" i="79"/>
  <c r="M10" i="79" s="1"/>
  <c r="S10" i="79" s="1"/>
  <c r="J10" i="79"/>
  <c r="Z8" i="79"/>
  <c r="I39" i="79"/>
  <c r="J39" i="79"/>
  <c r="AE39" i="79" s="1"/>
  <c r="AF39" i="79" s="1"/>
  <c r="E40" i="79"/>
  <c r="AF7" i="79"/>
  <c r="AF5" i="79"/>
  <c r="AF4" i="79" s="1"/>
  <c r="Y221" i="65"/>
  <c r="P223" i="65"/>
  <c r="N223" i="65"/>
  <c r="Q223" i="65"/>
  <c r="X223" i="65"/>
  <c r="O223" i="65"/>
  <c r="I224" i="65"/>
  <c r="M224" i="65" s="1"/>
  <c r="S224" i="65" s="1"/>
  <c r="J224" i="65"/>
  <c r="E225" i="65"/>
  <c r="S223" i="65"/>
  <c r="AA221" i="65"/>
  <c r="AB221" i="65"/>
  <c r="AC221" i="65"/>
  <c r="AD221" i="65"/>
  <c r="AA222" i="65"/>
  <c r="AF222" i="65" s="1"/>
  <c r="Y222" i="65"/>
  <c r="H42" i="43"/>
  <c r="A3082" i="43"/>
  <c r="A3081" i="43"/>
  <c r="A3080" i="43"/>
  <c r="A3079" i="43"/>
  <c r="A3078" i="43"/>
  <c r="A3077" i="43"/>
  <c r="A3076" i="43"/>
  <c r="A3075" i="43"/>
  <c r="A3074" i="43"/>
  <c r="A3073" i="43"/>
  <c r="A3072" i="43"/>
  <c r="A3071" i="43"/>
  <c r="A3070" i="43"/>
  <c r="A3069" i="43"/>
  <c r="A3068" i="43"/>
  <c r="A3067" i="43"/>
  <c r="A3066" i="43"/>
  <c r="A3065" i="43"/>
  <c r="A3064" i="43"/>
  <c r="A3063" i="43"/>
  <c r="A3062" i="43"/>
  <c r="A3061" i="43"/>
  <c r="A3060" i="43"/>
  <c r="A3059" i="43"/>
  <c r="A3058" i="43"/>
  <c r="A3057" i="43"/>
  <c r="A3056" i="43"/>
  <c r="A3055" i="43"/>
  <c r="A3054" i="43"/>
  <c r="A3053" i="43"/>
  <c r="A3052" i="43"/>
  <c r="A3051" i="43"/>
  <c r="A3050" i="43"/>
  <c r="A3049" i="43"/>
  <c r="A3048" i="43"/>
  <c r="A3047" i="43"/>
  <c r="A3046" i="43"/>
  <c r="A3045" i="43"/>
  <c r="A3044" i="43"/>
  <c r="A3043" i="43"/>
  <c r="A3042" i="43"/>
  <c r="A3041" i="43"/>
  <c r="A3040" i="43"/>
  <c r="A3039" i="43"/>
  <c r="A3038" i="43"/>
  <c r="A3037" i="43"/>
  <c r="A3036" i="43"/>
  <c r="A3035" i="43"/>
  <c r="A3034" i="43"/>
  <c r="A3033" i="43"/>
  <c r="A3032" i="43"/>
  <c r="A3031" i="43"/>
  <c r="A3030" i="43"/>
  <c r="A3029" i="43"/>
  <c r="A3028" i="43"/>
  <c r="A3027" i="43"/>
  <c r="A3026" i="43"/>
  <c r="A3025" i="43"/>
  <c r="A3024" i="43"/>
  <c r="A3023" i="43"/>
  <c r="A3022" i="43"/>
  <c r="A3021" i="43"/>
  <c r="A3020" i="43"/>
  <c r="A3019" i="43"/>
  <c r="A3018" i="43"/>
  <c r="A3017" i="43"/>
  <c r="A3016" i="43"/>
  <c r="A3015" i="43"/>
  <c r="A3014" i="43"/>
  <c r="A3013" i="43"/>
  <c r="A3012" i="43"/>
  <c r="A3011" i="43"/>
  <c r="A3010" i="43"/>
  <c r="A3009" i="43"/>
  <c r="A3008" i="43"/>
  <c r="A3007" i="43"/>
  <c r="A3006" i="43"/>
  <c r="A3005" i="43"/>
  <c r="A3004" i="43"/>
  <c r="A3003" i="43"/>
  <c r="A3002" i="43"/>
  <c r="A3001" i="43"/>
  <c r="A3000" i="43"/>
  <c r="A2999" i="43"/>
  <c r="A2998" i="43"/>
  <c r="A2997" i="43"/>
  <c r="A2996" i="43"/>
  <c r="A2995" i="43"/>
  <c r="A2994" i="43"/>
  <c r="A2993" i="43"/>
  <c r="A2992" i="43"/>
  <c r="A2991" i="43"/>
  <c r="A2990" i="43"/>
  <c r="A2989" i="43"/>
  <c r="A2988" i="43"/>
  <c r="A2987" i="43"/>
  <c r="A2986" i="43"/>
  <c r="A2985" i="43"/>
  <c r="A2984" i="43"/>
  <c r="A2983" i="43"/>
  <c r="A2982" i="43"/>
  <c r="A2981" i="43"/>
  <c r="A2980" i="43"/>
  <c r="A2979" i="43"/>
  <c r="A2978" i="43"/>
  <c r="A2977" i="43"/>
  <c r="A2976" i="43"/>
  <c r="A2975" i="43"/>
  <c r="A2974" i="43"/>
  <c r="A2973" i="43"/>
  <c r="F2972" i="43"/>
  <c r="A2972" i="43"/>
  <c r="A853" i="65" s="1" a="1"/>
  <c r="A853" i="65" s="1"/>
  <c r="F2971" i="43"/>
  <c r="A2971" i="43"/>
  <c r="A658" i="65" s="1" a="1"/>
  <c r="A658" i="65" s="1"/>
  <c r="F2970" i="43"/>
  <c r="A2970" i="43"/>
  <c r="A651" i="65" s="1" a="1"/>
  <c r="A651" i="65" s="1"/>
  <c r="F2969" i="43"/>
  <c r="A2969" i="43"/>
  <c r="A851" i="65" s="1" a="1"/>
  <c r="A851" i="65" s="1"/>
  <c r="F2968" i="43"/>
  <c r="A2968" i="43"/>
  <c r="A849" i="65" s="1" a="1"/>
  <c r="A849" i="65" s="1"/>
  <c r="F2967" i="43"/>
  <c r="A2967" i="43"/>
  <c r="A847" i="65" s="1" a="1"/>
  <c r="A847" i="65" s="1"/>
  <c r="F2966" i="43"/>
  <c r="A2966" i="43"/>
  <c r="A845" i="65" s="1" a="1"/>
  <c r="A845" i="65" s="1"/>
  <c r="F2965" i="43"/>
  <c r="A2965" i="43"/>
  <c r="A843" i="65" s="1" a="1"/>
  <c r="A843" i="65" s="1"/>
  <c r="F2964" i="43"/>
  <c r="A2964" i="43"/>
  <c r="A841" i="65" s="1" a="1"/>
  <c r="A841" i="65" s="1"/>
  <c r="F2963" i="43"/>
  <c r="A2963" i="43"/>
  <c r="A839" i="65" s="1" a="1"/>
  <c r="A839" i="65" s="1"/>
  <c r="F2962" i="43"/>
  <c r="A2962" i="43"/>
  <c r="A646" i="65" s="1" a="1"/>
  <c r="A646" i="65" s="1"/>
  <c r="F2961" i="43"/>
  <c r="A2961" i="43"/>
  <c r="A837" i="65" s="1" a="1"/>
  <c r="A837" i="65" s="1"/>
  <c r="F2960" i="43"/>
  <c r="A2960" i="43"/>
  <c r="A639" i="65" s="1" a="1"/>
  <c r="A639" i="65" s="1"/>
  <c r="F2959" i="43"/>
  <c r="A2959" i="43"/>
  <c r="A634" i="65" s="1" a="1"/>
  <c r="A634" i="65" s="1"/>
  <c r="F2958" i="43"/>
  <c r="A2958" i="43"/>
  <c r="A630" i="65" s="1" a="1"/>
  <c r="A630" i="65" s="1"/>
  <c r="F2957" i="43"/>
  <c r="A2957" i="43"/>
  <c r="A626" i="65" s="1" a="1"/>
  <c r="A626" i="65" s="1"/>
  <c r="F2956" i="43"/>
  <c r="A2956" i="43"/>
  <c r="A835" i="65" s="1" a="1"/>
  <c r="A835" i="65" s="1"/>
  <c r="F2955" i="43"/>
  <c r="A2955" i="43"/>
  <c r="A616" i="65" s="1" a="1"/>
  <c r="A616" i="65" s="1"/>
  <c r="F2954" i="43"/>
  <c r="A2954" i="43"/>
  <c r="A612" i="65" s="1" a="1"/>
  <c r="A612" i="65" s="1"/>
  <c r="F2953" i="43"/>
  <c r="A2953" i="43"/>
  <c r="A606" i="65" s="1" a="1"/>
  <c r="A606" i="65" s="1"/>
  <c r="F2952" i="43"/>
  <c r="A2952" i="43"/>
  <c r="A602" i="65" s="1" a="1"/>
  <c r="A602" i="65" s="1"/>
  <c r="F2951" i="43"/>
  <c r="A2951" i="43"/>
  <c r="A597" i="65" s="1" a="1"/>
  <c r="A597" i="65" s="1"/>
  <c r="F2950" i="43"/>
  <c r="A2950" i="43"/>
  <c r="A593" i="65" s="1" a="1"/>
  <c r="A593" i="65" s="1"/>
  <c r="F2949" i="43"/>
  <c r="A2949" i="43"/>
  <c r="A589" i="65" s="1" a="1"/>
  <c r="A589" i="65" s="1"/>
  <c r="F2948" i="43"/>
  <c r="A2948" i="43"/>
  <c r="A587" i="65" s="1" a="1"/>
  <c r="A587" i="65" s="1"/>
  <c r="F2947" i="43"/>
  <c r="A2947" i="43"/>
  <c r="A586" i="65" s="1" a="1"/>
  <c r="A586" i="65" s="1"/>
  <c r="F2946" i="43"/>
  <c r="A2946" i="43"/>
  <c r="A531" i="65" s="1" a="1"/>
  <c r="A531" i="65" s="1"/>
  <c r="F2945" i="43"/>
  <c r="A2945" i="43"/>
  <c r="A252" i="65" s="1" a="1"/>
  <c r="A252" i="65" s="1"/>
  <c r="F2944" i="43"/>
  <c r="A2944" i="43"/>
  <c r="F2943" i="43"/>
  <c r="A2943" i="43"/>
  <c r="A525" i="65" s="1" a="1"/>
  <c r="A525" i="65" s="1"/>
  <c r="F2942" i="43"/>
  <c r="A2942" i="43"/>
  <c r="A585" i="65" s="1" a="1"/>
  <c r="A585" i="65" s="1"/>
  <c r="F2941" i="43"/>
  <c r="A2941" i="43"/>
  <c r="A825" i="65" s="1" a="1"/>
  <c r="A825" i="65" s="1"/>
  <c r="F2940" i="43"/>
  <c r="A2940" i="43"/>
  <c r="F2939" i="43"/>
  <c r="A2939" i="43"/>
  <c r="A568" i="65" s="1" a="1"/>
  <c r="A568" i="65" s="1"/>
  <c r="F2938" i="43"/>
  <c r="A2938" i="43"/>
  <c r="A567" i="65" s="1" a="1"/>
  <c r="A567" i="65" s="1"/>
  <c r="F2937" i="43"/>
  <c r="A2937" i="43"/>
  <c r="A566" i="65" s="1" a="1"/>
  <c r="A566" i="65" s="1"/>
  <c r="F2936" i="43"/>
  <c r="A2936" i="43"/>
  <c r="A565" i="65" s="1" a="1"/>
  <c r="A565" i="65" s="1"/>
  <c r="F2935" i="43"/>
  <c r="A2935" i="43"/>
  <c r="A564" i="65" s="1" a="1"/>
  <c r="A564" i="65" s="1"/>
  <c r="F2934" i="43"/>
  <c r="A2934" i="43"/>
  <c r="F2933" i="43"/>
  <c r="A2933" i="43"/>
  <c r="A562" i="65" s="1" a="1"/>
  <c r="A562" i="65" s="1"/>
  <c r="F2932" i="43"/>
  <c r="A2932" i="43"/>
  <c r="A561" i="65" s="1" a="1"/>
  <c r="A561" i="65" s="1"/>
  <c r="F2931" i="43"/>
  <c r="A2931" i="43"/>
  <c r="A560" i="65" s="1" a="1"/>
  <c r="A560" i="65" s="1"/>
  <c r="F2930" i="43"/>
  <c r="A2930" i="43"/>
  <c r="A555" i="65" s="1" a="1"/>
  <c r="A555" i="65" s="1"/>
  <c r="F2929" i="43"/>
  <c r="A2929" i="43"/>
  <c r="A549" i="65" s="1" a="1"/>
  <c r="A549" i="65" s="1"/>
  <c r="F2928" i="43"/>
  <c r="A2928" i="43"/>
  <c r="A543" i="65" s="1" a="1"/>
  <c r="A543" i="65" s="1"/>
  <c r="F2927" i="43"/>
  <c r="A2927" i="43"/>
  <c r="F2926" i="43"/>
  <c r="A2926" i="43"/>
  <c r="A333" i="65" s="1" a="1"/>
  <c r="A333" i="65" s="1"/>
  <c r="F2925" i="43"/>
  <c r="A2925" i="43"/>
  <c r="A537" i="65" s="1" a="1"/>
  <c r="A537" i="65" s="1"/>
  <c r="F2924" i="43"/>
  <c r="A2924" i="43"/>
  <c r="F2923" i="43"/>
  <c r="A2923" i="43"/>
  <c r="F2922" i="43"/>
  <c r="A2922" i="43"/>
  <c r="A520" i="65" s="1" a="1"/>
  <c r="A520" i="65" s="1"/>
  <c r="F2921" i="43"/>
  <c r="A2921" i="43"/>
  <c r="A517" i="65" s="1" a="1"/>
  <c r="A517" i="65" s="1"/>
  <c r="F2920" i="43"/>
  <c r="A2920" i="43"/>
  <c r="A512" i="65" s="1" a="1"/>
  <c r="A512" i="65" s="1"/>
  <c r="F2919" i="43"/>
  <c r="A2919" i="43"/>
  <c r="A505" i="65" s="1" a="1"/>
  <c r="A505" i="65" s="1"/>
  <c r="F2918" i="43"/>
  <c r="A2918" i="43"/>
  <c r="A833" i="65" s="1" a="1"/>
  <c r="A833" i="65" s="1"/>
  <c r="F2917" i="43"/>
  <c r="A2917" i="43"/>
  <c r="A487" i="65" s="1" a="1"/>
  <c r="A487" i="65" s="1"/>
  <c r="F2916" i="43"/>
  <c r="A2916" i="43"/>
  <c r="A503" i="65" s="1" a="1"/>
  <c r="A503" i="65" s="1"/>
  <c r="F2915" i="43"/>
  <c r="A2915" i="43"/>
  <c r="A497" i="65" s="1" a="1"/>
  <c r="A497" i="65" s="1"/>
  <c r="F2914" i="43"/>
  <c r="A2914" i="43"/>
  <c r="F2913" i="43"/>
  <c r="A2913" i="43"/>
  <c r="A831" i="65" s="1" a="1"/>
  <c r="A831" i="65" s="1"/>
  <c r="F2912" i="43"/>
  <c r="A2912" i="43"/>
  <c r="A481" i="65" s="1" a="1"/>
  <c r="A481" i="65" s="1"/>
  <c r="F2911" i="43"/>
  <c r="A2911" i="43"/>
  <c r="A827" i="65" s="1" a="1"/>
  <c r="A827" i="65" s="1"/>
  <c r="F2910" i="43"/>
  <c r="A2910" i="43"/>
  <c r="A492" i="65" s="1" a="1"/>
  <c r="A492" i="65" s="1"/>
  <c r="F2909" i="43"/>
  <c r="A2909" i="43"/>
  <c r="A490" i="65" s="1" a="1"/>
  <c r="A490" i="65" s="1"/>
  <c r="F2908" i="43"/>
  <c r="A2908" i="43"/>
  <c r="F2907" i="43"/>
  <c r="A2907" i="43"/>
  <c r="A502" i="65" s="1" a="1"/>
  <c r="A502" i="65" s="1"/>
  <c r="F2906" i="43"/>
  <c r="A2906" i="43"/>
  <c r="A580" i="65" s="1" a="1"/>
  <c r="A580" i="65" s="1"/>
  <c r="F2905" i="43"/>
  <c r="A2905" i="43"/>
  <c r="F2904" i="43"/>
  <c r="A2904" i="43"/>
  <c r="A284" i="65" s="1" a="1"/>
  <c r="A284" i="65" s="1"/>
  <c r="F2903" i="43"/>
  <c r="A2903" i="43"/>
  <c r="A283" i="65" s="1" a="1"/>
  <c r="A283" i="65" s="1"/>
  <c r="F2902" i="43"/>
  <c r="A2902" i="43"/>
  <c r="F2901" i="43"/>
  <c r="A2901" i="43"/>
  <c r="F2900" i="43"/>
  <c r="A2900" i="43"/>
  <c r="A823" i="65" s="1" a="1"/>
  <c r="A823" i="65" s="1"/>
  <c r="F2899" i="43"/>
  <c r="A2899" i="43"/>
  <c r="A821" i="65" s="1" a="1"/>
  <c r="A821" i="65" s="1"/>
  <c r="F2898" i="43"/>
  <c r="A2898" i="43"/>
  <c r="A474" i="65" s="1" a="1"/>
  <c r="A474" i="65" s="1"/>
  <c r="F2897" i="43"/>
  <c r="A2897" i="43"/>
  <c r="A819" i="65" s="1" a="1"/>
  <c r="A819" i="65" s="1"/>
  <c r="F2896" i="43"/>
  <c r="A2896" i="43"/>
  <c r="A817" i="65" s="1" a="1"/>
  <c r="A817" i="65" s="1"/>
  <c r="F2895" i="43"/>
  <c r="A2895" i="43"/>
  <c r="F2894" i="43"/>
  <c r="A2894" i="43"/>
  <c r="A815" i="65" s="1" a="1"/>
  <c r="A815" i="65" s="1"/>
  <c r="F2893" i="43"/>
  <c r="A2893" i="43"/>
  <c r="F2892" i="43"/>
  <c r="A2892" i="43"/>
  <c r="A813" i="65" s="1" a="1"/>
  <c r="A813" i="65" s="1"/>
  <c r="F2891" i="43"/>
  <c r="A2891" i="43"/>
  <c r="F2890" i="43"/>
  <c r="A2890" i="43"/>
  <c r="F2889" i="43"/>
  <c r="A2889" i="43"/>
  <c r="A581" i="65" s="1" a="1"/>
  <c r="A581" i="65" s="1"/>
  <c r="F2888" i="43"/>
  <c r="A2888" i="43"/>
  <c r="A578" i="65" s="1" a="1"/>
  <c r="A578" i="65" s="1"/>
  <c r="F2887" i="43"/>
  <c r="A2887" i="43"/>
  <c r="A571" i="65" s="1" a="1"/>
  <c r="A571" i="65" s="1"/>
  <c r="F2886" i="43"/>
  <c r="A2886" i="43"/>
  <c r="A569" i="65" s="1" a="1"/>
  <c r="A569" i="65" s="1"/>
  <c r="F2885" i="43"/>
  <c r="A2885" i="43"/>
  <c r="A582" i="65" s="1" a="1"/>
  <c r="A582" i="65" s="1"/>
  <c r="F2884" i="43"/>
  <c r="A2884" i="43"/>
  <c r="A584" i="65" s="1" a="1"/>
  <c r="A584" i="65" s="1"/>
  <c r="F2883" i="43"/>
  <c r="A2883" i="43"/>
  <c r="A583" i="65" s="1" a="1"/>
  <c r="A583" i="65" s="1"/>
  <c r="F2882" i="43"/>
  <c r="A2882" i="43"/>
  <c r="A687" i="65" s="1" a="1"/>
  <c r="A687" i="65" s="1"/>
  <c r="F2881" i="43"/>
  <c r="A2881" i="43"/>
  <c r="A811" i="65" s="1" a="1"/>
  <c r="A811" i="65" s="1"/>
  <c r="F2880" i="43"/>
  <c r="A2880" i="43"/>
  <c r="A463" i="65" s="1" a="1"/>
  <c r="A463" i="65" s="1"/>
  <c r="F2879" i="43"/>
  <c r="A2879" i="43"/>
  <c r="A576" i="65" s="1" a="1"/>
  <c r="A576" i="65" s="1"/>
  <c r="F2878" i="43"/>
  <c r="A2878" i="43"/>
  <c r="A575" i="65" s="1" a="1"/>
  <c r="A575" i="65" s="1"/>
  <c r="F2877" i="43"/>
  <c r="A2877" i="43"/>
  <c r="A574" i="65" s="1" a="1"/>
  <c r="A574" i="65" s="1"/>
  <c r="F2876" i="43"/>
  <c r="A2876" i="43"/>
  <c r="A573" i="65" s="1" a="1"/>
  <c r="A573" i="65" s="1"/>
  <c r="F2875" i="43"/>
  <c r="A2875" i="43"/>
  <c r="A572" i="65" s="1" a="1"/>
  <c r="A572" i="65" s="1"/>
  <c r="F2874" i="43"/>
  <c r="A2874" i="43"/>
  <c r="A805" i="65" s="1" a="1"/>
  <c r="A805" i="65" s="1"/>
  <c r="F2873" i="43"/>
  <c r="A2873" i="43"/>
  <c r="A461" i="65" s="1" a="1"/>
  <c r="A461" i="65" s="1"/>
  <c r="F2872" i="43"/>
  <c r="A2872" i="43"/>
  <c r="A460" i="65" s="1" a="1"/>
  <c r="A460" i="65" s="1"/>
  <c r="F2871" i="43"/>
  <c r="A2871" i="43"/>
  <c r="A459" i="65" s="1" a="1"/>
  <c r="A459" i="65" s="1"/>
  <c r="F2870" i="43"/>
  <c r="A2870" i="43"/>
  <c r="A458" i="65" s="1" a="1"/>
  <c r="A458" i="65" s="1"/>
  <c r="F2869" i="43"/>
  <c r="A2869" i="43"/>
  <c r="A457" i="65" s="1" a="1"/>
  <c r="A457" i="65" s="1"/>
  <c r="F2868" i="43"/>
  <c r="A2868" i="43"/>
  <c r="A803" i="65" s="1" a="1"/>
  <c r="A803" i="65" s="1"/>
  <c r="F2867" i="43"/>
  <c r="A2867" i="43"/>
  <c r="F2866" i="43"/>
  <c r="A2866" i="43"/>
  <c r="F2865" i="43"/>
  <c r="A2865" i="43"/>
  <c r="A799" i="65" s="1" a="1"/>
  <c r="A799" i="65" s="1"/>
  <c r="F2864" i="43"/>
  <c r="A2864" i="43"/>
  <c r="A454" i="65" s="1" a="1"/>
  <c r="A454" i="65" s="1"/>
  <c r="F2863" i="43"/>
  <c r="A2863" i="43"/>
  <c r="A451" i="65" s="1" a="1"/>
  <c r="A451" i="65" s="1"/>
  <c r="F2862" i="43"/>
  <c r="A2862" i="43"/>
  <c r="A449" i="65" s="1" a="1"/>
  <c r="A449" i="65" s="1"/>
  <c r="F2861" i="43"/>
  <c r="A2861" i="43"/>
  <c r="F2860" i="43"/>
  <c r="A2860" i="43"/>
  <c r="F2859" i="43"/>
  <c r="A2859" i="43"/>
  <c r="F2858" i="43"/>
  <c r="A2858" i="43"/>
  <c r="A439" i="65" s="1" a="1"/>
  <c r="A439" i="65" s="1"/>
  <c r="F2857" i="43"/>
  <c r="A2857" i="43"/>
  <c r="A789" i="65" s="1" a="1"/>
  <c r="A789" i="65" s="1"/>
  <c r="F2856" i="43"/>
  <c r="A2856" i="43"/>
  <c r="F2855" i="43"/>
  <c r="A2855" i="43"/>
  <c r="A749" i="65" s="1" a="1"/>
  <c r="A749" i="65" s="1"/>
  <c r="F2854" i="43"/>
  <c r="A2854" i="43"/>
  <c r="F2853" i="43"/>
  <c r="A2853" i="43"/>
  <c r="F2852" i="43"/>
  <c r="A2852" i="43"/>
  <c r="F2851" i="43"/>
  <c r="A2851" i="43"/>
  <c r="A436" i="65" s="1" a="1"/>
  <c r="A436" i="65" s="1"/>
  <c r="F2850" i="43"/>
  <c r="A2850" i="43"/>
  <c r="F2849" i="43"/>
  <c r="A2849" i="43"/>
  <c r="A797" i="65" s="1" a="1"/>
  <c r="A797" i="65" s="1"/>
  <c r="F2848" i="43"/>
  <c r="A2848" i="43"/>
  <c r="A416" i="65" s="1" a="1"/>
  <c r="A416" i="65" s="1"/>
  <c r="F2847" i="43"/>
  <c r="A2847" i="43"/>
  <c r="A787" i="65" s="1" a="1"/>
  <c r="A787" i="65" s="1"/>
  <c r="F2846" i="43"/>
  <c r="A2846" i="43"/>
  <c r="F2845" i="43"/>
  <c r="A2845" i="43"/>
  <c r="F2844" i="43"/>
  <c r="A2844" i="43"/>
  <c r="A418" i="65" s="1" a="1"/>
  <c r="A418" i="65" s="1"/>
  <c r="F2843" i="43"/>
  <c r="A2843" i="43"/>
  <c r="A417" i="65" s="1" a="1"/>
  <c r="A417" i="65" s="1"/>
  <c r="F2842" i="43"/>
  <c r="A2842" i="43"/>
  <c r="A430" i="65" s="1" a="1"/>
  <c r="A430" i="65" s="1"/>
  <c r="F2841" i="43"/>
  <c r="A2841" i="43"/>
  <c r="A425" i="65" s="1" a="1"/>
  <c r="A425" i="65" s="1"/>
  <c r="F2840" i="43"/>
  <c r="A2840" i="43"/>
  <c r="A424" i="65" s="1" a="1"/>
  <c r="A424" i="65" s="1"/>
  <c r="F2839" i="43"/>
  <c r="A2839" i="43"/>
  <c r="F2838" i="43"/>
  <c r="A2838" i="43"/>
  <c r="A681" i="65" s="1" a="1"/>
  <c r="A681" i="65" s="1"/>
  <c r="F2837" i="43"/>
  <c r="A2837" i="43"/>
  <c r="A783" i="65" s="1" a="1"/>
  <c r="A783" i="65" s="1"/>
  <c r="F2836" i="43"/>
  <c r="A2836" i="43"/>
  <c r="F2835" i="43"/>
  <c r="A2835" i="43"/>
  <c r="A777" i="65" s="1" a="1"/>
  <c r="A777" i="65" s="1"/>
  <c r="F2834" i="43"/>
  <c r="A2834" i="43"/>
  <c r="A775" i="65" s="1" a="1"/>
  <c r="A775" i="65" s="1"/>
  <c r="F2833" i="43"/>
  <c r="A2833" i="43"/>
  <c r="A771" i="65" s="1" a="1"/>
  <c r="A771" i="65" s="1"/>
  <c r="F2832" i="43"/>
  <c r="A2832" i="43"/>
  <c r="A779" i="65" s="1" a="1"/>
  <c r="A779" i="65" s="1"/>
  <c r="F2831" i="43"/>
  <c r="A2831" i="43"/>
  <c r="A769" i="65" s="1" a="1"/>
  <c r="A769" i="65" s="1"/>
  <c r="F2830" i="43"/>
  <c r="A2830" i="43"/>
  <c r="A773" i="65" s="1" a="1"/>
  <c r="A773" i="65" s="1"/>
  <c r="F2829" i="43"/>
  <c r="A2829" i="43"/>
  <c r="A765" i="65" s="1" a="1"/>
  <c r="A765" i="65" s="1"/>
  <c r="F2828" i="43"/>
  <c r="A2828" i="43"/>
  <c r="A763" i="65" s="1" a="1"/>
  <c r="A763" i="65" s="1"/>
  <c r="F2827" i="43"/>
  <c r="A2827" i="43"/>
  <c r="A761" i="65" s="1" a="1"/>
  <c r="A761" i="65" s="1"/>
  <c r="F2826" i="43"/>
  <c r="A2826" i="43"/>
  <c r="F2825" i="43"/>
  <c r="A2825" i="43"/>
  <c r="A673" i="65" s="1" a="1"/>
  <c r="A673" i="65" s="1"/>
  <c r="F2824" i="43"/>
  <c r="A2824" i="43"/>
  <c r="A759" i="65" s="1" a="1"/>
  <c r="A759" i="65" s="1"/>
  <c r="F2823" i="43"/>
  <c r="A2823" i="43"/>
  <c r="A244" i="65" s="1" a="1"/>
  <c r="A244" i="65" s="1"/>
  <c r="F2822" i="43"/>
  <c r="A2822" i="43"/>
  <c r="A243" i="65" s="1" a="1"/>
  <c r="A243" i="65" s="1"/>
  <c r="F2821" i="43"/>
  <c r="A2821" i="43"/>
  <c r="A472" i="65" s="1" a="1"/>
  <c r="A472" i="65" s="1"/>
  <c r="F2820" i="43"/>
  <c r="A2820" i="43"/>
  <c r="F2819" i="43"/>
  <c r="A2819" i="43"/>
  <c r="A757" i="65" s="1" a="1"/>
  <c r="A757" i="65" s="1"/>
  <c r="F2818" i="43"/>
  <c r="A2818" i="43"/>
  <c r="A755" i="65" s="1" a="1"/>
  <c r="A755" i="65" s="1"/>
  <c r="F2817" i="43"/>
  <c r="A2817" i="43"/>
  <c r="F2816" i="43"/>
  <c r="A2816" i="43"/>
  <c r="A468" i="65" s="1" a="1"/>
  <c r="A468" i="65" s="1"/>
  <c r="F2815" i="43"/>
  <c r="A2815" i="43"/>
  <c r="A467" i="65" s="1" a="1"/>
  <c r="A467" i="65" s="1"/>
  <c r="F2814" i="43"/>
  <c r="A2814" i="43"/>
  <c r="A407" i="65" s="1" a="1"/>
  <c r="A407" i="65" s="1"/>
  <c r="F2813" i="43"/>
  <c r="A2813" i="43"/>
  <c r="A807" i="65" s="1" a="1"/>
  <c r="A807" i="65" s="1"/>
  <c r="F2812" i="43"/>
  <c r="A2812" i="43"/>
  <c r="A401" i="65" s="1" a="1"/>
  <c r="A401" i="65" s="1"/>
  <c r="F2811" i="43"/>
  <c r="A2811" i="43"/>
  <c r="A751" i="65" s="1" a="1"/>
  <c r="A751" i="65" s="1"/>
  <c r="F2810" i="43"/>
  <c r="A2810" i="43"/>
  <c r="A747" i="65" s="1" a="1"/>
  <c r="A747" i="65" s="1"/>
  <c r="F2809" i="43"/>
  <c r="A2809" i="43"/>
  <c r="A745" i="65" s="1" a="1"/>
  <c r="A745" i="65" s="1"/>
  <c r="F2808" i="43"/>
  <c r="A2808" i="43"/>
  <c r="A743" i="65" s="1" a="1"/>
  <c r="A743" i="65" s="1"/>
  <c r="F2807" i="43"/>
  <c r="A2807" i="43"/>
  <c r="A741" i="65" s="1" a="1"/>
  <c r="A741" i="65" s="1"/>
  <c r="F2806" i="43"/>
  <c r="A2806" i="43"/>
  <c r="A737" i="65" s="1" a="1"/>
  <c r="A737" i="65" s="1"/>
  <c r="F2805" i="43"/>
  <c r="A2805" i="43"/>
  <c r="A314" i="65" s="1" a="1"/>
  <c r="A314" i="65" s="1"/>
  <c r="F2804" i="43"/>
  <c r="A2804" i="43"/>
  <c r="A413" i="65" s="1" a="1"/>
  <c r="A413" i="65" s="1"/>
  <c r="F2803" i="43"/>
  <c r="A2803" i="43"/>
  <c r="A412" i="65" s="1" a="1"/>
  <c r="A412" i="65" s="1"/>
  <c r="F2802" i="43"/>
  <c r="A2802" i="43"/>
  <c r="A411" i="65" s="1" a="1"/>
  <c r="A411" i="65" s="1"/>
  <c r="F2801" i="43"/>
  <c r="A2801" i="43"/>
  <c r="A735" i="65" s="1" a="1"/>
  <c r="A735" i="65" s="1"/>
  <c r="F2800" i="43"/>
  <c r="A2800" i="43"/>
  <c r="A733" i="65" s="1" a="1"/>
  <c r="A733" i="65" s="1"/>
  <c r="F2799" i="43"/>
  <c r="A2799" i="43"/>
  <c r="A731" i="65" s="1" a="1"/>
  <c r="A731" i="65" s="1"/>
  <c r="F2798" i="43"/>
  <c r="A2798" i="43"/>
  <c r="A729" i="65" s="1" a="1"/>
  <c r="A729" i="65" s="1"/>
  <c r="F2797" i="43"/>
  <c r="A2797" i="43"/>
  <c r="A727" i="65" s="1" a="1"/>
  <c r="A727" i="65" s="1"/>
  <c r="F2796" i="43"/>
  <c r="A2796" i="43"/>
  <c r="A721" i="65" s="1" a="1"/>
  <c r="A721" i="65" s="1"/>
  <c r="F2795" i="43"/>
  <c r="A2795" i="43"/>
  <c r="A719" i="65" s="1" a="1"/>
  <c r="A719" i="65" s="1"/>
  <c r="F2794" i="43"/>
  <c r="A2794" i="43"/>
  <c r="A717" i="65" s="1" a="1"/>
  <c r="A717" i="65" s="1"/>
  <c r="F2793" i="43"/>
  <c r="A2793" i="43"/>
  <c r="A715" i="65" s="1" a="1"/>
  <c r="A715" i="65" s="1"/>
  <c r="F2792" i="43"/>
  <c r="A2792" i="43"/>
  <c r="F2791" i="43"/>
  <c r="A2791" i="43"/>
  <c r="A395" i="65" s="1" a="1"/>
  <c r="A395" i="65" s="1"/>
  <c r="F2790" i="43"/>
  <c r="A2790" i="43"/>
  <c r="A403" i="65" s="1" a="1"/>
  <c r="A403" i="65" s="1"/>
  <c r="F2789" i="43"/>
  <c r="A2789" i="43"/>
  <c r="A713" i="65" s="1" a="1"/>
  <c r="A713" i="65" s="1"/>
  <c r="F2788" i="43"/>
  <c r="A2788" i="43"/>
  <c r="A711" i="65" s="1" a="1"/>
  <c r="A711" i="65" s="1"/>
  <c r="F2787" i="43"/>
  <c r="A2787" i="43"/>
  <c r="A709" i="65" s="1" a="1"/>
  <c r="A709" i="65" s="1"/>
  <c r="F2786" i="43"/>
  <c r="A2786" i="43"/>
  <c r="A705" i="65" s="1" a="1"/>
  <c r="A705" i="65" s="1"/>
  <c r="F2785" i="43"/>
  <c r="A2785" i="43"/>
  <c r="A707" i="65" s="1" a="1"/>
  <c r="A707" i="65" s="1"/>
  <c r="F2784" i="43"/>
  <c r="A2784" i="43"/>
  <c r="A703" i="65" s="1" a="1"/>
  <c r="A703" i="65" s="1"/>
  <c r="F2783" i="43"/>
  <c r="A2783" i="43"/>
  <c r="A390" i="65" s="1" a="1"/>
  <c r="A390" i="65" s="1"/>
  <c r="F2782" i="43"/>
  <c r="A2782" i="43"/>
  <c r="A785" i="65" s="1" a="1"/>
  <c r="A785" i="65" s="1"/>
  <c r="F2781" i="43"/>
  <c r="A2781" i="43"/>
  <c r="F2780" i="43"/>
  <c r="A2780" i="43"/>
  <c r="A385" i="65" s="1" a="1"/>
  <c r="A385" i="65" s="1"/>
  <c r="F2779" i="43"/>
  <c r="A2779" i="43"/>
  <c r="A699" i="65" s="1" a="1"/>
  <c r="A699" i="65" s="1"/>
  <c r="F2778" i="43"/>
  <c r="A2778" i="43"/>
  <c r="A695" i="65" s="1" a="1"/>
  <c r="A695" i="65" s="1"/>
  <c r="F2777" i="43"/>
  <c r="A2777" i="43"/>
  <c r="A693" i="65" s="1" a="1"/>
  <c r="A693" i="65" s="1"/>
  <c r="F2776" i="43"/>
  <c r="A2776" i="43"/>
  <c r="A691" i="65" s="1" a="1"/>
  <c r="A691" i="65" s="1"/>
  <c r="F2775" i="43"/>
  <c r="A2775" i="43"/>
  <c r="F2774" i="43"/>
  <c r="A2774" i="43"/>
  <c r="A685" i="65" s="1" a="1"/>
  <c r="A685" i="65" s="1"/>
  <c r="F2773" i="43"/>
  <c r="A2773" i="43"/>
  <c r="F2772" i="43"/>
  <c r="A2772" i="43"/>
  <c r="F2771" i="43"/>
  <c r="A2771" i="43"/>
  <c r="A683" i="65" s="1" a="1"/>
  <c r="A683" i="65" s="1"/>
  <c r="F2770" i="43"/>
  <c r="A2770" i="43"/>
  <c r="F2769" i="43"/>
  <c r="A2769" i="43"/>
  <c r="A679" i="65" s="1" a="1"/>
  <c r="A679" i="65" s="1"/>
  <c r="F2768" i="43"/>
  <c r="A2768" i="43"/>
  <c r="A367" i="65" s="1" a="1"/>
  <c r="A367" i="65" s="1"/>
  <c r="F2767" i="43"/>
  <c r="A2767" i="43"/>
  <c r="A364" i="65" s="1" a="1"/>
  <c r="A364" i="65" s="1"/>
  <c r="F2766" i="43"/>
  <c r="A2766" i="43"/>
  <c r="A354" i="65" s="1" a="1"/>
  <c r="A354" i="65" s="1"/>
  <c r="F2765" i="43"/>
  <c r="A2765" i="43"/>
  <c r="A344" i="65" s="1" a="1"/>
  <c r="A344" i="65" s="1"/>
  <c r="F2764" i="43"/>
  <c r="A2764" i="43"/>
  <c r="A336" i="65" s="1" a="1"/>
  <c r="A336" i="65" s="1"/>
  <c r="F2763" i="43"/>
  <c r="A2763" i="43"/>
  <c r="A377" i="65" s="1" a="1"/>
  <c r="A377" i="65" s="1"/>
  <c r="F2762" i="43"/>
  <c r="A2762" i="43"/>
  <c r="A331" i="65" s="1" a="1"/>
  <c r="A331" i="65" s="1"/>
  <c r="F2761" i="43"/>
  <c r="A2761" i="43"/>
  <c r="A319" i="65" s="1" a="1"/>
  <c r="A319" i="65" s="1"/>
  <c r="F2760" i="43"/>
  <c r="A2760" i="43"/>
  <c r="A725" i="65" s="1" a="1"/>
  <c r="A725" i="65" s="1"/>
  <c r="F2759" i="43"/>
  <c r="A2759" i="43"/>
  <c r="A723" i="65" s="1" a="1"/>
  <c r="A723" i="65" s="1"/>
  <c r="F2758" i="43"/>
  <c r="A2758" i="43"/>
  <c r="A301" i="65" s="1" a="1"/>
  <c r="A301" i="65" s="1"/>
  <c r="F2757" i="43"/>
  <c r="A2757" i="43"/>
  <c r="A292" i="65" s="1" a="1"/>
  <c r="A292" i="65" s="1"/>
  <c r="F2756" i="43"/>
  <c r="A2756" i="43"/>
  <c r="A286" i="65" s="1" a="1"/>
  <c r="A286" i="65" s="1"/>
  <c r="F2755" i="43"/>
  <c r="A2755" i="43"/>
  <c r="F2754" i="43"/>
  <c r="A2754" i="43"/>
  <c r="A273" i="65" s="1" a="1"/>
  <c r="A273" i="65" s="1"/>
  <c r="F2753" i="43"/>
  <c r="A2753" i="43"/>
  <c r="A268" i="65" s="1" a="1"/>
  <c r="A268" i="65" s="1"/>
  <c r="F2752" i="43"/>
  <c r="A2752" i="43"/>
  <c r="A264" i="65" s="1" a="1"/>
  <c r="A264" i="65" s="1"/>
  <c r="F2751" i="43"/>
  <c r="A2751" i="43"/>
  <c r="A258" i="65" s="1" a="1"/>
  <c r="A258" i="65" s="1"/>
  <c r="F2750" i="43"/>
  <c r="A2750" i="43"/>
  <c r="A677" i="65" s="1" a="1"/>
  <c r="A677" i="65" s="1"/>
  <c r="F2749" i="43"/>
  <c r="A2749" i="43"/>
  <c r="A282" i="65" s="1" a="1"/>
  <c r="A282" i="65" s="1"/>
  <c r="F2748" i="43"/>
  <c r="A2748" i="43"/>
  <c r="F2747" i="43"/>
  <c r="A2747" i="43"/>
  <c r="A281" i="65" s="1" a="1"/>
  <c r="A281" i="65" s="1"/>
  <c r="F2746" i="43"/>
  <c r="A2746" i="43"/>
  <c r="A234" i="65" s="1" a="1"/>
  <c r="A234" i="65" s="1"/>
  <c r="F2745" i="43"/>
  <c r="A2745" i="43"/>
  <c r="F2744" i="43"/>
  <c r="A2744" i="43"/>
  <c r="F2743" i="43"/>
  <c r="A2743" i="43"/>
  <c r="A246" i="65" s="1" a="1"/>
  <c r="A246" i="65" s="1"/>
  <c r="F2742" i="43"/>
  <c r="A2742" i="43"/>
  <c r="A671" i="65" s="1" a="1"/>
  <c r="A671" i="65" s="1"/>
  <c r="F2741" i="43"/>
  <c r="A2741" i="43"/>
  <c r="A669" i="65" s="1" a="1"/>
  <c r="A669" i="65" s="1"/>
  <c r="F2740" i="43"/>
  <c r="A2740" i="43"/>
  <c r="A667" i="65" s="1" a="1"/>
  <c r="A667" i="65" s="1"/>
  <c r="F2739" i="43"/>
  <c r="A2739" i="43"/>
  <c r="F2738" i="43"/>
  <c r="A2738" i="43"/>
  <c r="F2737" i="43"/>
  <c r="A2737" i="43"/>
  <c r="F2736" i="43"/>
  <c r="A2736" i="43"/>
  <c r="F2735" i="43"/>
  <c r="A2735" i="43"/>
  <c r="A663" i="65" s="1" a="1"/>
  <c r="A663" i="65" s="1"/>
  <c r="F2734" i="43"/>
  <c r="A2734" i="43"/>
  <c r="A233" i="65" s="1" a="1"/>
  <c r="A233" i="65" s="1"/>
  <c r="F2733" i="43"/>
  <c r="A2733" i="43"/>
  <c r="A2732" i="43"/>
  <c r="A2731" i="43"/>
  <c r="A2730" i="43"/>
  <c r="A2729" i="43"/>
  <c r="A2728" i="43"/>
  <c r="A2727" i="43"/>
  <c r="A2726" i="43"/>
  <c r="A2725" i="43"/>
  <c r="A2724" i="43"/>
  <c r="A2723" i="43"/>
  <c r="A2722" i="43"/>
  <c r="A2721" i="43"/>
  <c r="A2720" i="43"/>
  <c r="A2719" i="43"/>
  <c r="A2718" i="43"/>
  <c r="A2717" i="43"/>
  <c r="A2716" i="43"/>
  <c r="A2715" i="43"/>
  <c r="A2714" i="43"/>
  <c r="A2713" i="43"/>
  <c r="A2712" i="43"/>
  <c r="A2711" i="43"/>
  <c r="A2710" i="43"/>
  <c r="A2709" i="43"/>
  <c r="A2708" i="43"/>
  <c r="A2707" i="43"/>
  <c r="A2706" i="43"/>
  <c r="A2705" i="43"/>
  <c r="A2704" i="43"/>
  <c r="A2703" i="43"/>
  <c r="A2702" i="43"/>
  <c r="A2701" i="43"/>
  <c r="A2700" i="43"/>
  <c r="A2699" i="43"/>
  <c r="A2698" i="43"/>
  <c r="A2697" i="43"/>
  <c r="A2696" i="43"/>
  <c r="A2695" i="43"/>
  <c r="A2694" i="43"/>
  <c r="A2693" i="43"/>
  <c r="A2692" i="43"/>
  <c r="A2691" i="43"/>
  <c r="A2690" i="43"/>
  <c r="A2689" i="43"/>
  <c r="A2688" i="43"/>
  <c r="A2687" i="43"/>
  <c r="A2686" i="43"/>
  <c r="A2685" i="43"/>
  <c r="A2684" i="43"/>
  <c r="A2683" i="43"/>
  <c r="A2682" i="43"/>
  <c r="A2681" i="43"/>
  <c r="A2680" i="43"/>
  <c r="A2679" i="43"/>
  <c r="A2678" i="43"/>
  <c r="A2677" i="43"/>
  <c r="A2676" i="43"/>
  <c r="A2675" i="43"/>
  <c r="A2674" i="43"/>
  <c r="A2673" i="43"/>
  <c r="A2672" i="43"/>
  <c r="A2671" i="43"/>
  <c r="A2670" i="43"/>
  <c r="A2669" i="43"/>
  <c r="A2668" i="43"/>
  <c r="A2667" i="43"/>
  <c r="A2666" i="43"/>
  <c r="A2665" i="43"/>
  <c r="A2664" i="43"/>
  <c r="A2663" i="43"/>
  <c r="A2662" i="43"/>
  <c r="A2661" i="43"/>
  <c r="A2660" i="43"/>
  <c r="A2659" i="43"/>
  <c r="A2658" i="43"/>
  <c r="A2657" i="43"/>
  <c r="A2656" i="43"/>
  <c r="A2655" i="43"/>
  <c r="A2654" i="43"/>
  <c r="A2653" i="43"/>
  <c r="A2652" i="43"/>
  <c r="A2651" i="43"/>
  <c r="A2650" i="43"/>
  <c r="A2649" i="43"/>
  <c r="A2648" i="43"/>
  <c r="A2647" i="43"/>
  <c r="A2646" i="43"/>
  <c r="A2645" i="43"/>
  <c r="A2644" i="43"/>
  <c r="A2643" i="43"/>
  <c r="A2642" i="43"/>
  <c r="A2641" i="43"/>
  <c r="A2640" i="43"/>
  <c r="A2639" i="43"/>
  <c r="A2638" i="43"/>
  <c r="A2637" i="43"/>
  <c r="A2636" i="43"/>
  <c r="A2635" i="43"/>
  <c r="A2634" i="43"/>
  <c r="A2633" i="43"/>
  <c r="A2632" i="43"/>
  <c r="A2631" i="43"/>
  <c r="A2630" i="43"/>
  <c r="A2629" i="43"/>
  <c r="A2628" i="43"/>
  <c r="A2627" i="43"/>
  <c r="A2626" i="43"/>
  <c r="A2625" i="43"/>
  <c r="A2624" i="43"/>
  <c r="A2623" i="43"/>
  <c r="A2622" i="43"/>
  <c r="A2621" i="43"/>
  <c r="A2620" i="43"/>
  <c r="A2619" i="43"/>
  <c r="A2618" i="43"/>
  <c r="A2617" i="43"/>
  <c r="A2616" i="43"/>
  <c r="A2615" i="43"/>
  <c r="A2614" i="43"/>
  <c r="A2613" i="43"/>
  <c r="A2612" i="43"/>
  <c r="A2611" i="43"/>
  <c r="A2610" i="43"/>
  <c r="A2609" i="43"/>
  <c r="A2608" i="43"/>
  <c r="A2607" i="43"/>
  <c r="A2606" i="43"/>
  <c r="A2605" i="43"/>
  <c r="A2604" i="43"/>
  <c r="A2603" i="43"/>
  <c r="A2602" i="43"/>
  <c r="A2601" i="43"/>
  <c r="A2600" i="43"/>
  <c r="A2599" i="43"/>
  <c r="A2598" i="43"/>
  <c r="A2597" i="43"/>
  <c r="A2596" i="43"/>
  <c r="A2595" i="43"/>
  <c r="A2594" i="43"/>
  <c r="A2593" i="43"/>
  <c r="A2592" i="43"/>
  <c r="A2591" i="43"/>
  <c r="A2590" i="43"/>
  <c r="A2589" i="43"/>
  <c r="A2588" i="43"/>
  <c r="A2587" i="43"/>
  <c r="A2586" i="43"/>
  <c r="A2585" i="43"/>
  <c r="A2584" i="43"/>
  <c r="A2583" i="43"/>
  <c r="A2582" i="43"/>
  <c r="A2581" i="43"/>
  <c r="A2580" i="43"/>
  <c r="A2579" i="43"/>
  <c r="A2578" i="43"/>
  <c r="A2577" i="43"/>
  <c r="A2576" i="43"/>
  <c r="A2575" i="43"/>
  <c r="A2574" i="43"/>
  <c r="A2573" i="43"/>
  <c r="A2572" i="43"/>
  <c r="A2571" i="43"/>
  <c r="A2570" i="43"/>
  <c r="A2569" i="43"/>
  <c r="A2568" i="43"/>
  <c r="A2567" i="43"/>
  <c r="A2566" i="43"/>
  <c r="A2565" i="43"/>
  <c r="A2564" i="43"/>
  <c r="A2563" i="43"/>
  <c r="A2562" i="43"/>
  <c r="A2561" i="43"/>
  <c r="A2560" i="43"/>
  <c r="A2559" i="43"/>
  <c r="A2558" i="43"/>
  <c r="A2557" i="43"/>
  <c r="A2556" i="43"/>
  <c r="A2555" i="43"/>
  <c r="A2554" i="43"/>
  <c r="A2553" i="43"/>
  <c r="A2552" i="43"/>
  <c r="A2551" i="43"/>
  <c r="A2550" i="43"/>
  <c r="A2549" i="43"/>
  <c r="A2548" i="43"/>
  <c r="A2547" i="43"/>
  <c r="A2546" i="43"/>
  <c r="A2545" i="43"/>
  <c r="A2544" i="43"/>
  <c r="A2543" i="43"/>
  <c r="A2542" i="43"/>
  <c r="A2541" i="43"/>
  <c r="A2540" i="43"/>
  <c r="A2539" i="43"/>
  <c r="A2538" i="43"/>
  <c r="A2537" i="43"/>
  <c r="A2536" i="43"/>
  <c r="A2535" i="43"/>
  <c r="A2534" i="43"/>
  <c r="A2533" i="43"/>
  <c r="A2532" i="43"/>
  <c r="A2531" i="43"/>
  <c r="A2530" i="43"/>
  <c r="A2529" i="43"/>
  <c r="A2528" i="43"/>
  <c r="A2527" i="43"/>
  <c r="A2526" i="43"/>
  <c r="A2525" i="43"/>
  <c r="A2524" i="43"/>
  <c r="A2523" i="43"/>
  <c r="A2522" i="43"/>
  <c r="A2521" i="43"/>
  <c r="A2520" i="43"/>
  <c r="A2519" i="43"/>
  <c r="A2518" i="43"/>
  <c r="A2517" i="43"/>
  <c r="A2516" i="43"/>
  <c r="A2515" i="43"/>
  <c r="A2514" i="43"/>
  <c r="A2513" i="43"/>
  <c r="A2512" i="43"/>
  <c r="A2511" i="43"/>
  <c r="A2510" i="43"/>
  <c r="A2509" i="43"/>
  <c r="A2508" i="43"/>
  <c r="A2507" i="43"/>
  <c r="A2506" i="43"/>
  <c r="A2505" i="43"/>
  <c r="A2504" i="43"/>
  <c r="A2503" i="43"/>
  <c r="A2502" i="43"/>
  <c r="A2501" i="43"/>
  <c r="A2500" i="43"/>
  <c r="A2499" i="43"/>
  <c r="A2498" i="43"/>
  <c r="A2497" i="43"/>
  <c r="A2496" i="43"/>
  <c r="A2495" i="43"/>
  <c r="A2494" i="43"/>
  <c r="A2493" i="43"/>
  <c r="A2492" i="43"/>
  <c r="A2491" i="43"/>
  <c r="A2490" i="43"/>
  <c r="A2489" i="43"/>
  <c r="A2488" i="43"/>
  <c r="A2487" i="43"/>
  <c r="A2486" i="43"/>
  <c r="A2485" i="43"/>
  <c r="A2484" i="43"/>
  <c r="A2483" i="43"/>
  <c r="A2482" i="43"/>
  <c r="A2481" i="43"/>
  <c r="A2480" i="43"/>
  <c r="A2479" i="43"/>
  <c r="A2478" i="43"/>
  <c r="A2477" i="43"/>
  <c r="A2476" i="43"/>
  <c r="A2475" i="43"/>
  <c r="A2474" i="43"/>
  <c r="A2473" i="43"/>
  <c r="A2472" i="43"/>
  <c r="A2471" i="43"/>
  <c r="A2470" i="43"/>
  <c r="A2469" i="43"/>
  <c r="A2468" i="43"/>
  <c r="A2467" i="43"/>
  <c r="A2466" i="43"/>
  <c r="A2465" i="43"/>
  <c r="A2464" i="43"/>
  <c r="A2463" i="43"/>
  <c r="A2462" i="43"/>
  <c r="A2461" i="43"/>
  <c r="A2460" i="43"/>
  <c r="A2459" i="43"/>
  <c r="A2458" i="43"/>
  <c r="A2457" i="43"/>
  <c r="A2456" i="43"/>
  <c r="A2455" i="43"/>
  <c r="A2454" i="43"/>
  <c r="A2453" i="43"/>
  <c r="A2452" i="43"/>
  <c r="A2451" i="43"/>
  <c r="A2450" i="43"/>
  <c r="A2449" i="43"/>
  <c r="A2448" i="43"/>
  <c r="A2447" i="43"/>
  <c r="A2446" i="43"/>
  <c r="A2445" i="43"/>
  <c r="A2444" i="43"/>
  <c r="A2443" i="43"/>
  <c r="A2442" i="43"/>
  <c r="A2441" i="43"/>
  <c r="A2440" i="43"/>
  <c r="A2439" i="43"/>
  <c r="A2438" i="43"/>
  <c r="A2437" i="43"/>
  <c r="A2436" i="43"/>
  <c r="A2435" i="43"/>
  <c r="A2434" i="43"/>
  <c r="A2433" i="43"/>
  <c r="A2432" i="43"/>
  <c r="A2431" i="43"/>
  <c r="A2430" i="43"/>
  <c r="A2429" i="43"/>
  <c r="A2428" i="43"/>
  <c r="A2427" i="43"/>
  <c r="A2426" i="43"/>
  <c r="A2425" i="43"/>
  <c r="A2424" i="43"/>
  <c r="A2423" i="43"/>
  <c r="A2422" i="43"/>
  <c r="A2421" i="43"/>
  <c r="A2420" i="43"/>
  <c r="A2419" i="43"/>
  <c r="A2418" i="43"/>
  <c r="A2417" i="43"/>
  <c r="A2416" i="43"/>
  <c r="A2415" i="43"/>
  <c r="A2414" i="43"/>
  <c r="A2413" i="43"/>
  <c r="A2412" i="43"/>
  <c r="A2411" i="43"/>
  <c r="A2410" i="43"/>
  <c r="A2409" i="43"/>
  <c r="A2408" i="43"/>
  <c r="A2407" i="43"/>
  <c r="A2406" i="43"/>
  <c r="A2405" i="43"/>
  <c r="A2404" i="43"/>
  <c r="A2403" i="43"/>
  <c r="A2402" i="43"/>
  <c r="A2401" i="43"/>
  <c r="A2400" i="43"/>
  <c r="A2399" i="43"/>
  <c r="A2398" i="43"/>
  <c r="A2397" i="43"/>
  <c r="A2396" i="43"/>
  <c r="A2395" i="43"/>
  <c r="A2394" i="43"/>
  <c r="A2393" i="43"/>
  <c r="A2392" i="43"/>
  <c r="A2391" i="43"/>
  <c r="A2390" i="43"/>
  <c r="A2389" i="43"/>
  <c r="A2388" i="43"/>
  <c r="A2387" i="43"/>
  <c r="A2386" i="43"/>
  <c r="A2385" i="43"/>
  <c r="A2384" i="43"/>
  <c r="A2383" i="43"/>
  <c r="A2382" i="43"/>
  <c r="A2381" i="43"/>
  <c r="A2380" i="43"/>
  <c r="A2379" i="43"/>
  <c r="A2378" i="43"/>
  <c r="A2377" i="43"/>
  <c r="A2376" i="43"/>
  <c r="A2375" i="43"/>
  <c r="A2374" i="43"/>
  <c r="A2373" i="43"/>
  <c r="A2372" i="43"/>
  <c r="A2371" i="43"/>
  <c r="A2370" i="43"/>
  <c r="A2369" i="43"/>
  <c r="A2368" i="43"/>
  <c r="A2367" i="43"/>
  <c r="A2366" i="43"/>
  <c r="A2365" i="43"/>
  <c r="A2364" i="43"/>
  <c r="A2363" i="43"/>
  <c r="A2362" i="43"/>
  <c r="A2361" i="43"/>
  <c r="A2360" i="43"/>
  <c r="A2359" i="43"/>
  <c r="A2358" i="43"/>
  <c r="A2357" i="43"/>
  <c r="A2356" i="43"/>
  <c r="A2355" i="43"/>
  <c r="A2354" i="43"/>
  <c r="A2353" i="43"/>
  <c r="A2352" i="43"/>
  <c r="A2351" i="43"/>
  <c r="A2350" i="43"/>
  <c r="A2349" i="43"/>
  <c r="A2348" i="43"/>
  <c r="A2347" i="43"/>
  <c r="A2346" i="43"/>
  <c r="A2345" i="43"/>
  <c r="A2344" i="43"/>
  <c r="A2343" i="43"/>
  <c r="A2342" i="43"/>
  <c r="A2341" i="43"/>
  <c r="A2340" i="43"/>
  <c r="A2339" i="43"/>
  <c r="A2338" i="43"/>
  <c r="A2337" i="43"/>
  <c r="A2336" i="43"/>
  <c r="A2335" i="43"/>
  <c r="A2334" i="43"/>
  <c r="A2333" i="43"/>
  <c r="A2332" i="43"/>
  <c r="A2331" i="43"/>
  <c r="A2330" i="43"/>
  <c r="A2329" i="43"/>
  <c r="A2328" i="43"/>
  <c r="A2327" i="43"/>
  <c r="A2326" i="43"/>
  <c r="A2325" i="43"/>
  <c r="A2324" i="43"/>
  <c r="A2323" i="43"/>
  <c r="A2322" i="43"/>
  <c r="A2321" i="43"/>
  <c r="A2320" i="43"/>
  <c r="A2319" i="43"/>
  <c r="A2318" i="43"/>
  <c r="A2317" i="43"/>
  <c r="A2316" i="43"/>
  <c r="A2315" i="43"/>
  <c r="A2314" i="43"/>
  <c r="A2313" i="43"/>
  <c r="A2312" i="43"/>
  <c r="A2311" i="43"/>
  <c r="A2310" i="43"/>
  <c r="A2309" i="43"/>
  <c r="A2308" i="43"/>
  <c r="A2307" i="43"/>
  <c r="A2306" i="43"/>
  <c r="A2305" i="43"/>
  <c r="A2304" i="43"/>
  <c r="A2303" i="43"/>
  <c r="A2302" i="43"/>
  <c r="A2301" i="43"/>
  <c r="A2300" i="43"/>
  <c r="A2299" i="43"/>
  <c r="A2298" i="43"/>
  <c r="A2297" i="43"/>
  <c r="A2296" i="43"/>
  <c r="A2295" i="43"/>
  <c r="A2294" i="43"/>
  <c r="A2293" i="43"/>
  <c r="A2292" i="43"/>
  <c r="A2291" i="43"/>
  <c r="A2290" i="43"/>
  <c r="A2289" i="43"/>
  <c r="A2288" i="43"/>
  <c r="A2287" i="43"/>
  <c r="A2286" i="43"/>
  <c r="A2285" i="43"/>
  <c r="A2284" i="43"/>
  <c r="A2283" i="43"/>
  <c r="A2282" i="43"/>
  <c r="A2281" i="43"/>
  <c r="A2280" i="43"/>
  <c r="A2279" i="43"/>
  <c r="A2278" i="43"/>
  <c r="A2277" i="43"/>
  <c r="A2276" i="43"/>
  <c r="A2275" i="43"/>
  <c r="A2274" i="43"/>
  <c r="A2273" i="43"/>
  <c r="A2272" i="43"/>
  <c r="A2271" i="43"/>
  <c r="A2270" i="43"/>
  <c r="A2269" i="43"/>
  <c r="A2268" i="43"/>
  <c r="A2267" i="43"/>
  <c r="A2266" i="43"/>
  <c r="A2265" i="43"/>
  <c r="A2264" i="43"/>
  <c r="A2263" i="43"/>
  <c r="A2262" i="43"/>
  <c r="A2261" i="43"/>
  <c r="A2260" i="43"/>
  <c r="A2259" i="43"/>
  <c r="A2258" i="43"/>
  <c r="A2257" i="43"/>
  <c r="A2256" i="43"/>
  <c r="A2255" i="43"/>
  <c r="A2254" i="43"/>
  <c r="A2253" i="43"/>
  <c r="A2252" i="43"/>
  <c r="A2251" i="43"/>
  <c r="A2250" i="43"/>
  <c r="A2249" i="43"/>
  <c r="A2248" i="43"/>
  <c r="A2247" i="43"/>
  <c r="A2246" i="43"/>
  <c r="A2245" i="43"/>
  <c r="A2244" i="43"/>
  <c r="A2243" i="43"/>
  <c r="A2242" i="43"/>
  <c r="A2241" i="43"/>
  <c r="A2240" i="43"/>
  <c r="A2239" i="43"/>
  <c r="A2238" i="43"/>
  <c r="A2237" i="43"/>
  <c r="A2236" i="43"/>
  <c r="A2235" i="43"/>
  <c r="A2234" i="43"/>
  <c r="A2233" i="43"/>
  <c r="A2232" i="43"/>
  <c r="A2231" i="43"/>
  <c r="A2230" i="43"/>
  <c r="A2229" i="43"/>
  <c r="A2228" i="43"/>
  <c r="A2227" i="43"/>
  <c r="A2226" i="43"/>
  <c r="A2225" i="43"/>
  <c r="A2224" i="43"/>
  <c r="A2223" i="43"/>
  <c r="A2222" i="43"/>
  <c r="A2221" i="43"/>
  <c r="A2220" i="43"/>
  <c r="A2219" i="43"/>
  <c r="A2218" i="43"/>
  <c r="A2217" i="43"/>
  <c r="A2216" i="43"/>
  <c r="A2215" i="43"/>
  <c r="A2214" i="43"/>
  <c r="A2213" i="43"/>
  <c r="A2212" i="43"/>
  <c r="A2211" i="43"/>
  <c r="A2210" i="43"/>
  <c r="A2209" i="43"/>
  <c r="A2208" i="43"/>
  <c r="A2207" i="43"/>
  <c r="A2206" i="43"/>
  <c r="A2205" i="43"/>
  <c r="A2204" i="43"/>
  <c r="A2203" i="43"/>
  <c r="A2202" i="43"/>
  <c r="A2201" i="43"/>
  <c r="A2200" i="43"/>
  <c r="A2199" i="43"/>
  <c r="A2198" i="43"/>
  <c r="A2197" i="43"/>
  <c r="A2196" i="43"/>
  <c r="A2195" i="43"/>
  <c r="A2194" i="43"/>
  <c r="A2193" i="43"/>
  <c r="A2192" i="43"/>
  <c r="A2191" i="43"/>
  <c r="A2190" i="43"/>
  <c r="A2189" i="43"/>
  <c r="A2188" i="43"/>
  <c r="A2187" i="43"/>
  <c r="A2186" i="43"/>
  <c r="A2185" i="43"/>
  <c r="A2184" i="43"/>
  <c r="A2183" i="43"/>
  <c r="A2182" i="43"/>
  <c r="A2181" i="43"/>
  <c r="A2180" i="43"/>
  <c r="A2179" i="43"/>
  <c r="A2178" i="43"/>
  <c r="A2177" i="43"/>
  <c r="A2176" i="43"/>
  <c r="A2175" i="43"/>
  <c r="A2174" i="43"/>
  <c r="A2173" i="43"/>
  <c r="A2172" i="43"/>
  <c r="A2171" i="43"/>
  <c r="A2170" i="43"/>
  <c r="A2169" i="43"/>
  <c r="A2168" i="43"/>
  <c r="A2167" i="43"/>
  <c r="A2166" i="43"/>
  <c r="A2165" i="43"/>
  <c r="A2164" i="43"/>
  <c r="A2163" i="43"/>
  <c r="A2162" i="43"/>
  <c r="A2161" i="43"/>
  <c r="A2160" i="43"/>
  <c r="A2159" i="43"/>
  <c r="A2158" i="43"/>
  <c r="A2157" i="43"/>
  <c r="A2156" i="43"/>
  <c r="A2155" i="43"/>
  <c r="A2154" i="43"/>
  <c r="A2153" i="43"/>
  <c r="A2152" i="43"/>
  <c r="A2151" i="43"/>
  <c r="A2150" i="43"/>
  <c r="A2149" i="43"/>
  <c r="A2148" i="43"/>
  <c r="A2147" i="43"/>
  <c r="A2146" i="43"/>
  <c r="A2145" i="43"/>
  <c r="A2144" i="43"/>
  <c r="A2143" i="43"/>
  <c r="A2142" i="43"/>
  <c r="A2141" i="43"/>
  <c r="A2140" i="43"/>
  <c r="A2139" i="43"/>
  <c r="A2138" i="43"/>
  <c r="A2137" i="43"/>
  <c r="A2136" i="43"/>
  <c r="A2135" i="43"/>
  <c r="A2134" i="43"/>
  <c r="A2133" i="43"/>
  <c r="A2132" i="43"/>
  <c r="A2131" i="43"/>
  <c r="A2130" i="43"/>
  <c r="A2129" i="43"/>
  <c r="A2128" i="43"/>
  <c r="A2127" i="43"/>
  <c r="A2126" i="43"/>
  <c r="A2125" i="43"/>
  <c r="A2124" i="43"/>
  <c r="A2123" i="43"/>
  <c r="A2122" i="43"/>
  <c r="A2121" i="43"/>
  <c r="A2120" i="43"/>
  <c r="A2119" i="43"/>
  <c r="A2118" i="43"/>
  <c r="A2117" i="43"/>
  <c r="A2116" i="43"/>
  <c r="A2115" i="43"/>
  <c r="A2114" i="43"/>
  <c r="A2113" i="43"/>
  <c r="A2112" i="43"/>
  <c r="A2111" i="43"/>
  <c r="A2110" i="43"/>
  <c r="A2109" i="43"/>
  <c r="A2108" i="43"/>
  <c r="A2107" i="43"/>
  <c r="A2106" i="43"/>
  <c r="A2105" i="43"/>
  <c r="A2104" i="43"/>
  <c r="A2103" i="43"/>
  <c r="A2102" i="43"/>
  <c r="A2101" i="43"/>
  <c r="A2100" i="43"/>
  <c r="A2099" i="43"/>
  <c r="A2098" i="43"/>
  <c r="A2097" i="43"/>
  <c r="A2096" i="43"/>
  <c r="A2095" i="43"/>
  <c r="A2094" i="43"/>
  <c r="A2093" i="43"/>
  <c r="A2092" i="43"/>
  <c r="A2091" i="43"/>
  <c r="A2090" i="43"/>
  <c r="A2089" i="43"/>
  <c r="A2088" i="43"/>
  <c r="A2087" i="43"/>
  <c r="A2086" i="43"/>
  <c r="A2085" i="43"/>
  <c r="A2084" i="43"/>
  <c r="A2083" i="43"/>
  <c r="A2082" i="43"/>
  <c r="A2081" i="43"/>
  <c r="A2080" i="43"/>
  <c r="A2079" i="43"/>
  <c r="A2078" i="43"/>
  <c r="A2077" i="43"/>
  <c r="A2076" i="43"/>
  <c r="A2075" i="43"/>
  <c r="A2074" i="43"/>
  <c r="A2073" i="43"/>
  <c r="A2072" i="43"/>
  <c r="A2071" i="43"/>
  <c r="A2070" i="43"/>
  <c r="A2069" i="43"/>
  <c r="A2068" i="43"/>
  <c r="A2067" i="43"/>
  <c r="A2066" i="43"/>
  <c r="A2065" i="43"/>
  <c r="A2064" i="43"/>
  <c r="A2063" i="43"/>
  <c r="A2062" i="43"/>
  <c r="A2061" i="43"/>
  <c r="A2060" i="43"/>
  <c r="A2059" i="43"/>
  <c r="A2058" i="43"/>
  <c r="A2057" i="43"/>
  <c r="A2056" i="43"/>
  <c r="A2055" i="43"/>
  <c r="A2054" i="43"/>
  <c r="A2053" i="43"/>
  <c r="A2052" i="43"/>
  <c r="A2051" i="43"/>
  <c r="A2050" i="43"/>
  <c r="A2049" i="43"/>
  <c r="A2048" i="43"/>
  <c r="A2047" i="43"/>
  <c r="A2046" i="43"/>
  <c r="A2045" i="43"/>
  <c r="A2044" i="43"/>
  <c r="A2043" i="43"/>
  <c r="A2042" i="43"/>
  <c r="A2041" i="43"/>
  <c r="A2040" i="43"/>
  <c r="A2039" i="43"/>
  <c r="A2038" i="43"/>
  <c r="A2037" i="43"/>
  <c r="A2036" i="43"/>
  <c r="A2035" i="43"/>
  <c r="A2034" i="43"/>
  <c r="A2033" i="43"/>
  <c r="A2032" i="43"/>
  <c r="A2031" i="43"/>
  <c r="A2030" i="43"/>
  <c r="A2029" i="43"/>
  <c r="A2028" i="43"/>
  <c r="A2027" i="43"/>
  <c r="A2026" i="43"/>
  <c r="A2025" i="43"/>
  <c r="A2024" i="43"/>
  <c r="A2023" i="43"/>
  <c r="A2022" i="43"/>
  <c r="A2021" i="43"/>
  <c r="A2020" i="43"/>
  <c r="A2019" i="43"/>
  <c r="A2018" i="43"/>
  <c r="A2017" i="43"/>
  <c r="A2016" i="43"/>
  <c r="A2015" i="43"/>
  <c r="A2014" i="43"/>
  <c r="A2013" i="43"/>
  <c r="A2012" i="43"/>
  <c r="A2011" i="43"/>
  <c r="A2010" i="43"/>
  <c r="A2009" i="43"/>
  <c r="A2008" i="43"/>
  <c r="A2007" i="43"/>
  <c r="A2006" i="43"/>
  <c r="A2005" i="43"/>
  <c r="A2004" i="43"/>
  <c r="A2003" i="43"/>
  <c r="A2002" i="43"/>
  <c r="A2001" i="43"/>
  <c r="A2000" i="43"/>
  <c r="A1999" i="43"/>
  <c r="A1998" i="43"/>
  <c r="A1997" i="43"/>
  <c r="A1996" i="43"/>
  <c r="A1995" i="43"/>
  <c r="A1994" i="43"/>
  <c r="A1993" i="43"/>
  <c r="A1992" i="43"/>
  <c r="A1991" i="43"/>
  <c r="A1990" i="43"/>
  <c r="A1989" i="43"/>
  <c r="A1988" i="43"/>
  <c r="A1987" i="43"/>
  <c r="A1986" i="43"/>
  <c r="A1985" i="43"/>
  <c r="A1984" i="43"/>
  <c r="A1983" i="43"/>
  <c r="A1982" i="43"/>
  <c r="A1981" i="43"/>
  <c r="A1980" i="43"/>
  <c r="A1979" i="43"/>
  <c r="A1978" i="43"/>
  <c r="A1977" i="43"/>
  <c r="A1976" i="43"/>
  <c r="A1975" i="43"/>
  <c r="A1974" i="43"/>
  <c r="A1973" i="43"/>
  <c r="A1972" i="43"/>
  <c r="A1971" i="43"/>
  <c r="A1970" i="43"/>
  <c r="A1969" i="43"/>
  <c r="A1968" i="43"/>
  <c r="A1967" i="43"/>
  <c r="A1966" i="43"/>
  <c r="A1965" i="43"/>
  <c r="A1964" i="43"/>
  <c r="A1963" i="43"/>
  <c r="A1962" i="43"/>
  <c r="A1961" i="43"/>
  <c r="A1960" i="43"/>
  <c r="A1959" i="43"/>
  <c r="A1958" i="43"/>
  <c r="A1957" i="43"/>
  <c r="A1956" i="43"/>
  <c r="A1955" i="43"/>
  <c r="A1954" i="43"/>
  <c r="A1953" i="43"/>
  <c r="A1952" i="43"/>
  <c r="A1951" i="43"/>
  <c r="A1950" i="43"/>
  <c r="A1949" i="43"/>
  <c r="A1948" i="43"/>
  <c r="A1947" i="43"/>
  <c r="A1946" i="43"/>
  <c r="A1945" i="43"/>
  <c r="A1944" i="43"/>
  <c r="A1943" i="43"/>
  <c r="A1942" i="43"/>
  <c r="A1941" i="43"/>
  <c r="A1940" i="43"/>
  <c r="A1939" i="43"/>
  <c r="A1938" i="43"/>
  <c r="A1937" i="43"/>
  <c r="A1936" i="43"/>
  <c r="A1935" i="43"/>
  <c r="A1934" i="43"/>
  <c r="A1933" i="43"/>
  <c r="A1932" i="43"/>
  <c r="A1931" i="43"/>
  <c r="A1930" i="43"/>
  <c r="A1929" i="43"/>
  <c r="A1928" i="43"/>
  <c r="A1927" i="43"/>
  <c r="A1926" i="43"/>
  <c r="A1925" i="43"/>
  <c r="A1924" i="43"/>
  <c r="A1923" i="43"/>
  <c r="A1922" i="43"/>
  <c r="A1921" i="43"/>
  <c r="A1920" i="43"/>
  <c r="A1919" i="43"/>
  <c r="A1918" i="43"/>
  <c r="A1917" i="43"/>
  <c r="A1916" i="43"/>
  <c r="A1915" i="43"/>
  <c r="A1914" i="43"/>
  <c r="A1913" i="43"/>
  <c r="A1912" i="43"/>
  <c r="A1911" i="43"/>
  <c r="A1910" i="43"/>
  <c r="A1909" i="43"/>
  <c r="A1908" i="43"/>
  <c r="A1907" i="43"/>
  <c r="A1906" i="43"/>
  <c r="A1905" i="43"/>
  <c r="A1904" i="43"/>
  <c r="A1903" i="43"/>
  <c r="A1902" i="43"/>
  <c r="A1901" i="43"/>
  <c r="A1900" i="43"/>
  <c r="A1899" i="43"/>
  <c r="A1898" i="43"/>
  <c r="A1897" i="43"/>
  <c r="A1896" i="43"/>
  <c r="A1895" i="43"/>
  <c r="A1894" i="43"/>
  <c r="A1893" i="43"/>
  <c r="A1892" i="43"/>
  <c r="A1891" i="43"/>
  <c r="A1890" i="43"/>
  <c r="A1889" i="43"/>
  <c r="A1888" i="43"/>
  <c r="A1887" i="43"/>
  <c r="A1886" i="43"/>
  <c r="A1885" i="43"/>
  <c r="A1884" i="43"/>
  <c r="A1883" i="43"/>
  <c r="A1882" i="43"/>
  <c r="A1881" i="43"/>
  <c r="A1880" i="43"/>
  <c r="A1879" i="43"/>
  <c r="A1878" i="43"/>
  <c r="A1877" i="43"/>
  <c r="A1876" i="43"/>
  <c r="A1875" i="43"/>
  <c r="A1874" i="43"/>
  <c r="A1873" i="43"/>
  <c r="A1872" i="43"/>
  <c r="A1871" i="43"/>
  <c r="A1870" i="43"/>
  <c r="A1869" i="43"/>
  <c r="A1868" i="43"/>
  <c r="A1867" i="43"/>
  <c r="A1866" i="43"/>
  <c r="A1865" i="43"/>
  <c r="A1864" i="43"/>
  <c r="A1863" i="43"/>
  <c r="A1862" i="43"/>
  <c r="A1861" i="43"/>
  <c r="A1860" i="43"/>
  <c r="A1859" i="43"/>
  <c r="A1858" i="43"/>
  <c r="A1857" i="43"/>
  <c r="A1856" i="43"/>
  <c r="A1855" i="43"/>
  <c r="A1854" i="43"/>
  <c r="A1853" i="43"/>
  <c r="A1852" i="43"/>
  <c r="A1851" i="43"/>
  <c r="A1850" i="43"/>
  <c r="A1849" i="43"/>
  <c r="A1848" i="43"/>
  <c r="A1847" i="43"/>
  <c r="A1846" i="43"/>
  <c r="A1845" i="43"/>
  <c r="A1844" i="43"/>
  <c r="A1843" i="43"/>
  <c r="A1842" i="43"/>
  <c r="A1841" i="43"/>
  <c r="A1840" i="43"/>
  <c r="A1839" i="43"/>
  <c r="A1838" i="43"/>
  <c r="A1837" i="43"/>
  <c r="A1836" i="43"/>
  <c r="A1835" i="43"/>
  <c r="A1834" i="43"/>
  <c r="A1833" i="43"/>
  <c r="A1832" i="43"/>
  <c r="A1831" i="43"/>
  <c r="A1830" i="43"/>
  <c r="A1829" i="43"/>
  <c r="A1828" i="43"/>
  <c r="A1827" i="43"/>
  <c r="A1826" i="43"/>
  <c r="A1825" i="43"/>
  <c r="A1824" i="43"/>
  <c r="A1823" i="43"/>
  <c r="A1822" i="43"/>
  <c r="A1821" i="43"/>
  <c r="A1820" i="43"/>
  <c r="A1819" i="43"/>
  <c r="A1818" i="43"/>
  <c r="A1817" i="43"/>
  <c r="A1816" i="43"/>
  <c r="A1815" i="43"/>
  <c r="A1814" i="43"/>
  <c r="A1813" i="43"/>
  <c r="A1812" i="43"/>
  <c r="A1811" i="43"/>
  <c r="A1810" i="43"/>
  <c r="A1809" i="43"/>
  <c r="A1808" i="43"/>
  <c r="A1807" i="43"/>
  <c r="A1806" i="43"/>
  <c r="A1805" i="43"/>
  <c r="A1804" i="43"/>
  <c r="A1803" i="43"/>
  <c r="A1802" i="43"/>
  <c r="A1801" i="43"/>
  <c r="A1800" i="43"/>
  <c r="A1799" i="43"/>
  <c r="A1798" i="43"/>
  <c r="A1797" i="43"/>
  <c r="A1796" i="43"/>
  <c r="A1795" i="43"/>
  <c r="A1794" i="43"/>
  <c r="A1793" i="43"/>
  <c r="A1792" i="43"/>
  <c r="A1791" i="43"/>
  <c r="A1790" i="43"/>
  <c r="A1789" i="43"/>
  <c r="A1788" i="43"/>
  <c r="A1787" i="43"/>
  <c r="A1786" i="43"/>
  <c r="A1785" i="43"/>
  <c r="A1784" i="43"/>
  <c r="A1783" i="43"/>
  <c r="A1782" i="43"/>
  <c r="A1781" i="43"/>
  <c r="A1780" i="43"/>
  <c r="A1779" i="43"/>
  <c r="A1778" i="43"/>
  <c r="A1777" i="43"/>
  <c r="A1776" i="43"/>
  <c r="A1775" i="43"/>
  <c r="A1774" i="43"/>
  <c r="A1773" i="43"/>
  <c r="A1772" i="43"/>
  <c r="A1771" i="43"/>
  <c r="A1770" i="43"/>
  <c r="A1769" i="43"/>
  <c r="A1768" i="43"/>
  <c r="A1767" i="43"/>
  <c r="A1766" i="43"/>
  <c r="A1765" i="43"/>
  <c r="A1764" i="43"/>
  <c r="A1763" i="43"/>
  <c r="A1762" i="43"/>
  <c r="A1761" i="43"/>
  <c r="A1760" i="43"/>
  <c r="A1759" i="43"/>
  <c r="A1758" i="43"/>
  <c r="A1757" i="43"/>
  <c r="A1756" i="43"/>
  <c r="A1755" i="43"/>
  <c r="A1754" i="43"/>
  <c r="A1753" i="43"/>
  <c r="A1752" i="43"/>
  <c r="A1751" i="43"/>
  <c r="A1750" i="43"/>
  <c r="A1749" i="43"/>
  <c r="A1748" i="43"/>
  <c r="A1747" i="43"/>
  <c r="A1746" i="43"/>
  <c r="A1745" i="43"/>
  <c r="A1744" i="43"/>
  <c r="A1743" i="43"/>
  <c r="A1742" i="43"/>
  <c r="A1741" i="43"/>
  <c r="A1740" i="43"/>
  <c r="A1739" i="43"/>
  <c r="A1738" i="43"/>
  <c r="A1737" i="43"/>
  <c r="A1736" i="43"/>
  <c r="A1735" i="43"/>
  <c r="A1734" i="43"/>
  <c r="A1733" i="43"/>
  <c r="A1732" i="43"/>
  <c r="A1731" i="43"/>
  <c r="A1730" i="43"/>
  <c r="A1729" i="43"/>
  <c r="A1728" i="43"/>
  <c r="A1727" i="43"/>
  <c r="A1726" i="43"/>
  <c r="A1725" i="43"/>
  <c r="A1724" i="43"/>
  <c r="A1723" i="43"/>
  <c r="A1722" i="43"/>
  <c r="A1721" i="43"/>
  <c r="A1720" i="43"/>
  <c r="A1719" i="43"/>
  <c r="A1718" i="43"/>
  <c r="A1717" i="43"/>
  <c r="A1716" i="43"/>
  <c r="A1715" i="43"/>
  <c r="A1714" i="43"/>
  <c r="A1713" i="43"/>
  <c r="A1712" i="43"/>
  <c r="A1711" i="43"/>
  <c r="A1710" i="43"/>
  <c r="A1709" i="43"/>
  <c r="A1708" i="43"/>
  <c r="A1707" i="43"/>
  <c r="A1706" i="43"/>
  <c r="A1705" i="43"/>
  <c r="A1704" i="43"/>
  <c r="A1703" i="43"/>
  <c r="A1702" i="43"/>
  <c r="A1701" i="43"/>
  <c r="A1700" i="43"/>
  <c r="A1699" i="43"/>
  <c r="A1698" i="43"/>
  <c r="A1697" i="43"/>
  <c r="A1696" i="43"/>
  <c r="A1695" i="43"/>
  <c r="A1694" i="43"/>
  <c r="A1693" i="43"/>
  <c r="A1692" i="43"/>
  <c r="A1691" i="43"/>
  <c r="A1690" i="43"/>
  <c r="A1689" i="43"/>
  <c r="A1688" i="43"/>
  <c r="A1687" i="43"/>
  <c r="A1686" i="43"/>
  <c r="A1685" i="43"/>
  <c r="A1684" i="43"/>
  <c r="A1683" i="43"/>
  <c r="A1682" i="43"/>
  <c r="A1681" i="43"/>
  <c r="A1680" i="43"/>
  <c r="A1679" i="43"/>
  <c r="A1678" i="43"/>
  <c r="A1677" i="43"/>
  <c r="A1676" i="43"/>
  <c r="A1675" i="43"/>
  <c r="A1674" i="43"/>
  <c r="A1673" i="43"/>
  <c r="A1672" i="43"/>
  <c r="A1671" i="43"/>
  <c r="A1670" i="43"/>
  <c r="A1669" i="43"/>
  <c r="A1668" i="43"/>
  <c r="A1667" i="43"/>
  <c r="A1666" i="43"/>
  <c r="A1665" i="43"/>
  <c r="A1664" i="43"/>
  <c r="A1663" i="43"/>
  <c r="A1662" i="43"/>
  <c r="A1661" i="43"/>
  <c r="A1660" i="43"/>
  <c r="A1659" i="43"/>
  <c r="A1658" i="43"/>
  <c r="A1657" i="43"/>
  <c r="A1656" i="43"/>
  <c r="A1655" i="43"/>
  <c r="A1654" i="43"/>
  <c r="A1653" i="43"/>
  <c r="A1652" i="43"/>
  <c r="A1651" i="43"/>
  <c r="A1650" i="43"/>
  <c r="A1649" i="43"/>
  <c r="A1648" i="43"/>
  <c r="A1647" i="43"/>
  <c r="A1646" i="43"/>
  <c r="A1645" i="43"/>
  <c r="A1644" i="43"/>
  <c r="A1643" i="43"/>
  <c r="A1642" i="43"/>
  <c r="A1641" i="43"/>
  <c r="A1640" i="43"/>
  <c r="A1639" i="43"/>
  <c r="A1638" i="43"/>
  <c r="A1637" i="43"/>
  <c r="A1636" i="43"/>
  <c r="A1635" i="43"/>
  <c r="A1634" i="43"/>
  <c r="A1633" i="43"/>
  <c r="A1632" i="43"/>
  <c r="A1631" i="43"/>
  <c r="A1630" i="43"/>
  <c r="A1629" i="43"/>
  <c r="A1628" i="43"/>
  <c r="A1627" i="43"/>
  <c r="A1626" i="43"/>
  <c r="A1625" i="43"/>
  <c r="A1624" i="43"/>
  <c r="A1623" i="43"/>
  <c r="A1622" i="43"/>
  <c r="A1621" i="43"/>
  <c r="A1620" i="43"/>
  <c r="A1619" i="43"/>
  <c r="A1618" i="43"/>
  <c r="A1617" i="43"/>
  <c r="A1616" i="43"/>
  <c r="A1615" i="43"/>
  <c r="A1614" i="43"/>
  <c r="A1613" i="43"/>
  <c r="A1612" i="43"/>
  <c r="A1611" i="43"/>
  <c r="A1610" i="43"/>
  <c r="A1609" i="43"/>
  <c r="A1608" i="43"/>
  <c r="A1607" i="43"/>
  <c r="A1606" i="43"/>
  <c r="A1605" i="43"/>
  <c r="A1604" i="43"/>
  <c r="A1603" i="43"/>
  <c r="A1602" i="43"/>
  <c r="A1601" i="43"/>
  <c r="A1600" i="43"/>
  <c r="A1599" i="43"/>
  <c r="A1598" i="43"/>
  <c r="A1597" i="43"/>
  <c r="A1596" i="43"/>
  <c r="A1595" i="43"/>
  <c r="A1594" i="43"/>
  <c r="A1593" i="43"/>
  <c r="A1592" i="43"/>
  <c r="A1591" i="43"/>
  <c r="A1590" i="43"/>
  <c r="A1589" i="43"/>
  <c r="A1588" i="43"/>
  <c r="A1587" i="43"/>
  <c r="A1586" i="43"/>
  <c r="A1585" i="43"/>
  <c r="A1584" i="43"/>
  <c r="A1583" i="43"/>
  <c r="A1582" i="43"/>
  <c r="A1581" i="43"/>
  <c r="A1580" i="43"/>
  <c r="A1579" i="43"/>
  <c r="A1578" i="43"/>
  <c r="A1577" i="43"/>
  <c r="A1576" i="43"/>
  <c r="A1575" i="43"/>
  <c r="A1574" i="43"/>
  <c r="A1573" i="43"/>
  <c r="A1572" i="43"/>
  <c r="A1571" i="43"/>
  <c r="A1570" i="43"/>
  <c r="A1569" i="43"/>
  <c r="A1568" i="43"/>
  <c r="A1567" i="43"/>
  <c r="A1566" i="43"/>
  <c r="A1565" i="43"/>
  <c r="A1564" i="43"/>
  <c r="A1563" i="43"/>
  <c r="A1562" i="43"/>
  <c r="A1561" i="43"/>
  <c r="A1560" i="43"/>
  <c r="A1559" i="43"/>
  <c r="A1558" i="43"/>
  <c r="A1557" i="43"/>
  <c r="A1556" i="43"/>
  <c r="A1555" i="43"/>
  <c r="A1554" i="43"/>
  <c r="A1553" i="43"/>
  <c r="A1552" i="43"/>
  <c r="A1551" i="43"/>
  <c r="A1550" i="43"/>
  <c r="A1549" i="43"/>
  <c r="A1548" i="43"/>
  <c r="A1547" i="43"/>
  <c r="A1546" i="43"/>
  <c r="A1545" i="43"/>
  <c r="A1544" i="43"/>
  <c r="A1543" i="43"/>
  <c r="A1542" i="43"/>
  <c r="A1541" i="43"/>
  <c r="A1540" i="43"/>
  <c r="A1539" i="43"/>
  <c r="A1538" i="43"/>
  <c r="A1537" i="43"/>
  <c r="A1536" i="43"/>
  <c r="A1535" i="43"/>
  <c r="A1534" i="43"/>
  <c r="A1533" i="43"/>
  <c r="A1532" i="43"/>
  <c r="A1531" i="43"/>
  <c r="A1530" i="43"/>
  <c r="A1529" i="43"/>
  <c r="A1528" i="43"/>
  <c r="A1527" i="43"/>
  <c r="A1526" i="43"/>
  <c r="A1525" i="43"/>
  <c r="A1524" i="43"/>
  <c r="A1523" i="43"/>
  <c r="A1522" i="43"/>
  <c r="A1521" i="43"/>
  <c r="A1520" i="43"/>
  <c r="A1519" i="43"/>
  <c r="A1518" i="43"/>
  <c r="A1517" i="43"/>
  <c r="A1516" i="43"/>
  <c r="A1515" i="43"/>
  <c r="A1514" i="43"/>
  <c r="A1513" i="43"/>
  <c r="A1512" i="43"/>
  <c r="A1511" i="43"/>
  <c r="A1510" i="43"/>
  <c r="A1509" i="43"/>
  <c r="A1508" i="43"/>
  <c r="A1507" i="43"/>
  <c r="A1506" i="43"/>
  <c r="A1505" i="43"/>
  <c r="A1504" i="43"/>
  <c r="A1503" i="43"/>
  <c r="A1502" i="43"/>
  <c r="A1501" i="43"/>
  <c r="A1500" i="43"/>
  <c r="A1499" i="43"/>
  <c r="A1498" i="43"/>
  <c r="A1497" i="43"/>
  <c r="A1496" i="43"/>
  <c r="A1495" i="43"/>
  <c r="A1494" i="43"/>
  <c r="A1493" i="43"/>
  <c r="A1492" i="43"/>
  <c r="A1491" i="43"/>
  <c r="A1490" i="43"/>
  <c r="A1489" i="43"/>
  <c r="A1488" i="43"/>
  <c r="A1487" i="43"/>
  <c r="A1486" i="43"/>
  <c r="A1485" i="43"/>
  <c r="A1484" i="43"/>
  <c r="A1483" i="43"/>
  <c r="A1482" i="43"/>
  <c r="A1481" i="43"/>
  <c r="A1480" i="43"/>
  <c r="A1479" i="43"/>
  <c r="A1478" i="43"/>
  <c r="A1477" i="43"/>
  <c r="A1476" i="43"/>
  <c r="A1475" i="43"/>
  <c r="A1474" i="43"/>
  <c r="A1473" i="43"/>
  <c r="A1472" i="43"/>
  <c r="A1471" i="43"/>
  <c r="A1470" i="43"/>
  <c r="A1469" i="43"/>
  <c r="A1468" i="43"/>
  <c r="A1467" i="43"/>
  <c r="A1466" i="43"/>
  <c r="A1465" i="43"/>
  <c r="A1464" i="43"/>
  <c r="A1463" i="43"/>
  <c r="A1462" i="43"/>
  <c r="A1461" i="43"/>
  <c r="A1460" i="43"/>
  <c r="A1459" i="43"/>
  <c r="A1458" i="43"/>
  <c r="A1457" i="43"/>
  <c r="A1456" i="43"/>
  <c r="A1455" i="43"/>
  <c r="A1454" i="43"/>
  <c r="A1453" i="43"/>
  <c r="A1452" i="43"/>
  <c r="A1451" i="43"/>
  <c r="A1450" i="43"/>
  <c r="A1449" i="43"/>
  <c r="A1448" i="43"/>
  <c r="A1447" i="43"/>
  <c r="A1446" i="43"/>
  <c r="A1445" i="43"/>
  <c r="A1444" i="43"/>
  <c r="A1443" i="43"/>
  <c r="A1442" i="43"/>
  <c r="A1441" i="43"/>
  <c r="A1440" i="43"/>
  <c r="A1439" i="43"/>
  <c r="A1438" i="43"/>
  <c r="A1437" i="43"/>
  <c r="A1436" i="43"/>
  <c r="A1435" i="43"/>
  <c r="A1434" i="43"/>
  <c r="A1433" i="43"/>
  <c r="A1432" i="43"/>
  <c r="A1431" i="43"/>
  <c r="A1430" i="43"/>
  <c r="A1429" i="43"/>
  <c r="A1428" i="43"/>
  <c r="A1427" i="43"/>
  <c r="A1426" i="43"/>
  <c r="A1425" i="43"/>
  <c r="A1424" i="43"/>
  <c r="A1423" i="43"/>
  <c r="A1422" i="43"/>
  <c r="A1421" i="43"/>
  <c r="A1420" i="43"/>
  <c r="A1419" i="43"/>
  <c r="A1418" i="43"/>
  <c r="A1417" i="43"/>
  <c r="A1416" i="43"/>
  <c r="A1415" i="43"/>
  <c r="A1414" i="43"/>
  <c r="A1413" i="43"/>
  <c r="A1412" i="43"/>
  <c r="A1411" i="43"/>
  <c r="A1410" i="43"/>
  <c r="A1409" i="43"/>
  <c r="A1408" i="43"/>
  <c r="A1407" i="43"/>
  <c r="A1406" i="43"/>
  <c r="A1405" i="43"/>
  <c r="A1404" i="43"/>
  <c r="A1403" i="43"/>
  <c r="A1402" i="43"/>
  <c r="A1401" i="43"/>
  <c r="A1400" i="43"/>
  <c r="A1399" i="43"/>
  <c r="A1398" i="43"/>
  <c r="A1397" i="43"/>
  <c r="A1396" i="43"/>
  <c r="A1395" i="43"/>
  <c r="A1394" i="43"/>
  <c r="A1393" i="43"/>
  <c r="A1392" i="43"/>
  <c r="A1391" i="43"/>
  <c r="A1390" i="43"/>
  <c r="A1389" i="43"/>
  <c r="A1388" i="43"/>
  <c r="A1387" i="43"/>
  <c r="A1386" i="43"/>
  <c r="A1385" i="43"/>
  <c r="A1384" i="43"/>
  <c r="A1383" i="43"/>
  <c r="A1382" i="43"/>
  <c r="A1381" i="43"/>
  <c r="A1380" i="43"/>
  <c r="A1379" i="43"/>
  <c r="A1378" i="43"/>
  <c r="A1377" i="43"/>
  <c r="A1376" i="43"/>
  <c r="A1375" i="43"/>
  <c r="A1374" i="43"/>
  <c r="A1373" i="43"/>
  <c r="A1372" i="43"/>
  <c r="A1371" i="43"/>
  <c r="A1370" i="43"/>
  <c r="A1369" i="43"/>
  <c r="A1368" i="43"/>
  <c r="A1367" i="43"/>
  <c r="A1366" i="43"/>
  <c r="A1365" i="43"/>
  <c r="A1364" i="43"/>
  <c r="A1363" i="43"/>
  <c r="A1362" i="43"/>
  <c r="A1361" i="43"/>
  <c r="A1360" i="43"/>
  <c r="A1359" i="43"/>
  <c r="A1358" i="43"/>
  <c r="A1357" i="43"/>
  <c r="A1356" i="43"/>
  <c r="A1355" i="43"/>
  <c r="A1354" i="43"/>
  <c r="A1353" i="43"/>
  <c r="A1352" i="43"/>
  <c r="A1351" i="43"/>
  <c r="A1350" i="43"/>
  <c r="A1349" i="43"/>
  <c r="A1348" i="43"/>
  <c r="A1347" i="43"/>
  <c r="A1346" i="43"/>
  <c r="A1345" i="43"/>
  <c r="A1344" i="43"/>
  <c r="A1343" i="43"/>
  <c r="A1342" i="43"/>
  <c r="A1341" i="43"/>
  <c r="A1340" i="43"/>
  <c r="A1339" i="43"/>
  <c r="A1338" i="43"/>
  <c r="A1337" i="43"/>
  <c r="A1336" i="43"/>
  <c r="A1335" i="43"/>
  <c r="A1334" i="43"/>
  <c r="A1333" i="43"/>
  <c r="A1332" i="43"/>
  <c r="A1331" i="43"/>
  <c r="A1330" i="43"/>
  <c r="A1329" i="43"/>
  <c r="A1328" i="43"/>
  <c r="A1327" i="43"/>
  <c r="A1326" i="43"/>
  <c r="A1325" i="43"/>
  <c r="A1324" i="43"/>
  <c r="A1323" i="43"/>
  <c r="A1322" i="43"/>
  <c r="A1321" i="43"/>
  <c r="A1320" i="43"/>
  <c r="A1319" i="43"/>
  <c r="A1318" i="43"/>
  <c r="A1317" i="43"/>
  <c r="A1316" i="43"/>
  <c r="A1315" i="43"/>
  <c r="A1314" i="43"/>
  <c r="A1313" i="43"/>
  <c r="A1312" i="43"/>
  <c r="A1311" i="43"/>
  <c r="A1310" i="43"/>
  <c r="A1309" i="43"/>
  <c r="A1308" i="43"/>
  <c r="A1307" i="43"/>
  <c r="A1306" i="43"/>
  <c r="A1305" i="43"/>
  <c r="A1304" i="43"/>
  <c r="A1303" i="43"/>
  <c r="A1302" i="43"/>
  <c r="A1301" i="43"/>
  <c r="A1300" i="43"/>
  <c r="A1299" i="43"/>
  <c r="A1298" i="43"/>
  <c r="A1297" i="43"/>
  <c r="A1296" i="43"/>
  <c r="A1295" i="43"/>
  <c r="A1294" i="43"/>
  <c r="A1293" i="43"/>
  <c r="A1292" i="43"/>
  <c r="A1291" i="43"/>
  <c r="A1290" i="43"/>
  <c r="A1289" i="43"/>
  <c r="A1288" i="43"/>
  <c r="A1287" i="43"/>
  <c r="A1286" i="43"/>
  <c r="A1285" i="43"/>
  <c r="A1284" i="43"/>
  <c r="A1283" i="43"/>
  <c r="A1282" i="43"/>
  <c r="A1281" i="43"/>
  <c r="A1280" i="43"/>
  <c r="A1279" i="43"/>
  <c r="A1278" i="43"/>
  <c r="A1277" i="43"/>
  <c r="A1276" i="43"/>
  <c r="A1275" i="43"/>
  <c r="A1274" i="43"/>
  <c r="A1273" i="43"/>
  <c r="A1272" i="43"/>
  <c r="A1271" i="43"/>
  <c r="A1270" i="43"/>
  <c r="A1269" i="43"/>
  <c r="A1268" i="43"/>
  <c r="A1267" i="43"/>
  <c r="A1266" i="43"/>
  <c r="A1265" i="43"/>
  <c r="A1264" i="43"/>
  <c r="A1263" i="43"/>
  <c r="A1262" i="43"/>
  <c r="A1261" i="43"/>
  <c r="A1260" i="43"/>
  <c r="A1259" i="43"/>
  <c r="A1258" i="43"/>
  <c r="A1257" i="43"/>
  <c r="A1256" i="43"/>
  <c r="A1255" i="43"/>
  <c r="A1254" i="43"/>
  <c r="A1253" i="43"/>
  <c r="A1252" i="43"/>
  <c r="A1251" i="43"/>
  <c r="A1250" i="43"/>
  <c r="A1249" i="43"/>
  <c r="A1248" i="43"/>
  <c r="A1247" i="43"/>
  <c r="A1246" i="43"/>
  <c r="A1245" i="43"/>
  <c r="A1244" i="43"/>
  <c r="A1243" i="43"/>
  <c r="A1242" i="43"/>
  <c r="A1241" i="43"/>
  <c r="A1240" i="43"/>
  <c r="A1239" i="43"/>
  <c r="A1238" i="43"/>
  <c r="A1237" i="43"/>
  <c r="A1236" i="43"/>
  <c r="A1235" i="43"/>
  <c r="A1234" i="43"/>
  <c r="A1233" i="43"/>
  <c r="A1232" i="43"/>
  <c r="A1231" i="43"/>
  <c r="A1230" i="43"/>
  <c r="A1229" i="43"/>
  <c r="A1228" i="43"/>
  <c r="A1227" i="43"/>
  <c r="A1226" i="43"/>
  <c r="A1225" i="43"/>
  <c r="A1224" i="43"/>
  <c r="A1223" i="43"/>
  <c r="A1222" i="43"/>
  <c r="A1221" i="43"/>
  <c r="A1220" i="43"/>
  <c r="A1219" i="43"/>
  <c r="A1218" i="43"/>
  <c r="A1217" i="43"/>
  <c r="A1216" i="43"/>
  <c r="A1215" i="43"/>
  <c r="A1214" i="43"/>
  <c r="A1213" i="43"/>
  <c r="A1212" i="43"/>
  <c r="A1211" i="43"/>
  <c r="A1210" i="43"/>
  <c r="A1209" i="43"/>
  <c r="A1208" i="43"/>
  <c r="A1207" i="43"/>
  <c r="A1206" i="43"/>
  <c r="A1205" i="43"/>
  <c r="A1204" i="43"/>
  <c r="A1203" i="43"/>
  <c r="A1202" i="43"/>
  <c r="A1201" i="43"/>
  <c r="A1200" i="43"/>
  <c r="A1199" i="43"/>
  <c r="A1198" i="43"/>
  <c r="A1197" i="43"/>
  <c r="A1196" i="43"/>
  <c r="A1195" i="43"/>
  <c r="A1194" i="43"/>
  <c r="A1193" i="43"/>
  <c r="A1192" i="43"/>
  <c r="A1191" i="43"/>
  <c r="A1190" i="43"/>
  <c r="A1189" i="43"/>
  <c r="A1188" i="43"/>
  <c r="A1187" i="43"/>
  <c r="A1186" i="43"/>
  <c r="A1185" i="43"/>
  <c r="A1184" i="43"/>
  <c r="A1183" i="43"/>
  <c r="A1182" i="43"/>
  <c r="A1181" i="43"/>
  <c r="A1180" i="43"/>
  <c r="A1179" i="43"/>
  <c r="A1178" i="43"/>
  <c r="A1177" i="43"/>
  <c r="A1176" i="43"/>
  <c r="A1175" i="43"/>
  <c r="A1174" i="43"/>
  <c r="A1173" i="43"/>
  <c r="A1172" i="43"/>
  <c r="A1171" i="43"/>
  <c r="A1170" i="43"/>
  <c r="A1169" i="43"/>
  <c r="A1168" i="43"/>
  <c r="A1167" i="43"/>
  <c r="A1166" i="43"/>
  <c r="A1165" i="43"/>
  <c r="A1164" i="43"/>
  <c r="A1163" i="43"/>
  <c r="A1162" i="43"/>
  <c r="A1161" i="43"/>
  <c r="A1160" i="43"/>
  <c r="A1159" i="43"/>
  <c r="A1158" i="43"/>
  <c r="A1157" i="43"/>
  <c r="A1156" i="43"/>
  <c r="A1155" i="43"/>
  <c r="A1154" i="43"/>
  <c r="A1153" i="43"/>
  <c r="A1152" i="43"/>
  <c r="A1151" i="43"/>
  <c r="A1150" i="43"/>
  <c r="A1149" i="43"/>
  <c r="A1148" i="43"/>
  <c r="A1147" i="43"/>
  <c r="A1146" i="43"/>
  <c r="A1145" i="43"/>
  <c r="A1144" i="43"/>
  <c r="A1143" i="43"/>
  <c r="A1142" i="43"/>
  <c r="A1141" i="43"/>
  <c r="A1140" i="43"/>
  <c r="A1139" i="43"/>
  <c r="A1138" i="43"/>
  <c r="A1137" i="43"/>
  <c r="A1136" i="43"/>
  <c r="A1135" i="43"/>
  <c r="A1134" i="43"/>
  <c r="A1133" i="43"/>
  <c r="A1132" i="43"/>
  <c r="A1131" i="43"/>
  <c r="A1130" i="43"/>
  <c r="A1129" i="43"/>
  <c r="A1128" i="43"/>
  <c r="A1127" i="43"/>
  <c r="A1126" i="43"/>
  <c r="A1125" i="43"/>
  <c r="A1124" i="43"/>
  <c r="A1123" i="43"/>
  <c r="A1122" i="43"/>
  <c r="A1121" i="43"/>
  <c r="A1120" i="43"/>
  <c r="A1119" i="43"/>
  <c r="A1118" i="43"/>
  <c r="A1117" i="43"/>
  <c r="A1116" i="43"/>
  <c r="A1115" i="43"/>
  <c r="A1114" i="43"/>
  <c r="A1113" i="43"/>
  <c r="A1112" i="43"/>
  <c r="A1111" i="43"/>
  <c r="A1110" i="43"/>
  <c r="A1109" i="43"/>
  <c r="A1108" i="43"/>
  <c r="A1107" i="43"/>
  <c r="A1106" i="43"/>
  <c r="A1105" i="43"/>
  <c r="A1104" i="43"/>
  <c r="A1103" i="43"/>
  <c r="A1102" i="43"/>
  <c r="A1101" i="43"/>
  <c r="A1100" i="43"/>
  <c r="A1099" i="43"/>
  <c r="A1098" i="43"/>
  <c r="A1097" i="43"/>
  <c r="A1096" i="43"/>
  <c r="A1095" i="43"/>
  <c r="A1094" i="43"/>
  <c r="A1093" i="43"/>
  <c r="A1092" i="43"/>
  <c r="A1091" i="43"/>
  <c r="A1090" i="43"/>
  <c r="A1089" i="43"/>
  <c r="A1088" i="43"/>
  <c r="A1087" i="43"/>
  <c r="A1086" i="43"/>
  <c r="A1085" i="43"/>
  <c r="A1084" i="43"/>
  <c r="A1083" i="43"/>
  <c r="A1082" i="43"/>
  <c r="A1081" i="43"/>
  <c r="A1080" i="43"/>
  <c r="A1079" i="43"/>
  <c r="A1078" i="43"/>
  <c r="A1077" i="43"/>
  <c r="A1076" i="43"/>
  <c r="A1075" i="43"/>
  <c r="A1074" i="43"/>
  <c r="A1073" i="43"/>
  <c r="A1072" i="43"/>
  <c r="A1071" i="43"/>
  <c r="A1070" i="43"/>
  <c r="A1069" i="43"/>
  <c r="A1068" i="43"/>
  <c r="A1067" i="43"/>
  <c r="A1066" i="43"/>
  <c r="A1065" i="43"/>
  <c r="A1064" i="43"/>
  <c r="A1063" i="43"/>
  <c r="A1062" i="43"/>
  <c r="A1061" i="43"/>
  <c r="A1060" i="43"/>
  <c r="A1059" i="43"/>
  <c r="A1058" i="43"/>
  <c r="A1057" i="43"/>
  <c r="A1056" i="43"/>
  <c r="A1055" i="43"/>
  <c r="A1054" i="43"/>
  <c r="A1053" i="43"/>
  <c r="A1052" i="43"/>
  <c r="A1051" i="43"/>
  <c r="A1050" i="43"/>
  <c r="A1049" i="43"/>
  <c r="A1048" i="43"/>
  <c r="A1047" i="43"/>
  <c r="A1046" i="43"/>
  <c r="A1045" i="43"/>
  <c r="A1044" i="43"/>
  <c r="A1043" i="43"/>
  <c r="A1042" i="43"/>
  <c r="A1041" i="43"/>
  <c r="A1040" i="43"/>
  <c r="A1039" i="43"/>
  <c r="A1038" i="43"/>
  <c r="A1037" i="43"/>
  <c r="A1036" i="43"/>
  <c r="A1035" i="43"/>
  <c r="A1034" i="43"/>
  <c r="A1033" i="43"/>
  <c r="A1032" i="43"/>
  <c r="A1031" i="43"/>
  <c r="A1030" i="43"/>
  <c r="A1029" i="43"/>
  <c r="A1028" i="43"/>
  <c r="A1027" i="43"/>
  <c r="A1026" i="43"/>
  <c r="A1025" i="43"/>
  <c r="A1024" i="43"/>
  <c r="A1023" i="43"/>
  <c r="A1022" i="43"/>
  <c r="A1021" i="43"/>
  <c r="A1020" i="43"/>
  <c r="A1019" i="43"/>
  <c r="A1018" i="43"/>
  <c r="A1017" i="43"/>
  <c r="A1016" i="43"/>
  <c r="A1015" i="43"/>
  <c r="A1014" i="43"/>
  <c r="A1013" i="43"/>
  <c r="A1012" i="43"/>
  <c r="A1011" i="43"/>
  <c r="A1010" i="43"/>
  <c r="A1009" i="43"/>
  <c r="A1008" i="43"/>
  <c r="A1007" i="43"/>
  <c r="A1006" i="43"/>
  <c r="A1005" i="43"/>
  <c r="A1004" i="43"/>
  <c r="A1003" i="43"/>
  <c r="A1002" i="43"/>
  <c r="A1001" i="43"/>
  <c r="A1000" i="43"/>
  <c r="A999" i="43"/>
  <c r="A998" i="43"/>
  <c r="A997" i="43"/>
  <c r="A996" i="43"/>
  <c r="A995" i="43"/>
  <c r="A994" i="43"/>
  <c r="A993" i="43"/>
  <c r="A992" i="43"/>
  <c r="A991" i="43"/>
  <c r="A990" i="43"/>
  <c r="A989" i="43"/>
  <c r="A988" i="43"/>
  <c r="A987" i="43"/>
  <c r="A986" i="43"/>
  <c r="A985" i="43"/>
  <c r="A984" i="43"/>
  <c r="A983" i="43"/>
  <c r="A982" i="43"/>
  <c r="A981" i="43"/>
  <c r="A980" i="43"/>
  <c r="A979" i="43"/>
  <c r="A978" i="43"/>
  <c r="A977" i="43"/>
  <c r="A976" i="43"/>
  <c r="A975" i="43"/>
  <c r="A974" i="43"/>
  <c r="A973" i="43"/>
  <c r="A972" i="43"/>
  <c r="A971" i="43"/>
  <c r="A970" i="43"/>
  <c r="A969" i="43"/>
  <c r="A968" i="43"/>
  <c r="A967" i="43"/>
  <c r="A966" i="43"/>
  <c r="A965" i="43"/>
  <c r="A964" i="43"/>
  <c r="A963" i="43"/>
  <c r="A962" i="43"/>
  <c r="A961" i="43"/>
  <c r="A960" i="43"/>
  <c r="A959" i="43"/>
  <c r="A958" i="43"/>
  <c r="A957" i="43"/>
  <c r="A956" i="43"/>
  <c r="A955" i="43"/>
  <c r="A954" i="43"/>
  <c r="A953" i="43"/>
  <c r="A952" i="43"/>
  <c r="A951" i="43"/>
  <c r="A950" i="43"/>
  <c r="A949" i="43"/>
  <c r="A948" i="43"/>
  <c r="A947" i="43"/>
  <c r="A946" i="43"/>
  <c r="A945" i="43"/>
  <c r="A944" i="43"/>
  <c r="A943" i="43"/>
  <c r="A942" i="43"/>
  <c r="A941" i="43"/>
  <c r="A940" i="43"/>
  <c r="A939" i="43"/>
  <c r="A938" i="43"/>
  <c r="A937" i="43"/>
  <c r="A936" i="43"/>
  <c r="A935" i="43"/>
  <c r="A934" i="43"/>
  <c r="A933" i="43"/>
  <c r="A932" i="43"/>
  <c r="A931" i="43"/>
  <c r="A930" i="43"/>
  <c r="A929" i="43"/>
  <c r="A928" i="43"/>
  <c r="A927" i="43"/>
  <c r="A926" i="43"/>
  <c r="A925" i="43"/>
  <c r="A924" i="43"/>
  <c r="A923" i="43"/>
  <c r="A922" i="43"/>
  <c r="A921" i="43"/>
  <c r="A920" i="43"/>
  <c r="A919" i="43"/>
  <c r="A918" i="43"/>
  <c r="A917" i="43"/>
  <c r="A916" i="43"/>
  <c r="A915" i="43"/>
  <c r="A914" i="43"/>
  <c r="A913" i="43"/>
  <c r="A912" i="43"/>
  <c r="A911" i="43"/>
  <c r="A910" i="43"/>
  <c r="A909" i="43"/>
  <c r="A908" i="43"/>
  <c r="A907" i="43"/>
  <c r="A906" i="43"/>
  <c r="A905" i="43"/>
  <c r="A904" i="43"/>
  <c r="A903" i="43"/>
  <c r="A902" i="43"/>
  <c r="A901" i="43"/>
  <c r="A900" i="43"/>
  <c r="A899" i="43"/>
  <c r="A898" i="43"/>
  <c r="A897" i="43"/>
  <c r="A896" i="43"/>
  <c r="A895" i="43"/>
  <c r="A894" i="43"/>
  <c r="A893" i="43"/>
  <c r="A892" i="43"/>
  <c r="A891" i="43"/>
  <c r="A890" i="43"/>
  <c r="A889" i="43"/>
  <c r="A888" i="43"/>
  <c r="A887" i="43"/>
  <c r="A886" i="43"/>
  <c r="A885" i="43"/>
  <c r="A884" i="43"/>
  <c r="A883" i="43"/>
  <c r="A882" i="43"/>
  <c r="A881" i="43"/>
  <c r="A880" i="43"/>
  <c r="A879" i="43"/>
  <c r="A878" i="43"/>
  <c r="A877" i="43"/>
  <c r="A876" i="43"/>
  <c r="A875" i="43"/>
  <c r="A874" i="43"/>
  <c r="A873" i="43"/>
  <c r="A872" i="43"/>
  <c r="A871" i="43"/>
  <c r="A870" i="43"/>
  <c r="A869" i="43"/>
  <c r="A868" i="43"/>
  <c r="A867" i="43"/>
  <c r="A866" i="43"/>
  <c r="A865" i="43"/>
  <c r="A864" i="43"/>
  <c r="A863" i="43"/>
  <c r="A862" i="43"/>
  <c r="A861" i="43"/>
  <c r="A860" i="43"/>
  <c r="A859" i="43"/>
  <c r="A858" i="43"/>
  <c r="A857" i="43"/>
  <c r="A856" i="43"/>
  <c r="A855" i="43"/>
  <c r="A854" i="43"/>
  <c r="A853" i="43"/>
  <c r="A852" i="43"/>
  <c r="A851" i="43"/>
  <c r="A850" i="43"/>
  <c r="A849" i="43"/>
  <c r="A848" i="43"/>
  <c r="A847" i="43"/>
  <c r="A846" i="43"/>
  <c r="A845" i="43"/>
  <c r="A844" i="43"/>
  <c r="A843" i="43"/>
  <c r="A842" i="43"/>
  <c r="A841" i="43"/>
  <c r="A840" i="43"/>
  <c r="A839" i="43"/>
  <c r="A838" i="43"/>
  <c r="A837" i="43"/>
  <c r="A836" i="43"/>
  <c r="A835" i="43"/>
  <c r="A834" i="43"/>
  <c r="A833" i="43"/>
  <c r="A832" i="43"/>
  <c r="A831" i="43"/>
  <c r="A830" i="43"/>
  <c r="A829" i="43"/>
  <c r="A828" i="43"/>
  <c r="A827" i="43"/>
  <c r="A826" i="43"/>
  <c r="A825" i="43"/>
  <c r="A824" i="43"/>
  <c r="A823" i="43"/>
  <c r="A822" i="43"/>
  <c r="A821" i="43"/>
  <c r="A820" i="43"/>
  <c r="A819" i="43"/>
  <c r="A818" i="43"/>
  <c r="A817" i="43"/>
  <c r="A816" i="43"/>
  <c r="A815" i="43"/>
  <c r="A814" i="43"/>
  <c r="A813" i="43"/>
  <c r="A812" i="43"/>
  <c r="A811" i="43"/>
  <c r="A810" i="43"/>
  <c r="A809" i="43"/>
  <c r="A808" i="43"/>
  <c r="A807" i="43"/>
  <c r="A806" i="43"/>
  <c r="A805" i="43"/>
  <c r="A804" i="43"/>
  <c r="A803" i="43"/>
  <c r="A802" i="43"/>
  <c r="A801" i="43"/>
  <c r="A800" i="43"/>
  <c r="A799" i="43"/>
  <c r="A798" i="43"/>
  <c r="A797" i="43"/>
  <c r="A796" i="43"/>
  <c r="A795" i="43"/>
  <c r="A794" i="43"/>
  <c r="A793" i="43"/>
  <c r="A792" i="43"/>
  <c r="A791" i="43"/>
  <c r="A790" i="43"/>
  <c r="A789" i="43"/>
  <c r="A788" i="43"/>
  <c r="A787" i="43"/>
  <c r="A786" i="43"/>
  <c r="A785" i="43"/>
  <c r="A784" i="43"/>
  <c r="A783" i="43"/>
  <c r="A782" i="43"/>
  <c r="A781" i="43"/>
  <c r="A780" i="43"/>
  <c r="A779" i="43"/>
  <c r="A778" i="43"/>
  <c r="A777" i="43"/>
  <c r="A776" i="43"/>
  <c r="A775" i="43"/>
  <c r="A774" i="43"/>
  <c r="A773" i="43"/>
  <c r="A772" i="43"/>
  <c r="A771" i="43"/>
  <c r="A770" i="43"/>
  <c r="A769" i="43"/>
  <c r="A768" i="43"/>
  <c r="A767" i="43"/>
  <c r="A766" i="43"/>
  <c r="A765" i="43"/>
  <c r="A764" i="43"/>
  <c r="A763" i="43"/>
  <c r="A762" i="43"/>
  <c r="A761" i="43"/>
  <c r="A760" i="43"/>
  <c r="A759" i="43"/>
  <c r="A758" i="43"/>
  <c r="A757" i="43"/>
  <c r="A756" i="43"/>
  <c r="A755" i="43"/>
  <c r="A754" i="43"/>
  <c r="A753" i="43"/>
  <c r="A752" i="43"/>
  <c r="A751" i="43"/>
  <c r="A750" i="43"/>
  <c r="A749" i="43"/>
  <c r="A748" i="43"/>
  <c r="A747" i="43"/>
  <c r="A746" i="43"/>
  <c r="A745" i="43"/>
  <c r="A744" i="43"/>
  <c r="A743" i="43"/>
  <c r="A742" i="43"/>
  <c r="A741" i="43"/>
  <c r="A740" i="43"/>
  <c r="A739" i="43"/>
  <c r="A738" i="43"/>
  <c r="A737" i="43"/>
  <c r="A736" i="43"/>
  <c r="A735" i="43"/>
  <c r="A734" i="43"/>
  <c r="A733" i="43"/>
  <c r="A732" i="43"/>
  <c r="A731" i="43"/>
  <c r="A730" i="43"/>
  <c r="A729" i="43"/>
  <c r="A728" i="43"/>
  <c r="A727" i="43"/>
  <c r="A726" i="43"/>
  <c r="A725" i="43"/>
  <c r="A724" i="43"/>
  <c r="A723" i="43"/>
  <c r="A722" i="43"/>
  <c r="A721" i="43"/>
  <c r="A720" i="43"/>
  <c r="A719" i="43"/>
  <c r="A718" i="43"/>
  <c r="A717" i="43"/>
  <c r="A716" i="43"/>
  <c r="A715" i="43"/>
  <c r="A714" i="43"/>
  <c r="A713" i="43"/>
  <c r="A712" i="43"/>
  <c r="A711" i="43"/>
  <c r="A710" i="43"/>
  <c r="A709" i="43"/>
  <c r="A708" i="43"/>
  <c r="A707" i="43"/>
  <c r="A706" i="43"/>
  <c r="A705" i="43"/>
  <c r="A704" i="43"/>
  <c r="A703" i="43"/>
  <c r="A702" i="43"/>
  <c r="A701" i="43"/>
  <c r="A700" i="43"/>
  <c r="A699" i="43"/>
  <c r="A698" i="43"/>
  <c r="A697" i="43"/>
  <c r="A696" i="43"/>
  <c r="A695" i="43"/>
  <c r="A694" i="43"/>
  <c r="A693" i="43"/>
  <c r="A692" i="43"/>
  <c r="A691" i="43"/>
  <c r="A690" i="43"/>
  <c r="A689" i="43"/>
  <c r="A688" i="43"/>
  <c r="A687" i="43"/>
  <c r="A686" i="43"/>
  <c r="A685" i="43"/>
  <c r="A684" i="43"/>
  <c r="A683" i="43"/>
  <c r="A682" i="43"/>
  <c r="A681" i="43"/>
  <c r="A680" i="43"/>
  <c r="A679" i="43"/>
  <c r="A678" i="43"/>
  <c r="A677" i="43"/>
  <c r="A676" i="43"/>
  <c r="A675" i="43"/>
  <c r="A674" i="43"/>
  <c r="A673" i="43"/>
  <c r="A672" i="43"/>
  <c r="A671" i="43"/>
  <c r="A670" i="43"/>
  <c r="A669" i="43"/>
  <c r="A668" i="43"/>
  <c r="A667" i="43"/>
  <c r="A666" i="43"/>
  <c r="A665" i="43"/>
  <c r="A664" i="43"/>
  <c r="A663" i="43"/>
  <c r="A662" i="43"/>
  <c r="A661" i="43"/>
  <c r="A660" i="43"/>
  <c r="A659" i="43"/>
  <c r="A658" i="43"/>
  <c r="A657" i="43"/>
  <c r="A656" i="43"/>
  <c r="A655" i="43"/>
  <c r="A654" i="43"/>
  <c r="A653" i="43"/>
  <c r="A652" i="43"/>
  <c r="A651" i="43"/>
  <c r="A650" i="43"/>
  <c r="A649" i="43"/>
  <c r="A648" i="43"/>
  <c r="A647" i="43"/>
  <c r="A646" i="43"/>
  <c r="A645" i="43"/>
  <c r="A644" i="43"/>
  <c r="A643" i="43"/>
  <c r="A642" i="43"/>
  <c r="A641" i="43"/>
  <c r="A640" i="43"/>
  <c r="A639" i="43"/>
  <c r="A638" i="43"/>
  <c r="A637" i="43"/>
  <c r="A636" i="43"/>
  <c r="A635" i="43"/>
  <c r="A634" i="43"/>
  <c r="A633" i="43"/>
  <c r="A632" i="43"/>
  <c r="A631" i="43"/>
  <c r="A630" i="43"/>
  <c r="A629" i="43"/>
  <c r="A628" i="43"/>
  <c r="A627" i="43"/>
  <c r="A626" i="43"/>
  <c r="A625" i="43"/>
  <c r="A624" i="43"/>
  <c r="A623" i="43"/>
  <c r="A622" i="43"/>
  <c r="A621" i="43"/>
  <c r="A620" i="43"/>
  <c r="A619" i="43"/>
  <c r="A618" i="43"/>
  <c r="A617" i="43"/>
  <c r="A616" i="43"/>
  <c r="A615" i="43"/>
  <c r="A614" i="43"/>
  <c r="A613" i="43"/>
  <c r="A612" i="43"/>
  <c r="A611" i="43"/>
  <c r="A610" i="43"/>
  <c r="A609" i="43"/>
  <c r="A608" i="43"/>
  <c r="A607" i="43"/>
  <c r="A606" i="43"/>
  <c r="A605" i="43"/>
  <c r="A604" i="43"/>
  <c r="A603" i="43"/>
  <c r="A602" i="43"/>
  <c r="A601" i="43"/>
  <c r="A600" i="43"/>
  <c r="A599" i="43"/>
  <c r="A598" i="43"/>
  <c r="A597" i="43"/>
  <c r="A596" i="43"/>
  <c r="A595" i="43"/>
  <c r="A594" i="43"/>
  <c r="A593" i="43"/>
  <c r="A592" i="43"/>
  <c r="A591" i="43"/>
  <c r="A590" i="43"/>
  <c r="A589" i="43"/>
  <c r="A588" i="43"/>
  <c r="A587" i="43"/>
  <c r="A586" i="43"/>
  <c r="A585" i="43"/>
  <c r="A584" i="43"/>
  <c r="A583" i="43"/>
  <c r="A582" i="43"/>
  <c r="A581" i="43"/>
  <c r="A580" i="43"/>
  <c r="A579" i="43"/>
  <c r="A578" i="43"/>
  <c r="A577" i="43"/>
  <c r="A576" i="43"/>
  <c r="A575" i="43"/>
  <c r="A574" i="43"/>
  <c r="A573" i="43"/>
  <c r="A572" i="43"/>
  <c r="A571" i="43"/>
  <c r="A570" i="43"/>
  <c r="A569" i="43"/>
  <c r="A568" i="43"/>
  <c r="A567" i="43"/>
  <c r="A566" i="43"/>
  <c r="A565" i="43"/>
  <c r="A564" i="43"/>
  <c r="A563" i="43"/>
  <c r="A562" i="43"/>
  <c r="A561" i="43"/>
  <c r="A560" i="43"/>
  <c r="A559" i="43"/>
  <c r="A558" i="43"/>
  <c r="A557" i="43"/>
  <c r="A556" i="43"/>
  <c r="A555" i="43"/>
  <c r="A554" i="43"/>
  <c r="A553" i="43"/>
  <c r="A552" i="43"/>
  <c r="A551" i="43"/>
  <c r="A550" i="43"/>
  <c r="A549" i="43"/>
  <c r="A548" i="43"/>
  <c r="A547" i="43"/>
  <c r="A546" i="43"/>
  <c r="A545" i="43"/>
  <c r="A544" i="43"/>
  <c r="A543" i="43"/>
  <c r="A542" i="43"/>
  <c r="A541" i="43"/>
  <c r="A540" i="43"/>
  <c r="A539" i="43"/>
  <c r="A538" i="43"/>
  <c r="A537" i="43"/>
  <c r="A536" i="43"/>
  <c r="A535" i="43"/>
  <c r="A534" i="43"/>
  <c r="A533" i="43"/>
  <c r="A532" i="43"/>
  <c r="A531" i="43"/>
  <c r="A530" i="43"/>
  <c r="A529" i="43"/>
  <c r="A528" i="43"/>
  <c r="A527" i="43"/>
  <c r="A526" i="43"/>
  <c r="A525" i="43"/>
  <c r="A524" i="43"/>
  <c r="A523" i="43"/>
  <c r="A522" i="43"/>
  <c r="A521" i="43"/>
  <c r="A520" i="43"/>
  <c r="A519" i="43"/>
  <c r="A518" i="43"/>
  <c r="A517" i="43"/>
  <c r="A516" i="43"/>
  <c r="A515" i="43"/>
  <c r="A514" i="43"/>
  <c r="A513" i="43"/>
  <c r="A512" i="43"/>
  <c r="A511" i="43"/>
  <c r="A510" i="43"/>
  <c r="A509" i="43"/>
  <c r="A508" i="43"/>
  <c r="A507" i="43"/>
  <c r="A506" i="43"/>
  <c r="A505" i="43"/>
  <c r="A504" i="43"/>
  <c r="A503" i="43"/>
  <c r="A502" i="43"/>
  <c r="A501" i="43"/>
  <c r="A500" i="43"/>
  <c r="A499" i="43"/>
  <c r="A498" i="43"/>
  <c r="A497" i="43"/>
  <c r="A496" i="43"/>
  <c r="A495" i="43"/>
  <c r="A494" i="43"/>
  <c r="A493" i="43"/>
  <c r="A492" i="43"/>
  <c r="A491" i="43"/>
  <c r="A490" i="43"/>
  <c r="A489" i="43"/>
  <c r="A488" i="43"/>
  <c r="A487" i="43"/>
  <c r="A486" i="43"/>
  <c r="A485" i="43"/>
  <c r="A484" i="43"/>
  <c r="A483" i="43"/>
  <c r="A482" i="43"/>
  <c r="A481" i="43"/>
  <c r="A480" i="43"/>
  <c r="A479" i="43"/>
  <c r="A478" i="43"/>
  <c r="A477" i="43"/>
  <c r="A476" i="43"/>
  <c r="A475" i="43"/>
  <c r="A474" i="43"/>
  <c r="A473" i="43"/>
  <c r="A472" i="43"/>
  <c r="A471" i="43"/>
  <c r="A470" i="43"/>
  <c r="A469" i="43"/>
  <c r="A468" i="43"/>
  <c r="A467" i="43"/>
  <c r="A466" i="43"/>
  <c r="A465" i="43"/>
  <c r="A464" i="43"/>
  <c r="A463" i="43"/>
  <c r="A462" i="43"/>
  <c r="A461" i="43"/>
  <c r="A460" i="43"/>
  <c r="A459" i="43"/>
  <c r="A458" i="43"/>
  <c r="A457" i="43"/>
  <c r="A456" i="43"/>
  <c r="A455" i="43"/>
  <c r="A454" i="43"/>
  <c r="A453" i="43"/>
  <c r="A452" i="43"/>
  <c r="A451" i="43"/>
  <c r="A450" i="43"/>
  <c r="A449" i="43"/>
  <c r="A448" i="43"/>
  <c r="A447" i="43"/>
  <c r="A446" i="43"/>
  <c r="A445" i="43"/>
  <c r="A444" i="43"/>
  <c r="A443" i="43"/>
  <c r="A442" i="43"/>
  <c r="A441" i="43"/>
  <c r="A440" i="43"/>
  <c r="A439" i="43"/>
  <c r="A438" i="43"/>
  <c r="A437" i="43"/>
  <c r="A436" i="43"/>
  <c r="A435" i="43"/>
  <c r="A434" i="43"/>
  <c r="A433" i="43"/>
  <c r="A432" i="43"/>
  <c r="A431" i="43"/>
  <c r="A430" i="43"/>
  <c r="A429" i="43"/>
  <c r="A428" i="43"/>
  <c r="A427" i="43"/>
  <c r="A426" i="43"/>
  <c r="A425" i="43"/>
  <c r="A424" i="43"/>
  <c r="A423" i="43"/>
  <c r="A422" i="43"/>
  <c r="A421" i="43"/>
  <c r="A420" i="43"/>
  <c r="A419" i="43"/>
  <c r="A418" i="43"/>
  <c r="A417" i="43"/>
  <c r="A416" i="43"/>
  <c r="A415" i="43"/>
  <c r="A414" i="43"/>
  <c r="A413" i="43"/>
  <c r="A412" i="43"/>
  <c r="A411" i="43"/>
  <c r="A410" i="43"/>
  <c r="A409" i="43"/>
  <c r="A408" i="43"/>
  <c r="A407" i="43"/>
  <c r="A406" i="43"/>
  <c r="A405" i="43"/>
  <c r="A404" i="43"/>
  <c r="A403" i="43"/>
  <c r="A402" i="43"/>
  <c r="A401" i="43"/>
  <c r="A400" i="43"/>
  <c r="A399" i="43"/>
  <c r="A398" i="43"/>
  <c r="A397" i="43"/>
  <c r="A396" i="43"/>
  <c r="A395" i="43"/>
  <c r="A394" i="43"/>
  <c r="A393" i="43"/>
  <c r="A392" i="43"/>
  <c r="A391" i="43"/>
  <c r="A390" i="43"/>
  <c r="A389" i="43"/>
  <c r="A388" i="43"/>
  <c r="A387" i="43"/>
  <c r="A386" i="43"/>
  <c r="A385" i="43"/>
  <c r="A384" i="43"/>
  <c r="A383" i="43"/>
  <c r="A382" i="43"/>
  <c r="A381" i="43"/>
  <c r="A380" i="43"/>
  <c r="A379" i="43"/>
  <c r="A378" i="43"/>
  <c r="A377" i="43"/>
  <c r="A376" i="43"/>
  <c r="A375" i="43"/>
  <c r="A374" i="43"/>
  <c r="A373" i="43"/>
  <c r="A372" i="43"/>
  <c r="A371" i="43"/>
  <c r="A370" i="43"/>
  <c r="A369" i="43"/>
  <c r="A368" i="43"/>
  <c r="A367" i="43"/>
  <c r="A366" i="43"/>
  <c r="A365" i="43"/>
  <c r="A364" i="43"/>
  <c r="A363" i="43"/>
  <c r="A362" i="43"/>
  <c r="A361" i="43"/>
  <c r="A360" i="43"/>
  <c r="A359" i="43"/>
  <c r="A358" i="43"/>
  <c r="A357" i="43"/>
  <c r="A356" i="43"/>
  <c r="A355" i="43"/>
  <c r="A354" i="43"/>
  <c r="A353" i="43"/>
  <c r="A352" i="43"/>
  <c r="A351" i="43"/>
  <c r="A350" i="43"/>
  <c r="A349" i="43"/>
  <c r="A348" i="43"/>
  <c r="A347" i="43"/>
  <c r="A346" i="43"/>
  <c r="A345" i="43"/>
  <c r="A344" i="43"/>
  <c r="A343" i="43"/>
  <c r="A342" i="43"/>
  <c r="A341" i="43"/>
  <c r="A340" i="43"/>
  <c r="A339" i="43"/>
  <c r="A338" i="43"/>
  <c r="A337" i="43"/>
  <c r="A336" i="43"/>
  <c r="A335" i="43"/>
  <c r="A334" i="43"/>
  <c r="A333" i="43"/>
  <c r="A332" i="43"/>
  <c r="A331" i="43"/>
  <c r="A330" i="43"/>
  <c r="A329" i="43"/>
  <c r="A328" i="43"/>
  <c r="A327" i="43"/>
  <c r="A326" i="43"/>
  <c r="A325" i="43"/>
  <c r="A324" i="43"/>
  <c r="A323" i="43"/>
  <c r="A322" i="43"/>
  <c r="A321" i="43"/>
  <c r="A320" i="43"/>
  <c r="A319" i="43"/>
  <c r="A318" i="43"/>
  <c r="A317" i="43"/>
  <c r="A316" i="43"/>
  <c r="A315" i="43"/>
  <c r="A314" i="43"/>
  <c r="A313" i="43"/>
  <c r="A312" i="43"/>
  <c r="A311" i="43"/>
  <c r="A310" i="43"/>
  <c r="A309" i="43"/>
  <c r="A308" i="43"/>
  <c r="A307" i="43"/>
  <c r="A306" i="43"/>
  <c r="A305" i="43"/>
  <c r="A304" i="43"/>
  <c r="A303" i="43"/>
  <c r="A302" i="43"/>
  <c r="A301" i="43"/>
  <c r="A300" i="43"/>
  <c r="A299" i="43"/>
  <c r="A298" i="43"/>
  <c r="A297" i="43"/>
  <c r="A296" i="43"/>
  <c r="A295" i="43"/>
  <c r="A294" i="43"/>
  <c r="A293" i="43"/>
  <c r="A292" i="43"/>
  <c r="A291" i="43"/>
  <c r="A290" i="43"/>
  <c r="A289" i="43"/>
  <c r="A288" i="43"/>
  <c r="A287" i="43"/>
  <c r="A286" i="43"/>
  <c r="A285" i="43"/>
  <c r="A284" i="43"/>
  <c r="A283" i="43"/>
  <c r="A282" i="43"/>
  <c r="A281" i="43"/>
  <c r="A280" i="43"/>
  <c r="A279" i="43"/>
  <c r="A278" i="43"/>
  <c r="A277" i="43"/>
  <c r="A276" i="43"/>
  <c r="A275" i="43"/>
  <c r="A274" i="43"/>
  <c r="A273" i="43"/>
  <c r="A272" i="43"/>
  <c r="A271" i="43"/>
  <c r="A270" i="43"/>
  <c r="A269" i="43"/>
  <c r="A268" i="43"/>
  <c r="A267" i="43"/>
  <c r="A266" i="43"/>
  <c r="A265" i="43"/>
  <c r="A264" i="43"/>
  <c r="A263" i="43"/>
  <c r="A262" i="43"/>
  <c r="A261" i="43"/>
  <c r="A260" i="43"/>
  <c r="A259" i="43"/>
  <c r="A258" i="43"/>
  <c r="A257" i="43"/>
  <c r="A256" i="43"/>
  <c r="A255" i="43"/>
  <c r="A254" i="43"/>
  <c r="A253" i="43"/>
  <c r="A252" i="43"/>
  <c r="A251" i="43"/>
  <c r="A250" i="43"/>
  <c r="A249" i="43"/>
  <c r="A248" i="43"/>
  <c r="A247" i="43"/>
  <c r="A246" i="43"/>
  <c r="A245" i="43"/>
  <c r="A244" i="43"/>
  <c r="A243" i="43"/>
  <c r="A242" i="43"/>
  <c r="A241" i="43"/>
  <c r="A240" i="43"/>
  <c r="A239" i="43"/>
  <c r="A238" i="43"/>
  <c r="A237" i="43"/>
  <c r="A236" i="43"/>
  <c r="A235" i="43"/>
  <c r="A234" i="43"/>
  <c r="A233" i="43"/>
  <c r="A232" i="43"/>
  <c r="A231" i="43"/>
  <c r="A230" i="43"/>
  <c r="A229" i="43"/>
  <c r="A228" i="43"/>
  <c r="A227" i="43"/>
  <c r="A226" i="43"/>
  <c r="A225" i="43"/>
  <c r="A224" i="43"/>
  <c r="A223" i="43"/>
  <c r="A222" i="43"/>
  <c r="A221" i="43"/>
  <c r="A220" i="43"/>
  <c r="A219" i="43"/>
  <c r="A218" i="43"/>
  <c r="A217" i="43"/>
  <c r="A216" i="43"/>
  <c r="A215" i="43"/>
  <c r="A214" i="43"/>
  <c r="A213" i="43"/>
  <c r="A212" i="43"/>
  <c r="A211" i="43"/>
  <c r="A210" i="43"/>
  <c r="A209" i="43"/>
  <c r="A208" i="43"/>
  <c r="A207" i="43"/>
  <c r="A206" i="43"/>
  <c r="A205" i="43"/>
  <c r="A204" i="43"/>
  <c r="A203" i="43"/>
  <c r="A202" i="43"/>
  <c r="A201" i="43"/>
  <c r="A200" i="43"/>
  <c r="A199" i="43"/>
  <c r="A198" i="43"/>
  <c r="A197" i="43"/>
  <c r="A196" i="43"/>
  <c r="A195" i="43"/>
  <c r="A194" i="43"/>
  <c r="A193" i="43"/>
  <c r="A192" i="43"/>
  <c r="A191" i="43"/>
  <c r="A190" i="43"/>
  <c r="A189" i="43"/>
  <c r="A188" i="43"/>
  <c r="A187" i="43"/>
  <c r="A186" i="43"/>
  <c r="A185" i="43"/>
  <c r="A184" i="43"/>
  <c r="A183" i="43"/>
  <c r="A182" i="43"/>
  <c r="A181" i="43"/>
  <c r="A180" i="43"/>
  <c r="A179" i="43"/>
  <c r="A178" i="43"/>
  <c r="A177" i="43"/>
  <c r="A176" i="43"/>
  <c r="A175" i="43"/>
  <c r="A174" i="43"/>
  <c r="A173" i="43"/>
  <c r="A172" i="43"/>
  <c r="A171" i="43"/>
  <c r="A170" i="43"/>
  <c r="A169" i="43"/>
  <c r="A168" i="43"/>
  <c r="A167" i="43"/>
  <c r="A166" i="43"/>
  <c r="A165" i="43"/>
  <c r="A164" i="43"/>
  <c r="A163" i="43"/>
  <c r="A162" i="43"/>
  <c r="A161" i="43"/>
  <c r="A160" i="43"/>
  <c r="A159" i="43"/>
  <c r="A158" i="43"/>
  <c r="A157" i="43"/>
  <c r="A156" i="43"/>
  <c r="A155" i="43"/>
  <c r="A154" i="43"/>
  <c r="A153" i="43"/>
  <c r="A152" i="43"/>
  <c r="A151" i="43"/>
  <c r="A150" i="43"/>
  <c r="A149" i="43"/>
  <c r="A148" i="43"/>
  <c r="A147" i="43"/>
  <c r="A146" i="43"/>
  <c r="A145" i="43"/>
  <c r="A144" i="43"/>
  <c r="A143" i="43"/>
  <c r="A142" i="43"/>
  <c r="A141" i="43"/>
  <c r="A140" i="43"/>
  <c r="A139" i="43"/>
  <c r="A138" i="43"/>
  <c r="A137" i="43"/>
  <c r="A136" i="43"/>
  <c r="A135" i="43"/>
  <c r="A134" i="43"/>
  <c r="A133" i="43"/>
  <c r="A132" i="43"/>
  <c r="A131" i="43"/>
  <c r="A130" i="43"/>
  <c r="A129" i="43"/>
  <c r="A128" i="43"/>
  <c r="A127" i="43"/>
  <c r="A126" i="43"/>
  <c r="A125" i="43"/>
  <c r="A124" i="43"/>
  <c r="A123" i="43"/>
  <c r="A122" i="43"/>
  <c r="A121" i="43"/>
  <c r="A120" i="43"/>
  <c r="A119" i="43"/>
  <c r="A118" i="43"/>
  <c r="A117" i="43"/>
  <c r="A116" i="43"/>
  <c r="A115" i="43"/>
  <c r="A114" i="43"/>
  <c r="A113" i="43"/>
  <c r="A112" i="43"/>
  <c r="A111" i="43"/>
  <c r="A110" i="43"/>
  <c r="A109" i="43"/>
  <c r="A108" i="43"/>
  <c r="A107" i="43"/>
  <c r="A106" i="43"/>
  <c r="A105" i="43"/>
  <c r="A104" i="43"/>
  <c r="A103" i="43"/>
  <c r="A102" i="43"/>
  <c r="A101" i="43"/>
  <c r="A100" i="43"/>
  <c r="A99" i="43"/>
  <c r="A98" i="43"/>
  <c r="A97" i="43"/>
  <c r="A96" i="43"/>
  <c r="A95" i="43"/>
  <c r="A94" i="43"/>
  <c r="A93" i="43"/>
  <c r="A92" i="43"/>
  <c r="A91" i="43"/>
  <c r="A90" i="43"/>
  <c r="A89" i="43"/>
  <c r="A88" i="43"/>
  <c r="A87" i="43"/>
  <c r="A86" i="43"/>
  <c r="A85" i="43"/>
  <c r="A84" i="43"/>
  <c r="A83" i="43"/>
  <c r="A82" i="43"/>
  <c r="A81" i="43"/>
  <c r="A80" i="43"/>
  <c r="A79" i="43"/>
  <c r="A78" i="43"/>
  <c r="A77" i="43"/>
  <c r="A76" i="43"/>
  <c r="A75" i="43"/>
  <c r="A74" i="43"/>
  <c r="A73" i="43"/>
  <c r="A72" i="43"/>
  <c r="A71" i="43"/>
  <c r="A70" i="43"/>
  <c r="A69" i="43"/>
  <c r="A68" i="43"/>
  <c r="A67" i="43"/>
  <c r="A66" i="43"/>
  <c r="A65" i="43"/>
  <c r="A64" i="43"/>
  <c r="A63" i="43"/>
  <c r="A62" i="43"/>
  <c r="A61" i="43"/>
  <c r="A60" i="43"/>
  <c r="A59" i="43"/>
  <c r="A58" i="43"/>
  <c r="A57" i="43"/>
  <c r="A56" i="43"/>
  <c r="A55" i="43"/>
  <c r="A54" i="43"/>
  <c r="A53" i="43"/>
  <c r="A52" i="43"/>
  <c r="A51" i="43"/>
  <c r="A50" i="43"/>
  <c r="A49" i="43"/>
  <c r="A48" i="43"/>
  <c r="A47" i="43"/>
  <c r="H46" i="43"/>
  <c r="A46" i="43"/>
  <c r="H45" i="43"/>
  <c r="A45" i="43"/>
  <c r="A44" i="43"/>
  <c r="A43" i="43"/>
  <c r="A42" i="43"/>
  <c r="A41" i="43"/>
  <c r="A40" i="43"/>
  <c r="A39" i="43"/>
  <c r="A38" i="43"/>
  <c r="H37" i="43"/>
  <c r="A37" i="43"/>
  <c r="H36" i="43"/>
  <c r="A36" i="43"/>
  <c r="A35" i="43"/>
  <c r="A34" i="43"/>
  <c r="A33" i="43"/>
  <c r="A32" i="43"/>
  <c r="A31" i="43"/>
  <c r="A30" i="43"/>
  <c r="A29" i="43"/>
  <c r="A28" i="43"/>
  <c r="A27" i="43"/>
  <c r="A26" i="43"/>
  <c r="A25" i="43"/>
  <c r="A24" i="43"/>
  <c r="A23" i="43"/>
  <c r="A22" i="43"/>
  <c r="A21" i="43"/>
  <c r="A20" i="43"/>
  <c r="A19" i="43"/>
  <c r="A18" i="43"/>
  <c r="A17" i="43"/>
  <c r="A16" i="43"/>
  <c r="A15" i="43"/>
  <c r="A14" i="43"/>
  <c r="A13" i="43"/>
  <c r="A12" i="43"/>
  <c r="A11" i="43"/>
  <c r="A10" i="43"/>
  <c r="A9" i="43"/>
  <c r="A8" i="43"/>
  <c r="A7" i="43"/>
  <c r="A6" i="43"/>
  <c r="A5" i="43"/>
  <c r="A4" i="43"/>
  <c r="A3" i="43"/>
  <c r="I2" i="43" a="1"/>
  <c r="I2" i="43" s="1"/>
  <c r="A2" i="43"/>
  <c r="A855" i="65" s="1" a="1"/>
  <c r="A855" i="65" s="1"/>
  <c r="A495" i="44"/>
  <c r="A494" i="44"/>
  <c r="A493" i="44"/>
  <c r="A492" i="44"/>
  <c r="A491" i="44"/>
  <c r="A490" i="44"/>
  <c r="A489" i="44"/>
  <c r="A488" i="44"/>
  <c r="A487" i="44"/>
  <c r="A486" i="44"/>
  <c r="A485" i="44"/>
  <c r="A484" i="44"/>
  <c r="A483" i="44"/>
  <c r="A482" i="44"/>
  <c r="A481" i="44"/>
  <c r="A480" i="44"/>
  <c r="A479" i="44"/>
  <c r="A478" i="44"/>
  <c r="A477" i="44"/>
  <c r="A476" i="44"/>
  <c r="A475" i="44"/>
  <c r="A474" i="44"/>
  <c r="A473" i="44"/>
  <c r="A472" i="44"/>
  <c r="A471" i="44"/>
  <c r="A470" i="44"/>
  <c r="A469" i="44"/>
  <c r="A468" i="44"/>
  <c r="A467" i="44"/>
  <c r="A466" i="44"/>
  <c r="A465" i="44"/>
  <c r="A464" i="44"/>
  <c r="A463" i="44"/>
  <c r="A462" i="44"/>
  <c r="A461" i="44"/>
  <c r="A460" i="44"/>
  <c r="A459" i="44"/>
  <c r="A458" i="44"/>
  <c r="A457" i="44"/>
  <c r="A456" i="44"/>
  <c r="A455" i="44"/>
  <c r="A454" i="44"/>
  <c r="A453" i="44"/>
  <c r="A452" i="44"/>
  <c r="A451" i="44"/>
  <c r="A450" i="44"/>
  <c r="A449" i="44"/>
  <c r="A448" i="44"/>
  <c r="A447" i="44"/>
  <c r="A446" i="44"/>
  <c r="A445" i="44"/>
  <c r="A444" i="44"/>
  <c r="A443" i="44"/>
  <c r="A442" i="44"/>
  <c r="A441" i="44"/>
  <c r="A440" i="44"/>
  <c r="A439" i="44"/>
  <c r="A438" i="44"/>
  <c r="A437" i="44"/>
  <c r="A436" i="44"/>
  <c r="A435" i="44"/>
  <c r="A434" i="44"/>
  <c r="A433" i="44"/>
  <c r="A432" i="44"/>
  <c r="A431" i="44"/>
  <c r="A430" i="44"/>
  <c r="A429" i="44"/>
  <c r="A428" i="44"/>
  <c r="A427" i="44"/>
  <c r="A426" i="44"/>
  <c r="A425" i="44"/>
  <c r="A424" i="44"/>
  <c r="A423" i="44"/>
  <c r="A422" i="44"/>
  <c r="A421" i="44"/>
  <c r="A420" i="44"/>
  <c r="A419" i="44"/>
  <c r="A418" i="44"/>
  <c r="A417" i="44"/>
  <c r="A416" i="44"/>
  <c r="A415" i="44"/>
  <c r="A414" i="44"/>
  <c r="A413" i="44"/>
  <c r="A412" i="44"/>
  <c r="A411" i="44"/>
  <c r="A410" i="44"/>
  <c r="A409" i="44"/>
  <c r="A408" i="44"/>
  <c r="A407" i="44"/>
  <c r="A406" i="44"/>
  <c r="A405" i="44"/>
  <c r="A404" i="44"/>
  <c r="A403" i="44"/>
  <c r="A402" i="44"/>
  <c r="A401" i="44"/>
  <c r="A400" i="44"/>
  <c r="A399" i="44"/>
  <c r="A398" i="44"/>
  <c r="A397" i="44"/>
  <c r="A396" i="44"/>
  <c r="A395" i="44"/>
  <c r="A394" i="44"/>
  <c r="A393" i="44"/>
  <c r="A392" i="44"/>
  <c r="A391" i="44"/>
  <c r="A390" i="44"/>
  <c r="A389" i="44"/>
  <c r="A388" i="44"/>
  <c r="A387" i="44"/>
  <c r="A386" i="44"/>
  <c r="A385" i="44"/>
  <c r="A384" i="44"/>
  <c r="A383" i="44"/>
  <c r="A382" i="44"/>
  <c r="A381" i="44"/>
  <c r="A380" i="44"/>
  <c r="A379" i="44"/>
  <c r="A378" i="44"/>
  <c r="A377" i="44"/>
  <c r="A376" i="44"/>
  <c r="A375" i="44"/>
  <c r="A374" i="44"/>
  <c r="A373" i="44"/>
  <c r="A372" i="44"/>
  <c r="A371" i="44"/>
  <c r="A370" i="44"/>
  <c r="A369" i="44"/>
  <c r="A368" i="44"/>
  <c r="A367" i="44"/>
  <c r="A366" i="44"/>
  <c r="A365" i="44"/>
  <c r="A364" i="44"/>
  <c r="A363" i="44"/>
  <c r="A362" i="44"/>
  <c r="A361" i="44"/>
  <c r="A360" i="44"/>
  <c r="A359" i="44"/>
  <c r="A358" i="44"/>
  <c r="A357" i="44"/>
  <c r="A356" i="44"/>
  <c r="A355" i="44"/>
  <c r="A354" i="44"/>
  <c r="A353" i="44"/>
  <c r="A352" i="44"/>
  <c r="A351" i="44"/>
  <c r="A350" i="44"/>
  <c r="A349" i="44"/>
  <c r="A348" i="44"/>
  <c r="A347" i="44"/>
  <c r="A346" i="44"/>
  <c r="A345" i="44"/>
  <c r="A344" i="44"/>
  <c r="A343" i="44"/>
  <c r="A342" i="44"/>
  <c r="A341" i="44"/>
  <c r="A340" i="44"/>
  <c r="A339" i="44"/>
  <c r="A338" i="44"/>
  <c r="A337" i="44"/>
  <c r="A336" i="44"/>
  <c r="A335" i="44"/>
  <c r="A334" i="44"/>
  <c r="A333" i="44"/>
  <c r="A332" i="44"/>
  <c r="A331" i="44"/>
  <c r="A330" i="44"/>
  <c r="A329" i="44"/>
  <c r="A328" i="44"/>
  <c r="A327" i="44"/>
  <c r="A326" i="44"/>
  <c r="A325" i="44"/>
  <c r="A324" i="44"/>
  <c r="A323" i="44"/>
  <c r="A322" i="44"/>
  <c r="A321" i="44"/>
  <c r="A320" i="44"/>
  <c r="A319" i="44"/>
  <c r="A318" i="44"/>
  <c r="A202" i="65" s="1" a="1"/>
  <c r="A202" i="65" s="1"/>
  <c r="A317" i="44"/>
  <c r="A316" i="44"/>
  <c r="A315" i="44"/>
  <c r="A314" i="44"/>
  <c r="A313" i="44"/>
  <c r="A312" i="44"/>
  <c r="A311" i="44"/>
  <c r="A310" i="44"/>
  <c r="A309" i="44"/>
  <c r="A308" i="44"/>
  <c r="A307" i="44"/>
  <c r="A306" i="44"/>
  <c r="A305" i="44"/>
  <c r="A304" i="44"/>
  <c r="A303" i="44"/>
  <c r="A302" i="44"/>
  <c r="A301" i="44"/>
  <c r="A300" i="44"/>
  <c r="A299" i="44"/>
  <c r="A298" i="44"/>
  <c r="A297" i="44"/>
  <c r="A296" i="44"/>
  <c r="A295" i="44"/>
  <c r="A294" i="44"/>
  <c r="A293" i="44"/>
  <c r="A292" i="44"/>
  <c r="A291" i="44"/>
  <c r="A290" i="44"/>
  <c r="A289" i="44"/>
  <c r="A288" i="44"/>
  <c r="A287" i="44"/>
  <c r="A286" i="44"/>
  <c r="A285" i="44"/>
  <c r="A284" i="44"/>
  <c r="A283" i="44"/>
  <c r="A282" i="44"/>
  <c r="A281" i="44"/>
  <c r="A280" i="44"/>
  <c r="A279" i="44"/>
  <c r="A278" i="44"/>
  <c r="A277" i="44"/>
  <c r="A276" i="44"/>
  <c r="A275" i="44"/>
  <c r="A274" i="44"/>
  <c r="A273" i="44"/>
  <c r="A272" i="44"/>
  <c r="A271" i="44"/>
  <c r="A270" i="44"/>
  <c r="A269" i="44"/>
  <c r="A268" i="44"/>
  <c r="A267" i="44"/>
  <c r="A266" i="44"/>
  <c r="A265" i="44"/>
  <c r="A264" i="44"/>
  <c r="A263" i="44"/>
  <c r="A262" i="44"/>
  <c r="A261" i="44"/>
  <c r="A260" i="44"/>
  <c r="A259" i="44"/>
  <c r="A258" i="44"/>
  <c r="A257" i="44"/>
  <c r="A256" i="44"/>
  <c r="A255" i="44"/>
  <c r="A254" i="44"/>
  <c r="A253" i="44"/>
  <c r="A252" i="44"/>
  <c r="A251" i="44"/>
  <c r="A250" i="44"/>
  <c r="A249" i="44"/>
  <c r="A248" i="44"/>
  <c r="A247" i="44"/>
  <c r="A246" i="44"/>
  <c r="A245" i="44"/>
  <c r="A244" i="44"/>
  <c r="A243" i="44"/>
  <c r="A242" i="44"/>
  <c r="A241" i="44"/>
  <c r="A99" i="65" s="1" a="1"/>
  <c r="A99" i="65" s="1"/>
  <c r="A240" i="44"/>
  <c r="A239" i="44"/>
  <c r="A53" i="65" s="1" a="1"/>
  <c r="A53" i="65" s="1"/>
  <c r="A238" i="44"/>
  <c r="A237" i="44"/>
  <c r="A236" i="44"/>
  <c r="A235" i="44"/>
  <c r="A234" i="44"/>
  <c r="A233" i="44"/>
  <c r="A232" i="44"/>
  <c r="A231" i="44"/>
  <c r="A63" i="65" s="1" a="1"/>
  <c r="A63" i="65" s="1"/>
  <c r="A230" i="44"/>
  <c r="A62" i="65" s="1" a="1"/>
  <c r="A62" i="65" s="1"/>
  <c r="A229" i="44"/>
  <c r="A228" i="44"/>
  <c r="A105" i="65" s="1" a="1"/>
  <c r="A105" i="65" s="1"/>
  <c r="A227" i="44"/>
  <c r="A226" i="44"/>
  <c r="A225" i="44"/>
  <c r="A224" i="44"/>
  <c r="A38" i="65" s="1" a="1"/>
  <c r="A38" i="65" s="1"/>
  <c r="A223" i="44"/>
  <c r="A40" i="65" s="1" a="1"/>
  <c r="A40" i="65" s="1"/>
  <c r="A222" i="44"/>
  <c r="A221" i="44"/>
  <c r="A220" i="44"/>
  <c r="A219" i="44"/>
  <c r="A218" i="44"/>
  <c r="A217" i="44"/>
  <c r="A216" i="44"/>
  <c r="A215" i="44"/>
  <c r="A214" i="44"/>
  <c r="A163" i="65" s="1" a="1"/>
  <c r="A163" i="65" s="1"/>
  <c r="A213" i="44"/>
  <c r="A68" i="65" s="1" a="1"/>
  <c r="A68" i="65" s="1"/>
  <c r="A212" i="44"/>
  <c r="A193" i="65" s="1" a="1"/>
  <c r="A193" i="65" s="1"/>
  <c r="A211" i="44"/>
  <c r="A210" i="44"/>
  <c r="A209" i="44"/>
  <c r="A208" i="44"/>
  <c r="A207" i="44"/>
  <c r="A206" i="44"/>
  <c r="A205" i="44"/>
  <c r="A204" i="44"/>
  <c r="A203" i="44"/>
  <c r="A7" i="65" s="1" a="1"/>
  <c r="A7" i="65" s="1"/>
  <c r="A202" i="44"/>
  <c r="A6" i="65" s="1" a="1"/>
  <c r="A6" i="65" s="1"/>
  <c r="A201" i="44"/>
  <c r="A82" i="65" s="1" a="1"/>
  <c r="A82" i="65" s="1"/>
  <c r="A200" i="44"/>
  <c r="A199" i="44"/>
  <c r="A168" i="65" s="1" a="1"/>
  <c r="A168" i="65" s="1"/>
  <c r="A198" i="44"/>
  <c r="A197" i="44"/>
  <c r="A115" i="65" s="1" a="1"/>
  <c r="A115" i="65" s="1"/>
  <c r="A196" i="44"/>
  <c r="A195" i="44"/>
  <c r="A194" i="44"/>
  <c r="A193" i="44"/>
  <c r="A13" i="65" s="1" a="1"/>
  <c r="A13" i="65" s="1"/>
  <c r="A192" i="44"/>
  <c r="A191" i="44"/>
  <c r="A19" i="65" s="1" a="1"/>
  <c r="A19" i="65" s="1"/>
  <c r="A190" i="44"/>
  <c r="A189" i="44"/>
  <c r="A42" i="65" s="1" a="1"/>
  <c r="A42" i="65" s="1"/>
  <c r="A188" i="44"/>
  <c r="A147" i="65" s="1" a="1"/>
  <c r="A147" i="65" s="1"/>
  <c r="A187" i="44"/>
  <c r="A186" i="44"/>
  <c r="A185" i="44"/>
  <c r="A184" i="44"/>
  <c r="A192" i="65" s="1" a="1"/>
  <c r="A192" i="65" s="1"/>
  <c r="A183" i="44"/>
  <c r="A190" i="65" s="1" a="1"/>
  <c r="A190" i="65" s="1"/>
  <c r="A182" i="44"/>
  <c r="A181" i="44"/>
  <c r="A180" i="44"/>
  <c r="A116" i="65" s="1" a="1"/>
  <c r="A116" i="65" s="1"/>
  <c r="A179" i="44"/>
  <c r="A178" i="44"/>
  <c r="A177" i="44"/>
  <c r="A155" i="65" s="1" a="1"/>
  <c r="A155" i="65" s="1"/>
  <c r="A176" i="44"/>
  <c r="A175" i="44"/>
  <c r="A174" i="44"/>
  <c r="A129" i="65" s="1" a="1"/>
  <c r="A129" i="65" s="1"/>
  <c r="A173" i="44"/>
  <c r="A172" i="44"/>
  <c r="A171" i="44"/>
  <c r="A85" i="65" s="1" a="1"/>
  <c r="A85" i="65" s="1"/>
  <c r="A170" i="44"/>
  <c r="A188" i="65" s="1" a="1"/>
  <c r="A188" i="65" s="1"/>
  <c r="A169" i="44"/>
  <c r="A168" i="44"/>
  <c r="A167" i="44"/>
  <c r="A61" i="65" s="1" a="1"/>
  <c r="A61" i="65" s="1"/>
  <c r="A166" i="44"/>
  <c r="A49" i="65" s="1" a="1"/>
  <c r="A49" i="65" s="1"/>
  <c r="A165" i="44"/>
  <c r="A137" i="65" s="1" a="1"/>
  <c r="A137" i="65" s="1"/>
  <c r="A164" i="44"/>
  <c r="A76" i="65" s="1" a="1"/>
  <c r="A76" i="65" s="1"/>
  <c r="A163" i="44"/>
  <c r="A118" i="65" s="1" a="1"/>
  <c r="A118" i="65" s="1"/>
  <c r="A162" i="44"/>
  <c r="A161" i="44"/>
  <c r="A104" i="65" s="1" a="1"/>
  <c r="A104" i="65" s="1"/>
  <c r="A160" i="44"/>
  <c r="A48" i="65" s="1" a="1"/>
  <c r="A48" i="65" s="1"/>
  <c r="A159" i="44"/>
  <c r="A158" i="44"/>
  <c r="A136" i="65" s="1" a="1"/>
  <c r="A136" i="65" s="1"/>
  <c r="A157" i="44"/>
  <c r="A117" i="65" s="1" a="1"/>
  <c r="A117" i="65" s="1"/>
  <c r="A156" i="44"/>
  <c r="A77" i="65" s="1" a="1"/>
  <c r="A77" i="65" s="1"/>
  <c r="A155" i="44"/>
  <c r="A103" i="65" s="1" a="1"/>
  <c r="A103" i="65" s="1"/>
  <c r="A154" i="44"/>
  <c r="A153" i="44"/>
  <c r="A152" i="44"/>
  <c r="A151" i="44"/>
  <c r="A150" i="44"/>
  <c r="A149" i="44"/>
  <c r="A148" i="44"/>
  <c r="A147" i="44"/>
  <c r="A54" i="65" s="1" a="1"/>
  <c r="A54" i="65" s="1"/>
  <c r="A146" i="44"/>
  <c r="A145" i="44"/>
  <c r="A140" i="65" s="1" a="1"/>
  <c r="A140" i="65" s="1"/>
  <c r="A144" i="44"/>
  <c r="A143" i="44"/>
  <c r="A142" i="44"/>
  <c r="A141" i="44"/>
  <c r="A140" i="44"/>
  <c r="A58" i="65" s="1" a="1"/>
  <c r="A58" i="65" s="1"/>
  <c r="A139" i="44"/>
  <c r="A95" i="65" s="1" a="1"/>
  <c r="A95" i="65" s="1"/>
  <c r="A138" i="44"/>
  <c r="A137" i="44"/>
  <c r="A136" i="44"/>
  <c r="A135" i="44"/>
  <c r="A134" i="44"/>
  <c r="A133" i="44"/>
  <c r="A132" i="44"/>
  <c r="A131" i="44"/>
  <c r="A130" i="44"/>
  <c r="A129" i="44"/>
  <c r="A86" i="65" s="1" a="1"/>
  <c r="A86" i="65" s="1"/>
  <c r="A128" i="44"/>
  <c r="A127" i="44"/>
  <c r="A126" i="44"/>
  <c r="A81" i="65" s="1" a="1"/>
  <c r="A81" i="65" s="1"/>
  <c r="A125" i="44"/>
  <c r="A124" i="44"/>
  <c r="A200" i="65" s="1" a="1"/>
  <c r="A200" i="65" s="1"/>
  <c r="A123" i="44"/>
  <c r="A122" i="44"/>
  <c r="A91" i="65" s="1" a="1"/>
  <c r="A91" i="65" s="1"/>
  <c r="A121" i="44"/>
  <c r="A120" i="44"/>
  <c r="A119" i="44"/>
  <c r="A118" i="44"/>
  <c r="A160" i="65" s="1" a="1"/>
  <c r="A160" i="65" s="1"/>
  <c r="A117" i="44"/>
  <c r="A69" i="65" s="1" a="1"/>
  <c r="A69" i="65" s="1"/>
  <c r="A116" i="44"/>
  <c r="A115" i="44"/>
  <c r="A114" i="44"/>
  <c r="A187" i="65" s="1" a="1"/>
  <c r="A187" i="65" s="1"/>
  <c r="A113" i="44"/>
  <c r="A112" i="44"/>
  <c r="A111" i="44"/>
  <c r="A110" i="44"/>
  <c r="A101" i="65" s="1" a="1"/>
  <c r="A101" i="65" s="1"/>
  <c r="A109" i="44"/>
  <c r="A108" i="44"/>
  <c r="A164" i="65" s="1" a="1"/>
  <c r="A164" i="65" s="1"/>
  <c r="A107" i="44"/>
  <c r="A185" i="65" s="1" a="1"/>
  <c r="A185" i="65" s="1"/>
  <c r="A106" i="44"/>
  <c r="A182" i="65" s="1" a="1"/>
  <c r="A182" i="65" s="1"/>
  <c r="A105" i="44"/>
  <c r="A184" i="65" s="1" a="1"/>
  <c r="A184" i="65" s="1"/>
  <c r="A104" i="44"/>
  <c r="A183" i="65" s="1" a="1"/>
  <c r="A183" i="65" s="1"/>
  <c r="A103" i="44"/>
  <c r="A102" i="44"/>
  <c r="A101" i="44"/>
  <c r="A100" i="44"/>
  <c r="A99" i="44"/>
  <c r="A98" i="44"/>
  <c r="A97" i="44"/>
  <c r="A96" i="44"/>
  <c r="A95" i="44"/>
  <c r="A94" i="44"/>
  <c r="A93" i="44"/>
  <c r="A92" i="44"/>
  <c r="A91" i="44"/>
  <c r="A90" i="44"/>
  <c r="A89" i="44"/>
  <c r="A88" i="44"/>
  <c r="A87" i="44"/>
  <c r="A86" i="44"/>
  <c r="A126" i="65" s="1" a="1"/>
  <c r="A126" i="65" s="1"/>
  <c r="A85" i="44"/>
  <c r="A84" i="44"/>
  <c r="A83" i="44"/>
  <c r="A82" i="44"/>
  <c r="A81" i="44"/>
  <c r="A80" i="44"/>
  <c r="A79" i="44"/>
  <c r="A78" i="44"/>
  <c r="A77" i="44"/>
  <c r="A76" i="44"/>
  <c r="A56" i="65" s="1" a="1"/>
  <c r="A56" i="65" s="1"/>
  <c r="A75" i="44"/>
  <c r="A74" i="44"/>
  <c r="A113" i="65" s="1" a="1"/>
  <c r="A113" i="65" s="1"/>
  <c r="A73" i="44"/>
  <c r="A71" i="65" s="1" a="1"/>
  <c r="A71" i="65" s="1"/>
  <c r="A72" i="44"/>
  <c r="A71" i="44"/>
  <c r="A152" i="65" s="1" a="1"/>
  <c r="A152" i="65" s="1"/>
  <c r="A70" i="44"/>
  <c r="A139" i="65" s="1" a="1"/>
  <c r="A139" i="65" s="1"/>
  <c r="A69" i="44"/>
  <c r="A68" i="44"/>
  <c r="A67" i="44"/>
  <c r="A66" i="44"/>
  <c r="A65" i="44"/>
  <c r="A64" i="44"/>
  <c r="A63" i="44"/>
  <c r="A97" i="65" s="1" a="1"/>
  <c r="A97" i="65" s="1"/>
  <c r="A62" i="44"/>
  <c r="A61" i="44"/>
  <c r="A60" i="44"/>
  <c r="A59" i="44"/>
  <c r="A58" i="44"/>
  <c r="A57" i="44"/>
  <c r="A56" i="44"/>
  <c r="A20" i="65" s="1" a="1"/>
  <c r="A20" i="65" s="1"/>
  <c r="A55" i="44"/>
  <c r="A54" i="44"/>
  <c r="A53" i="44"/>
  <c r="A123" i="65" s="1" a="1"/>
  <c r="A123" i="65" s="1"/>
  <c r="A52" i="44"/>
  <c r="A162" i="65" s="1" a="1"/>
  <c r="A162" i="65" s="1"/>
  <c r="A51" i="44"/>
  <c r="A50" i="44"/>
  <c r="A49" i="44"/>
  <c r="A48" i="44"/>
  <c r="A47" i="44"/>
  <c r="A35" i="65" s="1" a="1"/>
  <c r="A35" i="65" s="1"/>
  <c r="A46" i="44"/>
  <c r="A45" i="44"/>
  <c r="A44" i="44"/>
  <c r="A177" i="65" s="1" a="1"/>
  <c r="A177" i="65" s="1"/>
  <c r="A43" i="44"/>
  <c r="A176" i="65" s="1" a="1"/>
  <c r="A176" i="65" s="1"/>
  <c r="A42" i="44"/>
  <c r="A175" i="65" s="1" a="1"/>
  <c r="A175" i="65" s="1"/>
  <c r="A41" i="44"/>
  <c r="A178" i="65" s="1" a="1"/>
  <c r="A178" i="65" s="1"/>
  <c r="A40" i="44"/>
  <c r="A174" i="65" s="1" a="1"/>
  <c r="A174" i="65" s="1"/>
  <c r="A39" i="44"/>
  <c r="A173" i="65" s="1" a="1"/>
  <c r="A173" i="65" s="1"/>
  <c r="A38" i="44"/>
  <c r="A37" i="44"/>
  <c r="A36" i="44"/>
  <c r="A35" i="44"/>
  <c r="A34" i="44"/>
  <c r="A33" i="44"/>
  <c r="A32" i="44"/>
  <c r="A172" i="65" s="1" a="1"/>
  <c r="A172" i="65" s="1"/>
  <c r="A31" i="44"/>
  <c r="A171" i="65" s="1" a="1"/>
  <c r="A171" i="65" s="1"/>
  <c r="A30" i="44"/>
  <c r="A29" i="44"/>
  <c r="A28" i="44"/>
  <c r="A27" i="44"/>
  <c r="A111" i="65" s="1" a="1"/>
  <c r="A111" i="65" s="1"/>
  <c r="A26" i="44"/>
  <c r="A25" i="44"/>
  <c r="A24" i="44"/>
  <c r="A23" i="44"/>
  <c r="A22" i="44"/>
  <c r="A21" i="44"/>
  <c r="A20" i="44"/>
  <c r="A166" i="65" s="1" a="1"/>
  <c r="A166" i="65" s="1"/>
  <c r="A19" i="44"/>
  <c r="A18" i="44"/>
  <c r="A125" i="65" s="1" a="1"/>
  <c r="A125" i="65" s="1"/>
  <c r="A17" i="44"/>
  <c r="A12" i="65" s="1" a="1"/>
  <c r="A12" i="65" s="1"/>
  <c r="A16" i="44"/>
  <c r="A18" i="65" s="1" a="1"/>
  <c r="A18" i="65" s="1"/>
  <c r="A15" i="44"/>
  <c r="A14" i="44"/>
  <c r="A93" i="65" s="1" a="1"/>
  <c r="A93" i="65" s="1"/>
  <c r="A13" i="44"/>
  <c r="A12" i="44"/>
  <c r="A11" i="44"/>
  <c r="A10" i="44"/>
  <c r="A9" i="44"/>
  <c r="A8" i="44"/>
  <c r="A7" i="44"/>
  <c r="A6" i="44"/>
  <c r="A180" i="65" s="1" a="1"/>
  <c r="A180" i="65" s="1"/>
  <c r="A5" i="44"/>
  <c r="A4" i="44"/>
  <c r="A3" i="44"/>
  <c r="A2" i="44"/>
  <c r="L938" i="65"/>
  <c r="K938" i="65"/>
  <c r="J938" i="65"/>
  <c r="X938" i="65" s="1"/>
  <c r="I938" i="65"/>
  <c r="L937" i="65"/>
  <c r="K937" i="65"/>
  <c r="J937" i="65"/>
  <c r="X937" i="65" s="1"/>
  <c r="AE937" i="65" s="1"/>
  <c r="I937" i="65"/>
  <c r="L936" i="65"/>
  <c r="K936" i="65"/>
  <c r="J936" i="65"/>
  <c r="X936" i="65" s="1"/>
  <c r="AE936" i="65" s="1"/>
  <c r="I936" i="65"/>
  <c r="L935" i="65"/>
  <c r="K935" i="65"/>
  <c r="J935" i="65"/>
  <c r="X935" i="65" s="1"/>
  <c r="AE935" i="65" s="1"/>
  <c r="I935" i="65"/>
  <c r="Q934" i="65"/>
  <c r="P934" i="65"/>
  <c r="O934" i="65"/>
  <c r="N934" i="65"/>
  <c r="M934" i="65"/>
  <c r="L932" i="65"/>
  <c r="K932" i="65"/>
  <c r="Q932" i="65" s="1" a="1"/>
  <c r="Q932" i="65" s="1"/>
  <c r="J932" i="65"/>
  <c r="I932" i="65"/>
  <c r="L931" i="65"/>
  <c r="K931" i="65"/>
  <c r="Q931" i="65" s="1" a="1"/>
  <c r="Q931" i="65" s="1"/>
  <c r="J931" i="65"/>
  <c r="I931" i="65"/>
  <c r="L930" i="65"/>
  <c r="K930" i="65"/>
  <c r="Q930" i="65" s="1" a="1"/>
  <c r="Q930" i="65" s="1"/>
  <c r="J930" i="65"/>
  <c r="I930" i="65"/>
  <c r="L929" i="65"/>
  <c r="K929" i="65"/>
  <c r="Q929" i="65" s="1" a="1"/>
  <c r="Q929" i="65" s="1"/>
  <c r="J929" i="65"/>
  <c r="I929" i="65"/>
  <c r="L928" i="65"/>
  <c r="K928" i="65"/>
  <c r="Q928" i="65" s="1" a="1"/>
  <c r="Q928" i="65" s="1"/>
  <c r="J928" i="65"/>
  <c r="I928" i="65"/>
  <c r="L927" i="65"/>
  <c r="K927" i="65"/>
  <c r="Q927" i="65" s="1" a="1"/>
  <c r="Q927" i="65" s="1"/>
  <c r="J927" i="65"/>
  <c r="I927" i="65"/>
  <c r="L926" i="65"/>
  <c r="K926" i="65"/>
  <c r="Q926" i="65" s="1" a="1"/>
  <c r="Q926" i="65" s="1"/>
  <c r="J926" i="65"/>
  <c r="I926" i="65"/>
  <c r="L925" i="65"/>
  <c r="K925" i="65"/>
  <c r="Q925" i="65" s="1" a="1"/>
  <c r="Q925" i="65" s="1"/>
  <c r="J925" i="65"/>
  <c r="I925" i="65"/>
  <c r="L924" i="65"/>
  <c r="K924" i="65"/>
  <c r="Q924" i="65" s="1" a="1"/>
  <c r="Q924" i="65" s="1"/>
  <c r="J924" i="65"/>
  <c r="I924" i="65"/>
  <c r="L923" i="65"/>
  <c r="K923" i="65"/>
  <c r="Q923" i="65" s="1" a="1"/>
  <c r="Q923" i="65" s="1"/>
  <c r="Q922" i="65" s="1"/>
  <c r="J923" i="65"/>
  <c r="I923" i="65"/>
  <c r="M923" i="65" s="1" a="1"/>
  <c r="M923" i="65" s="1"/>
  <c r="S923" i="65" s="1"/>
  <c r="L855" i="65"/>
  <c r="K855" i="65"/>
  <c r="Q855" i="65" s="1" a="1"/>
  <c r="Q855" i="65" s="1"/>
  <c r="Q854" i="65" s="1"/>
  <c r="J855" i="65"/>
  <c r="X855" i="65" s="1"/>
  <c r="I855" i="65"/>
  <c r="M855" i="65" s="1" a="1"/>
  <c r="M855" i="65" s="1"/>
  <c r="S855" i="65" s="1"/>
  <c r="L853" i="65"/>
  <c r="K853" i="65"/>
  <c r="Q853" i="65" s="1" a="1"/>
  <c r="Q853" i="65" s="1"/>
  <c r="Q852" i="65" s="1"/>
  <c r="J853" i="65"/>
  <c r="X853" i="65" s="1"/>
  <c r="AE853" i="65" s="1"/>
  <c r="I853" i="65"/>
  <c r="M853" i="65" s="1" a="1"/>
  <c r="M853" i="65" s="1"/>
  <c r="L851" i="65"/>
  <c r="K851" i="65"/>
  <c r="Q851" i="65" s="1" a="1"/>
  <c r="Q851" i="65" s="1"/>
  <c r="Q850" i="65" s="1"/>
  <c r="J851" i="65"/>
  <c r="X851" i="65" s="1"/>
  <c r="I851" i="65"/>
  <c r="M851" i="65" s="1" a="1"/>
  <c r="M851" i="65" s="1"/>
  <c r="L849" i="65"/>
  <c r="K849" i="65"/>
  <c r="Q849" i="65" s="1" a="1"/>
  <c r="Q849" i="65" s="1"/>
  <c r="Q848" i="65" s="1"/>
  <c r="J849" i="65"/>
  <c r="X849" i="65" s="1"/>
  <c r="I849" i="65"/>
  <c r="M849" i="65" s="1" a="1"/>
  <c r="M849" i="65" s="1"/>
  <c r="S849" i="65" s="1"/>
  <c r="L847" i="65"/>
  <c r="K847" i="65"/>
  <c r="Q847" i="65" s="1" a="1"/>
  <c r="Q847" i="65" s="1"/>
  <c r="Q846" i="65" s="1"/>
  <c r="J847" i="65"/>
  <c r="X847" i="65" s="1"/>
  <c r="I847" i="65"/>
  <c r="M847" i="65" s="1" a="1"/>
  <c r="M847" i="65" s="1"/>
  <c r="S847" i="65" s="1"/>
  <c r="L845" i="65"/>
  <c r="K845" i="65"/>
  <c r="Q845" i="65" s="1" a="1"/>
  <c r="Q845" i="65" s="1"/>
  <c r="Q844" i="65" s="1"/>
  <c r="J845" i="65"/>
  <c r="X845" i="65" s="1"/>
  <c r="I845" i="65"/>
  <c r="M845" i="65" s="1" a="1"/>
  <c r="M845" i="65" s="1"/>
  <c r="S845" i="65" s="1"/>
  <c r="L843" i="65"/>
  <c r="K843" i="65"/>
  <c r="Q843" i="65" s="1" a="1"/>
  <c r="Q843" i="65" s="1"/>
  <c r="Q842" i="65" s="1"/>
  <c r="J843" i="65"/>
  <c r="X843" i="65" s="1"/>
  <c r="AE843" i="65" s="1"/>
  <c r="I843" i="65"/>
  <c r="L841" i="65"/>
  <c r="K841" i="65"/>
  <c r="Q841" i="65" s="1" a="1"/>
  <c r="Q841" i="65" s="1"/>
  <c r="Q840" i="65" s="1"/>
  <c r="J841" i="65"/>
  <c r="X841" i="65" s="1"/>
  <c r="AE841" i="65" s="1"/>
  <c r="I841" i="65"/>
  <c r="M841" i="65" s="1" a="1"/>
  <c r="M841" i="65" s="1"/>
  <c r="S841" i="65" s="1"/>
  <c r="L839" i="65"/>
  <c r="K839" i="65"/>
  <c r="Q839" i="65" s="1" a="1"/>
  <c r="Q839" i="65" s="1"/>
  <c r="Q838" i="65" s="1"/>
  <c r="J839" i="65"/>
  <c r="X839" i="65" s="1"/>
  <c r="I839" i="65"/>
  <c r="L837" i="65"/>
  <c r="K837" i="65"/>
  <c r="Q837" i="65" s="1" a="1"/>
  <c r="Q837" i="65" s="1"/>
  <c r="Q836" i="65" s="1"/>
  <c r="J837" i="65"/>
  <c r="X837" i="65" s="1"/>
  <c r="I837" i="65"/>
  <c r="L835" i="65"/>
  <c r="K835" i="65"/>
  <c r="Q835" i="65" s="1" a="1"/>
  <c r="Q835" i="65" s="1"/>
  <c r="Q834" i="65" s="1"/>
  <c r="J835" i="65"/>
  <c r="X835" i="65" s="1"/>
  <c r="I835" i="65"/>
  <c r="M835" i="65" s="1" a="1"/>
  <c r="M835" i="65" s="1"/>
  <c r="S835" i="65" s="1"/>
  <c r="L833" i="65"/>
  <c r="K833" i="65"/>
  <c r="Q833" i="65" s="1" a="1"/>
  <c r="Q833" i="65" s="1"/>
  <c r="Q832" i="65" s="1"/>
  <c r="J833" i="65"/>
  <c r="X833" i="65" s="1"/>
  <c r="I833" i="65"/>
  <c r="L831" i="65"/>
  <c r="K831" i="65"/>
  <c r="Q831" i="65" s="1" a="1"/>
  <c r="Q831" i="65" s="1"/>
  <c r="Q830" i="65" s="1"/>
  <c r="J831" i="65"/>
  <c r="X831" i="65" s="1"/>
  <c r="AE831" i="65" s="1"/>
  <c r="I831" i="65"/>
  <c r="L829" i="65"/>
  <c r="K829" i="65"/>
  <c r="Q829" i="65" s="1" a="1"/>
  <c r="Q829" i="65" s="1"/>
  <c r="Q828" i="65" s="1"/>
  <c r="J829" i="65"/>
  <c r="X829" i="65" s="1"/>
  <c r="I829" i="65"/>
  <c r="M829" i="65" s="1" a="1"/>
  <c r="M829" i="65" s="1"/>
  <c r="S829" i="65" s="1"/>
  <c r="L827" i="65"/>
  <c r="K827" i="65"/>
  <c r="Q827" i="65" s="1" a="1"/>
  <c r="Q827" i="65" s="1"/>
  <c r="Q826" i="65" s="1"/>
  <c r="J827" i="65"/>
  <c r="X827" i="65" s="1"/>
  <c r="I827" i="65"/>
  <c r="L825" i="65"/>
  <c r="K825" i="65"/>
  <c r="Q825" i="65" s="1" a="1"/>
  <c r="Q825" i="65" s="1"/>
  <c r="Q824" i="65" s="1"/>
  <c r="J825" i="65"/>
  <c r="X825" i="65" s="1"/>
  <c r="I825" i="65"/>
  <c r="M825" i="65" s="1" a="1"/>
  <c r="M825" i="65" s="1"/>
  <c r="S825" i="65" s="1"/>
  <c r="L823" i="65"/>
  <c r="K823" i="65"/>
  <c r="Q823" i="65" s="1" a="1"/>
  <c r="Q823" i="65" s="1"/>
  <c r="Q822" i="65" s="1"/>
  <c r="J823" i="65"/>
  <c r="X823" i="65" s="1"/>
  <c r="I823" i="65"/>
  <c r="L821" i="65"/>
  <c r="K821" i="65"/>
  <c r="Q821" i="65" s="1" a="1"/>
  <c r="Q821" i="65" s="1"/>
  <c r="Q820" i="65" s="1"/>
  <c r="J821" i="65"/>
  <c r="X821" i="65" s="1"/>
  <c r="AE821" i="65" s="1"/>
  <c r="I821" i="65"/>
  <c r="L819" i="65"/>
  <c r="K819" i="65"/>
  <c r="Q819" i="65" s="1" a="1"/>
  <c r="Q819" i="65" s="1"/>
  <c r="Q818" i="65" s="1"/>
  <c r="J819" i="65"/>
  <c r="X819" i="65" s="1"/>
  <c r="AE819" i="65" s="1"/>
  <c r="I819" i="65"/>
  <c r="M819" i="65" s="1" a="1"/>
  <c r="M819" i="65" s="1"/>
  <c r="S819" i="65" s="1"/>
  <c r="L817" i="65"/>
  <c r="K817" i="65"/>
  <c r="Q817" i="65" s="1" a="1"/>
  <c r="Q817" i="65" s="1"/>
  <c r="Q816" i="65" s="1"/>
  <c r="J817" i="65"/>
  <c r="X817" i="65" s="1"/>
  <c r="I817" i="65"/>
  <c r="M817" i="65" s="1" a="1"/>
  <c r="M817" i="65" s="1"/>
  <c r="S817" i="65" s="1"/>
  <c r="L815" i="65"/>
  <c r="K815" i="65"/>
  <c r="Q815" i="65" s="1" a="1"/>
  <c r="Q815" i="65" s="1"/>
  <c r="Q814" i="65" s="1"/>
  <c r="J815" i="65"/>
  <c r="X815" i="65" s="1"/>
  <c r="I815" i="65"/>
  <c r="M815" i="65" s="1" a="1"/>
  <c r="M815" i="65" s="1"/>
  <c r="S815" i="65" s="1"/>
  <c r="L813" i="65"/>
  <c r="K813" i="65"/>
  <c r="Q813" i="65" s="1" a="1"/>
  <c r="Q813" i="65" s="1"/>
  <c r="Q812" i="65" s="1"/>
  <c r="J813" i="65"/>
  <c r="X813" i="65" s="1"/>
  <c r="I813" i="65"/>
  <c r="L811" i="65"/>
  <c r="K811" i="65"/>
  <c r="Q811" i="65" s="1" a="1"/>
  <c r="Q811" i="65" s="1"/>
  <c r="Q810" i="65" s="1"/>
  <c r="J811" i="65"/>
  <c r="X811" i="65" s="1"/>
  <c r="I811" i="65"/>
  <c r="L809" i="65"/>
  <c r="K809" i="65"/>
  <c r="Q809" i="65" s="1" a="1"/>
  <c r="Q809" i="65" s="1"/>
  <c r="Q808" i="65" s="1"/>
  <c r="J809" i="65"/>
  <c r="X809" i="65" s="1"/>
  <c r="AE809" i="65" s="1"/>
  <c r="I809" i="65"/>
  <c r="M809" i="65" s="1" a="1"/>
  <c r="M809" i="65" s="1"/>
  <c r="L807" i="65"/>
  <c r="K807" i="65"/>
  <c r="Q807" i="65" s="1" a="1"/>
  <c r="Q807" i="65" s="1"/>
  <c r="Q806" i="65" s="1"/>
  <c r="J807" i="65"/>
  <c r="X807" i="65" s="1"/>
  <c r="I807" i="65"/>
  <c r="M807" i="65" s="1" a="1"/>
  <c r="M807" i="65" s="1"/>
  <c r="S807" i="65" s="1"/>
  <c r="L805" i="65"/>
  <c r="K805" i="65"/>
  <c r="Q805" i="65" s="1" a="1"/>
  <c r="Q805" i="65" s="1"/>
  <c r="Q804" i="65" s="1"/>
  <c r="J805" i="65"/>
  <c r="X805" i="65" s="1"/>
  <c r="I805" i="65"/>
  <c r="M805" i="65" s="1" a="1"/>
  <c r="M805" i="65" s="1"/>
  <c r="S805" i="65" s="1"/>
  <c r="L803" i="65"/>
  <c r="K803" i="65"/>
  <c r="Q803" i="65" s="1" a="1"/>
  <c r="Q803" i="65" s="1"/>
  <c r="Q802" i="65" s="1"/>
  <c r="J803" i="65"/>
  <c r="X803" i="65" s="1"/>
  <c r="I803" i="65"/>
  <c r="M803" i="65" s="1" a="1"/>
  <c r="M803" i="65" s="1"/>
  <c r="S803" i="65" s="1"/>
  <c r="L801" i="65"/>
  <c r="K801" i="65"/>
  <c r="Q801" i="65" s="1" a="1"/>
  <c r="Q801" i="65" s="1"/>
  <c r="Q800" i="65" s="1"/>
  <c r="J801" i="65"/>
  <c r="X801" i="65" s="1"/>
  <c r="I801" i="65"/>
  <c r="M801" i="65" s="1" a="1"/>
  <c r="M801" i="65" s="1"/>
  <c r="S801" i="65" s="1"/>
  <c r="L799" i="65"/>
  <c r="K799" i="65"/>
  <c r="Q799" i="65" s="1" a="1"/>
  <c r="Q799" i="65" s="1"/>
  <c r="Q798" i="65" s="1"/>
  <c r="J799" i="65"/>
  <c r="X799" i="65" s="1"/>
  <c r="AE799" i="65" s="1"/>
  <c r="I799" i="65"/>
  <c r="M799" i="65" s="1" a="1"/>
  <c r="M799" i="65" s="1"/>
  <c r="S799" i="65" s="1"/>
  <c r="L797" i="65"/>
  <c r="K797" i="65"/>
  <c r="Q797" i="65" s="1" a="1"/>
  <c r="Q797" i="65" s="1"/>
  <c r="Q796" i="65" s="1"/>
  <c r="J797" i="65"/>
  <c r="X797" i="65" s="1"/>
  <c r="AE797" i="65" s="1"/>
  <c r="I797" i="65"/>
  <c r="L795" i="65"/>
  <c r="K795" i="65"/>
  <c r="Q795" i="65" s="1" a="1"/>
  <c r="Q795" i="65" s="1"/>
  <c r="Q794" i="65" s="1"/>
  <c r="J795" i="65"/>
  <c r="X795" i="65" s="1"/>
  <c r="I795" i="65"/>
  <c r="L793" i="65"/>
  <c r="K793" i="65"/>
  <c r="Q793" i="65" s="1" a="1"/>
  <c r="Q793" i="65" s="1"/>
  <c r="Q792" i="65" s="1"/>
  <c r="J793" i="65"/>
  <c r="X793" i="65" s="1"/>
  <c r="I793" i="65"/>
  <c r="M793" i="65" s="1" a="1"/>
  <c r="M793" i="65" s="1"/>
  <c r="S793" i="65" s="1"/>
  <c r="L791" i="65"/>
  <c r="K791" i="65"/>
  <c r="Q791" i="65" s="1" a="1"/>
  <c r="Q791" i="65" s="1"/>
  <c r="Q790" i="65" s="1"/>
  <c r="J791" i="65"/>
  <c r="X791" i="65" s="1"/>
  <c r="I791" i="65"/>
  <c r="M791" i="65" s="1" a="1"/>
  <c r="M791" i="65" s="1"/>
  <c r="S791" i="65" s="1"/>
  <c r="L789" i="65"/>
  <c r="K789" i="65"/>
  <c r="Q789" i="65" s="1" a="1"/>
  <c r="Q789" i="65" s="1"/>
  <c r="Q788" i="65" s="1"/>
  <c r="J789" i="65"/>
  <c r="X789" i="65" s="1"/>
  <c r="I789" i="65"/>
  <c r="M789" i="65" s="1" a="1"/>
  <c r="M789" i="65" s="1"/>
  <c r="S789" i="65" s="1"/>
  <c r="L787" i="65"/>
  <c r="K787" i="65"/>
  <c r="Q787" i="65" s="1" a="1"/>
  <c r="Q787" i="65" s="1"/>
  <c r="Q786" i="65" s="1"/>
  <c r="J787" i="65"/>
  <c r="X787" i="65" s="1"/>
  <c r="AE787" i="65" s="1"/>
  <c r="I787" i="65"/>
  <c r="M787" i="65" s="1" a="1"/>
  <c r="M787" i="65" s="1"/>
  <c r="S787" i="65" s="1"/>
  <c r="L785" i="65"/>
  <c r="K785" i="65"/>
  <c r="Q785" i="65" s="1" a="1"/>
  <c r="Q785" i="65" s="1"/>
  <c r="Q784" i="65" s="1"/>
  <c r="J785" i="65"/>
  <c r="X785" i="65" s="1"/>
  <c r="I785" i="65"/>
  <c r="L783" i="65"/>
  <c r="K783" i="65"/>
  <c r="Q783" i="65" s="1" a="1"/>
  <c r="Q783" i="65" s="1"/>
  <c r="Q782" i="65" s="1"/>
  <c r="J783" i="65"/>
  <c r="X783" i="65" s="1"/>
  <c r="I783" i="65"/>
  <c r="M783" i="65" s="1" a="1"/>
  <c r="M783" i="65" s="1"/>
  <c r="S783" i="65" s="1"/>
  <c r="L781" i="65"/>
  <c r="K781" i="65"/>
  <c r="Q781" i="65" s="1" a="1"/>
  <c r="Q781" i="65" s="1"/>
  <c r="Q780" i="65" s="1"/>
  <c r="J781" i="65"/>
  <c r="X781" i="65" s="1"/>
  <c r="I781" i="65"/>
  <c r="L779" i="65"/>
  <c r="K779" i="65"/>
  <c r="Q779" i="65" s="1" a="1"/>
  <c r="Q779" i="65" s="1"/>
  <c r="Q778" i="65" s="1"/>
  <c r="J779" i="65"/>
  <c r="X779" i="65" s="1"/>
  <c r="I779" i="65"/>
  <c r="M779" i="65" s="1" a="1"/>
  <c r="M779" i="65" s="1"/>
  <c r="S779" i="65" s="1"/>
  <c r="L777" i="65"/>
  <c r="K777" i="65"/>
  <c r="Q777" i="65" s="1" a="1"/>
  <c r="Q777" i="65" s="1"/>
  <c r="Q776" i="65" s="1"/>
  <c r="J777" i="65"/>
  <c r="X777" i="65" s="1"/>
  <c r="AE777" i="65" s="1"/>
  <c r="I777" i="65"/>
  <c r="M777" i="65" s="1" a="1"/>
  <c r="M777" i="65" s="1"/>
  <c r="S777" i="65" s="1"/>
  <c r="L775" i="65"/>
  <c r="K775" i="65"/>
  <c r="Q775" i="65" s="1" a="1"/>
  <c r="Q775" i="65" s="1"/>
  <c r="Q774" i="65" s="1"/>
  <c r="J775" i="65"/>
  <c r="X775" i="65" s="1"/>
  <c r="AE775" i="65" s="1"/>
  <c r="I775" i="65"/>
  <c r="M775" i="65" s="1" a="1"/>
  <c r="M775" i="65" s="1"/>
  <c r="S775" i="65" s="1"/>
  <c r="L773" i="65"/>
  <c r="K773" i="65"/>
  <c r="Q773" i="65" s="1" a="1"/>
  <c r="Q773" i="65" s="1"/>
  <c r="Q772" i="65" s="1"/>
  <c r="J773" i="65"/>
  <c r="X773" i="65" s="1"/>
  <c r="I773" i="65"/>
  <c r="L771" i="65"/>
  <c r="K771" i="65"/>
  <c r="Q771" i="65" s="1" a="1"/>
  <c r="Q771" i="65" s="1"/>
  <c r="Q770" i="65" s="1"/>
  <c r="J771" i="65"/>
  <c r="X771" i="65" s="1"/>
  <c r="I771" i="65"/>
  <c r="L769" i="65"/>
  <c r="K769" i="65"/>
  <c r="Q769" i="65" s="1" a="1"/>
  <c r="Q769" i="65" s="1"/>
  <c r="Q768" i="65" s="1"/>
  <c r="J769" i="65"/>
  <c r="X769" i="65" s="1"/>
  <c r="I769" i="65"/>
  <c r="M769" i="65" s="1" a="1"/>
  <c r="M769" i="65" s="1"/>
  <c r="S769" i="65" s="1"/>
  <c r="L767" i="65"/>
  <c r="K767" i="65"/>
  <c r="Q767" i="65" s="1" a="1"/>
  <c r="Q767" i="65" s="1"/>
  <c r="Q766" i="65" s="1"/>
  <c r="J767" i="65"/>
  <c r="X767" i="65" s="1"/>
  <c r="I767" i="65"/>
  <c r="M767" i="65" s="1" a="1"/>
  <c r="M767" i="65" s="1"/>
  <c r="S767" i="65" s="1"/>
  <c r="L765" i="65"/>
  <c r="K765" i="65"/>
  <c r="Q765" i="65" s="1" a="1"/>
  <c r="Q765" i="65" s="1"/>
  <c r="Q764" i="65" s="1"/>
  <c r="J765" i="65"/>
  <c r="X765" i="65" s="1"/>
  <c r="AE765" i="65" s="1"/>
  <c r="I765" i="65"/>
  <c r="M765" i="65" s="1" a="1"/>
  <c r="M765" i="65" s="1"/>
  <c r="S765" i="65" s="1"/>
  <c r="L763" i="65"/>
  <c r="K763" i="65"/>
  <c r="Q763" i="65" s="1" a="1"/>
  <c r="Q763" i="65" s="1"/>
  <c r="Q762" i="65" s="1"/>
  <c r="J763" i="65"/>
  <c r="X763" i="65" s="1"/>
  <c r="I763" i="65"/>
  <c r="M763" i="65" s="1" a="1"/>
  <c r="M763" i="65" s="1"/>
  <c r="S763" i="65" s="1"/>
  <c r="L761" i="65"/>
  <c r="K761" i="65"/>
  <c r="Q761" i="65" s="1" a="1"/>
  <c r="Q761" i="65" s="1"/>
  <c r="Q760" i="65" s="1"/>
  <c r="J761" i="65"/>
  <c r="X761" i="65" s="1"/>
  <c r="I761" i="65"/>
  <c r="M761" i="65" s="1" a="1"/>
  <c r="M761" i="65" s="1"/>
  <c r="S761" i="65" s="1"/>
  <c r="L759" i="65"/>
  <c r="K759" i="65"/>
  <c r="Q759" i="65" s="1" a="1"/>
  <c r="Q759" i="65" s="1"/>
  <c r="Q758" i="65" s="1"/>
  <c r="J759" i="65"/>
  <c r="X759" i="65" s="1"/>
  <c r="I759" i="65"/>
  <c r="M759" i="65" s="1" a="1"/>
  <c r="M759" i="65" s="1"/>
  <c r="S759" i="65" s="1"/>
  <c r="L757" i="65"/>
  <c r="K757" i="65"/>
  <c r="Q757" i="65" s="1" a="1"/>
  <c r="Q757" i="65" s="1"/>
  <c r="Q756" i="65" s="1"/>
  <c r="J757" i="65"/>
  <c r="X757" i="65" s="1"/>
  <c r="I757" i="65"/>
  <c r="M757" i="65" s="1" a="1"/>
  <c r="M757" i="65" s="1"/>
  <c r="S757" i="65" s="1"/>
  <c r="L755" i="65"/>
  <c r="K755" i="65"/>
  <c r="Q755" i="65" s="1" a="1"/>
  <c r="Q755" i="65" s="1"/>
  <c r="Q754" i="65" s="1"/>
  <c r="J755" i="65"/>
  <c r="X755" i="65" s="1"/>
  <c r="AE755" i="65" s="1"/>
  <c r="I755" i="65"/>
  <c r="L753" i="65"/>
  <c r="K753" i="65"/>
  <c r="Q753" i="65" s="1" a="1"/>
  <c r="Q753" i="65" s="1"/>
  <c r="Q752" i="65" s="1"/>
  <c r="J753" i="65"/>
  <c r="X753" i="65" s="1"/>
  <c r="AE753" i="65" s="1"/>
  <c r="I753" i="65"/>
  <c r="L751" i="65"/>
  <c r="K751" i="65"/>
  <c r="Q751" i="65" s="1" a="1"/>
  <c r="Q751" i="65" s="1"/>
  <c r="Q750" i="65" s="1"/>
  <c r="J751" i="65"/>
  <c r="X751" i="65" s="1"/>
  <c r="I751" i="65"/>
  <c r="L749" i="65"/>
  <c r="K749" i="65"/>
  <c r="Q749" i="65" s="1" a="1"/>
  <c r="Q749" i="65" s="1"/>
  <c r="Q748" i="65" s="1"/>
  <c r="J749" i="65"/>
  <c r="X749" i="65" s="1"/>
  <c r="I749" i="65"/>
  <c r="M749" i="65" s="1" a="1"/>
  <c r="M749" i="65" s="1"/>
  <c r="S749" i="65" s="1"/>
  <c r="L747" i="65"/>
  <c r="K747" i="65"/>
  <c r="Q747" i="65" s="1" a="1"/>
  <c r="Q747" i="65" s="1"/>
  <c r="Q746" i="65" s="1"/>
  <c r="J747" i="65"/>
  <c r="X747" i="65" s="1"/>
  <c r="I747" i="65"/>
  <c r="M747" i="65" s="1" a="1"/>
  <c r="M747" i="65" s="1"/>
  <c r="S747" i="65" s="1"/>
  <c r="L745" i="65"/>
  <c r="K745" i="65"/>
  <c r="Q745" i="65" s="1" a="1"/>
  <c r="Q745" i="65" s="1"/>
  <c r="Q744" i="65" s="1"/>
  <c r="J745" i="65"/>
  <c r="X745" i="65" s="1"/>
  <c r="I745" i="65"/>
  <c r="L743" i="65"/>
  <c r="K743" i="65"/>
  <c r="Q743" i="65" s="1" a="1"/>
  <c r="Q743" i="65" s="1"/>
  <c r="Q742" i="65" s="1"/>
  <c r="J743" i="65"/>
  <c r="X743" i="65" s="1"/>
  <c r="AE743" i="65" s="1"/>
  <c r="I743" i="65"/>
  <c r="M743" i="65" s="1" a="1"/>
  <c r="M743" i="65" s="1"/>
  <c r="S743" i="65" s="1"/>
  <c r="L741" i="65"/>
  <c r="K741" i="65"/>
  <c r="Q741" i="65" s="1" a="1"/>
  <c r="Q741" i="65" s="1"/>
  <c r="Q740" i="65" s="1"/>
  <c r="J741" i="65"/>
  <c r="X741" i="65" s="1"/>
  <c r="I741" i="65"/>
  <c r="M741" i="65" s="1" a="1"/>
  <c r="M741" i="65" s="1"/>
  <c r="S741" i="65" s="1"/>
  <c r="L739" i="65"/>
  <c r="K739" i="65"/>
  <c r="Q739" i="65" s="1" a="1"/>
  <c r="Q739" i="65" s="1"/>
  <c r="Q738" i="65" s="1"/>
  <c r="J739" i="65"/>
  <c r="X739" i="65" s="1"/>
  <c r="I739" i="65"/>
  <c r="M739" i="65" s="1" a="1"/>
  <c r="M739" i="65" s="1"/>
  <c r="S739" i="65" s="1"/>
  <c r="L737" i="65"/>
  <c r="K737" i="65"/>
  <c r="Q737" i="65" s="1" a="1"/>
  <c r="Q737" i="65" s="1"/>
  <c r="Q736" i="65" s="1"/>
  <c r="J737" i="65"/>
  <c r="X737" i="65" s="1"/>
  <c r="I737" i="65"/>
  <c r="L735" i="65"/>
  <c r="K735" i="65"/>
  <c r="Q735" i="65" s="1" a="1"/>
  <c r="Q735" i="65" s="1"/>
  <c r="Q734" i="65" s="1"/>
  <c r="J735" i="65"/>
  <c r="X735" i="65" s="1"/>
  <c r="I735" i="65"/>
  <c r="M735" i="65" s="1" a="1"/>
  <c r="M735" i="65" s="1"/>
  <c r="S735" i="65" s="1"/>
  <c r="L733" i="65"/>
  <c r="K733" i="65"/>
  <c r="Q733" i="65" s="1" a="1"/>
  <c r="Q733" i="65" s="1"/>
  <c r="Q732" i="65" s="1"/>
  <c r="J733" i="65"/>
  <c r="X733" i="65" s="1"/>
  <c r="AE733" i="65" s="1"/>
  <c r="I733" i="65"/>
  <c r="L731" i="65"/>
  <c r="K731" i="65"/>
  <c r="Q731" i="65" s="1" a="1"/>
  <c r="Q731" i="65" s="1"/>
  <c r="Q730" i="65" s="1"/>
  <c r="J731" i="65"/>
  <c r="X731" i="65" s="1"/>
  <c r="AE731" i="65" s="1"/>
  <c r="I731" i="65"/>
  <c r="M731" i="65" s="1" a="1"/>
  <c r="M731" i="65" s="1"/>
  <c r="S731" i="65" s="1"/>
  <c r="L729" i="65"/>
  <c r="K729" i="65"/>
  <c r="Q729" i="65" s="1" a="1"/>
  <c r="Q729" i="65" s="1"/>
  <c r="Q728" i="65" s="1"/>
  <c r="J729" i="65"/>
  <c r="X729" i="65" s="1"/>
  <c r="I729" i="65"/>
  <c r="L727" i="65"/>
  <c r="K727" i="65"/>
  <c r="Q727" i="65" s="1" a="1"/>
  <c r="Q727" i="65" s="1"/>
  <c r="Q726" i="65" s="1"/>
  <c r="J727" i="65"/>
  <c r="X727" i="65" s="1"/>
  <c r="I727" i="65"/>
  <c r="M727" i="65" s="1" a="1"/>
  <c r="M727" i="65" s="1"/>
  <c r="S727" i="65" s="1"/>
  <c r="L725" i="65"/>
  <c r="K725" i="65"/>
  <c r="Q725" i="65" s="1" a="1"/>
  <c r="Q725" i="65" s="1"/>
  <c r="Q724" i="65" s="1"/>
  <c r="J725" i="65"/>
  <c r="X725" i="65" s="1"/>
  <c r="I725" i="65"/>
  <c r="M725" i="65" s="1" a="1"/>
  <c r="M725" i="65" s="1"/>
  <c r="S725" i="65" s="1"/>
  <c r="L723" i="65"/>
  <c r="K723" i="65"/>
  <c r="Q723" i="65" s="1" a="1"/>
  <c r="Q723" i="65" s="1"/>
  <c r="Q722" i="65" s="1"/>
  <c r="J723" i="65"/>
  <c r="X723" i="65" s="1"/>
  <c r="I723" i="65"/>
  <c r="M723" i="65" s="1" a="1"/>
  <c r="M723" i="65" s="1"/>
  <c r="S723" i="65" s="1"/>
  <c r="L721" i="65"/>
  <c r="K721" i="65"/>
  <c r="Q721" i="65" s="1" a="1"/>
  <c r="Q721" i="65" s="1"/>
  <c r="Q720" i="65" s="1"/>
  <c r="J721" i="65"/>
  <c r="X721" i="65" s="1"/>
  <c r="AE721" i="65" s="1"/>
  <c r="I721" i="65"/>
  <c r="M721" i="65" s="1" a="1"/>
  <c r="M721" i="65" s="1"/>
  <c r="S721" i="65" s="1"/>
  <c r="L719" i="65"/>
  <c r="K719" i="65"/>
  <c r="Q719" i="65" s="1" a="1"/>
  <c r="Q719" i="65" s="1"/>
  <c r="Q718" i="65" s="1"/>
  <c r="J719" i="65"/>
  <c r="X719" i="65" s="1"/>
  <c r="I719" i="65"/>
  <c r="M719" i="65" s="1" a="1"/>
  <c r="M719" i="65" s="1"/>
  <c r="S719" i="65" s="1"/>
  <c r="L717" i="65"/>
  <c r="K717" i="65"/>
  <c r="Q717" i="65" s="1" a="1"/>
  <c r="Q717" i="65" s="1"/>
  <c r="Q716" i="65" s="1"/>
  <c r="J717" i="65"/>
  <c r="X717" i="65" s="1"/>
  <c r="I717" i="65"/>
  <c r="M717" i="65" s="1" a="1"/>
  <c r="M717" i="65" s="1"/>
  <c r="S717" i="65" s="1"/>
  <c r="L715" i="65"/>
  <c r="K715" i="65"/>
  <c r="Q715" i="65" s="1" a="1"/>
  <c r="Q715" i="65" s="1"/>
  <c r="Q714" i="65" s="1"/>
  <c r="J715" i="65"/>
  <c r="X715" i="65" s="1"/>
  <c r="I715" i="65"/>
  <c r="M715" i="65" s="1" a="1"/>
  <c r="M715" i="65" s="1"/>
  <c r="S715" i="65" s="1"/>
  <c r="L713" i="65"/>
  <c r="K713" i="65"/>
  <c r="Q713" i="65" s="1" a="1"/>
  <c r="Q713" i="65" s="1"/>
  <c r="Q712" i="65" s="1"/>
  <c r="J713" i="65"/>
  <c r="X713" i="65" s="1"/>
  <c r="I713" i="65"/>
  <c r="M713" i="65" s="1" a="1"/>
  <c r="M713" i="65" s="1"/>
  <c r="S713" i="65" s="1"/>
  <c r="L711" i="65"/>
  <c r="K711" i="65"/>
  <c r="Q711" i="65" s="1" a="1"/>
  <c r="Q711" i="65" s="1"/>
  <c r="Q710" i="65" s="1"/>
  <c r="J711" i="65"/>
  <c r="X711" i="65" s="1"/>
  <c r="AE711" i="65" s="1"/>
  <c r="I711" i="65"/>
  <c r="M711" i="65" s="1" a="1"/>
  <c r="M711" i="65" s="1"/>
  <c r="S711" i="65" s="1"/>
  <c r="L709" i="65"/>
  <c r="K709" i="65"/>
  <c r="Q709" i="65" s="1" a="1"/>
  <c r="Q709" i="65" s="1"/>
  <c r="Q708" i="65" s="1"/>
  <c r="J709" i="65"/>
  <c r="X709" i="65" s="1"/>
  <c r="AE709" i="65" s="1"/>
  <c r="I709" i="65"/>
  <c r="M709" i="65" s="1" a="1"/>
  <c r="M709" i="65" s="1"/>
  <c r="S709" i="65" s="1"/>
  <c r="L707" i="65"/>
  <c r="K707" i="65"/>
  <c r="Q707" i="65" s="1" a="1"/>
  <c r="Q707" i="65" s="1"/>
  <c r="Q706" i="65" s="1"/>
  <c r="J707" i="65"/>
  <c r="X707" i="65" s="1"/>
  <c r="I707" i="65"/>
  <c r="M707" i="65" s="1" a="1"/>
  <c r="M707" i="65" s="1"/>
  <c r="S707" i="65" s="1"/>
  <c r="L705" i="65"/>
  <c r="K705" i="65"/>
  <c r="Q705" i="65" s="1" a="1"/>
  <c r="Q705" i="65" s="1"/>
  <c r="Q704" i="65" s="1"/>
  <c r="J705" i="65"/>
  <c r="X705" i="65" s="1"/>
  <c r="I705" i="65"/>
  <c r="M705" i="65" s="1" a="1"/>
  <c r="M705" i="65" s="1"/>
  <c r="S705" i="65" s="1"/>
  <c r="L703" i="65"/>
  <c r="K703" i="65"/>
  <c r="Q703" i="65" s="1" a="1"/>
  <c r="Q703" i="65" s="1"/>
  <c r="Q702" i="65" s="1"/>
  <c r="J703" i="65"/>
  <c r="X703" i="65" s="1"/>
  <c r="I703" i="65"/>
  <c r="M703" i="65" s="1" a="1"/>
  <c r="M703" i="65" s="1"/>
  <c r="S703" i="65" s="1"/>
  <c r="L701" i="65"/>
  <c r="K701" i="65"/>
  <c r="Q701" i="65" s="1" a="1"/>
  <c r="Q701" i="65" s="1"/>
  <c r="Q700" i="65" s="1"/>
  <c r="J701" i="65"/>
  <c r="X701" i="65" s="1"/>
  <c r="I701" i="65"/>
  <c r="M701" i="65" s="1" a="1"/>
  <c r="M701" i="65" s="1"/>
  <c r="S701" i="65" s="1"/>
  <c r="L699" i="65"/>
  <c r="K699" i="65"/>
  <c r="Q699" i="65" s="1" a="1"/>
  <c r="Q699" i="65" s="1"/>
  <c r="Q698" i="65" s="1"/>
  <c r="J699" i="65"/>
  <c r="X699" i="65" s="1"/>
  <c r="AE699" i="65" s="1"/>
  <c r="I699" i="65"/>
  <c r="M699" i="65" s="1" a="1"/>
  <c r="M699" i="65" s="1"/>
  <c r="S699" i="65" s="1"/>
  <c r="L697" i="65"/>
  <c r="K697" i="65"/>
  <c r="Q697" i="65" s="1" a="1"/>
  <c r="Q697" i="65" s="1"/>
  <c r="Q696" i="65" s="1"/>
  <c r="J697" i="65"/>
  <c r="X697" i="65" s="1"/>
  <c r="I697" i="65"/>
  <c r="M697" i="65" s="1" a="1"/>
  <c r="M697" i="65" s="1"/>
  <c r="S697" i="65" s="1"/>
  <c r="L695" i="65"/>
  <c r="K695" i="65"/>
  <c r="Q695" i="65" s="1" a="1"/>
  <c r="Q695" i="65" s="1"/>
  <c r="Q694" i="65" s="1"/>
  <c r="J695" i="65"/>
  <c r="X695" i="65" s="1"/>
  <c r="I695" i="65"/>
  <c r="M695" i="65" s="1" a="1"/>
  <c r="M695" i="65" s="1"/>
  <c r="S695" i="65" s="1"/>
  <c r="L693" i="65"/>
  <c r="K693" i="65"/>
  <c r="Q693" i="65" s="1" a="1"/>
  <c r="Q693" i="65" s="1"/>
  <c r="Q692" i="65" s="1"/>
  <c r="J693" i="65"/>
  <c r="X693" i="65" s="1"/>
  <c r="I693" i="65"/>
  <c r="M693" i="65" s="1" a="1"/>
  <c r="M693" i="65" s="1"/>
  <c r="S693" i="65" s="1"/>
  <c r="L691" i="65"/>
  <c r="K691" i="65"/>
  <c r="Q691" i="65" s="1" a="1"/>
  <c r="Q691" i="65" s="1"/>
  <c r="Q690" i="65" s="1"/>
  <c r="J691" i="65"/>
  <c r="X691" i="65" s="1"/>
  <c r="I691" i="65"/>
  <c r="M691" i="65" s="1" a="1"/>
  <c r="M691" i="65" s="1"/>
  <c r="S691" i="65" s="1"/>
  <c r="L689" i="65"/>
  <c r="K689" i="65"/>
  <c r="Q689" i="65" s="1" a="1"/>
  <c r="Q689" i="65" s="1"/>
  <c r="Q688" i="65" s="1"/>
  <c r="J689" i="65"/>
  <c r="X689" i="65" s="1"/>
  <c r="AE689" i="65" s="1"/>
  <c r="I689" i="65"/>
  <c r="M689" i="65" s="1" a="1"/>
  <c r="M689" i="65" s="1"/>
  <c r="S689" i="65" s="1"/>
  <c r="L687" i="65"/>
  <c r="K687" i="65"/>
  <c r="Q687" i="65" s="1" a="1"/>
  <c r="Q687" i="65" s="1"/>
  <c r="Q686" i="65" s="1"/>
  <c r="J687" i="65"/>
  <c r="X687" i="65" s="1"/>
  <c r="AE687" i="65" s="1"/>
  <c r="I687" i="65"/>
  <c r="M687" i="65" s="1" a="1"/>
  <c r="M687" i="65" s="1"/>
  <c r="S687" i="65" s="1"/>
  <c r="L685" i="65"/>
  <c r="K685" i="65"/>
  <c r="Q685" i="65" s="1" a="1"/>
  <c r="Q685" i="65" s="1"/>
  <c r="Q684" i="65" s="1"/>
  <c r="J685" i="65"/>
  <c r="X685" i="65" s="1"/>
  <c r="I685" i="65"/>
  <c r="M685" i="65" s="1" a="1"/>
  <c r="M685" i="65" s="1"/>
  <c r="S685" i="65" s="1"/>
  <c r="L683" i="65"/>
  <c r="K683" i="65"/>
  <c r="Q683" i="65" s="1" a="1"/>
  <c r="Q683" i="65" s="1"/>
  <c r="Q682" i="65" s="1"/>
  <c r="J683" i="65"/>
  <c r="X683" i="65" s="1"/>
  <c r="I683" i="65"/>
  <c r="M683" i="65" s="1" a="1"/>
  <c r="M683" i="65" s="1"/>
  <c r="S683" i="65" s="1"/>
  <c r="L681" i="65"/>
  <c r="K681" i="65"/>
  <c r="Q681" i="65" s="1" a="1"/>
  <c r="Q681" i="65" s="1"/>
  <c r="Q680" i="65" s="1"/>
  <c r="J681" i="65"/>
  <c r="X681" i="65" s="1"/>
  <c r="I681" i="65"/>
  <c r="M681" i="65" s="1" a="1"/>
  <c r="M681" i="65" s="1"/>
  <c r="S681" i="65" s="1"/>
  <c r="L679" i="65"/>
  <c r="K679" i="65"/>
  <c r="Q679" i="65" s="1" a="1"/>
  <c r="Q679" i="65" s="1"/>
  <c r="Q678" i="65" s="1"/>
  <c r="J679" i="65"/>
  <c r="X679" i="65" s="1"/>
  <c r="I679" i="65"/>
  <c r="M679" i="65" s="1" a="1"/>
  <c r="M679" i="65" s="1"/>
  <c r="S679" i="65" s="1"/>
  <c r="L677" i="65"/>
  <c r="K677" i="65"/>
  <c r="Q677" i="65" s="1" a="1"/>
  <c r="Q677" i="65" s="1"/>
  <c r="Q676" i="65" s="1"/>
  <c r="J677" i="65"/>
  <c r="X677" i="65" s="1"/>
  <c r="AE677" i="65" s="1"/>
  <c r="I677" i="65"/>
  <c r="L675" i="65"/>
  <c r="K675" i="65"/>
  <c r="Q675" i="65" s="1" a="1"/>
  <c r="Q675" i="65" s="1"/>
  <c r="Q674" i="65" s="1"/>
  <c r="J675" i="65"/>
  <c r="X675" i="65" s="1"/>
  <c r="I675" i="65"/>
  <c r="M675" i="65" s="1" a="1"/>
  <c r="M675" i="65" s="1"/>
  <c r="S675" i="65" s="1"/>
  <c r="L673" i="65"/>
  <c r="K673" i="65"/>
  <c r="Q673" i="65" s="1" a="1"/>
  <c r="Q673" i="65" s="1"/>
  <c r="Q672" i="65" s="1"/>
  <c r="J673" i="65"/>
  <c r="X673" i="65" s="1"/>
  <c r="I673" i="65"/>
  <c r="M673" i="65" s="1" a="1"/>
  <c r="M673" i="65" s="1"/>
  <c r="S673" i="65" s="1"/>
  <c r="L671" i="65"/>
  <c r="K671" i="65"/>
  <c r="Q671" i="65" s="1" a="1"/>
  <c r="Q671" i="65" s="1"/>
  <c r="Q670" i="65" s="1"/>
  <c r="J671" i="65"/>
  <c r="X671" i="65" s="1"/>
  <c r="I671" i="65"/>
  <c r="M671" i="65" s="1" a="1"/>
  <c r="M671" i="65" s="1"/>
  <c r="S671" i="65" s="1"/>
  <c r="L669" i="65"/>
  <c r="K669" i="65"/>
  <c r="Q669" i="65" s="1" a="1"/>
  <c r="Q669" i="65" s="1"/>
  <c r="Q668" i="65" s="1"/>
  <c r="J669" i="65"/>
  <c r="X669" i="65" s="1"/>
  <c r="I669" i="65"/>
  <c r="M669" i="65" s="1" a="1"/>
  <c r="M669" i="65" s="1"/>
  <c r="S669" i="65" s="1"/>
  <c r="L667" i="65"/>
  <c r="K667" i="65"/>
  <c r="Q667" i="65" s="1" a="1"/>
  <c r="Q667" i="65" s="1"/>
  <c r="Q666" i="65" s="1"/>
  <c r="J667" i="65"/>
  <c r="X667" i="65" s="1"/>
  <c r="AE667" i="65" s="1"/>
  <c r="I667" i="65"/>
  <c r="L665" i="65"/>
  <c r="K665" i="65"/>
  <c r="Q665" i="65" s="1" a="1"/>
  <c r="Q665" i="65" s="1"/>
  <c r="Q664" i="65" s="1"/>
  <c r="J665" i="65"/>
  <c r="X665" i="65" s="1"/>
  <c r="AE665" i="65" s="1"/>
  <c r="I665" i="65"/>
  <c r="L663" i="65"/>
  <c r="K663" i="65"/>
  <c r="Q663" i="65" s="1" a="1"/>
  <c r="Q663" i="65" s="1"/>
  <c r="Q662" i="65" s="1"/>
  <c r="J663" i="65"/>
  <c r="X663" i="65" s="1"/>
  <c r="I663" i="65"/>
  <c r="L661" i="65"/>
  <c r="K661" i="65"/>
  <c r="Q661" i="65" s="1" a="1"/>
  <c r="Q661" i="65" s="1"/>
  <c r="J661" i="65"/>
  <c r="X661" i="65" s="1"/>
  <c r="I661" i="65"/>
  <c r="L660" i="65"/>
  <c r="K660" i="65"/>
  <c r="Q660" i="65" s="1" a="1"/>
  <c r="Q660" i="65" s="1"/>
  <c r="J660" i="65"/>
  <c r="X660" i="65" s="1"/>
  <c r="I660" i="65"/>
  <c r="L659" i="65"/>
  <c r="K659" i="65"/>
  <c r="Q659" i="65" s="1" a="1"/>
  <c r="Q659" i="65" s="1"/>
  <c r="J659" i="65"/>
  <c r="X659" i="65" s="1"/>
  <c r="I659" i="65"/>
  <c r="L658" i="65"/>
  <c r="K658" i="65"/>
  <c r="Q658" i="65" s="1" a="1"/>
  <c r="Q658" i="65" s="1"/>
  <c r="J658" i="65"/>
  <c r="X658" i="65" s="1"/>
  <c r="AE658" i="65" s="1"/>
  <c r="I658" i="65"/>
  <c r="M658" i="65" s="1" a="1"/>
  <c r="M658" i="65" s="1"/>
  <c r="S658" i="65" s="1"/>
  <c r="L656" i="65"/>
  <c r="K656" i="65"/>
  <c r="Q656" i="65" s="1" a="1"/>
  <c r="Q656" i="65" s="1"/>
  <c r="J656" i="65"/>
  <c r="X656" i="65" s="1"/>
  <c r="I656" i="65"/>
  <c r="L655" i="65"/>
  <c r="K655" i="65"/>
  <c r="Q655" i="65" s="1" a="1"/>
  <c r="Q655" i="65" s="1"/>
  <c r="J655" i="65"/>
  <c r="X655" i="65" s="1"/>
  <c r="I655" i="65"/>
  <c r="L654" i="65"/>
  <c r="K654" i="65"/>
  <c r="Q654" i="65" s="1" a="1"/>
  <c r="Q654" i="65" s="1"/>
  <c r="J654" i="65"/>
  <c r="X654" i="65" s="1"/>
  <c r="I654" i="65"/>
  <c r="L653" i="65"/>
  <c r="K653" i="65"/>
  <c r="Q653" i="65" s="1" a="1"/>
  <c r="Q653" i="65" s="1"/>
  <c r="J653" i="65"/>
  <c r="X653" i="65" s="1"/>
  <c r="I653" i="65"/>
  <c r="L652" i="65"/>
  <c r="K652" i="65"/>
  <c r="Q652" i="65" s="1" a="1"/>
  <c r="Q652" i="65" s="1"/>
  <c r="J652" i="65"/>
  <c r="X652" i="65" s="1"/>
  <c r="AE652" i="65" s="1"/>
  <c r="I652" i="65"/>
  <c r="L651" i="65"/>
  <c r="K651" i="65"/>
  <c r="Q651" i="65" s="1" a="1"/>
  <c r="Q651" i="65" s="1"/>
  <c r="J651" i="65"/>
  <c r="X651" i="65" s="1"/>
  <c r="AE651" i="65" s="1"/>
  <c r="I651" i="65"/>
  <c r="L649" i="65"/>
  <c r="K649" i="65"/>
  <c r="Q649" i="65" s="1" a="1"/>
  <c r="Q649" i="65" s="1"/>
  <c r="J649" i="65"/>
  <c r="X649" i="65" s="1"/>
  <c r="I649" i="65"/>
  <c r="L648" i="65"/>
  <c r="K648" i="65"/>
  <c r="Q648" i="65" s="1" a="1"/>
  <c r="Q648" i="65" s="1"/>
  <c r="J648" i="65"/>
  <c r="X648" i="65" s="1"/>
  <c r="I648" i="65"/>
  <c r="L647" i="65"/>
  <c r="K647" i="65"/>
  <c r="Q647" i="65" s="1" a="1"/>
  <c r="Q647" i="65" s="1"/>
  <c r="J647" i="65"/>
  <c r="X647" i="65" s="1"/>
  <c r="I647" i="65"/>
  <c r="L646" i="65"/>
  <c r="K646" i="65"/>
  <c r="Q646" i="65" s="1" a="1"/>
  <c r="Q646" i="65" s="1"/>
  <c r="J646" i="65"/>
  <c r="X646" i="65" s="1"/>
  <c r="I646" i="65"/>
  <c r="M646" i="65" s="1" a="1"/>
  <c r="M646" i="65" s="1"/>
  <c r="S646" i="65" s="1"/>
  <c r="L644" i="65"/>
  <c r="K644" i="65"/>
  <c r="Q644" i="65" s="1" a="1"/>
  <c r="Q644" i="65" s="1"/>
  <c r="J644" i="65"/>
  <c r="X644" i="65" s="1"/>
  <c r="AE644" i="65" s="1"/>
  <c r="I644" i="65"/>
  <c r="L643" i="65"/>
  <c r="K643" i="65"/>
  <c r="Q643" i="65" s="1" a="1"/>
  <c r="Q643" i="65" s="1"/>
  <c r="J643" i="65"/>
  <c r="X643" i="65" s="1"/>
  <c r="I643" i="65"/>
  <c r="L642" i="65"/>
  <c r="K642" i="65"/>
  <c r="Q642" i="65" s="1" a="1"/>
  <c r="Q642" i="65" s="1"/>
  <c r="J642" i="65"/>
  <c r="X642" i="65" s="1"/>
  <c r="I642" i="65"/>
  <c r="L641" i="65"/>
  <c r="K641" i="65"/>
  <c r="Q641" i="65" s="1" a="1"/>
  <c r="Q641" i="65" s="1"/>
  <c r="J641" i="65"/>
  <c r="X641" i="65" s="1"/>
  <c r="I641" i="65"/>
  <c r="L640" i="65"/>
  <c r="K640" i="65"/>
  <c r="Q640" i="65" s="1" a="1"/>
  <c r="Q640" i="65" s="1"/>
  <c r="J640" i="65"/>
  <c r="X640" i="65" s="1"/>
  <c r="I640" i="65"/>
  <c r="L639" i="65"/>
  <c r="K639" i="65"/>
  <c r="Q639" i="65" s="1" a="1"/>
  <c r="Q639" i="65" s="1"/>
  <c r="J639" i="65"/>
  <c r="X639" i="65" s="1"/>
  <c r="AE639" i="65" s="1"/>
  <c r="I639" i="65"/>
  <c r="M639" i="65" s="1" a="1"/>
  <c r="M639" i="65" s="1"/>
  <c r="S639" i="65" s="1"/>
  <c r="L637" i="65"/>
  <c r="K637" i="65"/>
  <c r="Q637" i="65" s="1" a="1"/>
  <c r="Q637" i="65" s="1"/>
  <c r="J637" i="65"/>
  <c r="X637" i="65" s="1"/>
  <c r="AE637" i="65" s="1"/>
  <c r="I637" i="65"/>
  <c r="L636" i="65"/>
  <c r="K636" i="65"/>
  <c r="Q636" i="65" s="1" a="1"/>
  <c r="Q636" i="65" s="1"/>
  <c r="J636" i="65"/>
  <c r="X636" i="65" s="1"/>
  <c r="I636" i="65"/>
  <c r="L635" i="65"/>
  <c r="K635" i="65"/>
  <c r="Q635" i="65" s="1" a="1"/>
  <c r="Q635" i="65" s="1"/>
  <c r="J635" i="65"/>
  <c r="X635" i="65" s="1"/>
  <c r="I635" i="65"/>
  <c r="L634" i="65"/>
  <c r="K634" i="65"/>
  <c r="Q634" i="65" s="1" a="1"/>
  <c r="Q634" i="65" s="1"/>
  <c r="J634" i="65"/>
  <c r="X634" i="65" s="1"/>
  <c r="I634" i="65"/>
  <c r="M634" i="65" s="1" a="1"/>
  <c r="M634" i="65" s="1"/>
  <c r="S634" i="65" s="1"/>
  <c r="L632" i="65"/>
  <c r="K632" i="65"/>
  <c r="Q632" i="65" s="1" a="1"/>
  <c r="Q632" i="65" s="1"/>
  <c r="J632" i="65"/>
  <c r="X632" i="65" s="1"/>
  <c r="I632" i="65"/>
  <c r="L631" i="65"/>
  <c r="K631" i="65"/>
  <c r="Q631" i="65" s="1" a="1"/>
  <c r="Q631" i="65" s="1"/>
  <c r="J631" i="65"/>
  <c r="X631" i="65" s="1"/>
  <c r="AE631" i="65" s="1"/>
  <c r="I631" i="65"/>
  <c r="L630" i="65"/>
  <c r="K630" i="65"/>
  <c r="Q630" i="65" s="1" a="1"/>
  <c r="Q630" i="65" s="1"/>
  <c r="J630" i="65"/>
  <c r="X630" i="65" s="1"/>
  <c r="I630" i="65"/>
  <c r="M630" i="65" s="1" a="1"/>
  <c r="M630" i="65" s="1"/>
  <c r="S630" i="65" s="1"/>
  <c r="L628" i="65"/>
  <c r="K628" i="65"/>
  <c r="Q628" i="65" s="1" a="1"/>
  <c r="Q628" i="65" s="1"/>
  <c r="J628" i="65"/>
  <c r="X628" i="65" s="1"/>
  <c r="I628" i="65"/>
  <c r="L627" i="65"/>
  <c r="K627" i="65"/>
  <c r="Q627" i="65" s="1" a="1"/>
  <c r="Q627" i="65" s="1"/>
  <c r="J627" i="65"/>
  <c r="X627" i="65" s="1"/>
  <c r="I627" i="65"/>
  <c r="L626" i="65"/>
  <c r="K626" i="65"/>
  <c r="Q626" i="65" s="1" a="1"/>
  <c r="Q626" i="65" s="1"/>
  <c r="J626" i="65"/>
  <c r="X626" i="65" s="1"/>
  <c r="I626" i="65"/>
  <c r="M626" i="65" s="1" a="1"/>
  <c r="M626" i="65" s="1"/>
  <c r="S626" i="65" s="1"/>
  <c r="L624" i="65"/>
  <c r="K624" i="65"/>
  <c r="Q624" i="65" s="1" a="1"/>
  <c r="Q624" i="65" s="1"/>
  <c r="J624" i="65"/>
  <c r="X624" i="65" s="1"/>
  <c r="AE624" i="65" s="1"/>
  <c r="I624" i="65"/>
  <c r="L623" i="65"/>
  <c r="K623" i="65"/>
  <c r="Q623" i="65" s="1" a="1"/>
  <c r="Q623" i="65" s="1"/>
  <c r="J623" i="65"/>
  <c r="X623" i="65" s="1"/>
  <c r="AE623" i="65" s="1"/>
  <c r="I623" i="65"/>
  <c r="L622" i="65"/>
  <c r="K622" i="65"/>
  <c r="Q622" i="65" s="1" a="1"/>
  <c r="Q622" i="65" s="1"/>
  <c r="J622" i="65"/>
  <c r="X622" i="65" s="1"/>
  <c r="I622" i="65"/>
  <c r="L621" i="65"/>
  <c r="K621" i="65"/>
  <c r="Q621" i="65" s="1" a="1"/>
  <c r="Q621" i="65" s="1"/>
  <c r="J621" i="65"/>
  <c r="X621" i="65" s="1"/>
  <c r="I621" i="65"/>
  <c r="L620" i="65"/>
  <c r="K620" i="65"/>
  <c r="Q620" i="65" s="1" a="1"/>
  <c r="Q620" i="65" s="1"/>
  <c r="J620" i="65"/>
  <c r="X620" i="65" s="1"/>
  <c r="I620" i="65"/>
  <c r="L619" i="65"/>
  <c r="K619" i="65"/>
  <c r="Q619" i="65" s="1" a="1"/>
  <c r="Q619" i="65" s="1"/>
  <c r="J619" i="65"/>
  <c r="X619" i="65" s="1"/>
  <c r="I619" i="65"/>
  <c r="L618" i="65"/>
  <c r="K618" i="65"/>
  <c r="Q618" i="65" s="1" a="1"/>
  <c r="Q618" i="65" s="1"/>
  <c r="J618" i="65"/>
  <c r="X618" i="65" s="1"/>
  <c r="AE618" i="65" s="1"/>
  <c r="I618" i="65"/>
  <c r="L617" i="65"/>
  <c r="K617" i="65"/>
  <c r="Q617" i="65" s="1" a="1"/>
  <c r="Q617" i="65" s="1"/>
  <c r="J617" i="65"/>
  <c r="X617" i="65" s="1"/>
  <c r="I617" i="65"/>
  <c r="L616" i="65"/>
  <c r="K616" i="65"/>
  <c r="Q616" i="65" s="1" a="1"/>
  <c r="Q616" i="65" s="1"/>
  <c r="J616" i="65"/>
  <c r="X616" i="65" s="1"/>
  <c r="I616" i="65"/>
  <c r="M616" i="65" s="1" a="1"/>
  <c r="M616" i="65" s="1"/>
  <c r="S616" i="65" s="1"/>
  <c r="L614" i="65"/>
  <c r="K614" i="65"/>
  <c r="Q614" i="65" s="1" a="1"/>
  <c r="Q614" i="65" s="1"/>
  <c r="J614" i="65"/>
  <c r="X614" i="65" s="1"/>
  <c r="I614" i="65"/>
  <c r="L613" i="65"/>
  <c r="K613" i="65"/>
  <c r="Q613" i="65" s="1" a="1"/>
  <c r="Q613" i="65" s="1"/>
  <c r="J613" i="65"/>
  <c r="X613" i="65" s="1"/>
  <c r="I613" i="65"/>
  <c r="L612" i="65"/>
  <c r="K612" i="65"/>
  <c r="Q612" i="65" s="1" a="1"/>
  <c r="Q612" i="65" s="1"/>
  <c r="J612" i="65"/>
  <c r="X612" i="65" s="1"/>
  <c r="AE612" i="65" s="1"/>
  <c r="I612" i="65"/>
  <c r="M612" i="65" s="1" a="1"/>
  <c r="M612" i="65" s="1"/>
  <c r="S612" i="65" s="1"/>
  <c r="L610" i="65"/>
  <c r="K610" i="65"/>
  <c r="Q610" i="65" s="1" a="1"/>
  <c r="Q610" i="65" s="1"/>
  <c r="J610" i="65"/>
  <c r="X610" i="65" s="1"/>
  <c r="AE610" i="65" s="1"/>
  <c r="I610" i="65"/>
  <c r="L609" i="65"/>
  <c r="K609" i="65"/>
  <c r="Q609" i="65" s="1" a="1"/>
  <c r="Q609" i="65" s="1"/>
  <c r="J609" i="65"/>
  <c r="X609" i="65" s="1"/>
  <c r="I609" i="65"/>
  <c r="L608" i="65"/>
  <c r="K608" i="65"/>
  <c r="Q608" i="65" s="1" a="1"/>
  <c r="Q608" i="65" s="1"/>
  <c r="J608" i="65"/>
  <c r="X608" i="65" s="1"/>
  <c r="I608" i="65"/>
  <c r="L607" i="65"/>
  <c r="K607" i="65"/>
  <c r="Q607" i="65" s="1" a="1"/>
  <c r="Q607" i="65" s="1"/>
  <c r="J607" i="65"/>
  <c r="X607" i="65" s="1"/>
  <c r="I607" i="65"/>
  <c r="L606" i="65"/>
  <c r="K606" i="65"/>
  <c r="Q606" i="65" s="1" a="1"/>
  <c r="Q606" i="65" s="1"/>
  <c r="J606" i="65"/>
  <c r="X606" i="65" s="1"/>
  <c r="I606" i="65"/>
  <c r="M606" i="65" s="1" a="1"/>
  <c r="M606" i="65" s="1"/>
  <c r="S606" i="65" s="1"/>
  <c r="L604" i="65"/>
  <c r="K604" i="65"/>
  <c r="Q604" i="65" s="1" a="1"/>
  <c r="Q604" i="65" s="1"/>
  <c r="J604" i="65"/>
  <c r="X604" i="65" s="1"/>
  <c r="AE604" i="65" s="1"/>
  <c r="I604" i="65"/>
  <c r="L603" i="65"/>
  <c r="K603" i="65"/>
  <c r="Q603" i="65" s="1" a="1"/>
  <c r="Q603" i="65" s="1"/>
  <c r="J603" i="65"/>
  <c r="X603" i="65" s="1"/>
  <c r="I603" i="65"/>
  <c r="L602" i="65"/>
  <c r="K602" i="65"/>
  <c r="Q602" i="65" s="1" a="1"/>
  <c r="Q602" i="65" s="1"/>
  <c r="J602" i="65"/>
  <c r="X602" i="65" s="1"/>
  <c r="I602" i="65"/>
  <c r="M602" i="65" s="1" a="1"/>
  <c r="M602" i="65" s="1"/>
  <c r="S602" i="65" s="1"/>
  <c r="L600" i="65"/>
  <c r="K600" i="65"/>
  <c r="Q600" i="65" s="1" a="1"/>
  <c r="Q600" i="65" s="1"/>
  <c r="J600" i="65"/>
  <c r="X600" i="65" s="1"/>
  <c r="I600" i="65"/>
  <c r="L599" i="65"/>
  <c r="K599" i="65"/>
  <c r="Q599" i="65" s="1" a="1"/>
  <c r="Q599" i="65" s="1"/>
  <c r="J599" i="65"/>
  <c r="X599" i="65" s="1"/>
  <c r="I599" i="65"/>
  <c r="L598" i="65"/>
  <c r="K598" i="65"/>
  <c r="Q598" i="65" s="1" a="1"/>
  <c r="Q598" i="65" s="1"/>
  <c r="J598" i="65"/>
  <c r="X598" i="65" s="1"/>
  <c r="AE598" i="65" s="1"/>
  <c r="I598" i="65"/>
  <c r="L597" i="65"/>
  <c r="K597" i="65"/>
  <c r="Q597" i="65" s="1" a="1"/>
  <c r="Q597" i="65" s="1"/>
  <c r="J597" i="65"/>
  <c r="X597" i="65" s="1"/>
  <c r="AE597" i="65" s="1"/>
  <c r="I597" i="65"/>
  <c r="M597" i="65" s="1" a="1"/>
  <c r="M597" i="65" s="1"/>
  <c r="S597" i="65" s="1"/>
  <c r="L595" i="65"/>
  <c r="K595" i="65"/>
  <c r="Q595" i="65" s="1" a="1"/>
  <c r="Q595" i="65" s="1"/>
  <c r="J595" i="65"/>
  <c r="X595" i="65" s="1"/>
  <c r="I595" i="65"/>
  <c r="L594" i="65"/>
  <c r="K594" i="65"/>
  <c r="Q594" i="65" s="1" a="1"/>
  <c r="Q594" i="65" s="1"/>
  <c r="J594" i="65"/>
  <c r="X594" i="65" s="1"/>
  <c r="I594" i="65"/>
  <c r="L593" i="65"/>
  <c r="K593" i="65"/>
  <c r="Q593" i="65" s="1" a="1"/>
  <c r="Q593" i="65" s="1"/>
  <c r="J593" i="65"/>
  <c r="X593" i="65" s="1"/>
  <c r="I593" i="65"/>
  <c r="L591" i="65"/>
  <c r="K591" i="65"/>
  <c r="Q591" i="65" s="1" a="1"/>
  <c r="Q591" i="65" s="1"/>
  <c r="J591" i="65"/>
  <c r="X591" i="65" s="1"/>
  <c r="I591" i="65"/>
  <c r="L590" i="65"/>
  <c r="K590" i="65"/>
  <c r="Q590" i="65" s="1" a="1"/>
  <c r="Q590" i="65" s="1"/>
  <c r="J590" i="65"/>
  <c r="X590" i="65" s="1"/>
  <c r="I590" i="65"/>
  <c r="L589" i="65"/>
  <c r="K589" i="65"/>
  <c r="Q589" i="65" s="1" a="1"/>
  <c r="Q589" i="65" s="1"/>
  <c r="J589" i="65"/>
  <c r="X589" i="65" s="1"/>
  <c r="I589" i="65"/>
  <c r="M589" i="65" s="1" a="1"/>
  <c r="M589" i="65" s="1"/>
  <c r="S589" i="65" s="1"/>
  <c r="L587" i="65"/>
  <c r="K587" i="65"/>
  <c r="Q587" i="65" s="1" a="1"/>
  <c r="Q587" i="65" s="1"/>
  <c r="J587" i="65"/>
  <c r="X587" i="65" s="1"/>
  <c r="I587" i="65"/>
  <c r="L586" i="65"/>
  <c r="K586" i="65"/>
  <c r="Q586" i="65" s="1" a="1"/>
  <c r="Q586" i="65" s="1"/>
  <c r="J586" i="65"/>
  <c r="X586" i="65" s="1"/>
  <c r="I586" i="65"/>
  <c r="L585" i="65"/>
  <c r="K585" i="65"/>
  <c r="Q585" i="65" s="1" a="1"/>
  <c r="Q585" i="65" s="1"/>
  <c r="J585" i="65"/>
  <c r="X585" i="65" s="1"/>
  <c r="I585" i="65"/>
  <c r="L584" i="65"/>
  <c r="K584" i="65"/>
  <c r="Q584" i="65" s="1" a="1"/>
  <c r="Q584" i="65" s="1"/>
  <c r="J584" i="65"/>
  <c r="X584" i="65" s="1"/>
  <c r="AE584" i="65" s="1"/>
  <c r="I584" i="65"/>
  <c r="L583" i="65"/>
  <c r="K583" i="65"/>
  <c r="Q583" i="65" s="1" a="1"/>
  <c r="Q583" i="65" s="1"/>
  <c r="J583" i="65"/>
  <c r="X583" i="65" s="1"/>
  <c r="AE583" i="65" s="1"/>
  <c r="I583" i="65"/>
  <c r="L582" i="65"/>
  <c r="K582" i="65"/>
  <c r="Q582" i="65" s="1" a="1"/>
  <c r="Q582" i="65" s="1"/>
  <c r="J582" i="65"/>
  <c r="X582" i="65" s="1"/>
  <c r="I582" i="65"/>
  <c r="L581" i="65"/>
  <c r="K581" i="65"/>
  <c r="Q581" i="65" s="1" a="1"/>
  <c r="Q581" i="65" s="1"/>
  <c r="J581" i="65"/>
  <c r="X581" i="65" s="1"/>
  <c r="I581" i="65"/>
  <c r="L580" i="65"/>
  <c r="K580" i="65"/>
  <c r="Q580" i="65" s="1" a="1"/>
  <c r="Q580" i="65" s="1"/>
  <c r="J580" i="65"/>
  <c r="X580" i="65" s="1"/>
  <c r="I580" i="65"/>
  <c r="L579" i="65"/>
  <c r="K579" i="65"/>
  <c r="Q579" i="65" s="1" a="1"/>
  <c r="Q579" i="65" s="1"/>
  <c r="J579" i="65"/>
  <c r="X579" i="65" s="1"/>
  <c r="I579" i="65"/>
  <c r="L578" i="65"/>
  <c r="K578" i="65"/>
  <c r="Q578" i="65" s="1" a="1"/>
  <c r="Q578" i="65" s="1"/>
  <c r="J578" i="65"/>
  <c r="X578" i="65" s="1"/>
  <c r="AE578" i="65" s="1"/>
  <c r="I578" i="65"/>
  <c r="M578" i="65" s="1" a="1"/>
  <c r="M578" i="65" s="1"/>
  <c r="S578" i="65" s="1"/>
  <c r="L576" i="65"/>
  <c r="K576" i="65"/>
  <c r="Q576" i="65" s="1" a="1"/>
  <c r="Q576" i="65" s="1"/>
  <c r="J576" i="65"/>
  <c r="X576" i="65" s="1"/>
  <c r="I576" i="65"/>
  <c r="L575" i="65"/>
  <c r="K575" i="65"/>
  <c r="Q575" i="65" s="1" a="1"/>
  <c r="Q575" i="65" s="1"/>
  <c r="J575" i="65"/>
  <c r="X575" i="65" s="1"/>
  <c r="I575" i="65"/>
  <c r="L574" i="65"/>
  <c r="K574" i="65"/>
  <c r="Q574" i="65" s="1" a="1"/>
  <c r="Q574" i="65" s="1"/>
  <c r="J574" i="65"/>
  <c r="X574" i="65" s="1"/>
  <c r="I574" i="65"/>
  <c r="L573" i="65"/>
  <c r="K573" i="65"/>
  <c r="Q573" i="65" s="1" a="1"/>
  <c r="Q573" i="65" s="1"/>
  <c r="J573" i="65"/>
  <c r="X573" i="65" s="1"/>
  <c r="I573" i="65"/>
  <c r="L572" i="65"/>
  <c r="K572" i="65"/>
  <c r="Q572" i="65" s="1" a="1"/>
  <c r="Q572" i="65" s="1"/>
  <c r="J572" i="65"/>
  <c r="X572" i="65" s="1"/>
  <c r="AE572" i="65" s="1"/>
  <c r="I572" i="65"/>
  <c r="L571" i="65"/>
  <c r="K571" i="65"/>
  <c r="Q571" i="65" s="1" a="1"/>
  <c r="Q571" i="65" s="1"/>
  <c r="J571" i="65"/>
  <c r="X571" i="65" s="1"/>
  <c r="AE571" i="65" s="1"/>
  <c r="I571" i="65"/>
  <c r="M571" i="65" s="1" a="1"/>
  <c r="M571" i="65" s="1"/>
  <c r="S571" i="65" s="1"/>
  <c r="L569" i="65"/>
  <c r="K569" i="65"/>
  <c r="Q569" i="65" s="1" a="1"/>
  <c r="Q569" i="65" s="1"/>
  <c r="J569" i="65"/>
  <c r="X569" i="65" s="1"/>
  <c r="I569" i="65"/>
  <c r="L568" i="65"/>
  <c r="K568" i="65"/>
  <c r="Q568" i="65" s="1" a="1"/>
  <c r="Q568" i="65" s="1"/>
  <c r="J568" i="65"/>
  <c r="X568" i="65" s="1"/>
  <c r="I568" i="65"/>
  <c r="L567" i="65"/>
  <c r="K567" i="65"/>
  <c r="Q567" i="65" s="1" a="1"/>
  <c r="Q567" i="65" s="1"/>
  <c r="J567" i="65"/>
  <c r="X567" i="65" s="1"/>
  <c r="I567" i="65"/>
  <c r="L566" i="65"/>
  <c r="K566" i="65"/>
  <c r="Q566" i="65" s="1" a="1"/>
  <c r="Q566" i="65" s="1"/>
  <c r="J566" i="65"/>
  <c r="X566" i="65" s="1"/>
  <c r="I566" i="65"/>
  <c r="L565" i="65"/>
  <c r="K565" i="65"/>
  <c r="Q565" i="65" s="1" a="1"/>
  <c r="Q565" i="65" s="1"/>
  <c r="J565" i="65"/>
  <c r="X565" i="65" s="1"/>
  <c r="AE565" i="65" s="1"/>
  <c r="I565" i="65"/>
  <c r="L564" i="65"/>
  <c r="K564" i="65"/>
  <c r="Q564" i="65" s="1" a="1"/>
  <c r="Q564" i="65" s="1"/>
  <c r="J564" i="65"/>
  <c r="X564" i="65" s="1"/>
  <c r="I564" i="65"/>
  <c r="L563" i="65"/>
  <c r="K563" i="65"/>
  <c r="Q563" i="65" s="1" a="1"/>
  <c r="Q563" i="65" s="1"/>
  <c r="J563" i="65"/>
  <c r="X563" i="65" s="1"/>
  <c r="I563" i="65"/>
  <c r="L562" i="65"/>
  <c r="K562" i="65"/>
  <c r="Q562" i="65" s="1" a="1"/>
  <c r="Q562" i="65" s="1"/>
  <c r="J562" i="65"/>
  <c r="X562" i="65" s="1"/>
  <c r="I562" i="65"/>
  <c r="L561" i="65"/>
  <c r="K561" i="65"/>
  <c r="Q561" i="65" s="1" a="1"/>
  <c r="Q561" i="65" s="1"/>
  <c r="J561" i="65"/>
  <c r="X561" i="65" s="1"/>
  <c r="I561" i="65"/>
  <c r="L560" i="65"/>
  <c r="K560" i="65"/>
  <c r="Q560" i="65" s="1" a="1"/>
  <c r="Q560" i="65" s="1"/>
  <c r="J560" i="65"/>
  <c r="X560" i="65" s="1"/>
  <c r="AE560" i="65" s="1"/>
  <c r="I560" i="65"/>
  <c r="L559" i="65"/>
  <c r="K559" i="65"/>
  <c r="Q559" i="65" s="1" a="1"/>
  <c r="Q559" i="65" s="1"/>
  <c r="J559" i="65"/>
  <c r="X559" i="65" s="1"/>
  <c r="AE559" i="65" s="1"/>
  <c r="I559" i="65"/>
  <c r="L558" i="65"/>
  <c r="K558" i="65"/>
  <c r="Q558" i="65" s="1" a="1"/>
  <c r="Q558" i="65" s="1"/>
  <c r="J558" i="65"/>
  <c r="X558" i="65" s="1"/>
  <c r="I558" i="65"/>
  <c r="L557" i="65"/>
  <c r="K557" i="65"/>
  <c r="Q557" i="65" s="1" a="1"/>
  <c r="Q557" i="65" s="1"/>
  <c r="J557" i="65"/>
  <c r="X557" i="65" s="1"/>
  <c r="I557" i="65"/>
  <c r="L556" i="65"/>
  <c r="K556" i="65"/>
  <c r="Q556" i="65" s="1" a="1"/>
  <c r="Q556" i="65" s="1"/>
  <c r="J556" i="65"/>
  <c r="X556" i="65" s="1"/>
  <c r="I556" i="65"/>
  <c r="L555" i="65"/>
  <c r="K555" i="65"/>
  <c r="Q555" i="65" s="1" a="1"/>
  <c r="Q555" i="65" s="1"/>
  <c r="J555" i="65"/>
  <c r="X555" i="65" s="1"/>
  <c r="I555" i="65"/>
  <c r="L553" i="65"/>
  <c r="K553" i="65"/>
  <c r="Q553" i="65" s="1" a="1"/>
  <c r="Q553" i="65" s="1"/>
  <c r="J553" i="65"/>
  <c r="X553" i="65" s="1"/>
  <c r="AE553" i="65" s="1"/>
  <c r="I553" i="65"/>
  <c r="L552" i="65"/>
  <c r="K552" i="65"/>
  <c r="Q552" i="65" s="1" a="1"/>
  <c r="Q552" i="65" s="1"/>
  <c r="J552" i="65"/>
  <c r="X552" i="65" s="1"/>
  <c r="I552" i="65"/>
  <c r="L551" i="65"/>
  <c r="K551" i="65"/>
  <c r="Q551" i="65" s="1" a="1"/>
  <c r="Q551" i="65" s="1"/>
  <c r="J551" i="65"/>
  <c r="X551" i="65" s="1"/>
  <c r="I551" i="65"/>
  <c r="L550" i="65"/>
  <c r="K550" i="65"/>
  <c r="Q550" i="65" s="1" a="1"/>
  <c r="Q550" i="65" s="1"/>
  <c r="J550" i="65"/>
  <c r="X550" i="65" s="1"/>
  <c r="I550" i="65"/>
  <c r="M550" i="65" s="1" a="1"/>
  <c r="M550" i="65" s="1"/>
  <c r="S550" i="65" s="1"/>
  <c r="L549" i="65"/>
  <c r="K549" i="65"/>
  <c r="Q549" i="65" s="1" a="1"/>
  <c r="Q549" i="65" s="1"/>
  <c r="J549" i="65"/>
  <c r="X549" i="65" s="1"/>
  <c r="I549" i="65"/>
  <c r="L547" i="65"/>
  <c r="K547" i="65"/>
  <c r="Q547" i="65" s="1" a="1"/>
  <c r="Q547" i="65" s="1"/>
  <c r="J547" i="65"/>
  <c r="X547" i="65" s="1"/>
  <c r="AE547" i="65" s="1"/>
  <c r="I547" i="65"/>
  <c r="L546" i="65"/>
  <c r="K546" i="65"/>
  <c r="Q546" i="65" s="1" a="1"/>
  <c r="Q546" i="65" s="1"/>
  <c r="J546" i="65"/>
  <c r="X546" i="65" s="1"/>
  <c r="AE546" i="65" s="1"/>
  <c r="I546" i="65"/>
  <c r="L545" i="65"/>
  <c r="K545" i="65"/>
  <c r="Q545" i="65" s="1" a="1"/>
  <c r="Q545" i="65" s="1"/>
  <c r="J545" i="65"/>
  <c r="X545" i="65" s="1"/>
  <c r="I545" i="65"/>
  <c r="L544" i="65"/>
  <c r="K544" i="65"/>
  <c r="Q544" i="65" s="1" a="1"/>
  <c r="Q544" i="65" s="1"/>
  <c r="J544" i="65"/>
  <c r="X544" i="65" s="1"/>
  <c r="I544" i="65"/>
  <c r="L543" i="65"/>
  <c r="K543" i="65"/>
  <c r="Q543" i="65" s="1" a="1"/>
  <c r="Q543" i="65" s="1"/>
  <c r="J543" i="65"/>
  <c r="X543" i="65" s="1"/>
  <c r="I543" i="65"/>
  <c r="M543" i="65" s="1" a="1"/>
  <c r="M543" i="65" s="1"/>
  <c r="S543" i="65" s="1"/>
  <c r="L541" i="65"/>
  <c r="K541" i="65"/>
  <c r="Q541" i="65" s="1" a="1"/>
  <c r="Q541" i="65" s="1"/>
  <c r="J541" i="65"/>
  <c r="X541" i="65" s="1"/>
  <c r="I541" i="65"/>
  <c r="L540" i="65"/>
  <c r="K540" i="65"/>
  <c r="Q540" i="65" s="1" a="1"/>
  <c r="Q540" i="65" s="1"/>
  <c r="J540" i="65"/>
  <c r="X540" i="65" s="1"/>
  <c r="AE540" i="65" s="1"/>
  <c r="I540" i="65"/>
  <c r="L539" i="65"/>
  <c r="K539" i="65"/>
  <c r="Q539" i="65" s="1" a="1"/>
  <c r="Q539" i="65" s="1"/>
  <c r="J539" i="65"/>
  <c r="X539" i="65" s="1"/>
  <c r="I539" i="65"/>
  <c r="L538" i="65"/>
  <c r="K538" i="65"/>
  <c r="Q538" i="65" s="1" a="1"/>
  <c r="Q538" i="65" s="1"/>
  <c r="J538" i="65"/>
  <c r="X538" i="65" s="1"/>
  <c r="I538" i="65"/>
  <c r="L537" i="65"/>
  <c r="K537" i="65"/>
  <c r="Q537" i="65" s="1" a="1"/>
  <c r="Q537" i="65" s="1"/>
  <c r="J537" i="65"/>
  <c r="X537" i="65" s="1"/>
  <c r="I537" i="65"/>
  <c r="M537" i="65" s="1" a="1"/>
  <c r="M537" i="65" s="1"/>
  <c r="S537" i="65" s="1"/>
  <c r="L535" i="65"/>
  <c r="K535" i="65"/>
  <c r="Q535" i="65" s="1" a="1"/>
  <c r="Q535" i="65" s="1"/>
  <c r="J535" i="65"/>
  <c r="X535" i="65" s="1"/>
  <c r="I535" i="65"/>
  <c r="L534" i="65"/>
  <c r="K534" i="65"/>
  <c r="Q534" i="65" s="1" a="1"/>
  <c r="Q534" i="65" s="1"/>
  <c r="J534" i="65"/>
  <c r="X534" i="65" s="1"/>
  <c r="AE534" i="65" s="1"/>
  <c r="I534" i="65"/>
  <c r="L533" i="65"/>
  <c r="K533" i="65"/>
  <c r="Q533" i="65" s="1" a="1"/>
  <c r="Q533" i="65" s="1"/>
  <c r="J533" i="65"/>
  <c r="X533" i="65" s="1"/>
  <c r="AE533" i="65" s="1"/>
  <c r="I533" i="65"/>
  <c r="L532" i="65"/>
  <c r="K532" i="65"/>
  <c r="Q532" i="65" s="1" a="1"/>
  <c r="Q532" i="65" s="1"/>
  <c r="J532" i="65"/>
  <c r="X532" i="65" s="1"/>
  <c r="I532" i="65"/>
  <c r="L531" i="65"/>
  <c r="K531" i="65"/>
  <c r="Q531" i="65" s="1" a="1"/>
  <c r="Q531" i="65" s="1"/>
  <c r="J531" i="65"/>
  <c r="X531" i="65" s="1"/>
  <c r="I531" i="65"/>
  <c r="M531" i="65" s="1" a="1"/>
  <c r="M531" i="65" s="1"/>
  <c r="S531" i="65" s="1"/>
  <c r="L529" i="65"/>
  <c r="K529" i="65"/>
  <c r="Q529" i="65" s="1" a="1"/>
  <c r="Q529" i="65" s="1"/>
  <c r="J529" i="65"/>
  <c r="X529" i="65" s="1"/>
  <c r="I529" i="65"/>
  <c r="L528" i="65"/>
  <c r="K528" i="65"/>
  <c r="Q528" i="65" s="1" a="1"/>
  <c r="Q528" i="65" s="1"/>
  <c r="J528" i="65"/>
  <c r="X528" i="65" s="1"/>
  <c r="I528" i="65"/>
  <c r="L527" i="65"/>
  <c r="K527" i="65"/>
  <c r="Q527" i="65" s="1" a="1"/>
  <c r="Q527" i="65" s="1"/>
  <c r="J527" i="65"/>
  <c r="X527" i="65" s="1"/>
  <c r="AE527" i="65" s="1"/>
  <c r="I527" i="65"/>
  <c r="L526" i="65"/>
  <c r="K526" i="65"/>
  <c r="Q526" i="65" s="1" a="1"/>
  <c r="Q526" i="65" s="1"/>
  <c r="J526" i="65"/>
  <c r="X526" i="65" s="1"/>
  <c r="I526" i="65"/>
  <c r="L525" i="65"/>
  <c r="K525" i="65"/>
  <c r="Q525" i="65" s="1" a="1"/>
  <c r="Q525" i="65" s="1"/>
  <c r="J525" i="65"/>
  <c r="X525" i="65" s="1"/>
  <c r="I525" i="65"/>
  <c r="M525" i="65" s="1" a="1"/>
  <c r="M525" i="65" s="1"/>
  <c r="S525" i="65" s="1"/>
  <c r="L523" i="65"/>
  <c r="K523" i="65"/>
  <c r="Q523" i="65" s="1" a="1"/>
  <c r="Q523" i="65" s="1"/>
  <c r="J523" i="65"/>
  <c r="X523" i="65" s="1"/>
  <c r="I523" i="65"/>
  <c r="L522" i="65"/>
  <c r="K522" i="65"/>
  <c r="Q522" i="65" s="1" a="1"/>
  <c r="Q522" i="65" s="1"/>
  <c r="J522" i="65"/>
  <c r="X522" i="65" s="1"/>
  <c r="I522" i="65"/>
  <c r="L521" i="65"/>
  <c r="K521" i="65"/>
  <c r="Q521" i="65" s="1" a="1"/>
  <c r="Q521" i="65" s="1"/>
  <c r="J521" i="65"/>
  <c r="X521" i="65" s="1"/>
  <c r="AE521" i="65" s="1"/>
  <c r="I521" i="65"/>
  <c r="L520" i="65"/>
  <c r="K520" i="65"/>
  <c r="Q520" i="65" s="1" a="1"/>
  <c r="Q520" i="65" s="1"/>
  <c r="J520" i="65"/>
  <c r="X520" i="65" s="1"/>
  <c r="AE520" i="65" s="1"/>
  <c r="I520" i="65"/>
  <c r="M520" i="65" s="1" a="1"/>
  <c r="M520" i="65" s="1"/>
  <c r="S520" i="65" s="1"/>
  <c r="L518" i="65"/>
  <c r="K518" i="65"/>
  <c r="Q518" i="65" s="1" a="1"/>
  <c r="Q518" i="65" s="1"/>
  <c r="J518" i="65"/>
  <c r="X518" i="65" s="1"/>
  <c r="I518" i="65"/>
  <c r="L517" i="65"/>
  <c r="K517" i="65"/>
  <c r="Q517" i="65" s="1" a="1"/>
  <c r="Q517" i="65" s="1"/>
  <c r="J517" i="65"/>
  <c r="X517" i="65" s="1"/>
  <c r="I517" i="65"/>
  <c r="M517" i="65" s="1" a="1"/>
  <c r="M517" i="65" s="1"/>
  <c r="S517" i="65" s="1"/>
  <c r="L515" i="65"/>
  <c r="K515" i="65"/>
  <c r="Q515" i="65" s="1" a="1"/>
  <c r="Q515" i="65" s="1"/>
  <c r="J515" i="65"/>
  <c r="X515" i="65" s="1"/>
  <c r="I515" i="65"/>
  <c r="L514" i="65"/>
  <c r="K514" i="65"/>
  <c r="Q514" i="65" s="1" a="1"/>
  <c r="Q514" i="65" s="1"/>
  <c r="J514" i="65"/>
  <c r="X514" i="65" s="1"/>
  <c r="I514" i="65"/>
  <c r="L513" i="65"/>
  <c r="K513" i="65"/>
  <c r="Q513" i="65" s="1" a="1"/>
  <c r="Q513" i="65" s="1"/>
  <c r="J513" i="65"/>
  <c r="X513" i="65" s="1"/>
  <c r="AE513" i="65" s="1"/>
  <c r="I513" i="65"/>
  <c r="L512" i="65"/>
  <c r="K512" i="65"/>
  <c r="Q512" i="65" s="1" a="1"/>
  <c r="Q512" i="65" s="1"/>
  <c r="J512" i="65"/>
  <c r="X512" i="65" s="1"/>
  <c r="I512" i="65"/>
  <c r="L510" i="65"/>
  <c r="K510" i="65"/>
  <c r="Q510" i="65" s="1" a="1"/>
  <c r="Q510" i="65" s="1"/>
  <c r="J510" i="65"/>
  <c r="X510" i="65" s="1"/>
  <c r="I510" i="65"/>
  <c r="L509" i="65"/>
  <c r="K509" i="65"/>
  <c r="Q509" i="65" s="1" a="1"/>
  <c r="Q509" i="65" s="1"/>
  <c r="J509" i="65"/>
  <c r="X509" i="65" s="1"/>
  <c r="I509" i="65"/>
  <c r="L508" i="65"/>
  <c r="K508" i="65"/>
  <c r="Q508" i="65" s="1" a="1"/>
  <c r="Q508" i="65" s="1"/>
  <c r="J508" i="65"/>
  <c r="X508" i="65" s="1"/>
  <c r="I508" i="65"/>
  <c r="L507" i="65"/>
  <c r="K507" i="65"/>
  <c r="Q507" i="65" s="1" a="1"/>
  <c r="Q507" i="65" s="1"/>
  <c r="J507" i="65"/>
  <c r="X507" i="65" s="1"/>
  <c r="AE507" i="65" s="1"/>
  <c r="I507" i="65"/>
  <c r="L506" i="65"/>
  <c r="K506" i="65"/>
  <c r="Q506" i="65" s="1" a="1"/>
  <c r="Q506" i="65" s="1"/>
  <c r="J506" i="65"/>
  <c r="X506" i="65" s="1"/>
  <c r="AE506" i="65" s="1"/>
  <c r="I506" i="65"/>
  <c r="L505" i="65"/>
  <c r="K505" i="65"/>
  <c r="Q505" i="65" s="1" a="1"/>
  <c r="Q505" i="65" s="1"/>
  <c r="J505" i="65"/>
  <c r="X505" i="65" s="1"/>
  <c r="I505" i="65"/>
  <c r="M505" i="65" s="1" a="1"/>
  <c r="M505" i="65" s="1"/>
  <c r="S505" i="65" s="1"/>
  <c r="L503" i="65"/>
  <c r="K503" i="65"/>
  <c r="Q503" i="65" s="1" a="1"/>
  <c r="Q503" i="65" s="1"/>
  <c r="J503" i="65"/>
  <c r="X503" i="65" s="1"/>
  <c r="I503" i="65"/>
  <c r="L502" i="65"/>
  <c r="K502" i="65"/>
  <c r="Q502" i="65" s="1" a="1"/>
  <c r="Q502" i="65" s="1"/>
  <c r="J502" i="65"/>
  <c r="X502" i="65" s="1"/>
  <c r="I502" i="65"/>
  <c r="M502" i="65" s="1" a="1"/>
  <c r="M502" i="65" s="1"/>
  <c r="S502" i="65" s="1"/>
  <c r="L500" i="65"/>
  <c r="K500" i="65"/>
  <c r="Q500" i="65" s="1" a="1"/>
  <c r="Q500" i="65" s="1"/>
  <c r="J500" i="65"/>
  <c r="X500" i="65" s="1"/>
  <c r="I500" i="65"/>
  <c r="L499" i="65"/>
  <c r="K499" i="65"/>
  <c r="Q499" i="65" s="1" a="1"/>
  <c r="Q499" i="65" s="1"/>
  <c r="J499" i="65"/>
  <c r="X499" i="65" s="1"/>
  <c r="AE499" i="65" s="1"/>
  <c r="I499" i="65"/>
  <c r="M499" i="65" s="1" a="1"/>
  <c r="M499" i="65" s="1"/>
  <c r="S499" i="65" s="1"/>
  <c r="L498" i="65"/>
  <c r="K498" i="65"/>
  <c r="Q498" i="65" s="1" a="1"/>
  <c r="Q498" i="65" s="1"/>
  <c r="J498" i="65"/>
  <c r="X498" i="65" s="1"/>
  <c r="I498" i="65"/>
  <c r="L497" i="65"/>
  <c r="K497" i="65"/>
  <c r="Q497" i="65" s="1" a="1"/>
  <c r="Q497" i="65" s="1"/>
  <c r="J497" i="65"/>
  <c r="X497" i="65" s="1"/>
  <c r="I497" i="65"/>
  <c r="L495" i="65"/>
  <c r="K495" i="65"/>
  <c r="Q495" i="65" s="1" a="1"/>
  <c r="Q495" i="65" s="1"/>
  <c r="J495" i="65"/>
  <c r="X495" i="65" s="1"/>
  <c r="I495" i="65"/>
  <c r="L494" i="65"/>
  <c r="K494" i="65"/>
  <c r="Q494" i="65" s="1" a="1"/>
  <c r="Q494" i="65" s="1"/>
  <c r="J494" i="65"/>
  <c r="X494" i="65" s="1"/>
  <c r="I494" i="65"/>
  <c r="L493" i="65"/>
  <c r="K493" i="65"/>
  <c r="Q493" i="65" s="1" a="1"/>
  <c r="Q493" i="65" s="1"/>
  <c r="J493" i="65"/>
  <c r="X493" i="65" s="1"/>
  <c r="I493" i="65"/>
  <c r="M493" i="65" s="1" a="1"/>
  <c r="M493" i="65" s="1"/>
  <c r="S493" i="65" s="1"/>
  <c r="L492" i="65"/>
  <c r="K492" i="65"/>
  <c r="Q492" i="65" s="1" a="1"/>
  <c r="Q492" i="65" s="1"/>
  <c r="J492" i="65"/>
  <c r="X492" i="65" s="1"/>
  <c r="AE492" i="65" s="1"/>
  <c r="I492" i="65"/>
  <c r="L490" i="65"/>
  <c r="K490" i="65"/>
  <c r="Q490" i="65" s="1" a="1"/>
  <c r="Q490" i="65" s="1"/>
  <c r="Q489" i="65" s="1"/>
  <c r="J490" i="65"/>
  <c r="X490" i="65" s="1"/>
  <c r="I490" i="65"/>
  <c r="M490" i="65" s="1" a="1"/>
  <c r="M490" i="65" s="1"/>
  <c r="S490" i="65" s="1"/>
  <c r="L488" i="65"/>
  <c r="K488" i="65"/>
  <c r="Q488" i="65" s="1" a="1"/>
  <c r="Q488" i="65" s="1"/>
  <c r="J488" i="65"/>
  <c r="X488" i="65" s="1"/>
  <c r="I488" i="65"/>
  <c r="L487" i="65"/>
  <c r="K487" i="65"/>
  <c r="Q487" i="65" s="1" a="1"/>
  <c r="Q487" i="65" s="1"/>
  <c r="J487" i="65"/>
  <c r="X487" i="65" s="1"/>
  <c r="I487" i="65"/>
  <c r="L485" i="65"/>
  <c r="K485" i="65"/>
  <c r="Q485" i="65" s="1" a="1"/>
  <c r="Q485" i="65" s="1"/>
  <c r="J485" i="65"/>
  <c r="X485" i="65" s="1"/>
  <c r="I485" i="65"/>
  <c r="L484" i="65"/>
  <c r="K484" i="65"/>
  <c r="Q484" i="65" s="1" a="1"/>
  <c r="Q484" i="65" s="1"/>
  <c r="J484" i="65"/>
  <c r="X484" i="65" s="1"/>
  <c r="AE484" i="65" s="1"/>
  <c r="I484" i="65"/>
  <c r="L483" i="65"/>
  <c r="K483" i="65"/>
  <c r="Q483" i="65" s="1" a="1"/>
  <c r="Q483" i="65" s="1"/>
  <c r="J483" i="65"/>
  <c r="X483" i="65" s="1"/>
  <c r="I483" i="65"/>
  <c r="L482" i="65"/>
  <c r="K482" i="65"/>
  <c r="Q482" i="65" s="1" a="1"/>
  <c r="Q482" i="65" s="1"/>
  <c r="J482" i="65"/>
  <c r="X482" i="65" s="1"/>
  <c r="I482" i="65"/>
  <c r="L481" i="65"/>
  <c r="K481" i="65"/>
  <c r="Q481" i="65" s="1" a="1"/>
  <c r="Q481" i="65" s="1"/>
  <c r="J481" i="65"/>
  <c r="X481" i="65" s="1"/>
  <c r="I481" i="65"/>
  <c r="M481" i="65" s="1" a="1"/>
  <c r="M481" i="65" s="1"/>
  <c r="S481" i="65" s="1"/>
  <c r="L479" i="65"/>
  <c r="K479" i="65"/>
  <c r="Q479" i="65" s="1" a="1"/>
  <c r="Q479" i="65" s="1"/>
  <c r="Q478" i="65" s="1"/>
  <c r="J479" i="65"/>
  <c r="X479" i="65" s="1"/>
  <c r="I479" i="65"/>
  <c r="M479" i="65" s="1" a="1"/>
  <c r="M479" i="65" s="1"/>
  <c r="S479" i="65" s="1"/>
  <c r="L477" i="65"/>
  <c r="K477" i="65"/>
  <c r="Q477" i="65" s="1" a="1"/>
  <c r="Q477" i="65" s="1"/>
  <c r="J477" i="65"/>
  <c r="X477" i="65" s="1"/>
  <c r="AE477" i="65" s="1"/>
  <c r="I477" i="65"/>
  <c r="L476" i="65"/>
  <c r="K476" i="65"/>
  <c r="Q476" i="65" s="1" a="1"/>
  <c r="Q476" i="65" s="1"/>
  <c r="J476" i="65"/>
  <c r="X476" i="65" s="1"/>
  <c r="AE476" i="65" s="1"/>
  <c r="I476" i="65"/>
  <c r="L475" i="65"/>
  <c r="K475" i="65"/>
  <c r="Q475" i="65" s="1" a="1"/>
  <c r="Q475" i="65" s="1"/>
  <c r="J475" i="65"/>
  <c r="X475" i="65" s="1"/>
  <c r="I475" i="65"/>
  <c r="L474" i="65"/>
  <c r="K474" i="65"/>
  <c r="Q474" i="65" s="1" a="1"/>
  <c r="Q474" i="65" s="1"/>
  <c r="J474" i="65"/>
  <c r="X474" i="65" s="1"/>
  <c r="I474" i="65"/>
  <c r="M474" i="65" s="1" a="1"/>
  <c r="M474" i="65" s="1"/>
  <c r="S474" i="65" s="1"/>
  <c r="L472" i="65"/>
  <c r="K472" i="65"/>
  <c r="Q472" i="65" s="1" a="1"/>
  <c r="Q472" i="65" s="1"/>
  <c r="J472" i="65"/>
  <c r="X472" i="65" s="1"/>
  <c r="I472" i="65"/>
  <c r="L471" i="65"/>
  <c r="K471" i="65"/>
  <c r="Q471" i="65" s="1" a="1"/>
  <c r="Q471" i="65" s="1"/>
  <c r="J471" i="65"/>
  <c r="X471" i="65" s="1"/>
  <c r="I471" i="65"/>
  <c r="L470" i="65"/>
  <c r="K470" i="65"/>
  <c r="Q470" i="65" s="1" a="1"/>
  <c r="Q470" i="65" s="1"/>
  <c r="J470" i="65"/>
  <c r="X470" i="65" s="1"/>
  <c r="AE470" i="65" s="1"/>
  <c r="I470" i="65"/>
  <c r="L469" i="65"/>
  <c r="K469" i="65"/>
  <c r="Q469" i="65" s="1" a="1"/>
  <c r="Q469" i="65" s="1"/>
  <c r="J469" i="65"/>
  <c r="X469" i="65" s="1"/>
  <c r="I469" i="65"/>
  <c r="L468" i="65"/>
  <c r="K468" i="65"/>
  <c r="Q468" i="65" s="1" a="1"/>
  <c r="Q468" i="65" s="1"/>
  <c r="J468" i="65"/>
  <c r="X468" i="65" s="1"/>
  <c r="I468" i="65"/>
  <c r="L467" i="65"/>
  <c r="K467" i="65"/>
  <c r="Q467" i="65" s="1" a="1"/>
  <c r="Q467" i="65" s="1"/>
  <c r="J467" i="65"/>
  <c r="X467" i="65" s="1"/>
  <c r="I467" i="65"/>
  <c r="M467" i="65" s="1" a="1"/>
  <c r="M467" i="65" s="1"/>
  <c r="S467" i="65" s="1"/>
  <c r="L465" i="65"/>
  <c r="K465" i="65"/>
  <c r="Q465" i="65" s="1" a="1"/>
  <c r="Q465" i="65" s="1"/>
  <c r="J465" i="65"/>
  <c r="X465" i="65" s="1"/>
  <c r="I465" i="65"/>
  <c r="L464" i="65"/>
  <c r="K464" i="65"/>
  <c r="Q464" i="65" s="1" a="1"/>
  <c r="Q464" i="65" s="1"/>
  <c r="J464" i="65"/>
  <c r="X464" i="65" s="1"/>
  <c r="AE464" i="65" s="1"/>
  <c r="I464" i="65"/>
  <c r="L463" i="65"/>
  <c r="K463" i="65"/>
  <c r="Q463" i="65" s="1" a="1"/>
  <c r="Q463" i="65" s="1"/>
  <c r="J463" i="65"/>
  <c r="X463" i="65" s="1"/>
  <c r="AE463" i="65" s="1"/>
  <c r="I463" i="65"/>
  <c r="M463" i="65" s="1" a="1"/>
  <c r="M463" i="65" s="1"/>
  <c r="S463" i="65" s="1"/>
  <c r="L461" i="65"/>
  <c r="K461" i="65"/>
  <c r="Q461" i="65" s="1" a="1"/>
  <c r="Q461" i="65" s="1"/>
  <c r="J461" i="65"/>
  <c r="X461" i="65" s="1"/>
  <c r="I461" i="65"/>
  <c r="L460" i="65"/>
  <c r="K460" i="65"/>
  <c r="Q460" i="65" s="1" a="1"/>
  <c r="Q460" i="65" s="1"/>
  <c r="J460" i="65"/>
  <c r="X460" i="65" s="1"/>
  <c r="I460" i="65"/>
  <c r="L459" i="65"/>
  <c r="K459" i="65"/>
  <c r="Q459" i="65" s="1" a="1"/>
  <c r="Q459" i="65" s="1"/>
  <c r="J459" i="65"/>
  <c r="X459" i="65" s="1"/>
  <c r="I459" i="65"/>
  <c r="L458" i="65"/>
  <c r="K458" i="65"/>
  <c r="Q458" i="65" s="1" a="1"/>
  <c r="Q458" i="65" s="1"/>
  <c r="J458" i="65"/>
  <c r="X458" i="65" s="1"/>
  <c r="I458" i="65"/>
  <c r="L457" i="65"/>
  <c r="K457" i="65"/>
  <c r="Q457" i="65" s="1" a="1"/>
  <c r="Q457" i="65" s="1"/>
  <c r="J457" i="65"/>
  <c r="X457" i="65" s="1"/>
  <c r="AE457" i="65" s="1"/>
  <c r="I457" i="65"/>
  <c r="M457" i="65" s="1" a="1"/>
  <c r="M457" i="65" s="1"/>
  <c r="S457" i="65" s="1"/>
  <c r="L455" i="65"/>
  <c r="K455" i="65"/>
  <c r="Q455" i="65" s="1" a="1"/>
  <c r="Q455" i="65" s="1"/>
  <c r="J455" i="65"/>
  <c r="X455" i="65" s="1"/>
  <c r="I455" i="65"/>
  <c r="M455" i="65" s="1" a="1"/>
  <c r="M455" i="65" s="1"/>
  <c r="S455" i="65" s="1"/>
  <c r="L454" i="65"/>
  <c r="K454" i="65"/>
  <c r="Q454" i="65" s="1" a="1"/>
  <c r="Q454" i="65" s="1"/>
  <c r="J454" i="65"/>
  <c r="X454" i="65" s="1"/>
  <c r="I454" i="65"/>
  <c r="L452" i="65"/>
  <c r="K452" i="65"/>
  <c r="Q452" i="65" s="1" a="1"/>
  <c r="Q452" i="65" s="1"/>
  <c r="J452" i="65"/>
  <c r="X452" i="65" s="1"/>
  <c r="I452" i="65"/>
  <c r="M452" i="65" s="1" a="1"/>
  <c r="M452" i="65" s="1"/>
  <c r="S452" i="65" s="1"/>
  <c r="L451" i="65"/>
  <c r="K451" i="65"/>
  <c r="Q451" i="65" s="1" a="1"/>
  <c r="Q451" i="65" s="1"/>
  <c r="J451" i="65"/>
  <c r="X451" i="65" s="1"/>
  <c r="I451" i="65"/>
  <c r="L449" i="65"/>
  <c r="K449" i="65"/>
  <c r="Q449" i="65" s="1" a="1"/>
  <c r="Q449" i="65" s="1"/>
  <c r="J449" i="65"/>
  <c r="X449" i="65" s="1"/>
  <c r="I449" i="65"/>
  <c r="M449" i="65" s="1" a="1"/>
  <c r="M449" i="65" s="1"/>
  <c r="S449" i="65" s="1"/>
  <c r="L448" i="65"/>
  <c r="K448" i="65"/>
  <c r="Q448" i="65" s="1" a="1"/>
  <c r="Q448" i="65" s="1"/>
  <c r="J448" i="65"/>
  <c r="X448" i="65" s="1"/>
  <c r="AE448" i="65" s="1"/>
  <c r="I448" i="65"/>
  <c r="L446" i="65"/>
  <c r="K446" i="65"/>
  <c r="Q446" i="65" s="1" a="1"/>
  <c r="Q446" i="65" s="1"/>
  <c r="J446" i="65"/>
  <c r="X446" i="65" s="1"/>
  <c r="I446" i="65"/>
  <c r="L445" i="65"/>
  <c r="K445" i="65"/>
  <c r="Q445" i="65" s="1" a="1"/>
  <c r="Q445" i="65" s="1"/>
  <c r="J445" i="65"/>
  <c r="X445" i="65" s="1"/>
  <c r="I445" i="65"/>
  <c r="M445" i="65" s="1" a="1"/>
  <c r="M445" i="65" s="1"/>
  <c r="S445" i="65" s="1"/>
  <c r="L443" i="65"/>
  <c r="K443" i="65"/>
  <c r="Q443" i="65" s="1" a="1"/>
  <c r="Q443" i="65" s="1"/>
  <c r="J443" i="65"/>
  <c r="X443" i="65" s="1"/>
  <c r="I443" i="65"/>
  <c r="L442" i="65"/>
  <c r="K442" i="65"/>
  <c r="Q442" i="65" s="1" a="1"/>
  <c r="Q442" i="65" s="1"/>
  <c r="J442" i="65"/>
  <c r="X442" i="65" s="1"/>
  <c r="I442" i="65"/>
  <c r="L441" i="65"/>
  <c r="K441" i="65"/>
  <c r="Q441" i="65" s="1" a="1"/>
  <c r="Q441" i="65" s="1"/>
  <c r="J441" i="65"/>
  <c r="X441" i="65" s="1"/>
  <c r="AE441" i="65" s="1"/>
  <c r="I441" i="65"/>
  <c r="L440" i="65"/>
  <c r="K440" i="65"/>
  <c r="Q440" i="65" s="1" a="1"/>
  <c r="Q440" i="65" s="1"/>
  <c r="J440" i="65"/>
  <c r="X440" i="65" s="1"/>
  <c r="I440" i="65"/>
  <c r="L439" i="65"/>
  <c r="K439" i="65"/>
  <c r="Q439" i="65" s="1" a="1"/>
  <c r="Q439" i="65" s="1"/>
  <c r="J439" i="65"/>
  <c r="X439" i="65" s="1"/>
  <c r="I439" i="65"/>
  <c r="M439" i="65" s="1" a="1"/>
  <c r="M439" i="65" s="1"/>
  <c r="S439" i="65" s="1"/>
  <c r="L437" i="65"/>
  <c r="K437" i="65"/>
  <c r="Q437" i="65" s="1" a="1"/>
  <c r="Q437" i="65" s="1"/>
  <c r="J437" i="65"/>
  <c r="X437" i="65" s="1"/>
  <c r="I437" i="65"/>
  <c r="L436" i="65"/>
  <c r="K436" i="65"/>
  <c r="Q436" i="65" s="1" a="1"/>
  <c r="Q436" i="65" s="1"/>
  <c r="J436" i="65"/>
  <c r="X436" i="65" s="1"/>
  <c r="I436" i="65"/>
  <c r="L435" i="65"/>
  <c r="K435" i="65"/>
  <c r="Q435" i="65" s="1" a="1"/>
  <c r="Q435" i="65" s="1"/>
  <c r="J435" i="65"/>
  <c r="X435" i="65" s="1"/>
  <c r="I435" i="65"/>
  <c r="L434" i="65"/>
  <c r="K434" i="65"/>
  <c r="Q434" i="65" s="1" a="1"/>
  <c r="Q434" i="65" s="1"/>
  <c r="J434" i="65"/>
  <c r="X434" i="65" s="1"/>
  <c r="AE434" i="65" s="1"/>
  <c r="I434" i="65"/>
  <c r="L433" i="65"/>
  <c r="K433" i="65"/>
  <c r="Q433" i="65" s="1" a="1"/>
  <c r="Q433" i="65" s="1"/>
  <c r="J433" i="65"/>
  <c r="X433" i="65" s="1"/>
  <c r="I433" i="65"/>
  <c r="M433" i="65" s="1" a="1"/>
  <c r="M433" i="65" s="1"/>
  <c r="S433" i="65" s="1"/>
  <c r="L431" i="65"/>
  <c r="K431" i="65"/>
  <c r="Q431" i="65" s="1" a="1"/>
  <c r="Q431" i="65" s="1"/>
  <c r="J431" i="65"/>
  <c r="X431" i="65" s="1"/>
  <c r="I431" i="65"/>
  <c r="L430" i="65"/>
  <c r="K430" i="65"/>
  <c r="Q430" i="65" s="1" a="1"/>
  <c r="Q430" i="65" s="1"/>
  <c r="J430" i="65"/>
  <c r="X430" i="65" s="1"/>
  <c r="I430" i="65"/>
  <c r="M430" i="65" s="1" a="1"/>
  <c r="M430" i="65" s="1"/>
  <c r="S430" i="65" s="1"/>
  <c r="L428" i="65"/>
  <c r="K428" i="65"/>
  <c r="Q428" i="65" s="1" a="1"/>
  <c r="Q428" i="65" s="1"/>
  <c r="J428" i="65"/>
  <c r="X428" i="65" s="1"/>
  <c r="I428" i="65"/>
  <c r="L427" i="65"/>
  <c r="K427" i="65"/>
  <c r="Q427" i="65" s="1" a="1"/>
  <c r="Q427" i="65" s="1"/>
  <c r="J427" i="65"/>
  <c r="X427" i="65" s="1"/>
  <c r="AE427" i="65" s="1"/>
  <c r="I427" i="65"/>
  <c r="L425" i="65"/>
  <c r="K425" i="65"/>
  <c r="Q425" i="65" s="1" a="1"/>
  <c r="Q425" i="65" s="1"/>
  <c r="J425" i="65"/>
  <c r="X425" i="65" s="1"/>
  <c r="I425" i="65"/>
  <c r="L424" i="65"/>
  <c r="K424" i="65"/>
  <c r="Q424" i="65" s="1" a="1"/>
  <c r="Q424" i="65" s="1"/>
  <c r="J424" i="65"/>
  <c r="X424" i="65" s="1"/>
  <c r="I424" i="65"/>
  <c r="L423" i="65"/>
  <c r="K423" i="65"/>
  <c r="Q423" i="65" s="1" a="1"/>
  <c r="Q423" i="65" s="1"/>
  <c r="J423" i="65"/>
  <c r="X423" i="65" s="1"/>
  <c r="I423" i="65"/>
  <c r="M423" i="65" s="1" a="1"/>
  <c r="M423" i="65" s="1"/>
  <c r="S423" i="65" s="1"/>
  <c r="L421" i="65"/>
  <c r="K421" i="65"/>
  <c r="Q421" i="65" s="1" a="1"/>
  <c r="Q421" i="65" s="1"/>
  <c r="J421" i="65"/>
  <c r="X421" i="65" s="1"/>
  <c r="I421" i="65"/>
  <c r="L420" i="65"/>
  <c r="K420" i="65"/>
  <c r="Q420" i="65" s="1" a="1"/>
  <c r="Q420" i="65" s="1"/>
  <c r="J420" i="65"/>
  <c r="X420" i="65" s="1"/>
  <c r="AE420" i="65" s="1"/>
  <c r="I420" i="65"/>
  <c r="L419" i="65"/>
  <c r="K419" i="65"/>
  <c r="Q419" i="65" s="1" a="1"/>
  <c r="Q419" i="65" s="1"/>
  <c r="J419" i="65"/>
  <c r="X419" i="65" s="1"/>
  <c r="AE419" i="65" s="1"/>
  <c r="I419" i="65"/>
  <c r="L418" i="65"/>
  <c r="K418" i="65"/>
  <c r="Q418" i="65" s="1" a="1"/>
  <c r="Q418" i="65" s="1"/>
  <c r="J418" i="65"/>
  <c r="X418" i="65" s="1"/>
  <c r="I418" i="65"/>
  <c r="M418" i="65" s="1" a="1"/>
  <c r="M418" i="65" s="1"/>
  <c r="S418" i="65" s="1"/>
  <c r="L417" i="65"/>
  <c r="K417" i="65"/>
  <c r="Q417" i="65" s="1" a="1"/>
  <c r="Q417" i="65" s="1"/>
  <c r="J417" i="65"/>
  <c r="X417" i="65" s="1"/>
  <c r="I417" i="65"/>
  <c r="L416" i="65"/>
  <c r="K416" i="65"/>
  <c r="Q416" i="65" s="1" a="1"/>
  <c r="Q416" i="65" s="1"/>
  <c r="J416" i="65"/>
  <c r="X416" i="65" s="1"/>
  <c r="I416" i="65"/>
  <c r="L414" i="65"/>
  <c r="K414" i="65"/>
  <c r="Q414" i="65" s="1" a="1"/>
  <c r="Q414" i="65" s="1"/>
  <c r="J414" i="65"/>
  <c r="X414" i="65" s="1"/>
  <c r="I414" i="65"/>
  <c r="L413" i="65"/>
  <c r="K413" i="65"/>
  <c r="Q413" i="65" s="1" a="1"/>
  <c r="Q413" i="65" s="1"/>
  <c r="J413" i="65"/>
  <c r="X413" i="65" s="1"/>
  <c r="AE413" i="65" s="1"/>
  <c r="I413" i="65"/>
  <c r="L412" i="65"/>
  <c r="K412" i="65"/>
  <c r="Q412" i="65" s="1" a="1"/>
  <c r="Q412" i="65" s="1"/>
  <c r="J412" i="65"/>
  <c r="X412" i="65" s="1"/>
  <c r="I412" i="65"/>
  <c r="L411" i="65"/>
  <c r="K411" i="65"/>
  <c r="Q411" i="65" s="1" a="1"/>
  <c r="Q411" i="65" s="1"/>
  <c r="J411" i="65"/>
  <c r="X411" i="65" s="1"/>
  <c r="I411" i="65"/>
  <c r="M411" i="65" s="1" a="1"/>
  <c r="M411" i="65" s="1"/>
  <c r="S411" i="65" s="1"/>
  <c r="L409" i="65"/>
  <c r="K409" i="65"/>
  <c r="Q409" i="65" s="1" a="1"/>
  <c r="Q409" i="65" s="1"/>
  <c r="J409" i="65"/>
  <c r="X409" i="65" s="1"/>
  <c r="I409" i="65"/>
  <c r="L408" i="65"/>
  <c r="K408" i="65"/>
  <c r="Q408" i="65" s="1" a="1"/>
  <c r="Q408" i="65" s="1"/>
  <c r="J408" i="65"/>
  <c r="X408" i="65" s="1"/>
  <c r="I408" i="65"/>
  <c r="L407" i="65"/>
  <c r="K407" i="65"/>
  <c r="Q407" i="65" s="1" a="1"/>
  <c r="Q407" i="65" s="1"/>
  <c r="J407" i="65"/>
  <c r="X407" i="65" s="1"/>
  <c r="AE407" i="65" s="1"/>
  <c r="I407" i="65"/>
  <c r="M407" i="65" s="1" a="1"/>
  <c r="M407" i="65" s="1"/>
  <c r="S407" i="65" s="1"/>
  <c r="L405" i="65"/>
  <c r="K405" i="65"/>
  <c r="Q405" i="65" s="1" a="1"/>
  <c r="Q405" i="65" s="1"/>
  <c r="J405" i="65"/>
  <c r="X405" i="65" s="1"/>
  <c r="AE405" i="65" s="1"/>
  <c r="I405" i="65"/>
  <c r="L404" i="65"/>
  <c r="K404" i="65"/>
  <c r="Q404" i="65" s="1" a="1"/>
  <c r="Q404" i="65" s="1"/>
  <c r="J404" i="65"/>
  <c r="X404" i="65" s="1"/>
  <c r="I404" i="65"/>
  <c r="M404" i="65" s="1" a="1"/>
  <c r="M404" i="65" s="1"/>
  <c r="S404" i="65" s="1"/>
  <c r="L403" i="65"/>
  <c r="K403" i="65"/>
  <c r="Q403" i="65" s="1" a="1"/>
  <c r="Q403" i="65" s="1"/>
  <c r="J403" i="65"/>
  <c r="X403" i="65" s="1"/>
  <c r="I403" i="65"/>
  <c r="L401" i="65"/>
  <c r="K401" i="65"/>
  <c r="Q401" i="65" s="1" a="1"/>
  <c r="Q401" i="65" s="1"/>
  <c r="Q400" i="65" s="1"/>
  <c r="J401" i="65"/>
  <c r="X401" i="65" s="1"/>
  <c r="I401" i="65"/>
  <c r="M401" i="65" s="1" a="1"/>
  <c r="M401" i="65" s="1"/>
  <c r="S401" i="65" s="1"/>
  <c r="L399" i="65"/>
  <c r="K399" i="65"/>
  <c r="Q399" i="65" s="1" a="1"/>
  <c r="Q399" i="65" s="1"/>
  <c r="J399" i="65"/>
  <c r="X399" i="65" s="1"/>
  <c r="I399" i="65"/>
  <c r="L398" i="65"/>
  <c r="K398" i="65"/>
  <c r="Q398" i="65" s="1" a="1"/>
  <c r="Q398" i="65" s="1"/>
  <c r="J398" i="65"/>
  <c r="X398" i="65" s="1"/>
  <c r="AE398" i="65" s="1"/>
  <c r="I398" i="65"/>
  <c r="L397" i="65"/>
  <c r="K397" i="65"/>
  <c r="Q397" i="65" s="1" a="1"/>
  <c r="Q397" i="65" s="1"/>
  <c r="J397" i="65"/>
  <c r="X397" i="65" s="1"/>
  <c r="I397" i="65"/>
  <c r="L396" i="65"/>
  <c r="K396" i="65"/>
  <c r="Q396" i="65" s="1" a="1"/>
  <c r="Q396" i="65" s="1"/>
  <c r="J396" i="65"/>
  <c r="X396" i="65" s="1"/>
  <c r="I396" i="65"/>
  <c r="L395" i="65"/>
  <c r="K395" i="65"/>
  <c r="Q395" i="65" s="1" a="1"/>
  <c r="Q395" i="65" s="1"/>
  <c r="J395" i="65"/>
  <c r="X395" i="65" s="1"/>
  <c r="I395" i="65"/>
  <c r="L393" i="65"/>
  <c r="K393" i="65"/>
  <c r="Q393" i="65" s="1" a="1"/>
  <c r="Q393" i="65" s="1"/>
  <c r="J393" i="65"/>
  <c r="X393" i="65" s="1"/>
  <c r="I393" i="65"/>
  <c r="L392" i="65"/>
  <c r="K392" i="65"/>
  <c r="Q392" i="65" s="1" a="1"/>
  <c r="Q392" i="65" s="1"/>
  <c r="J392" i="65"/>
  <c r="X392" i="65" s="1"/>
  <c r="AE392" i="65" s="1"/>
  <c r="I392" i="65"/>
  <c r="L391" i="65"/>
  <c r="K391" i="65"/>
  <c r="Q391" i="65" s="1" a="1"/>
  <c r="Q391" i="65" s="1"/>
  <c r="J391" i="65"/>
  <c r="X391" i="65" s="1"/>
  <c r="AE391" i="65" s="1"/>
  <c r="I391" i="65"/>
  <c r="L390" i="65"/>
  <c r="K390" i="65"/>
  <c r="Q390" i="65" s="1" a="1"/>
  <c r="Q390" i="65" s="1"/>
  <c r="J390" i="65"/>
  <c r="X390" i="65" s="1"/>
  <c r="I390" i="65"/>
  <c r="M390" i="65" s="1" a="1"/>
  <c r="M390" i="65" s="1"/>
  <c r="S390" i="65" s="1"/>
  <c r="L388" i="65"/>
  <c r="K388" i="65"/>
  <c r="Q388" i="65" s="1" a="1"/>
  <c r="Q388" i="65" s="1"/>
  <c r="J388" i="65"/>
  <c r="X388" i="65" s="1"/>
  <c r="I388" i="65"/>
  <c r="L387" i="65"/>
  <c r="K387" i="65"/>
  <c r="Q387" i="65" s="1" a="1"/>
  <c r="Q387" i="65" s="1"/>
  <c r="J387" i="65"/>
  <c r="X387" i="65" s="1"/>
  <c r="I387" i="65"/>
  <c r="L386" i="65"/>
  <c r="K386" i="65"/>
  <c r="Q386" i="65" s="1" a="1"/>
  <c r="Q386" i="65" s="1"/>
  <c r="J386" i="65"/>
  <c r="X386" i="65" s="1"/>
  <c r="I386" i="65"/>
  <c r="L385" i="65"/>
  <c r="K385" i="65"/>
  <c r="Q385" i="65" s="1" a="1"/>
  <c r="Q385" i="65" s="1"/>
  <c r="J385" i="65"/>
  <c r="X385" i="65" s="1"/>
  <c r="AE385" i="65" s="1"/>
  <c r="I385" i="65"/>
  <c r="M385" i="65" s="1" a="1"/>
  <c r="M385" i="65" s="1"/>
  <c r="S385" i="65" s="1"/>
  <c r="L383" i="65"/>
  <c r="K383" i="65"/>
  <c r="Q383" i="65" s="1" a="1"/>
  <c r="Q383" i="65" s="1"/>
  <c r="J383" i="65"/>
  <c r="X383" i="65" s="1"/>
  <c r="I383" i="65"/>
  <c r="L382" i="65"/>
  <c r="K382" i="65"/>
  <c r="Q382" i="65" s="1" a="1"/>
  <c r="Q382" i="65" s="1"/>
  <c r="J382" i="65"/>
  <c r="X382" i="65" s="1"/>
  <c r="I382" i="65"/>
  <c r="L381" i="65"/>
  <c r="K381" i="65"/>
  <c r="Q381" i="65" s="1" a="1"/>
  <c r="Q381" i="65" s="1"/>
  <c r="J381" i="65"/>
  <c r="X381" i="65" s="1"/>
  <c r="I381" i="65"/>
  <c r="L380" i="65"/>
  <c r="K380" i="65"/>
  <c r="Q380" i="65" s="1" a="1"/>
  <c r="Q380" i="65" s="1"/>
  <c r="J380" i="65"/>
  <c r="X380" i="65" s="1"/>
  <c r="I380" i="65"/>
  <c r="L379" i="65"/>
  <c r="K379" i="65"/>
  <c r="Q379" i="65" s="1" a="1"/>
  <c r="Q379" i="65" s="1"/>
  <c r="J379" i="65"/>
  <c r="X379" i="65" s="1"/>
  <c r="AE379" i="65" s="1"/>
  <c r="I379" i="65"/>
  <c r="L378" i="65"/>
  <c r="K378" i="65"/>
  <c r="Q378" i="65" s="1" a="1"/>
  <c r="Q378" i="65" s="1"/>
  <c r="J378" i="65"/>
  <c r="X378" i="65" s="1"/>
  <c r="AE378" i="65" s="1"/>
  <c r="I378" i="65"/>
  <c r="L377" i="65"/>
  <c r="K377" i="65"/>
  <c r="Q377" i="65" s="1" a="1"/>
  <c r="Q377" i="65" s="1"/>
  <c r="J377" i="65"/>
  <c r="X377" i="65" s="1"/>
  <c r="I377" i="65"/>
  <c r="M377" i="65" s="1" a="1"/>
  <c r="M377" i="65" s="1"/>
  <c r="S377" i="65" s="1"/>
  <c r="L375" i="65"/>
  <c r="K375" i="65"/>
  <c r="Q375" i="65" s="1" a="1"/>
  <c r="Q375" i="65" s="1"/>
  <c r="J375" i="65"/>
  <c r="X375" i="65" s="1"/>
  <c r="I375" i="65"/>
  <c r="L374" i="65"/>
  <c r="K374" i="65"/>
  <c r="Q374" i="65" s="1" a="1"/>
  <c r="Q374" i="65" s="1"/>
  <c r="J374" i="65"/>
  <c r="X374" i="65" s="1"/>
  <c r="I374" i="65"/>
  <c r="L373" i="65"/>
  <c r="K373" i="65"/>
  <c r="Q373" i="65" s="1" a="1"/>
  <c r="Q373" i="65" s="1"/>
  <c r="J373" i="65"/>
  <c r="X373" i="65" s="1"/>
  <c r="I373" i="65"/>
  <c r="L372" i="65"/>
  <c r="K372" i="65"/>
  <c r="Q372" i="65" s="1" a="1"/>
  <c r="Q372" i="65" s="1"/>
  <c r="J372" i="65"/>
  <c r="X372" i="65" s="1"/>
  <c r="AE372" i="65" s="1"/>
  <c r="I372" i="65"/>
  <c r="L371" i="65"/>
  <c r="K371" i="65"/>
  <c r="Q371" i="65" s="1" a="1"/>
  <c r="Q371" i="65" s="1"/>
  <c r="J371" i="65"/>
  <c r="X371" i="65" s="1"/>
  <c r="I371" i="65"/>
  <c r="L370" i="65"/>
  <c r="K370" i="65"/>
  <c r="Q370" i="65" s="1" a="1"/>
  <c r="Q370" i="65" s="1"/>
  <c r="J370" i="65"/>
  <c r="X370" i="65" s="1"/>
  <c r="I370" i="65"/>
  <c r="L369" i="65"/>
  <c r="K369" i="65"/>
  <c r="Q369" i="65" s="1" a="1"/>
  <c r="Q369" i="65" s="1"/>
  <c r="J369" i="65"/>
  <c r="X369" i="65" s="1"/>
  <c r="I369" i="65"/>
  <c r="L368" i="65"/>
  <c r="K368" i="65"/>
  <c r="Q368" i="65" s="1" a="1"/>
  <c r="Q368" i="65" s="1"/>
  <c r="J368" i="65"/>
  <c r="X368" i="65" s="1"/>
  <c r="I368" i="65"/>
  <c r="L367" i="65"/>
  <c r="K367" i="65"/>
  <c r="Q367" i="65" s="1" a="1"/>
  <c r="Q367" i="65" s="1"/>
  <c r="J367" i="65"/>
  <c r="X367" i="65" s="1"/>
  <c r="AE367" i="65" s="1"/>
  <c r="I367" i="65"/>
  <c r="L365" i="65"/>
  <c r="K365" i="65"/>
  <c r="Q365" i="65" s="1" a="1"/>
  <c r="Q365" i="65" s="1"/>
  <c r="J365" i="65"/>
  <c r="X365" i="65" s="1"/>
  <c r="AE365" i="65" s="1"/>
  <c r="I365" i="65"/>
  <c r="L364" i="65"/>
  <c r="K364" i="65"/>
  <c r="Q364" i="65" s="1" a="1"/>
  <c r="Q364" i="65" s="1"/>
  <c r="J364" i="65"/>
  <c r="X364" i="65" s="1"/>
  <c r="I364" i="65"/>
  <c r="M364" i="65" s="1" a="1"/>
  <c r="M364" i="65" s="1"/>
  <c r="S364" i="65" s="1"/>
  <c r="L362" i="65"/>
  <c r="K362" i="65"/>
  <c r="Q362" i="65" s="1" a="1"/>
  <c r="Q362" i="65" s="1"/>
  <c r="J362" i="65"/>
  <c r="X362" i="65" s="1"/>
  <c r="I362" i="65"/>
  <c r="L361" i="65"/>
  <c r="K361" i="65"/>
  <c r="Q361" i="65" s="1" a="1"/>
  <c r="Q361" i="65" s="1"/>
  <c r="J361" i="65"/>
  <c r="X361" i="65" s="1"/>
  <c r="I361" i="65"/>
  <c r="L360" i="65"/>
  <c r="K360" i="65"/>
  <c r="Q360" i="65" s="1" a="1"/>
  <c r="Q360" i="65" s="1"/>
  <c r="J360" i="65"/>
  <c r="X360" i="65" s="1"/>
  <c r="I360" i="65"/>
  <c r="L359" i="65"/>
  <c r="K359" i="65"/>
  <c r="Q359" i="65" s="1" a="1"/>
  <c r="Q359" i="65" s="1"/>
  <c r="J359" i="65"/>
  <c r="X359" i="65" s="1"/>
  <c r="AE359" i="65" s="1"/>
  <c r="I359" i="65"/>
  <c r="L358" i="65"/>
  <c r="K358" i="65"/>
  <c r="Q358" i="65" s="1" a="1"/>
  <c r="Q358" i="65" s="1"/>
  <c r="J358" i="65"/>
  <c r="X358" i="65" s="1"/>
  <c r="I358" i="65"/>
  <c r="L357" i="65"/>
  <c r="K357" i="65"/>
  <c r="Q357" i="65" s="1" a="1"/>
  <c r="Q357" i="65" s="1"/>
  <c r="J357" i="65"/>
  <c r="X357" i="65" s="1"/>
  <c r="I357" i="65"/>
  <c r="L356" i="65"/>
  <c r="K356" i="65"/>
  <c r="Q356" i="65" s="1" a="1"/>
  <c r="Q356" i="65" s="1"/>
  <c r="J356" i="65"/>
  <c r="X356" i="65" s="1"/>
  <c r="I356" i="65"/>
  <c r="M356" i="65" s="1" a="1"/>
  <c r="M356" i="65" s="1"/>
  <c r="S356" i="65" s="1"/>
  <c r="L355" i="65"/>
  <c r="K355" i="65"/>
  <c r="Q355" i="65" s="1" a="1"/>
  <c r="Q355" i="65" s="1"/>
  <c r="J355" i="65"/>
  <c r="X355" i="65" s="1"/>
  <c r="I355" i="65"/>
  <c r="L354" i="65"/>
  <c r="K354" i="65"/>
  <c r="Q354" i="65" s="1" a="1"/>
  <c r="Q354" i="65" s="1"/>
  <c r="J354" i="65"/>
  <c r="X354" i="65" s="1"/>
  <c r="AE354" i="65" s="1"/>
  <c r="I354" i="65"/>
  <c r="L352" i="65"/>
  <c r="K352" i="65"/>
  <c r="Q352" i="65" s="1" a="1"/>
  <c r="Q352" i="65" s="1"/>
  <c r="J352" i="65"/>
  <c r="X352" i="65" s="1"/>
  <c r="AE352" i="65" s="1"/>
  <c r="I352" i="65"/>
  <c r="L351" i="65"/>
  <c r="K351" i="65"/>
  <c r="Q351" i="65" s="1" a="1"/>
  <c r="Q351" i="65" s="1"/>
  <c r="J351" i="65"/>
  <c r="X351" i="65" s="1"/>
  <c r="I351" i="65"/>
  <c r="L350" i="65"/>
  <c r="K350" i="65"/>
  <c r="Q350" i="65" s="1" a="1"/>
  <c r="Q350" i="65" s="1"/>
  <c r="J350" i="65"/>
  <c r="X350" i="65" s="1"/>
  <c r="I350" i="65"/>
  <c r="L349" i="65"/>
  <c r="K349" i="65"/>
  <c r="Q349" i="65" s="1" a="1"/>
  <c r="Q349" i="65" s="1"/>
  <c r="J349" i="65"/>
  <c r="X349" i="65" s="1"/>
  <c r="I349" i="65"/>
  <c r="L348" i="65"/>
  <c r="K348" i="65"/>
  <c r="Q348" i="65" s="1" a="1"/>
  <c r="Q348" i="65" s="1"/>
  <c r="J348" i="65"/>
  <c r="X348" i="65" s="1"/>
  <c r="I348" i="65"/>
  <c r="L347" i="65"/>
  <c r="K347" i="65"/>
  <c r="Q347" i="65" s="1" a="1"/>
  <c r="Q347" i="65" s="1"/>
  <c r="J347" i="65"/>
  <c r="X347" i="65" s="1"/>
  <c r="AE347" i="65" s="1"/>
  <c r="I347" i="65"/>
  <c r="L346" i="65"/>
  <c r="K346" i="65"/>
  <c r="Q346" i="65" s="1" a="1"/>
  <c r="Q346" i="65" s="1"/>
  <c r="J346" i="65"/>
  <c r="X346" i="65" s="1"/>
  <c r="I346" i="65"/>
  <c r="L345" i="65"/>
  <c r="K345" i="65"/>
  <c r="Q345" i="65" s="1" a="1"/>
  <c r="Q345" i="65" s="1"/>
  <c r="J345" i="65"/>
  <c r="X345" i="65" s="1"/>
  <c r="I345" i="65"/>
  <c r="L344" i="65"/>
  <c r="K344" i="65"/>
  <c r="Q344" i="65" s="1" a="1"/>
  <c r="Q344" i="65" s="1"/>
  <c r="J344" i="65"/>
  <c r="X344" i="65" s="1"/>
  <c r="I344" i="65"/>
  <c r="L342" i="65"/>
  <c r="K342" i="65"/>
  <c r="Q342" i="65" s="1" a="1"/>
  <c r="Q342" i="65" s="1"/>
  <c r="J342" i="65"/>
  <c r="X342" i="65" s="1"/>
  <c r="I342" i="65"/>
  <c r="L341" i="65"/>
  <c r="K341" i="65"/>
  <c r="Q341" i="65" s="1" a="1"/>
  <c r="Q341" i="65" s="1"/>
  <c r="J341" i="65"/>
  <c r="X341" i="65" s="1"/>
  <c r="AE341" i="65" s="1"/>
  <c r="I341" i="65"/>
  <c r="L340" i="65"/>
  <c r="K340" i="65"/>
  <c r="Q340" i="65" s="1" a="1"/>
  <c r="Q340" i="65" s="1"/>
  <c r="J340" i="65"/>
  <c r="X340" i="65" s="1"/>
  <c r="AE340" i="65" s="1"/>
  <c r="I340" i="65"/>
  <c r="L339" i="65"/>
  <c r="K339" i="65"/>
  <c r="Q339" i="65" s="1" a="1"/>
  <c r="Q339" i="65" s="1"/>
  <c r="J339" i="65"/>
  <c r="X339" i="65" s="1"/>
  <c r="I339" i="65"/>
  <c r="L338" i="65"/>
  <c r="K338" i="65"/>
  <c r="Q338" i="65" s="1" a="1"/>
  <c r="Q338" i="65" s="1"/>
  <c r="J338" i="65"/>
  <c r="X338" i="65" s="1"/>
  <c r="I338" i="65"/>
  <c r="L337" i="65"/>
  <c r="K337" i="65"/>
  <c r="Q337" i="65" s="1" a="1"/>
  <c r="Q337" i="65" s="1"/>
  <c r="J337" i="65"/>
  <c r="X337" i="65" s="1"/>
  <c r="I337" i="65"/>
  <c r="L336" i="65"/>
  <c r="K336" i="65"/>
  <c r="Q336" i="65" s="1" a="1"/>
  <c r="Q336" i="65" s="1"/>
  <c r="J336" i="65"/>
  <c r="X336" i="65" s="1"/>
  <c r="I336" i="65"/>
  <c r="L334" i="65"/>
  <c r="K334" i="65"/>
  <c r="Q334" i="65" s="1" a="1"/>
  <c r="Q334" i="65" s="1"/>
  <c r="J334" i="65"/>
  <c r="X334" i="65" s="1"/>
  <c r="AE334" i="65" s="1"/>
  <c r="I334" i="65"/>
  <c r="L333" i="65"/>
  <c r="K333" i="65"/>
  <c r="Q333" i="65" s="1" a="1"/>
  <c r="Q333" i="65" s="1"/>
  <c r="J333" i="65"/>
  <c r="X333" i="65" s="1"/>
  <c r="I333" i="65"/>
  <c r="M333" i="65" s="1" a="1"/>
  <c r="M333" i="65" s="1"/>
  <c r="S333" i="65" s="1"/>
  <c r="L331" i="65"/>
  <c r="K331" i="65"/>
  <c r="Q331" i="65" s="1" a="1"/>
  <c r="Q331" i="65" s="1"/>
  <c r="J331" i="65"/>
  <c r="X331" i="65" s="1"/>
  <c r="I331" i="65"/>
  <c r="L330" i="65"/>
  <c r="K330" i="65"/>
  <c r="Q330" i="65" s="1" a="1"/>
  <c r="Q330" i="65" s="1"/>
  <c r="J330" i="65"/>
  <c r="X330" i="65" s="1"/>
  <c r="I330" i="65"/>
  <c r="L329" i="65"/>
  <c r="K329" i="65"/>
  <c r="Q329" i="65" s="1" a="1"/>
  <c r="Q329" i="65" s="1"/>
  <c r="J329" i="65"/>
  <c r="X329" i="65" s="1"/>
  <c r="I329" i="65"/>
  <c r="L328" i="65"/>
  <c r="K328" i="65"/>
  <c r="Q328" i="65" s="1" a="1"/>
  <c r="Q328" i="65" s="1"/>
  <c r="J328" i="65"/>
  <c r="X328" i="65" s="1"/>
  <c r="AE328" i="65" s="1"/>
  <c r="I328" i="65"/>
  <c r="L327" i="65"/>
  <c r="K327" i="65"/>
  <c r="Q327" i="65" s="1" a="1"/>
  <c r="Q327" i="65" s="1"/>
  <c r="J327" i="65"/>
  <c r="X327" i="65" s="1"/>
  <c r="AE327" i="65" s="1"/>
  <c r="I327" i="65"/>
  <c r="L326" i="65"/>
  <c r="K326" i="65"/>
  <c r="Q326" i="65" s="1" a="1"/>
  <c r="Q326" i="65" s="1"/>
  <c r="J326" i="65"/>
  <c r="X326" i="65" s="1"/>
  <c r="I326" i="65"/>
  <c r="L325" i="65"/>
  <c r="K325" i="65"/>
  <c r="Q325" i="65" s="1" a="1"/>
  <c r="Q325" i="65" s="1"/>
  <c r="J325" i="65"/>
  <c r="X325" i="65" s="1"/>
  <c r="I325" i="65"/>
  <c r="L324" i="65"/>
  <c r="K324" i="65"/>
  <c r="Q324" i="65" s="1" a="1"/>
  <c r="Q324" i="65" s="1"/>
  <c r="J324" i="65"/>
  <c r="X324" i="65" s="1"/>
  <c r="I324" i="65"/>
  <c r="L323" i="65"/>
  <c r="K323" i="65"/>
  <c r="Q323" i="65" s="1" a="1"/>
  <c r="Q323" i="65" s="1"/>
  <c r="J323" i="65"/>
  <c r="X323" i="65" s="1"/>
  <c r="I323" i="65"/>
  <c r="L322" i="65"/>
  <c r="K322" i="65"/>
  <c r="Q322" i="65" s="1" a="1"/>
  <c r="Q322" i="65" s="1"/>
  <c r="J322" i="65"/>
  <c r="X322" i="65" s="1"/>
  <c r="AE322" i="65" s="1"/>
  <c r="I322" i="65"/>
  <c r="L321" i="65"/>
  <c r="K321" i="65"/>
  <c r="Q321" i="65" s="1" a="1"/>
  <c r="Q321" i="65" s="1"/>
  <c r="J321" i="65"/>
  <c r="X321" i="65" s="1"/>
  <c r="I321" i="65"/>
  <c r="M321" i="65" s="1" a="1"/>
  <c r="M321" i="65" s="1"/>
  <c r="S321" i="65" s="1"/>
  <c r="L320" i="65"/>
  <c r="K320" i="65"/>
  <c r="Q320" i="65" s="1" a="1"/>
  <c r="Q320" i="65" s="1"/>
  <c r="J320" i="65"/>
  <c r="X320" i="65" s="1"/>
  <c r="I320" i="65"/>
  <c r="L319" i="65"/>
  <c r="K319" i="65"/>
  <c r="Q319" i="65" s="1" a="1"/>
  <c r="Q319" i="65" s="1"/>
  <c r="J319" i="65"/>
  <c r="X319" i="65" s="1"/>
  <c r="I319" i="65"/>
  <c r="L317" i="65"/>
  <c r="K317" i="65"/>
  <c r="Q317" i="65" s="1" a="1"/>
  <c r="Q317" i="65" s="1"/>
  <c r="J317" i="65"/>
  <c r="X317" i="65" s="1"/>
  <c r="I317" i="65"/>
  <c r="L316" i="65"/>
  <c r="K316" i="65"/>
  <c r="Q316" i="65" s="1" a="1"/>
  <c r="Q316" i="65" s="1"/>
  <c r="J316" i="65"/>
  <c r="X316" i="65" s="1"/>
  <c r="AE316" i="65" s="1"/>
  <c r="I316" i="65"/>
  <c r="L315" i="65"/>
  <c r="K315" i="65"/>
  <c r="Q315" i="65" s="1" a="1"/>
  <c r="Q315" i="65" s="1"/>
  <c r="J315" i="65"/>
  <c r="X315" i="65" s="1"/>
  <c r="AE315" i="65" s="1"/>
  <c r="I315" i="65"/>
  <c r="L314" i="65"/>
  <c r="K314" i="65"/>
  <c r="Q314" i="65" s="1" a="1"/>
  <c r="Q314" i="65" s="1"/>
  <c r="J314" i="65"/>
  <c r="X314" i="65" s="1"/>
  <c r="I314" i="65"/>
  <c r="L312" i="65"/>
  <c r="K312" i="65"/>
  <c r="Q312" i="65" s="1" a="1"/>
  <c r="Q312" i="65" s="1"/>
  <c r="J312" i="65"/>
  <c r="X312" i="65" s="1"/>
  <c r="I312" i="65"/>
  <c r="L311" i="65"/>
  <c r="K311" i="65"/>
  <c r="Q311" i="65" s="1" a="1"/>
  <c r="Q311" i="65" s="1"/>
  <c r="J311" i="65"/>
  <c r="X311" i="65" s="1"/>
  <c r="I311" i="65"/>
  <c r="L310" i="65"/>
  <c r="K310" i="65"/>
  <c r="Q310" i="65" s="1" a="1"/>
  <c r="Q310" i="65" s="1"/>
  <c r="J310" i="65"/>
  <c r="X310" i="65" s="1"/>
  <c r="I310" i="65"/>
  <c r="L309" i="65"/>
  <c r="K309" i="65"/>
  <c r="Q309" i="65" s="1" a="1"/>
  <c r="Q309" i="65" s="1"/>
  <c r="J309" i="65"/>
  <c r="X309" i="65" s="1"/>
  <c r="AE309" i="65" s="1"/>
  <c r="I309" i="65"/>
  <c r="M309" i="65" s="1" a="1"/>
  <c r="M309" i="65" s="1"/>
  <c r="S309" i="65" s="1"/>
  <c r="L308" i="65"/>
  <c r="K308" i="65"/>
  <c r="Q308" i="65" s="1" a="1"/>
  <c r="Q308" i="65" s="1"/>
  <c r="J308" i="65"/>
  <c r="X308" i="65" s="1"/>
  <c r="I308" i="65"/>
  <c r="L307" i="65"/>
  <c r="K307" i="65"/>
  <c r="Q307" i="65" s="1" a="1"/>
  <c r="Q307" i="65" s="1"/>
  <c r="J307" i="65"/>
  <c r="X307" i="65" s="1"/>
  <c r="I307" i="65"/>
  <c r="L305" i="65"/>
  <c r="K305" i="65"/>
  <c r="Q305" i="65" s="1" a="1"/>
  <c r="Q305" i="65" s="1"/>
  <c r="J305" i="65"/>
  <c r="X305" i="65" s="1"/>
  <c r="I305" i="65"/>
  <c r="L304" i="65"/>
  <c r="K304" i="65"/>
  <c r="Q304" i="65" s="1" a="1"/>
  <c r="Q304" i="65" s="1"/>
  <c r="J304" i="65"/>
  <c r="X304" i="65" s="1"/>
  <c r="I304" i="65"/>
  <c r="L303" i="65"/>
  <c r="K303" i="65"/>
  <c r="Q303" i="65" s="1" a="1"/>
  <c r="Q303" i="65" s="1"/>
  <c r="J303" i="65"/>
  <c r="X303" i="65" s="1"/>
  <c r="AE303" i="65" s="1"/>
  <c r="I303" i="65"/>
  <c r="L302" i="65"/>
  <c r="K302" i="65"/>
  <c r="Q302" i="65" s="1" a="1"/>
  <c r="Q302" i="65" s="1"/>
  <c r="J302" i="65"/>
  <c r="X302" i="65" s="1"/>
  <c r="AE302" i="65" s="1"/>
  <c r="I302" i="65"/>
  <c r="L301" i="65"/>
  <c r="K301" i="65"/>
  <c r="Q301" i="65" s="1" a="1"/>
  <c r="Q301" i="65" s="1"/>
  <c r="J301" i="65"/>
  <c r="X301" i="65" s="1"/>
  <c r="I301" i="65"/>
  <c r="M301" i="65" s="1" a="1"/>
  <c r="M301" i="65" s="1"/>
  <c r="S301" i="65" s="1"/>
  <c r="L299" i="65"/>
  <c r="K299" i="65"/>
  <c r="Q299" i="65" s="1" a="1"/>
  <c r="Q299" i="65" s="1"/>
  <c r="J299" i="65"/>
  <c r="X299" i="65" s="1"/>
  <c r="I299" i="65"/>
  <c r="L298" i="65"/>
  <c r="K298" i="65"/>
  <c r="Q298" i="65" s="1" a="1"/>
  <c r="Q298" i="65" s="1"/>
  <c r="J298" i="65"/>
  <c r="X298" i="65" s="1"/>
  <c r="I298" i="65"/>
  <c r="L297" i="65"/>
  <c r="K297" i="65"/>
  <c r="Q297" i="65" s="1" a="1"/>
  <c r="Q297" i="65" s="1"/>
  <c r="J297" i="65"/>
  <c r="X297" i="65" s="1"/>
  <c r="I297" i="65"/>
  <c r="L296" i="65"/>
  <c r="K296" i="65"/>
  <c r="Q296" i="65" s="1" a="1"/>
  <c r="Q296" i="65" s="1"/>
  <c r="J296" i="65"/>
  <c r="X296" i="65" s="1"/>
  <c r="AE296" i="65" s="1"/>
  <c r="I296" i="65"/>
  <c r="L295" i="65"/>
  <c r="K295" i="65"/>
  <c r="Q295" i="65" s="1" a="1"/>
  <c r="Q295" i="65" s="1"/>
  <c r="J295" i="65"/>
  <c r="X295" i="65" s="1"/>
  <c r="I295" i="65"/>
  <c r="L294" i="65"/>
  <c r="K294" i="65"/>
  <c r="Q294" i="65" s="1" a="1"/>
  <c r="Q294" i="65" s="1"/>
  <c r="J294" i="65"/>
  <c r="X294" i="65" s="1"/>
  <c r="I294" i="65"/>
  <c r="M294" i="65" s="1" a="1"/>
  <c r="M294" i="65" s="1"/>
  <c r="S294" i="65" s="1"/>
  <c r="L293" i="65"/>
  <c r="K293" i="65"/>
  <c r="Q293" i="65" s="1" a="1"/>
  <c r="Q293" i="65" s="1"/>
  <c r="J293" i="65"/>
  <c r="X293" i="65" s="1"/>
  <c r="I293" i="65"/>
  <c r="L292" i="65"/>
  <c r="K292" i="65"/>
  <c r="Q292" i="65" s="1" a="1"/>
  <c r="Q292" i="65" s="1"/>
  <c r="J292" i="65"/>
  <c r="X292" i="65" s="1"/>
  <c r="I292" i="65"/>
  <c r="L290" i="65"/>
  <c r="K290" i="65"/>
  <c r="Q290" i="65" s="1" a="1"/>
  <c r="Q290" i="65" s="1"/>
  <c r="J290" i="65"/>
  <c r="X290" i="65" s="1"/>
  <c r="I290" i="65"/>
  <c r="L289" i="65"/>
  <c r="K289" i="65"/>
  <c r="Q289" i="65" s="1" a="1"/>
  <c r="Q289" i="65" s="1"/>
  <c r="J289" i="65"/>
  <c r="X289" i="65" s="1"/>
  <c r="AE289" i="65" s="1"/>
  <c r="I289" i="65"/>
  <c r="L288" i="65"/>
  <c r="K288" i="65"/>
  <c r="Q288" i="65" s="1" a="1"/>
  <c r="Q288" i="65" s="1"/>
  <c r="J288" i="65"/>
  <c r="X288" i="65" s="1"/>
  <c r="I288" i="65"/>
  <c r="L287" i="65"/>
  <c r="K287" i="65"/>
  <c r="Q287" i="65" s="1" a="1"/>
  <c r="Q287" i="65" s="1"/>
  <c r="J287" i="65"/>
  <c r="X287" i="65" s="1"/>
  <c r="I287" i="65"/>
  <c r="L286" i="65"/>
  <c r="K286" i="65"/>
  <c r="Q286" i="65" s="1" a="1"/>
  <c r="Q286" i="65" s="1"/>
  <c r="J286" i="65"/>
  <c r="X286" i="65" s="1"/>
  <c r="I286" i="65"/>
  <c r="M286" i="65" s="1" a="1"/>
  <c r="M286" i="65" s="1"/>
  <c r="S286" i="65" s="1"/>
  <c r="L284" i="65"/>
  <c r="K284" i="65"/>
  <c r="Q284" i="65" s="1" a="1"/>
  <c r="Q284" i="65" s="1"/>
  <c r="J284" i="65"/>
  <c r="X284" i="65" s="1"/>
  <c r="I284" i="65"/>
  <c r="L283" i="65"/>
  <c r="K283" i="65"/>
  <c r="Q283" i="65" s="1" a="1"/>
  <c r="Q283" i="65" s="1"/>
  <c r="J283" i="65"/>
  <c r="X283" i="65" s="1"/>
  <c r="AE283" i="65" s="1"/>
  <c r="I283" i="65"/>
  <c r="L282" i="65"/>
  <c r="K282" i="65"/>
  <c r="Q282" i="65" s="1" a="1"/>
  <c r="Q282" i="65" s="1"/>
  <c r="J282" i="65"/>
  <c r="X282" i="65" s="1"/>
  <c r="I282" i="65"/>
  <c r="L281" i="65"/>
  <c r="K281" i="65"/>
  <c r="Q281" i="65" s="1" a="1"/>
  <c r="Q281" i="65" s="1"/>
  <c r="J281" i="65"/>
  <c r="X281" i="65" s="1"/>
  <c r="I281" i="65"/>
  <c r="L279" i="65"/>
  <c r="K279" i="65"/>
  <c r="Q279" i="65" s="1" a="1"/>
  <c r="Q279" i="65" s="1"/>
  <c r="J279" i="65"/>
  <c r="X279" i="65" s="1"/>
  <c r="I279" i="65"/>
  <c r="L278" i="65"/>
  <c r="K278" i="65"/>
  <c r="Q278" i="65" s="1" a="1"/>
  <c r="Q278" i="65" s="1"/>
  <c r="J278" i="65"/>
  <c r="X278" i="65" s="1"/>
  <c r="I278" i="65"/>
  <c r="L277" i="65"/>
  <c r="K277" i="65"/>
  <c r="Q277" i="65" s="1" a="1"/>
  <c r="Q277" i="65" s="1"/>
  <c r="J277" i="65"/>
  <c r="X277" i="65" s="1"/>
  <c r="AE277" i="65" s="1"/>
  <c r="I277" i="65"/>
  <c r="L276" i="65"/>
  <c r="K276" i="65"/>
  <c r="Q276" i="65" s="1" a="1"/>
  <c r="Q276" i="65" s="1"/>
  <c r="J276" i="65"/>
  <c r="X276" i="65" s="1"/>
  <c r="AE276" i="65" s="1"/>
  <c r="I276" i="65"/>
  <c r="L275" i="65"/>
  <c r="K275" i="65"/>
  <c r="Q275" i="65" s="1" a="1"/>
  <c r="Q275" i="65" s="1"/>
  <c r="J275" i="65"/>
  <c r="X275" i="65" s="1"/>
  <c r="I275" i="65"/>
  <c r="L274" i="65"/>
  <c r="K274" i="65"/>
  <c r="Q274" i="65" s="1" a="1"/>
  <c r="Q274" i="65" s="1"/>
  <c r="J274" i="65"/>
  <c r="X274" i="65" s="1"/>
  <c r="I274" i="65"/>
  <c r="L273" i="65"/>
  <c r="K273" i="65"/>
  <c r="Q273" i="65" s="1" a="1"/>
  <c r="Q273" i="65" s="1"/>
  <c r="J273" i="65"/>
  <c r="X273" i="65" s="1"/>
  <c r="I273" i="65"/>
  <c r="M273" i="65" s="1" a="1"/>
  <c r="M273" i="65" s="1"/>
  <c r="S273" i="65" s="1"/>
  <c r="L271" i="65"/>
  <c r="K271" i="65"/>
  <c r="Q271" i="65" s="1" a="1"/>
  <c r="Q271" i="65" s="1"/>
  <c r="J271" i="65"/>
  <c r="X271" i="65" s="1"/>
  <c r="I271" i="65"/>
  <c r="L270" i="65"/>
  <c r="K270" i="65"/>
  <c r="Q270" i="65" s="1" a="1"/>
  <c r="Q270" i="65" s="1"/>
  <c r="J270" i="65"/>
  <c r="X270" i="65" s="1"/>
  <c r="AE270" i="65" s="1"/>
  <c r="I270" i="65"/>
  <c r="L269" i="65"/>
  <c r="K269" i="65"/>
  <c r="Q269" i="65" s="1" a="1"/>
  <c r="Q269" i="65" s="1"/>
  <c r="J269" i="65"/>
  <c r="X269" i="65" s="1"/>
  <c r="I269" i="65"/>
  <c r="M269" i="65" s="1" a="1"/>
  <c r="M269" i="65" s="1"/>
  <c r="S269" i="65" s="1"/>
  <c r="L268" i="65"/>
  <c r="K268" i="65"/>
  <c r="Q268" i="65" s="1" a="1"/>
  <c r="Q268" i="65" s="1"/>
  <c r="J268" i="65"/>
  <c r="X268" i="65" s="1"/>
  <c r="I268" i="65"/>
  <c r="L266" i="65"/>
  <c r="K266" i="65"/>
  <c r="Q266" i="65" s="1" a="1"/>
  <c r="Q266" i="65" s="1"/>
  <c r="J266" i="65"/>
  <c r="X266" i="65" s="1"/>
  <c r="I266" i="65"/>
  <c r="L265" i="65"/>
  <c r="K265" i="65"/>
  <c r="Q265" i="65" s="1" a="1"/>
  <c r="Q265" i="65" s="1"/>
  <c r="J265" i="65"/>
  <c r="X265" i="65" s="1"/>
  <c r="I265" i="65"/>
  <c r="L264" i="65"/>
  <c r="K264" i="65"/>
  <c r="Q264" i="65" s="1" a="1"/>
  <c r="Q264" i="65" s="1"/>
  <c r="J264" i="65"/>
  <c r="X264" i="65" s="1"/>
  <c r="AE264" i="65" s="1"/>
  <c r="I264" i="65"/>
  <c r="M264" i="65" s="1" a="1"/>
  <c r="M264" i="65" s="1"/>
  <c r="S264" i="65" s="1"/>
  <c r="L262" i="65"/>
  <c r="K262" i="65"/>
  <c r="Q262" i="65" s="1" a="1"/>
  <c r="Q262" i="65" s="1"/>
  <c r="J262" i="65"/>
  <c r="X262" i="65" s="1"/>
  <c r="AE262" i="65" s="1"/>
  <c r="I262" i="65"/>
  <c r="L261" i="65"/>
  <c r="K261" i="65"/>
  <c r="Q261" i="65" s="1" a="1"/>
  <c r="Q261" i="65" s="1"/>
  <c r="J261" i="65"/>
  <c r="X261" i="65" s="1"/>
  <c r="I261" i="65"/>
  <c r="L260" i="65"/>
  <c r="K260" i="65"/>
  <c r="Q260" i="65" s="1" a="1"/>
  <c r="Q260" i="65" s="1"/>
  <c r="J260" i="65"/>
  <c r="X260" i="65" s="1"/>
  <c r="I260" i="65"/>
  <c r="L259" i="65"/>
  <c r="K259" i="65"/>
  <c r="Q259" i="65" s="1" a="1"/>
  <c r="Q259" i="65" s="1"/>
  <c r="J259" i="65"/>
  <c r="X259" i="65" s="1"/>
  <c r="I259" i="65"/>
  <c r="L258" i="65"/>
  <c r="K258" i="65"/>
  <c r="Q258" i="65" s="1" a="1"/>
  <c r="Q258" i="65" s="1"/>
  <c r="J258" i="65"/>
  <c r="X258" i="65" s="1"/>
  <c r="I258" i="65"/>
  <c r="M258" i="65" s="1" a="1"/>
  <c r="M258" i="65" s="1"/>
  <c r="S258" i="65" s="1"/>
  <c r="L256" i="65"/>
  <c r="K256" i="65"/>
  <c r="Q256" i="65" s="1" a="1"/>
  <c r="Q256" i="65" s="1"/>
  <c r="J256" i="65"/>
  <c r="X256" i="65" s="1"/>
  <c r="AE256" i="65" s="1"/>
  <c r="I256" i="65"/>
  <c r="L255" i="65"/>
  <c r="K255" i="65"/>
  <c r="Q255" i="65" s="1" a="1"/>
  <c r="Q255" i="65" s="1"/>
  <c r="J255" i="65"/>
  <c r="X255" i="65" s="1"/>
  <c r="I255" i="65"/>
  <c r="L254" i="65"/>
  <c r="K254" i="65"/>
  <c r="Q254" i="65" s="1" a="1"/>
  <c r="Q254" i="65" s="1"/>
  <c r="J254" i="65"/>
  <c r="X254" i="65" s="1"/>
  <c r="I254" i="65"/>
  <c r="L253" i="65"/>
  <c r="K253" i="65"/>
  <c r="Q253" i="65" s="1" a="1"/>
  <c r="Q253" i="65" s="1"/>
  <c r="J253" i="65"/>
  <c r="X253" i="65" s="1"/>
  <c r="I253" i="65"/>
  <c r="L252" i="65"/>
  <c r="K252" i="65"/>
  <c r="Q252" i="65" s="1" a="1"/>
  <c r="Q252" i="65" s="1"/>
  <c r="J252" i="65"/>
  <c r="X252" i="65" s="1"/>
  <c r="I252" i="65"/>
  <c r="M252" i="65" s="1" a="1"/>
  <c r="M252" i="65" s="1"/>
  <c r="S252" i="65" s="1"/>
  <c r="L250" i="65"/>
  <c r="K250" i="65"/>
  <c r="Q250" i="65" s="1" a="1"/>
  <c r="Q250" i="65" s="1"/>
  <c r="J250" i="65"/>
  <c r="X250" i="65" s="1"/>
  <c r="AE250" i="65" s="1"/>
  <c r="I250" i="65"/>
  <c r="L249" i="65"/>
  <c r="K249" i="65"/>
  <c r="Q249" i="65" s="1" a="1"/>
  <c r="Q249" i="65" s="1"/>
  <c r="J249" i="65"/>
  <c r="X249" i="65" s="1"/>
  <c r="AE249" i="65" s="1"/>
  <c r="I249" i="65"/>
  <c r="L248" i="65"/>
  <c r="K248" i="65"/>
  <c r="Q248" i="65" s="1" a="1"/>
  <c r="Q248" i="65" s="1"/>
  <c r="J248" i="65"/>
  <c r="X248" i="65" s="1"/>
  <c r="I248" i="65"/>
  <c r="L247" i="65"/>
  <c r="K247" i="65"/>
  <c r="Q247" i="65" s="1" a="1"/>
  <c r="Q247" i="65" s="1"/>
  <c r="J247" i="65"/>
  <c r="X247" i="65" s="1"/>
  <c r="I247" i="65"/>
  <c r="L246" i="65"/>
  <c r="K246" i="65"/>
  <c r="Q246" i="65" s="1" a="1"/>
  <c r="Q246" i="65" s="1"/>
  <c r="J246" i="65"/>
  <c r="X246" i="65" s="1"/>
  <c r="I246" i="65"/>
  <c r="M246" i="65" s="1" a="1"/>
  <c r="M246" i="65" s="1"/>
  <c r="S246" i="65" s="1"/>
  <c r="L244" i="65"/>
  <c r="K244" i="65"/>
  <c r="Q244" i="65" s="1" a="1"/>
  <c r="Q244" i="65" s="1"/>
  <c r="J244" i="65"/>
  <c r="X244" i="65" s="1"/>
  <c r="I244" i="65"/>
  <c r="M244" i="65" s="1" a="1"/>
  <c r="M244" i="65" s="1"/>
  <c r="S244" i="65" s="1"/>
  <c r="L243" i="65"/>
  <c r="K243" i="65"/>
  <c r="Q243" i="65" s="1" a="1"/>
  <c r="Q243" i="65" s="1"/>
  <c r="J243" i="65"/>
  <c r="X243" i="65" s="1"/>
  <c r="AE243" i="65" s="1"/>
  <c r="I243" i="65"/>
  <c r="L241" i="65"/>
  <c r="K241" i="65"/>
  <c r="Q241" i="65" s="1" a="1"/>
  <c r="Q241" i="65" s="1"/>
  <c r="J241" i="65"/>
  <c r="X241" i="65" s="1"/>
  <c r="I241" i="65"/>
  <c r="L240" i="65"/>
  <c r="K240" i="65"/>
  <c r="Q240" i="65" s="1" a="1"/>
  <c r="Q240" i="65" s="1"/>
  <c r="J240" i="65"/>
  <c r="X240" i="65" s="1"/>
  <c r="I240" i="65"/>
  <c r="L239" i="65"/>
  <c r="K239" i="65"/>
  <c r="Q239" i="65" s="1" a="1"/>
  <c r="Q239" i="65" s="1"/>
  <c r="J239" i="65"/>
  <c r="X239" i="65" s="1"/>
  <c r="I239" i="65"/>
  <c r="M239" i="65" s="1" a="1"/>
  <c r="M239" i="65" s="1"/>
  <c r="S239" i="65" s="1"/>
  <c r="L237" i="65"/>
  <c r="K237" i="65"/>
  <c r="Q237" i="65" s="1" a="1"/>
  <c r="Q237" i="65" s="1"/>
  <c r="J237" i="65"/>
  <c r="X237" i="65" s="1"/>
  <c r="I237" i="65"/>
  <c r="L236" i="65"/>
  <c r="K236" i="65"/>
  <c r="Q236" i="65" s="1" a="1"/>
  <c r="Q236" i="65" s="1"/>
  <c r="J236" i="65"/>
  <c r="X236" i="65" s="1"/>
  <c r="AE236" i="65" s="1"/>
  <c r="I236" i="65"/>
  <c r="M236" i="65" s="1" a="1"/>
  <c r="M236" i="65" s="1"/>
  <c r="S236" i="65" s="1"/>
  <c r="L234" i="65"/>
  <c r="K234" i="65"/>
  <c r="Q234" i="65" s="1" a="1"/>
  <c r="Q234" i="65" s="1"/>
  <c r="J234" i="65"/>
  <c r="X234" i="65" s="1"/>
  <c r="AE234" i="65" s="1"/>
  <c r="I234" i="65"/>
  <c r="L233" i="65"/>
  <c r="K233" i="65"/>
  <c r="Q233" i="65" s="1" a="1"/>
  <c r="Q233" i="65" s="1"/>
  <c r="J233" i="65"/>
  <c r="X233" i="65" s="1"/>
  <c r="I233" i="65"/>
  <c r="M233" i="65" s="1" a="1"/>
  <c r="M233" i="65" s="1"/>
  <c r="S233" i="65" s="1"/>
  <c r="L231" i="65"/>
  <c r="K231" i="65"/>
  <c r="Q231" i="65" s="1" a="1"/>
  <c r="Q231" i="65" s="1"/>
  <c r="J231" i="65"/>
  <c r="X231" i="65" s="1"/>
  <c r="I231" i="65"/>
  <c r="L230" i="65"/>
  <c r="K230" i="65"/>
  <c r="Q230" i="65" s="1" a="1"/>
  <c r="Q230" i="65" s="1"/>
  <c r="J230" i="65"/>
  <c r="X230" i="65" s="1"/>
  <c r="I230" i="65"/>
  <c r="M230" i="65" s="1" a="1"/>
  <c r="M230" i="65" s="1"/>
  <c r="S230" i="65" s="1"/>
  <c r="L188" i="65"/>
  <c r="K188" i="65"/>
  <c r="J188" i="65"/>
  <c r="X188" i="65" s="1"/>
  <c r="I188" i="65"/>
  <c r="L187" i="65"/>
  <c r="K187" i="65"/>
  <c r="J187" i="65"/>
  <c r="X187" i="65" s="1"/>
  <c r="AE187" i="65" s="1"/>
  <c r="I187" i="65"/>
  <c r="L186" i="65"/>
  <c r="K186" i="65"/>
  <c r="J186" i="65"/>
  <c r="X186" i="65" s="1"/>
  <c r="I186" i="65"/>
  <c r="L185" i="65"/>
  <c r="K185" i="65"/>
  <c r="J185" i="65"/>
  <c r="X185" i="65" s="1"/>
  <c r="I185" i="65"/>
  <c r="L184" i="65"/>
  <c r="K184" i="65"/>
  <c r="J184" i="65"/>
  <c r="X184" i="65" s="1"/>
  <c r="I184" i="65"/>
  <c r="L183" i="65"/>
  <c r="K183" i="65"/>
  <c r="J183" i="65"/>
  <c r="X183" i="65" s="1"/>
  <c r="I183" i="65"/>
  <c r="L182" i="65"/>
  <c r="K182" i="65"/>
  <c r="J182" i="65"/>
  <c r="X182" i="65" s="1"/>
  <c r="AE182" i="65" s="1"/>
  <c r="I182" i="65"/>
  <c r="L181" i="65"/>
  <c r="K181" i="65"/>
  <c r="J181" i="65"/>
  <c r="X181" i="65" s="1"/>
  <c r="AE181" i="65" s="1"/>
  <c r="I181" i="65"/>
  <c r="M181" i="65" s="1" a="1"/>
  <c r="M181" i="65" s="1"/>
  <c r="L180" i="65"/>
  <c r="K180" i="65"/>
  <c r="J180" i="65"/>
  <c r="X180" i="65" s="1"/>
  <c r="I180" i="65"/>
  <c r="L178" i="65"/>
  <c r="K178" i="65"/>
  <c r="J178" i="65"/>
  <c r="X178" i="65" s="1"/>
  <c r="I178" i="65"/>
  <c r="L177" i="65"/>
  <c r="K177" i="65"/>
  <c r="J177" i="65"/>
  <c r="X177" i="65" s="1"/>
  <c r="I177" i="65"/>
  <c r="L176" i="65"/>
  <c r="K176" i="65"/>
  <c r="J176" i="65"/>
  <c r="X176" i="65" s="1"/>
  <c r="I176" i="65"/>
  <c r="L175" i="65"/>
  <c r="K175" i="65"/>
  <c r="J175" i="65"/>
  <c r="X175" i="65" s="1"/>
  <c r="AE175" i="65" s="1"/>
  <c r="I175" i="65"/>
  <c r="L174" i="65"/>
  <c r="K174" i="65"/>
  <c r="J174" i="65"/>
  <c r="X174" i="65" s="1"/>
  <c r="I174" i="65"/>
  <c r="L173" i="65"/>
  <c r="K173" i="65"/>
  <c r="J173" i="65"/>
  <c r="X173" i="65" s="1"/>
  <c r="I173" i="65"/>
  <c r="L172" i="65"/>
  <c r="K172" i="65"/>
  <c r="J172" i="65"/>
  <c r="X172" i="65" s="1"/>
  <c r="I172" i="65"/>
  <c r="L171" i="65"/>
  <c r="K171" i="65"/>
  <c r="J171" i="65"/>
  <c r="X171" i="65" s="1"/>
  <c r="I171" i="65"/>
  <c r="L170" i="65"/>
  <c r="K170" i="65"/>
  <c r="J170" i="65"/>
  <c r="X170" i="65" s="1"/>
  <c r="AE170" i="65" s="1"/>
  <c r="I170" i="65"/>
  <c r="M170" i="65" s="1" a="1"/>
  <c r="M170" i="65" s="1"/>
  <c r="L168" i="65"/>
  <c r="K168" i="65"/>
  <c r="J168" i="65"/>
  <c r="X168" i="65" s="1"/>
  <c r="AE168" i="65" s="1"/>
  <c r="I168" i="65"/>
  <c r="L167" i="65"/>
  <c r="K167" i="65"/>
  <c r="J167" i="65"/>
  <c r="X167" i="65" s="1"/>
  <c r="I167" i="65"/>
  <c r="L166" i="65"/>
  <c r="K166" i="65"/>
  <c r="J166" i="65"/>
  <c r="X166" i="65" s="1"/>
  <c r="I166" i="65"/>
  <c r="M166" i="65" s="1" a="1"/>
  <c r="M166" i="65" s="1"/>
  <c r="L164" i="65"/>
  <c r="K164" i="65"/>
  <c r="J164" i="65"/>
  <c r="X164" i="65" s="1"/>
  <c r="I164" i="65"/>
  <c r="L163" i="65"/>
  <c r="K163" i="65"/>
  <c r="J163" i="65"/>
  <c r="X163" i="65" s="1"/>
  <c r="I163" i="65"/>
  <c r="L162" i="65"/>
  <c r="K162" i="65"/>
  <c r="J162" i="65"/>
  <c r="X162" i="65" s="1"/>
  <c r="AE162" i="65" s="1"/>
  <c r="I162" i="65"/>
  <c r="L160" i="65"/>
  <c r="J160" i="65"/>
  <c r="X160" i="65" s="1"/>
  <c r="AE160" i="65" s="1"/>
  <c r="I160" i="65"/>
  <c r="L159" i="65"/>
  <c r="J159" i="65"/>
  <c r="X159" i="65" s="1"/>
  <c r="AE159" i="65" s="1"/>
  <c r="I159" i="65"/>
  <c r="L158" i="65"/>
  <c r="J158" i="65"/>
  <c r="X158" i="65" s="1"/>
  <c r="AE158" i="65" s="1"/>
  <c r="I158" i="65"/>
  <c r="L157" i="65"/>
  <c r="J157" i="65"/>
  <c r="X157" i="65" s="1"/>
  <c r="AE157" i="65" s="1"/>
  <c r="I157" i="65"/>
  <c r="L156" i="65"/>
  <c r="J156" i="65"/>
  <c r="X156" i="65" s="1"/>
  <c r="AE156" i="65" s="1"/>
  <c r="I156" i="65"/>
  <c r="L155" i="65"/>
  <c r="J155" i="65"/>
  <c r="X155" i="65" s="1"/>
  <c r="AE155" i="65" s="1"/>
  <c r="I155" i="65"/>
  <c r="L154" i="65"/>
  <c r="J154" i="65"/>
  <c r="X154" i="65" s="1"/>
  <c r="AE154" i="65" s="1"/>
  <c r="I154" i="65"/>
  <c r="M154" i="65" s="1" a="1"/>
  <c r="M154" i="65" s="1"/>
  <c r="L152" i="65"/>
  <c r="J152" i="65"/>
  <c r="X152" i="65" s="1"/>
  <c r="AE152" i="65" s="1"/>
  <c r="I152" i="65"/>
  <c r="L151" i="65"/>
  <c r="J151" i="65"/>
  <c r="X151" i="65" s="1"/>
  <c r="AE151" i="65" s="1"/>
  <c r="I151" i="65"/>
  <c r="L150" i="65"/>
  <c r="J150" i="65"/>
  <c r="X150" i="65" s="1"/>
  <c r="AE150" i="65" s="1"/>
  <c r="I150" i="65"/>
  <c r="L149" i="65"/>
  <c r="J149" i="65"/>
  <c r="X149" i="65" s="1"/>
  <c r="AE149" i="65" s="1"/>
  <c r="I149" i="65"/>
  <c r="M149" i="65" s="1" a="1"/>
  <c r="M149" i="65" s="1"/>
  <c r="L147" i="65"/>
  <c r="K147" i="65"/>
  <c r="J147" i="65"/>
  <c r="X147" i="65" s="1"/>
  <c r="AE147" i="65" s="1"/>
  <c r="I147" i="65"/>
  <c r="L145" i="65"/>
  <c r="J145" i="65"/>
  <c r="X145" i="65" s="1"/>
  <c r="AE145" i="65" s="1"/>
  <c r="I145" i="65"/>
  <c r="L144" i="65"/>
  <c r="J144" i="65"/>
  <c r="X144" i="65" s="1"/>
  <c r="AE144" i="65" s="1"/>
  <c r="I144" i="65"/>
  <c r="L143" i="65"/>
  <c r="J143" i="65"/>
  <c r="X143" i="65" s="1"/>
  <c r="AE143" i="65" s="1"/>
  <c r="I143" i="65"/>
  <c r="L142" i="65"/>
  <c r="J142" i="65"/>
  <c r="X142" i="65" s="1"/>
  <c r="AE142" i="65" s="1"/>
  <c r="I142" i="65"/>
  <c r="L141" i="65"/>
  <c r="J141" i="65"/>
  <c r="X141" i="65" s="1"/>
  <c r="AE141" i="65" s="1"/>
  <c r="I141" i="65"/>
  <c r="L140" i="65"/>
  <c r="J140" i="65"/>
  <c r="X140" i="65" s="1"/>
  <c r="AE140" i="65" s="1"/>
  <c r="I140" i="65"/>
  <c r="L139" i="65"/>
  <c r="J139" i="65"/>
  <c r="X139" i="65" s="1"/>
  <c r="AE139" i="65" s="1"/>
  <c r="I139" i="65"/>
  <c r="L137" i="65"/>
  <c r="J137" i="65"/>
  <c r="X137" i="65" s="1"/>
  <c r="AE137" i="65" s="1"/>
  <c r="I137" i="65"/>
  <c r="L136" i="65"/>
  <c r="J136" i="65"/>
  <c r="X136" i="65" s="1"/>
  <c r="AE136" i="65" s="1"/>
  <c r="I136" i="65"/>
  <c r="L135" i="65"/>
  <c r="J135" i="65"/>
  <c r="X135" i="65" s="1"/>
  <c r="AE135" i="65" s="1"/>
  <c r="I135" i="65"/>
  <c r="L134" i="65"/>
  <c r="J134" i="65"/>
  <c r="X134" i="65" s="1"/>
  <c r="AE134" i="65" s="1"/>
  <c r="I134" i="65"/>
  <c r="L133" i="65"/>
  <c r="J133" i="65"/>
  <c r="X133" i="65" s="1"/>
  <c r="AE133" i="65" s="1"/>
  <c r="I133" i="65"/>
  <c r="L132" i="65"/>
  <c r="J132" i="65"/>
  <c r="X132" i="65" s="1"/>
  <c r="AE132" i="65" s="1"/>
  <c r="I132" i="65"/>
  <c r="L131" i="65"/>
  <c r="J131" i="65"/>
  <c r="X131" i="65" s="1"/>
  <c r="AE131" i="65" s="1"/>
  <c r="I131" i="65"/>
  <c r="L130" i="65"/>
  <c r="J130" i="65"/>
  <c r="X130" i="65" s="1"/>
  <c r="AE130" i="65" s="1"/>
  <c r="I130" i="65"/>
  <c r="L129" i="65"/>
  <c r="J129" i="65"/>
  <c r="X129" i="65" s="1"/>
  <c r="AE129" i="65" s="1"/>
  <c r="I129" i="65"/>
  <c r="L128" i="65"/>
  <c r="J128" i="65"/>
  <c r="X128" i="65" s="1"/>
  <c r="AE128" i="65" s="1"/>
  <c r="I128" i="65"/>
  <c r="M128" i="65" s="1" a="1"/>
  <c r="M128" i="65" s="1"/>
  <c r="L126" i="65"/>
  <c r="K126" i="65"/>
  <c r="J126" i="65"/>
  <c r="X126" i="65" s="1"/>
  <c r="I126" i="65"/>
  <c r="L125" i="65"/>
  <c r="K125" i="65"/>
  <c r="J125" i="65"/>
  <c r="X125" i="65" s="1"/>
  <c r="I125" i="65"/>
  <c r="L124" i="65"/>
  <c r="K124" i="65"/>
  <c r="J124" i="65"/>
  <c r="X124" i="65" s="1"/>
  <c r="I124" i="65"/>
  <c r="L123" i="65"/>
  <c r="K123" i="65"/>
  <c r="J123" i="65"/>
  <c r="X123" i="65" s="1"/>
  <c r="I123" i="65"/>
  <c r="M123" i="65" s="1" a="1"/>
  <c r="M123" i="65" s="1"/>
  <c r="L121" i="65"/>
  <c r="K121" i="65"/>
  <c r="J121" i="65"/>
  <c r="X121" i="65" s="1"/>
  <c r="AE121" i="65" s="1"/>
  <c r="I121" i="65"/>
  <c r="L120" i="65"/>
  <c r="K120" i="65"/>
  <c r="J120" i="65"/>
  <c r="X120" i="65" s="1"/>
  <c r="AE120" i="65" s="1"/>
  <c r="I120" i="65"/>
  <c r="L119" i="65"/>
  <c r="K119" i="65"/>
  <c r="J119" i="65"/>
  <c r="X119" i="65" s="1"/>
  <c r="I119" i="65"/>
  <c r="L118" i="65"/>
  <c r="K118" i="65"/>
  <c r="J118" i="65"/>
  <c r="X118" i="65" s="1"/>
  <c r="I118" i="65"/>
  <c r="L117" i="65"/>
  <c r="K117" i="65"/>
  <c r="J117" i="65"/>
  <c r="X117" i="65" s="1"/>
  <c r="I117" i="65"/>
  <c r="L116" i="65"/>
  <c r="K116" i="65"/>
  <c r="J116" i="65"/>
  <c r="X116" i="65" s="1"/>
  <c r="I116" i="65"/>
  <c r="L115" i="65"/>
  <c r="K115" i="65"/>
  <c r="J115" i="65"/>
  <c r="X115" i="65" s="1"/>
  <c r="AE115" i="65" s="1"/>
  <c r="I115" i="65"/>
  <c r="L113" i="65"/>
  <c r="K113" i="65"/>
  <c r="J113" i="65"/>
  <c r="X113" i="65" s="1"/>
  <c r="I113" i="65"/>
  <c r="L112" i="65"/>
  <c r="K112" i="65"/>
  <c r="J112" i="65"/>
  <c r="X112" i="65" s="1"/>
  <c r="I112" i="65"/>
  <c r="L111" i="65"/>
  <c r="K111" i="65"/>
  <c r="J111" i="65"/>
  <c r="X111" i="65" s="1"/>
  <c r="I111" i="65"/>
  <c r="L110" i="65"/>
  <c r="K110" i="65"/>
  <c r="J110" i="65"/>
  <c r="X110" i="65" s="1"/>
  <c r="I110" i="65"/>
  <c r="M110" i="65" s="1" a="1"/>
  <c r="M110" i="65" s="1"/>
  <c r="L108" i="65"/>
  <c r="K108" i="65"/>
  <c r="J108" i="65"/>
  <c r="X108" i="65" s="1"/>
  <c r="AE108" i="65" s="1"/>
  <c r="I108" i="65"/>
  <c r="L107" i="65"/>
  <c r="K107" i="65"/>
  <c r="J107" i="65"/>
  <c r="X107" i="65" s="1"/>
  <c r="AE107" i="65" s="1"/>
  <c r="I107" i="65"/>
  <c r="L106" i="65"/>
  <c r="K106" i="65"/>
  <c r="J106" i="65"/>
  <c r="X106" i="65" s="1"/>
  <c r="I106" i="65"/>
  <c r="L105" i="65"/>
  <c r="K105" i="65"/>
  <c r="J105" i="65"/>
  <c r="X105" i="65" s="1"/>
  <c r="I105" i="65"/>
  <c r="L104" i="65"/>
  <c r="K104" i="65"/>
  <c r="J104" i="65"/>
  <c r="X104" i="65" s="1"/>
  <c r="I104" i="65"/>
  <c r="L103" i="65"/>
  <c r="K103" i="65"/>
  <c r="J103" i="65"/>
  <c r="X103" i="65" s="1"/>
  <c r="I103" i="65"/>
  <c r="L101" i="65"/>
  <c r="K101" i="65"/>
  <c r="J101" i="65"/>
  <c r="X101" i="65" s="1"/>
  <c r="AE101" i="65" s="1"/>
  <c r="I101" i="65"/>
  <c r="M101" i="65" s="1" a="1"/>
  <c r="M101" i="65" s="1"/>
  <c r="L99" i="65"/>
  <c r="K99" i="65"/>
  <c r="J99" i="65"/>
  <c r="X99" i="65" s="1"/>
  <c r="I99" i="65"/>
  <c r="L97" i="65"/>
  <c r="K97" i="65"/>
  <c r="J97" i="65"/>
  <c r="X97" i="65" s="1"/>
  <c r="I97" i="65"/>
  <c r="M97" i="65" s="1" a="1"/>
  <c r="M97" i="65" s="1"/>
  <c r="L95" i="65"/>
  <c r="K95" i="65"/>
  <c r="J95" i="65"/>
  <c r="X95" i="65" s="1"/>
  <c r="I95" i="65"/>
  <c r="M95" i="65" s="1" a="1"/>
  <c r="M95" i="65" s="1"/>
  <c r="L93" i="65"/>
  <c r="K93" i="65"/>
  <c r="J93" i="65"/>
  <c r="X93" i="65" s="1"/>
  <c r="I93" i="65"/>
  <c r="M93" i="65" s="1" a="1"/>
  <c r="M93" i="65" s="1"/>
  <c r="L91" i="65"/>
  <c r="K91" i="65"/>
  <c r="J91" i="65"/>
  <c r="X91" i="65" s="1"/>
  <c r="I91" i="65"/>
  <c r="L90" i="65"/>
  <c r="K90" i="65"/>
  <c r="J90" i="65"/>
  <c r="X90" i="65" s="1"/>
  <c r="AE90" i="65" s="1"/>
  <c r="I90" i="65"/>
  <c r="M90" i="65" s="1" a="1"/>
  <c r="M90" i="65" s="1"/>
  <c r="L89" i="65"/>
  <c r="K89" i="65"/>
  <c r="J89" i="65"/>
  <c r="X89" i="65" s="1"/>
  <c r="I89" i="65"/>
  <c r="L88" i="65"/>
  <c r="K88" i="65"/>
  <c r="J88" i="65"/>
  <c r="X88" i="65" s="1"/>
  <c r="I88" i="65"/>
  <c r="L87" i="65"/>
  <c r="K87" i="65"/>
  <c r="J87" i="65"/>
  <c r="X87" i="65" s="1"/>
  <c r="I87" i="65"/>
  <c r="L86" i="65"/>
  <c r="K86" i="65"/>
  <c r="J86" i="65"/>
  <c r="X86" i="65" s="1"/>
  <c r="I86" i="65"/>
  <c r="L85" i="65"/>
  <c r="K85" i="65"/>
  <c r="J85" i="65"/>
  <c r="X85" i="65" s="1"/>
  <c r="AE85" i="65" s="1"/>
  <c r="I85" i="65"/>
  <c r="L82" i="65"/>
  <c r="K82" i="65"/>
  <c r="J82" i="65"/>
  <c r="X82" i="65" s="1"/>
  <c r="I82" i="65"/>
  <c r="L81" i="65"/>
  <c r="K81" i="65"/>
  <c r="J81" i="65"/>
  <c r="X81" i="65" s="1"/>
  <c r="I81" i="65"/>
  <c r="L80" i="65"/>
  <c r="K80" i="65"/>
  <c r="J80" i="65"/>
  <c r="X80" i="65" s="1"/>
  <c r="I80" i="65"/>
  <c r="L79" i="65"/>
  <c r="K79" i="65"/>
  <c r="J79" i="65"/>
  <c r="X79" i="65" s="1"/>
  <c r="I79" i="65"/>
  <c r="M79" i="65" s="1" a="1"/>
  <c r="M79" i="65" s="1"/>
  <c r="L77" i="65"/>
  <c r="K77" i="65"/>
  <c r="J77" i="65"/>
  <c r="X77" i="65" s="1"/>
  <c r="AE77" i="65" s="1"/>
  <c r="I77" i="65"/>
  <c r="L76" i="65"/>
  <c r="K76" i="65"/>
  <c r="J76" i="65"/>
  <c r="X76" i="65" s="1"/>
  <c r="AE76" i="65" s="1"/>
  <c r="I76" i="65"/>
  <c r="L75" i="65"/>
  <c r="K75" i="65"/>
  <c r="J75" i="65"/>
  <c r="X75" i="65" s="1"/>
  <c r="I75" i="65"/>
  <c r="L74" i="65"/>
  <c r="K74" i="65"/>
  <c r="J74" i="65"/>
  <c r="X74" i="65" s="1"/>
  <c r="I74" i="65"/>
  <c r="M74" i="65" s="1" a="1"/>
  <c r="M74" i="65" s="1"/>
  <c r="L72" i="65"/>
  <c r="K72" i="65"/>
  <c r="J72" i="65"/>
  <c r="X72" i="65" s="1"/>
  <c r="I72" i="65"/>
  <c r="L71" i="65"/>
  <c r="K71" i="65"/>
  <c r="J71" i="65"/>
  <c r="X71" i="65" s="1"/>
  <c r="I71" i="65"/>
  <c r="L70" i="65"/>
  <c r="K70" i="65"/>
  <c r="J70" i="65"/>
  <c r="X70" i="65" s="1"/>
  <c r="AE70" i="65" s="1"/>
  <c r="I70" i="65"/>
  <c r="L69" i="65"/>
  <c r="K69" i="65"/>
  <c r="J69" i="65"/>
  <c r="X69" i="65" s="1"/>
  <c r="I69" i="65"/>
  <c r="M69" i="65" s="1" a="1"/>
  <c r="M69" i="65" s="1"/>
  <c r="L68" i="65"/>
  <c r="K68" i="65"/>
  <c r="J68" i="65"/>
  <c r="X68" i="65" s="1"/>
  <c r="I68" i="65"/>
  <c r="L67" i="65"/>
  <c r="K67" i="65"/>
  <c r="J67" i="65"/>
  <c r="X67" i="65" s="1"/>
  <c r="I67" i="65"/>
  <c r="L66" i="65"/>
  <c r="K66" i="65"/>
  <c r="J66" i="65"/>
  <c r="X66" i="65" s="1"/>
  <c r="I66" i="65"/>
  <c r="L65" i="65"/>
  <c r="K65" i="65"/>
  <c r="J65" i="65"/>
  <c r="X65" i="65" s="1"/>
  <c r="AE65" i="65" s="1"/>
  <c r="I65" i="65"/>
  <c r="L63" i="65"/>
  <c r="K63" i="65"/>
  <c r="J63" i="65"/>
  <c r="X63" i="65" s="1"/>
  <c r="AE63" i="65" s="1"/>
  <c r="I63" i="65"/>
  <c r="L62" i="65"/>
  <c r="K62" i="65"/>
  <c r="J62" i="65"/>
  <c r="X62" i="65" s="1"/>
  <c r="I62" i="65"/>
  <c r="M62" i="65" s="1" a="1"/>
  <c r="M62" i="65" s="1"/>
  <c r="L61" i="65"/>
  <c r="K61" i="65"/>
  <c r="J61" i="65"/>
  <c r="X61" i="65" s="1"/>
  <c r="I61" i="65"/>
  <c r="L59" i="65"/>
  <c r="K59" i="65"/>
  <c r="J59" i="65"/>
  <c r="X59" i="65" s="1"/>
  <c r="I59" i="65"/>
  <c r="L58" i="65"/>
  <c r="K58" i="65"/>
  <c r="J58" i="65"/>
  <c r="X58" i="65" s="1"/>
  <c r="I58" i="65"/>
  <c r="M58" i="65" s="1" a="1"/>
  <c r="M58" i="65" s="1"/>
  <c r="L56" i="65"/>
  <c r="K56" i="65"/>
  <c r="J56" i="65"/>
  <c r="X56" i="65" s="1"/>
  <c r="AE56" i="65" s="1"/>
  <c r="I56" i="65"/>
  <c r="M56" i="65" s="1" a="1"/>
  <c r="M56" i="65" s="1"/>
  <c r="L54" i="65"/>
  <c r="K54" i="65"/>
  <c r="J54" i="65"/>
  <c r="X54" i="65" s="1"/>
  <c r="I54" i="65"/>
  <c r="L53" i="65"/>
  <c r="K53" i="65"/>
  <c r="J53" i="65"/>
  <c r="X53" i="65" s="1"/>
  <c r="I53" i="65"/>
  <c r="L52" i="65"/>
  <c r="K52" i="65"/>
  <c r="J52" i="65"/>
  <c r="X52" i="65" s="1"/>
  <c r="I52" i="65"/>
  <c r="L51" i="65"/>
  <c r="K51" i="65"/>
  <c r="J51" i="65"/>
  <c r="X51" i="65" s="1"/>
  <c r="I51" i="65"/>
  <c r="L49" i="65"/>
  <c r="K49" i="65"/>
  <c r="J49" i="65"/>
  <c r="X49" i="65" s="1"/>
  <c r="AE49" i="65" s="1"/>
  <c r="I49" i="65"/>
  <c r="L48" i="65"/>
  <c r="K48" i="65"/>
  <c r="J48" i="65"/>
  <c r="X48" i="65" s="1"/>
  <c r="AE48" i="65" s="1"/>
  <c r="I48" i="65"/>
  <c r="L47" i="65"/>
  <c r="K47" i="65"/>
  <c r="J47" i="65"/>
  <c r="X47" i="65" s="1"/>
  <c r="I47" i="65"/>
  <c r="L46" i="65"/>
  <c r="K46" i="65"/>
  <c r="J46" i="65"/>
  <c r="X46" i="65" s="1"/>
  <c r="I46" i="65"/>
  <c r="L45" i="65"/>
  <c r="K45" i="65"/>
  <c r="J45" i="65"/>
  <c r="X45" i="65" s="1"/>
  <c r="I45" i="65"/>
  <c r="L44" i="65"/>
  <c r="K44" i="65"/>
  <c r="J44" i="65"/>
  <c r="X44" i="65" s="1"/>
  <c r="I44" i="65"/>
  <c r="M44" i="65" s="1" a="1"/>
  <c r="M44" i="65" s="1"/>
  <c r="L42" i="65"/>
  <c r="K42" i="65"/>
  <c r="J42" i="65"/>
  <c r="X42" i="65" s="1"/>
  <c r="AE42" i="65" s="1"/>
  <c r="I42" i="65"/>
  <c r="M42" i="65" s="1" a="1"/>
  <c r="M42" i="65" s="1"/>
  <c r="L40" i="65"/>
  <c r="K40" i="65"/>
  <c r="J40" i="65"/>
  <c r="X40" i="65" s="1"/>
  <c r="I40" i="65"/>
  <c r="M40" i="65" s="1" a="1"/>
  <c r="M40" i="65" s="1"/>
  <c r="L38" i="65"/>
  <c r="K38" i="65"/>
  <c r="J38" i="65"/>
  <c r="X38" i="65" s="1"/>
  <c r="I38" i="65"/>
  <c r="L37" i="65"/>
  <c r="K37" i="65"/>
  <c r="J37" i="65"/>
  <c r="X37" i="65" s="1"/>
  <c r="I37" i="65"/>
  <c r="M37" i="65" s="1" a="1"/>
  <c r="M37" i="65" s="1"/>
  <c r="L35" i="65"/>
  <c r="K35" i="65"/>
  <c r="J35" i="65"/>
  <c r="X35" i="65" s="1"/>
  <c r="I35" i="65"/>
  <c r="M35" i="65" s="1" a="1"/>
  <c r="M35" i="65" s="1"/>
  <c r="L33" i="65"/>
  <c r="K33" i="65"/>
  <c r="J33" i="65"/>
  <c r="X33" i="65" s="1"/>
  <c r="AE33" i="65" s="1"/>
  <c r="I33" i="65"/>
  <c r="L32" i="65"/>
  <c r="K32" i="65"/>
  <c r="J32" i="65"/>
  <c r="X32" i="65" s="1"/>
  <c r="AE32" i="65" s="1"/>
  <c r="I32" i="65"/>
  <c r="L31" i="65"/>
  <c r="K31" i="65"/>
  <c r="J31" i="65"/>
  <c r="X31" i="65" s="1"/>
  <c r="I31" i="65"/>
  <c r="M31" i="65" s="1" a="1"/>
  <c r="M31" i="65" s="1"/>
  <c r="L29" i="65"/>
  <c r="K29" i="65"/>
  <c r="J29" i="65"/>
  <c r="X29" i="65" s="1"/>
  <c r="I29" i="65"/>
  <c r="L28" i="65"/>
  <c r="K28" i="65"/>
  <c r="J28" i="65"/>
  <c r="X28" i="65" s="1"/>
  <c r="I28" i="65"/>
  <c r="L27" i="65"/>
  <c r="K27" i="65"/>
  <c r="J27" i="65"/>
  <c r="X27" i="65" s="1"/>
  <c r="I27" i="65"/>
  <c r="L26" i="65"/>
  <c r="K26" i="65"/>
  <c r="J26" i="65"/>
  <c r="X26" i="65" s="1"/>
  <c r="AE26" i="65" s="1"/>
  <c r="I26" i="65"/>
  <c r="L25" i="65"/>
  <c r="K25" i="65"/>
  <c r="J25" i="65"/>
  <c r="X25" i="65" s="1"/>
  <c r="I25" i="65"/>
  <c r="S25" i="65" s="1"/>
  <c r="L24" i="65"/>
  <c r="K24" i="65"/>
  <c r="J24" i="65"/>
  <c r="X24" i="65" s="1"/>
  <c r="I24" i="65"/>
  <c r="L23" i="65"/>
  <c r="K23" i="65"/>
  <c r="J23" i="65"/>
  <c r="X23" i="65" s="1"/>
  <c r="I23" i="65"/>
  <c r="L22" i="65"/>
  <c r="K22" i="65"/>
  <c r="J22" i="65"/>
  <c r="X22" i="65" s="1"/>
  <c r="I22" i="65"/>
  <c r="L21" i="65"/>
  <c r="K21" i="65"/>
  <c r="J21" i="65"/>
  <c r="X21" i="65" s="1"/>
  <c r="AE21" i="65" s="1"/>
  <c r="I21" i="65"/>
  <c r="L20" i="65"/>
  <c r="K20" i="65"/>
  <c r="J20" i="65"/>
  <c r="X20" i="65" s="1"/>
  <c r="AE20" i="65" s="1"/>
  <c r="I20" i="65"/>
  <c r="L19" i="65"/>
  <c r="K19" i="65"/>
  <c r="J19" i="65"/>
  <c r="X19" i="65" s="1"/>
  <c r="I19" i="65"/>
  <c r="L18" i="65"/>
  <c r="K18" i="65"/>
  <c r="J18" i="65"/>
  <c r="X18" i="65" s="1"/>
  <c r="I18" i="65"/>
  <c r="M18" i="65" s="1" a="1"/>
  <c r="M18" i="65" s="1"/>
  <c r="L16" i="65"/>
  <c r="K16" i="65"/>
  <c r="J16" i="65"/>
  <c r="X16" i="65" s="1"/>
  <c r="I16" i="65"/>
  <c r="L15" i="65"/>
  <c r="K15" i="65"/>
  <c r="J15" i="65"/>
  <c r="X15" i="65" s="1"/>
  <c r="I15" i="65"/>
  <c r="L14" i="65"/>
  <c r="K14" i="65"/>
  <c r="J14" i="65"/>
  <c r="X14" i="65" s="1"/>
  <c r="AE14" i="65" s="1"/>
  <c r="I14" i="65"/>
  <c r="L13" i="65"/>
  <c r="K13" i="65"/>
  <c r="J13" i="65"/>
  <c r="X13" i="65" s="1"/>
  <c r="I13" i="65"/>
  <c r="L12" i="65"/>
  <c r="K12" i="65"/>
  <c r="J12" i="65"/>
  <c r="X12" i="65" s="1"/>
  <c r="I12" i="65"/>
  <c r="L11" i="65"/>
  <c r="K11" i="65"/>
  <c r="J11" i="65"/>
  <c r="X11" i="65" s="1"/>
  <c r="I11" i="65"/>
  <c r="L10" i="65"/>
  <c r="K10" i="65"/>
  <c r="J10" i="65"/>
  <c r="X10" i="65" s="1"/>
  <c r="I10" i="65"/>
  <c r="L9" i="65"/>
  <c r="K9" i="65"/>
  <c r="J9" i="65"/>
  <c r="X9" i="65" s="1"/>
  <c r="AE9" i="65" s="1"/>
  <c r="I9" i="65"/>
  <c r="L8" i="65"/>
  <c r="K8" i="65"/>
  <c r="J8" i="65"/>
  <c r="X8" i="65" s="1"/>
  <c r="AE8" i="65" s="1"/>
  <c r="I8" i="65"/>
  <c r="L7" i="65"/>
  <c r="K7" i="65"/>
  <c r="J7" i="65"/>
  <c r="X7" i="65" s="1"/>
  <c r="I7" i="65"/>
  <c r="L6" i="65"/>
  <c r="K6" i="65"/>
  <c r="J6" i="65"/>
  <c r="X6" i="65" s="1"/>
  <c r="I6" i="65"/>
  <c r="L5" i="65"/>
  <c r="K5" i="65"/>
  <c r="J5" i="65"/>
  <c r="X5" i="65" s="1"/>
  <c r="I5" i="65"/>
  <c r="M5" i="65" s="1" a="1"/>
  <c r="M5" i="65" s="1"/>
  <c r="L4" i="65"/>
  <c r="K4" i="65"/>
  <c r="J4" i="65"/>
  <c r="X4" i="65" s="1"/>
  <c r="I4" i="65"/>
  <c r="F8" i="53"/>
  <c r="F6" i="53"/>
  <c r="AF27" i="79" l="1"/>
  <c r="AF17" i="79" s="1"/>
  <c r="AA27" i="79"/>
  <c r="AA17" i="79" s="1"/>
  <c r="Y9" i="79"/>
  <c r="AF9" i="79"/>
  <c r="E12" i="79"/>
  <c r="I11" i="79"/>
  <c r="M11" i="79" s="1"/>
  <c r="J11" i="79"/>
  <c r="I40" i="79"/>
  <c r="J40" i="79"/>
  <c r="AE40" i="79" s="1"/>
  <c r="E41" i="79"/>
  <c r="AB8" i="79"/>
  <c r="AA8" i="79"/>
  <c r="N10" i="79"/>
  <c r="T10" i="79" s="1"/>
  <c r="AA10" i="79" s="1"/>
  <c r="Q10" i="79"/>
  <c r="W10" i="79" s="1"/>
  <c r="AD10" i="79" s="1"/>
  <c r="P10" i="79"/>
  <c r="V10" i="79" s="1"/>
  <c r="AC10" i="79" s="1"/>
  <c r="O10" i="79"/>
  <c r="U10" i="79" s="1"/>
  <c r="AB10" i="79" s="1"/>
  <c r="X10" i="79"/>
  <c r="AE10" i="79" s="1"/>
  <c r="Z10" i="79"/>
  <c r="AD8" i="79"/>
  <c r="AC8" i="79"/>
  <c r="Y8" i="79"/>
  <c r="AE13" i="65"/>
  <c r="AE25" i="65"/>
  <c r="AE40" i="65"/>
  <c r="AE54" i="65"/>
  <c r="AE69" i="65"/>
  <c r="AE82" i="65"/>
  <c r="AE99" i="65"/>
  <c r="AE113" i="65"/>
  <c r="AE126" i="65"/>
  <c r="AE174" i="65"/>
  <c r="AE186" i="65"/>
  <c r="AE241" i="65"/>
  <c r="AE255" i="65"/>
  <c r="AE269" i="65"/>
  <c r="AE282" i="65"/>
  <c r="AE295" i="65"/>
  <c r="AE308" i="65"/>
  <c r="AE321" i="65"/>
  <c r="AE333" i="65"/>
  <c r="AE346" i="65"/>
  <c r="AE358" i="65"/>
  <c r="AE371" i="65"/>
  <c r="AE383" i="65"/>
  <c r="AE397" i="65"/>
  <c r="AE412" i="65"/>
  <c r="AE425" i="65"/>
  <c r="AE440" i="65"/>
  <c r="AE455" i="65"/>
  <c r="AE469" i="65"/>
  <c r="AE498" i="65"/>
  <c r="AE512" i="65"/>
  <c r="AE526" i="65"/>
  <c r="AE539" i="65"/>
  <c r="AE552" i="65"/>
  <c r="AE564" i="65"/>
  <c r="AE576" i="65"/>
  <c r="AE589" i="65"/>
  <c r="AE603" i="65"/>
  <c r="AE617" i="65"/>
  <c r="AE630" i="65"/>
  <c r="AE643" i="65"/>
  <c r="AE656" i="65"/>
  <c r="AE675" i="65"/>
  <c r="AE697" i="65"/>
  <c r="AE719" i="65"/>
  <c r="AE741" i="65"/>
  <c r="AE740" i="65" s="1"/>
  <c r="AE763" i="65"/>
  <c r="AE785" i="65"/>
  <c r="AE807" i="65"/>
  <c r="AE829" i="65"/>
  <c r="AE851" i="65"/>
  <c r="AE847" i="65"/>
  <c r="AF221" i="65"/>
  <c r="V223" i="65"/>
  <c r="T223" i="65"/>
  <c r="W223" i="65"/>
  <c r="AE223" i="65"/>
  <c r="U223" i="65"/>
  <c r="Z224" i="65"/>
  <c r="O224" i="65"/>
  <c r="X224" i="65"/>
  <c r="N224" i="65"/>
  <c r="P224" i="65"/>
  <c r="Q224" i="65"/>
  <c r="I225" i="65"/>
  <c r="M225" i="65" s="1"/>
  <c r="J225" i="65"/>
  <c r="E226" i="65"/>
  <c r="Z223" i="65"/>
  <c r="AE493" i="65"/>
  <c r="AE449" i="65"/>
  <c r="AE590" i="65"/>
  <c r="AE435" i="65"/>
  <c r="AE290" i="65"/>
  <c r="AE483" i="65"/>
  <c r="AE91" i="65"/>
  <c r="AE849" i="65"/>
  <c r="Q447" i="65"/>
  <c r="A80" i="65" a="1"/>
  <c r="A80" i="65" s="1"/>
  <c r="A83" i="65" a="1"/>
  <c r="A83" i="65" s="1"/>
  <c r="H43" i="43"/>
  <c r="U936" i="65"/>
  <c r="AB936" i="65" s="1"/>
  <c r="W831" i="65"/>
  <c r="W787" i="65"/>
  <c r="W743" i="65"/>
  <c r="W699" i="65"/>
  <c r="W658" i="65"/>
  <c r="AD658" i="65" s="1"/>
  <c r="W631" i="65"/>
  <c r="AD631" i="65" s="1"/>
  <c r="W604" i="65"/>
  <c r="AD604" i="65" s="1"/>
  <c r="W578" i="65"/>
  <c r="W553" i="65"/>
  <c r="AD553" i="65" s="1"/>
  <c r="W527" i="65"/>
  <c r="AD527" i="65" s="1"/>
  <c r="W499" i="65"/>
  <c r="AD499" i="65" s="1"/>
  <c r="W470" i="65"/>
  <c r="AD470" i="65" s="1"/>
  <c r="W441" i="65"/>
  <c r="AD441" i="65" s="1"/>
  <c r="W413" i="65"/>
  <c r="AD413" i="65" s="1"/>
  <c r="W385" i="65"/>
  <c r="AD385" i="65" s="1"/>
  <c r="W359" i="65"/>
  <c r="AD359" i="65" s="1"/>
  <c r="W334" i="65"/>
  <c r="AD334" i="65" s="1"/>
  <c r="W309" i="65"/>
  <c r="AD309" i="65" s="1"/>
  <c r="W283" i="65"/>
  <c r="AD283" i="65" s="1"/>
  <c r="W256" i="65"/>
  <c r="AD256" i="65" s="1"/>
  <c r="W721" i="65"/>
  <c r="W938" i="65"/>
  <c r="W719" i="65"/>
  <c r="W617" i="65"/>
  <c r="AD617" i="65" s="1"/>
  <c r="W564" i="65"/>
  <c r="AD564" i="65" s="1"/>
  <c r="W483" i="65"/>
  <c r="AD483" i="65" s="1"/>
  <c r="W346" i="65"/>
  <c r="AD346" i="65" s="1"/>
  <c r="W424" i="65"/>
  <c r="AD424" i="65" s="1"/>
  <c r="U935" i="65"/>
  <c r="W829" i="65"/>
  <c r="W785" i="65"/>
  <c r="W741" i="65"/>
  <c r="W697" i="65"/>
  <c r="W656" i="65"/>
  <c r="AD656" i="65" s="1"/>
  <c r="W630" i="65"/>
  <c r="W603" i="65"/>
  <c r="AD603" i="65" s="1"/>
  <c r="W576" i="65"/>
  <c r="AD576" i="65" s="1"/>
  <c r="W552" i="65"/>
  <c r="AD552" i="65" s="1"/>
  <c r="W526" i="65"/>
  <c r="AD526" i="65" s="1"/>
  <c r="W498" i="65"/>
  <c r="AD498" i="65" s="1"/>
  <c r="W469" i="65"/>
  <c r="AD469" i="65" s="1"/>
  <c r="W440" i="65"/>
  <c r="AD440" i="65" s="1"/>
  <c r="W412" i="65"/>
  <c r="W383" i="65"/>
  <c r="AD383" i="65" s="1"/>
  <c r="W358" i="65"/>
  <c r="AD358" i="65" s="1"/>
  <c r="W333" i="65"/>
  <c r="W308" i="65"/>
  <c r="AD308" i="65" s="1"/>
  <c r="W282" i="65"/>
  <c r="AD282" i="65" s="1"/>
  <c r="W255" i="65"/>
  <c r="AD255" i="65" s="1"/>
  <c r="W809" i="65"/>
  <c r="W618" i="65"/>
  <c r="AD618" i="65" s="1"/>
  <c r="W590" i="65"/>
  <c r="AD590" i="65" s="1"/>
  <c r="W513" i="65"/>
  <c r="AD513" i="65" s="1"/>
  <c r="W372" i="65"/>
  <c r="AD372" i="65" s="1"/>
  <c r="W322" i="65"/>
  <c r="AD322" i="65" s="1"/>
  <c r="W643" i="65"/>
  <c r="AD643" i="65" s="1"/>
  <c r="W269" i="65"/>
  <c r="AD269" i="65" s="1"/>
  <c r="W642" i="65"/>
  <c r="AD642" i="65" s="1"/>
  <c r="W345" i="65"/>
  <c r="AD345" i="65" s="1"/>
  <c r="W936" i="65"/>
  <c r="AD936" i="65" s="1"/>
  <c r="W803" i="65"/>
  <c r="W715" i="65"/>
  <c r="W671" i="65"/>
  <c r="W562" i="65"/>
  <c r="AD562" i="65" s="1"/>
  <c r="W481" i="65"/>
  <c r="W395" i="65"/>
  <c r="W344" i="65"/>
  <c r="W757" i="65"/>
  <c r="W368" i="65"/>
  <c r="W755" i="65"/>
  <c r="W264" i="65"/>
  <c r="W797" i="65"/>
  <c r="W665" i="65"/>
  <c r="W533" i="65"/>
  <c r="AD533" i="65" s="1"/>
  <c r="W419" i="65"/>
  <c r="AD419" i="65" s="1"/>
  <c r="W315" i="65"/>
  <c r="AD315" i="65" s="1"/>
  <c r="W663" i="65"/>
  <c r="W418" i="65"/>
  <c r="W233" i="65"/>
  <c r="W793" i="65"/>
  <c r="W661" i="65"/>
  <c r="AD661" i="65" s="1"/>
  <c r="W608" i="65"/>
  <c r="AD608" i="65" s="1"/>
  <c r="W531" i="65"/>
  <c r="W445" i="65"/>
  <c r="W362" i="65"/>
  <c r="AD362" i="65" s="1"/>
  <c r="W312" i="65"/>
  <c r="AD312" i="65" s="1"/>
  <c r="W556" i="65"/>
  <c r="AD556" i="65" s="1"/>
  <c r="W259" i="65"/>
  <c r="AD259" i="65" s="1"/>
  <c r="W632" i="65"/>
  <c r="AD632" i="65" s="1"/>
  <c r="W310" i="65"/>
  <c r="AD310" i="65" s="1"/>
  <c r="T938" i="65"/>
  <c r="AA938" i="65" s="1"/>
  <c r="W827" i="65"/>
  <c r="W783" i="65"/>
  <c r="W739" i="65"/>
  <c r="W695" i="65"/>
  <c r="W655" i="65"/>
  <c r="AD655" i="65" s="1"/>
  <c r="W628" i="65"/>
  <c r="AD628" i="65" s="1"/>
  <c r="W602" i="65"/>
  <c r="W575" i="65"/>
  <c r="AD575" i="65" s="1"/>
  <c r="W551" i="65"/>
  <c r="AD551" i="65" s="1"/>
  <c r="W525" i="65"/>
  <c r="W497" i="65"/>
  <c r="W468" i="65"/>
  <c r="AD468" i="65" s="1"/>
  <c r="W439" i="65"/>
  <c r="W411" i="65"/>
  <c r="AD411" i="65" s="1"/>
  <c r="W382" i="65"/>
  <c r="AD382" i="65" s="1"/>
  <c r="W357" i="65"/>
  <c r="AD357" i="65" s="1"/>
  <c r="W331" i="65"/>
  <c r="AD331" i="65" s="1"/>
  <c r="W307" i="65"/>
  <c r="W281" i="65"/>
  <c r="W254" i="65"/>
  <c r="AD254" i="65" s="1"/>
  <c r="W243" i="65"/>
  <c r="W589" i="65"/>
  <c r="W371" i="65"/>
  <c r="AD371" i="65" s="1"/>
  <c r="W761" i="65"/>
  <c r="W320" i="65"/>
  <c r="AD320" i="65" s="1"/>
  <c r="W847" i="65"/>
  <c r="W452" i="65"/>
  <c r="AD452" i="65" s="1"/>
  <c r="W293" i="65"/>
  <c r="AD293" i="65" s="1"/>
  <c r="W640" i="65"/>
  <c r="AD640" i="65" s="1"/>
  <c r="W451" i="65"/>
  <c r="W292" i="65"/>
  <c r="W843" i="65"/>
  <c r="W534" i="65"/>
  <c r="AD534" i="65" s="1"/>
  <c r="W420" i="65"/>
  <c r="AD420" i="65" s="1"/>
  <c r="W290" i="65"/>
  <c r="AD290" i="65" s="1"/>
  <c r="W841" i="65"/>
  <c r="W506" i="65"/>
  <c r="AD506" i="65" s="1"/>
  <c r="W391" i="65"/>
  <c r="AD391" i="65" s="1"/>
  <c r="W289" i="65"/>
  <c r="AD289" i="65" s="1"/>
  <c r="W532" i="65"/>
  <c r="AD532" i="65" s="1"/>
  <c r="W288" i="65"/>
  <c r="AD288" i="65" s="1"/>
  <c r="T937" i="65"/>
  <c r="AA937" i="65" s="1"/>
  <c r="W825" i="65"/>
  <c r="W781" i="65"/>
  <c r="W737" i="65"/>
  <c r="W693" i="65"/>
  <c r="W654" i="65"/>
  <c r="AD654" i="65" s="1"/>
  <c r="W627" i="65"/>
  <c r="AD627" i="65" s="1"/>
  <c r="W600" i="65"/>
  <c r="AD600" i="65" s="1"/>
  <c r="W574" i="65"/>
  <c r="AD574" i="65" s="1"/>
  <c r="W550" i="65"/>
  <c r="AD550" i="65" s="1"/>
  <c r="W523" i="65"/>
  <c r="AD523" i="65" s="1"/>
  <c r="W495" i="65"/>
  <c r="AD495" i="65" s="1"/>
  <c r="W467" i="65"/>
  <c r="W437" i="65"/>
  <c r="AD437" i="65" s="1"/>
  <c r="W409" i="65"/>
  <c r="AD409" i="65" s="1"/>
  <c r="W381" i="65"/>
  <c r="AD381" i="65" s="1"/>
  <c r="W356" i="65"/>
  <c r="AD356" i="65" s="1"/>
  <c r="W330" i="65"/>
  <c r="AD330" i="65" s="1"/>
  <c r="W305" i="65"/>
  <c r="AD305" i="65" s="1"/>
  <c r="W279" i="65"/>
  <c r="AD279" i="65" s="1"/>
  <c r="W253" i="65"/>
  <c r="AD253" i="65" s="1"/>
  <c r="W457" i="65"/>
  <c r="W763" i="65"/>
  <c r="W849" i="65"/>
  <c r="W587" i="65"/>
  <c r="AD587" i="65" s="1"/>
  <c r="W482" i="65"/>
  <c r="AD482" i="65" s="1"/>
  <c r="W759" i="65"/>
  <c r="W586" i="65"/>
  <c r="AD586" i="65" s="1"/>
  <c r="W509" i="65"/>
  <c r="AD509" i="65" s="1"/>
  <c r="W423" i="65"/>
  <c r="W319" i="65"/>
  <c r="AD319" i="65" s="1"/>
  <c r="W799" i="65"/>
  <c r="W507" i="65"/>
  <c r="AD507" i="65" s="1"/>
  <c r="W392" i="65"/>
  <c r="AD392" i="65" s="1"/>
  <c r="W610" i="65"/>
  <c r="AD610" i="65" s="1"/>
  <c r="V936" i="65"/>
  <c r="AC936" i="65" s="1"/>
  <c r="W839" i="65"/>
  <c r="W707" i="65"/>
  <c r="W609" i="65"/>
  <c r="AD609" i="65" s="1"/>
  <c r="W475" i="65"/>
  <c r="W364" i="65"/>
  <c r="AD364" i="65" s="1"/>
  <c r="W261" i="65"/>
  <c r="AD261" i="65" s="1"/>
  <c r="W474" i="65"/>
  <c r="AD474" i="65" s="1"/>
  <c r="W260" i="65"/>
  <c r="AD260" i="65" s="1"/>
  <c r="W791" i="65"/>
  <c r="W660" i="65"/>
  <c r="W529" i="65"/>
  <c r="AD529" i="65" s="1"/>
  <c r="W416" i="65"/>
  <c r="AD416" i="65" s="1"/>
  <c r="W311" i="65"/>
  <c r="AD311" i="65" s="1"/>
  <c r="W659" i="65"/>
  <c r="AD659" i="65" s="1"/>
  <c r="W386" i="65"/>
  <c r="AD386" i="65" s="1"/>
  <c r="W258" i="65"/>
  <c r="T936" i="65"/>
  <c r="AA936" i="65" s="1"/>
  <c r="W823" i="65"/>
  <c r="W779" i="65"/>
  <c r="W735" i="65"/>
  <c r="W691" i="65"/>
  <c r="W653" i="65"/>
  <c r="AD653" i="65" s="1"/>
  <c r="W626" i="65"/>
  <c r="W599" i="65"/>
  <c r="AD599" i="65" s="1"/>
  <c r="W573" i="65"/>
  <c r="AD573" i="65" s="1"/>
  <c r="W549" i="65"/>
  <c r="W522" i="65"/>
  <c r="AD522" i="65" s="1"/>
  <c r="W494" i="65"/>
  <c r="AD494" i="65" s="1"/>
  <c r="W465" i="65"/>
  <c r="AD465" i="65" s="1"/>
  <c r="W436" i="65"/>
  <c r="AD436" i="65" s="1"/>
  <c r="W408" i="65"/>
  <c r="AD408" i="65" s="1"/>
  <c r="W380" i="65"/>
  <c r="AD380" i="65" s="1"/>
  <c r="W355" i="65"/>
  <c r="AD355" i="65" s="1"/>
  <c r="W329" i="65"/>
  <c r="AD329" i="65" s="1"/>
  <c r="W304" i="65"/>
  <c r="AD304" i="65" s="1"/>
  <c r="W278" i="65"/>
  <c r="AD278" i="65" s="1"/>
  <c r="W252" i="65"/>
  <c r="W347" i="65"/>
  <c r="AD347" i="65" s="1"/>
  <c r="W851" i="65"/>
  <c r="W512" i="65"/>
  <c r="W425" i="65"/>
  <c r="AD425" i="65" s="1"/>
  <c r="W241" i="65"/>
  <c r="AD241" i="65" s="1"/>
  <c r="W937" i="65"/>
  <c r="AD937" i="65" s="1"/>
  <c r="W616" i="65"/>
  <c r="W538" i="65"/>
  <c r="AD538" i="65" s="1"/>
  <c r="W370" i="65"/>
  <c r="AD370" i="65" s="1"/>
  <c r="W614" i="65"/>
  <c r="AD614" i="65" s="1"/>
  <c r="W266" i="65"/>
  <c r="AD266" i="65" s="1"/>
  <c r="W845" i="65"/>
  <c r="W669" i="65"/>
  <c r="W561" i="65"/>
  <c r="AD561" i="65" s="1"/>
  <c r="W535" i="65"/>
  <c r="AD535" i="65" s="1"/>
  <c r="W393" i="65"/>
  <c r="AD393" i="65" s="1"/>
  <c r="W317" i="65"/>
  <c r="AD317" i="65" s="1"/>
  <c r="W639" i="65"/>
  <c r="W316" i="65"/>
  <c r="AD316" i="65" s="1"/>
  <c r="W753" i="65"/>
  <c r="W583" i="65"/>
  <c r="AD583" i="65" s="1"/>
  <c r="W476" i="65"/>
  <c r="AD476" i="65" s="1"/>
  <c r="W365" i="65"/>
  <c r="W234" i="65"/>
  <c r="AD234" i="65" s="1"/>
  <c r="W636" i="65"/>
  <c r="AD636" i="65" s="1"/>
  <c r="W582" i="65"/>
  <c r="AD582" i="65" s="1"/>
  <c r="W505" i="65"/>
  <c r="W339" i="65"/>
  <c r="AD339" i="65" s="1"/>
  <c r="W417" i="65"/>
  <c r="AD417" i="65" s="1"/>
  <c r="T935" i="65"/>
  <c r="AA935" i="65" s="1"/>
  <c r="W821" i="65"/>
  <c r="W777" i="65"/>
  <c r="W733" i="65"/>
  <c r="W689" i="65"/>
  <c r="W652" i="65"/>
  <c r="AD652" i="65" s="1"/>
  <c r="W624" i="65"/>
  <c r="AD624" i="65" s="1"/>
  <c r="W598" i="65"/>
  <c r="AD598" i="65" s="1"/>
  <c r="W572" i="65"/>
  <c r="AD572" i="65" s="1"/>
  <c r="W547" i="65"/>
  <c r="AD547" i="65" s="1"/>
  <c r="W521" i="65"/>
  <c r="AD521" i="65" s="1"/>
  <c r="W493" i="65"/>
  <c r="AD493" i="65" s="1"/>
  <c r="W464" i="65"/>
  <c r="AD464" i="65" s="1"/>
  <c r="W435" i="65"/>
  <c r="AD435" i="65" s="1"/>
  <c r="W407" i="65"/>
  <c r="W379" i="65"/>
  <c r="AD379" i="65" s="1"/>
  <c r="W354" i="65"/>
  <c r="W328" i="65"/>
  <c r="AD328" i="65" s="1"/>
  <c r="W303" i="65"/>
  <c r="AD303" i="65" s="1"/>
  <c r="W277" i="65"/>
  <c r="AD277" i="65" s="1"/>
  <c r="W250" i="65"/>
  <c r="AD250" i="65" s="1"/>
  <c r="W765" i="65"/>
  <c r="W675" i="65"/>
  <c r="W455" i="65"/>
  <c r="AD455" i="65" s="1"/>
  <c r="W295" i="65"/>
  <c r="AD295" i="65" s="1"/>
  <c r="W396" i="65"/>
  <c r="AD396" i="65" s="1"/>
  <c r="W613" i="65"/>
  <c r="AD613" i="65" s="1"/>
  <c r="W421" i="65"/>
  <c r="AD421" i="65" s="1"/>
  <c r="W237" i="65"/>
  <c r="AD237" i="65" s="1"/>
  <c r="W667" i="65"/>
  <c r="W560" i="65"/>
  <c r="AD560" i="65" s="1"/>
  <c r="W449" i="65"/>
  <c r="AD449" i="65" s="1"/>
  <c r="W341" i="65"/>
  <c r="AD341" i="65" s="1"/>
  <c r="V937" i="65"/>
  <c r="AC937" i="65" s="1"/>
  <c r="W709" i="65"/>
  <c r="W637" i="65"/>
  <c r="AD637" i="65" s="1"/>
  <c r="W559" i="65"/>
  <c r="AD559" i="65" s="1"/>
  <c r="W448" i="65"/>
  <c r="W340" i="65"/>
  <c r="AD340" i="65" s="1"/>
  <c r="W262" i="65"/>
  <c r="AD262" i="65" s="1"/>
  <c r="W751" i="65"/>
  <c r="W390" i="65"/>
  <c r="W557" i="65"/>
  <c r="AD557" i="65" s="1"/>
  <c r="W231" i="65"/>
  <c r="AD231" i="65" s="1"/>
  <c r="W835" i="65"/>
  <c r="W580" i="65"/>
  <c r="AD580" i="65" s="1"/>
  <c r="W443" i="65"/>
  <c r="AD443" i="65" s="1"/>
  <c r="W361" i="65"/>
  <c r="AD361" i="65" s="1"/>
  <c r="W230" i="65"/>
  <c r="W555" i="65"/>
  <c r="W442" i="65"/>
  <c r="AD442" i="65" s="1"/>
  <c r="W360" i="65"/>
  <c r="AD360" i="65" s="1"/>
  <c r="W284" i="65"/>
  <c r="AD284" i="65" s="1"/>
  <c r="S938" i="65"/>
  <c r="Z938" i="65" s="1"/>
  <c r="W819" i="65"/>
  <c r="W775" i="65"/>
  <c r="W731" i="65"/>
  <c r="W687" i="65"/>
  <c r="W651" i="65"/>
  <c r="W623" i="65"/>
  <c r="AD623" i="65" s="1"/>
  <c r="W597" i="65"/>
  <c r="W571" i="65"/>
  <c r="W546" i="65"/>
  <c r="AD546" i="65" s="1"/>
  <c r="W520" i="65"/>
  <c r="W492" i="65"/>
  <c r="W463" i="65"/>
  <c r="W434" i="65"/>
  <c r="W405" i="65"/>
  <c r="AD405" i="65" s="1"/>
  <c r="W378" i="65"/>
  <c r="AD378" i="65" s="1"/>
  <c r="W352" i="65"/>
  <c r="AD352" i="65" s="1"/>
  <c r="W327" i="65"/>
  <c r="AD327" i="65" s="1"/>
  <c r="W302" i="65"/>
  <c r="W276" i="65"/>
  <c r="AD276" i="65" s="1"/>
  <c r="W249" i="65"/>
  <c r="AD249" i="65" s="1"/>
  <c r="S936" i="65"/>
  <c r="Z936" i="65" s="1"/>
  <c r="W815" i="65"/>
  <c r="W771" i="65"/>
  <c r="W727" i="65"/>
  <c r="W648" i="65"/>
  <c r="AD648" i="65" s="1"/>
  <c r="W621" i="65"/>
  <c r="AD621" i="65" s="1"/>
  <c r="W568" i="65"/>
  <c r="AD568" i="65" s="1"/>
  <c r="W517" i="65"/>
  <c r="W460" i="65"/>
  <c r="AD460" i="65" s="1"/>
  <c r="W403" i="65"/>
  <c r="W350" i="65"/>
  <c r="AD350" i="65" s="1"/>
  <c r="W299" i="65"/>
  <c r="AD299" i="65" s="1"/>
  <c r="W274" i="65"/>
  <c r="AD274" i="65" s="1"/>
  <c r="S935" i="65"/>
  <c r="Z935" i="65" s="1"/>
  <c r="W813" i="65"/>
  <c r="W769" i="65"/>
  <c r="W725" i="65"/>
  <c r="W681" i="65"/>
  <c r="W647" i="65"/>
  <c r="AD647" i="65" s="1"/>
  <c r="W620" i="65"/>
  <c r="AD620" i="65" s="1"/>
  <c r="W593" i="65"/>
  <c r="W567" i="65"/>
  <c r="AD567" i="65" s="1"/>
  <c r="W543" i="65"/>
  <c r="AD543" i="65" s="1"/>
  <c r="W515" i="65"/>
  <c r="AD515" i="65" s="1"/>
  <c r="W487" i="65"/>
  <c r="W459" i="65"/>
  <c r="AD459" i="65" s="1"/>
  <c r="W430" i="65"/>
  <c r="AD430" i="65" s="1"/>
  <c r="W401" i="65"/>
  <c r="W374" i="65"/>
  <c r="AD374" i="65" s="1"/>
  <c r="W349" i="65"/>
  <c r="AD349" i="65" s="1"/>
  <c r="W324" i="65"/>
  <c r="AD324" i="65" s="1"/>
  <c r="W298" i="65"/>
  <c r="AD298" i="65" s="1"/>
  <c r="W273" i="65"/>
  <c r="W246" i="65"/>
  <c r="W853" i="65"/>
  <c r="W644" i="65"/>
  <c r="AD644" i="65" s="1"/>
  <c r="W565" i="65"/>
  <c r="AD565" i="65" s="1"/>
  <c r="W484" i="65"/>
  <c r="AD484" i="65" s="1"/>
  <c r="W398" i="65"/>
  <c r="AD398" i="65" s="1"/>
  <c r="W296" i="65"/>
  <c r="AD296" i="65" s="1"/>
  <c r="W539" i="65"/>
  <c r="AD539" i="65" s="1"/>
  <c r="W717" i="65"/>
  <c r="W268" i="65"/>
  <c r="W641" i="65"/>
  <c r="AD641" i="65" s="1"/>
  <c r="W369" i="65"/>
  <c r="AD369" i="65" s="1"/>
  <c r="W801" i="65"/>
  <c r="W479" i="65"/>
  <c r="W265" i="65"/>
  <c r="AD265" i="65" s="1"/>
  <c r="S937" i="65"/>
  <c r="Z937" i="65" s="1"/>
  <c r="W817" i="65"/>
  <c r="W773" i="65"/>
  <c r="W729" i="65"/>
  <c r="W685" i="65"/>
  <c r="W649" i="65"/>
  <c r="AD649" i="65" s="1"/>
  <c r="W622" i="65"/>
  <c r="AD622" i="65" s="1"/>
  <c r="W595" i="65"/>
  <c r="AD595" i="65" s="1"/>
  <c r="W569" i="65"/>
  <c r="AD569" i="65" s="1"/>
  <c r="W545" i="65"/>
  <c r="AD545" i="65" s="1"/>
  <c r="W518" i="65"/>
  <c r="AD518" i="65" s="1"/>
  <c r="W490" i="65"/>
  <c r="W461" i="65"/>
  <c r="AD461" i="65" s="1"/>
  <c r="W433" i="65"/>
  <c r="AD433" i="65" s="1"/>
  <c r="W404" i="65"/>
  <c r="AD404" i="65" s="1"/>
  <c r="W377" i="65"/>
  <c r="W351" i="65"/>
  <c r="AD351" i="65" s="1"/>
  <c r="W326" i="65"/>
  <c r="AD326" i="65" s="1"/>
  <c r="W301" i="65"/>
  <c r="AD301" i="65" s="1"/>
  <c r="W275" i="65"/>
  <c r="AD275" i="65" s="1"/>
  <c r="W248" i="65"/>
  <c r="AD248" i="65" s="1"/>
  <c r="W683" i="65"/>
  <c r="W594" i="65"/>
  <c r="AD594" i="65" s="1"/>
  <c r="W544" i="65"/>
  <c r="W488" i="65"/>
  <c r="AD488" i="65" s="1"/>
  <c r="W431" i="65"/>
  <c r="W375" i="65"/>
  <c r="AD375" i="65" s="1"/>
  <c r="W325" i="65"/>
  <c r="AD325" i="65" s="1"/>
  <c r="W247" i="65"/>
  <c r="AD247" i="65" s="1"/>
  <c r="W677" i="65"/>
  <c r="W540" i="65"/>
  <c r="AD540" i="65" s="1"/>
  <c r="W427" i="65"/>
  <c r="W270" i="65"/>
  <c r="AD270" i="65" s="1"/>
  <c r="W321" i="65"/>
  <c r="W673" i="65"/>
  <c r="W563" i="65"/>
  <c r="AD563" i="65" s="1"/>
  <c r="W454" i="65"/>
  <c r="W240" i="65"/>
  <c r="AD240" i="65" s="1"/>
  <c r="W537" i="65"/>
  <c r="W239" i="65"/>
  <c r="W935" i="65"/>
  <c r="AD935" i="65" s="1"/>
  <c r="W713" i="65"/>
  <c r="W585" i="65"/>
  <c r="AD585" i="65" s="1"/>
  <c r="W508" i="65"/>
  <c r="AD508" i="65" s="1"/>
  <c r="W342" i="65"/>
  <c r="AD342" i="65" s="1"/>
  <c r="V938" i="65"/>
  <c r="AC938" i="65" s="1"/>
  <c r="W711" i="65"/>
  <c r="W612" i="65"/>
  <c r="W584" i="65"/>
  <c r="AD584" i="65" s="1"/>
  <c r="W477" i="65"/>
  <c r="AD477" i="65" s="1"/>
  <c r="W367" i="65"/>
  <c r="AD367" i="65" s="1"/>
  <c r="W236" i="65"/>
  <c r="W795" i="65"/>
  <c r="W558" i="65"/>
  <c r="AD558" i="65" s="1"/>
  <c r="W446" i="65"/>
  <c r="AD446" i="65" s="1"/>
  <c r="W314" i="65"/>
  <c r="V935" i="65"/>
  <c r="AC935" i="65" s="1"/>
  <c r="W837" i="65"/>
  <c r="W749" i="65"/>
  <c r="W635" i="65"/>
  <c r="AD635" i="65" s="1"/>
  <c r="W581" i="65"/>
  <c r="AD581" i="65" s="1"/>
  <c r="W503" i="65"/>
  <c r="AD503" i="65" s="1"/>
  <c r="W388" i="65"/>
  <c r="AD388" i="65" s="1"/>
  <c r="W338" i="65"/>
  <c r="AD338" i="65" s="1"/>
  <c r="W287" i="65"/>
  <c r="AD287" i="65" s="1"/>
  <c r="U938" i="65"/>
  <c r="AB938" i="65" s="1"/>
  <c r="W703" i="65"/>
  <c r="W607" i="65"/>
  <c r="AD607" i="65" s="1"/>
  <c r="W502" i="65"/>
  <c r="W387" i="65"/>
  <c r="W286" i="65"/>
  <c r="W855" i="65"/>
  <c r="W811" i="65"/>
  <c r="W767" i="65"/>
  <c r="W723" i="65"/>
  <c r="W679" i="65"/>
  <c r="W646" i="65"/>
  <c r="W619" i="65"/>
  <c r="AD619" i="65" s="1"/>
  <c r="W591" i="65"/>
  <c r="AD591" i="65" s="1"/>
  <c r="W566" i="65"/>
  <c r="AD566" i="65" s="1"/>
  <c r="W541" i="65"/>
  <c r="AD541" i="65" s="1"/>
  <c r="W514" i="65"/>
  <c r="AD514" i="65" s="1"/>
  <c r="W485" i="65"/>
  <c r="AD485" i="65" s="1"/>
  <c r="W458" i="65"/>
  <c r="AD458" i="65" s="1"/>
  <c r="W428" i="65"/>
  <c r="AD428" i="65" s="1"/>
  <c r="W399" i="65"/>
  <c r="AD399" i="65" s="1"/>
  <c r="W373" i="65"/>
  <c r="AD373" i="65" s="1"/>
  <c r="W348" i="65"/>
  <c r="AD348" i="65" s="1"/>
  <c r="W323" i="65"/>
  <c r="AD323" i="65" s="1"/>
  <c r="W297" i="65"/>
  <c r="AD297" i="65" s="1"/>
  <c r="W271" i="65"/>
  <c r="AD271" i="65" s="1"/>
  <c r="W244" i="65"/>
  <c r="AD244" i="65" s="1"/>
  <c r="W807" i="65"/>
  <c r="W397" i="65"/>
  <c r="AD397" i="65" s="1"/>
  <c r="W805" i="65"/>
  <c r="W510" i="65"/>
  <c r="AD510" i="65" s="1"/>
  <c r="W294" i="65"/>
  <c r="AD294" i="65" s="1"/>
  <c r="W705" i="65"/>
  <c r="W747" i="65"/>
  <c r="W634" i="65"/>
  <c r="W472" i="65"/>
  <c r="AD472" i="65" s="1"/>
  <c r="W337" i="65"/>
  <c r="AD337" i="65" s="1"/>
  <c r="U937" i="65"/>
  <c r="AB937" i="65" s="1"/>
  <c r="W833" i="65"/>
  <c r="W789" i="65"/>
  <c r="W745" i="65"/>
  <c r="W701" i="65"/>
  <c r="W606" i="65"/>
  <c r="W579" i="65"/>
  <c r="AD579" i="65" s="1"/>
  <c r="W528" i="65"/>
  <c r="AD528" i="65" s="1"/>
  <c r="W500" i="65"/>
  <c r="AD500" i="65" s="1"/>
  <c r="W471" i="65"/>
  <c r="AD471" i="65" s="1"/>
  <c r="W414" i="65"/>
  <c r="AD414" i="65" s="1"/>
  <c r="W336" i="65"/>
  <c r="S851" i="65"/>
  <c r="S850" i="65" s="1"/>
  <c r="S809" i="65"/>
  <c r="S808" i="65" s="1"/>
  <c r="S853" i="65"/>
  <c r="H39" i="43"/>
  <c r="H41" i="43"/>
  <c r="H44" i="43"/>
  <c r="AB203" i="65"/>
  <c r="AB192" i="65"/>
  <c r="AB202" i="65"/>
  <c r="AB201" i="65"/>
  <c r="AB193" i="65"/>
  <c r="AB83" i="65"/>
  <c r="AB200" i="65"/>
  <c r="AB199" i="65"/>
  <c r="AB191" i="65"/>
  <c r="AB204" i="65"/>
  <c r="AB196" i="65"/>
  <c r="AB197" i="65"/>
  <c r="AB198" i="65"/>
  <c r="W924" i="65"/>
  <c r="AD924" i="65" s="1"/>
  <c r="W929" i="65"/>
  <c r="AD929" i="65" s="1"/>
  <c r="AD199" i="65"/>
  <c r="AD196" i="65"/>
  <c r="AD198" i="65"/>
  <c r="W923" i="65"/>
  <c r="AD197" i="65"/>
  <c r="W925" i="65"/>
  <c r="AD925" i="65" s="1"/>
  <c r="W927" i="65"/>
  <c r="AD927" i="65" s="1"/>
  <c r="W926" i="65"/>
  <c r="AD926" i="65" s="1"/>
  <c r="AD201" i="65"/>
  <c r="AD203" i="65"/>
  <c r="W928" i="65"/>
  <c r="AD928" i="65" s="1"/>
  <c r="AD204" i="65"/>
  <c r="W930" i="65"/>
  <c r="AD930" i="65" s="1"/>
  <c r="W931" i="65"/>
  <c r="AD931" i="65" s="1"/>
  <c r="W932" i="65"/>
  <c r="AD932" i="65" s="1"/>
  <c r="AD200" i="65"/>
  <c r="AD191" i="65"/>
  <c r="AD192" i="65"/>
  <c r="AD202" i="65"/>
  <c r="AD193" i="65"/>
  <c r="AD83" i="65"/>
  <c r="S766" i="65"/>
  <c r="S788" i="65"/>
  <c r="S128" i="65"/>
  <c r="S170" i="65"/>
  <c r="Z685" i="65"/>
  <c r="S42" i="65"/>
  <c r="S93" i="65"/>
  <c r="S110" i="65"/>
  <c r="S123" i="65"/>
  <c r="Z669" i="65"/>
  <c r="Z757" i="65"/>
  <c r="S718" i="65"/>
  <c r="S101" i="65"/>
  <c r="S100" i="65" s="1"/>
  <c r="S688" i="65"/>
  <c r="S5" i="65"/>
  <c r="S400" i="65"/>
  <c r="S702" i="65"/>
  <c r="S746" i="65"/>
  <c r="S834" i="65"/>
  <c r="S62" i="65"/>
  <c r="S90" i="65"/>
  <c r="S58" i="65"/>
  <c r="S79" i="65"/>
  <c r="Z333" i="65"/>
  <c r="Z630" i="65"/>
  <c r="S37" i="65"/>
  <c r="S95" i="65"/>
  <c r="S714" i="65"/>
  <c r="S802" i="65"/>
  <c r="S40" i="65"/>
  <c r="S154" i="65"/>
  <c r="S149" i="65"/>
  <c r="S674" i="65"/>
  <c r="S840" i="65"/>
  <c r="S44" i="65"/>
  <c r="S18" i="65"/>
  <c r="S74" i="65"/>
  <c r="S166" i="65"/>
  <c r="S682" i="65"/>
  <c r="Z705" i="65"/>
  <c r="Z704" i="65" s="1"/>
  <c r="S748" i="65"/>
  <c r="S814" i="65"/>
  <c r="S69" i="65"/>
  <c r="S181" i="65"/>
  <c r="S56" i="65"/>
  <c r="S55" i="65" s="1"/>
  <c r="S31" i="65"/>
  <c r="S698" i="65"/>
  <c r="Z679" i="65"/>
  <c r="Z678" i="65" s="1"/>
  <c r="S35" i="65"/>
  <c r="S97" i="65"/>
  <c r="Z695" i="65"/>
  <c r="S716" i="65"/>
  <c r="S760" i="65"/>
  <c r="AE4" i="65"/>
  <c r="AE15" i="65"/>
  <c r="AE27" i="65"/>
  <c r="AE44" i="65"/>
  <c r="AE58" i="65"/>
  <c r="AE71" i="65"/>
  <c r="AE86" i="65"/>
  <c r="AE103" i="65"/>
  <c r="AE116" i="65"/>
  <c r="AE163" i="65"/>
  <c r="AE176" i="65"/>
  <c r="AE188" i="65"/>
  <c r="AE244" i="65"/>
  <c r="AE258" i="65"/>
  <c r="AE271" i="65"/>
  <c r="AE284" i="65"/>
  <c r="AE297" i="65"/>
  <c r="AE310" i="65"/>
  <c r="AE323" i="65"/>
  <c r="AE336" i="65"/>
  <c r="AE348" i="65"/>
  <c r="AE360" i="65"/>
  <c r="AE373" i="65"/>
  <c r="AE386" i="65"/>
  <c r="AE399" i="65"/>
  <c r="AE414" i="65"/>
  <c r="AE428" i="65"/>
  <c r="AE442" i="65"/>
  <c r="AE458" i="65"/>
  <c r="AE471" i="65"/>
  <c r="AE485" i="65"/>
  <c r="AE500" i="65"/>
  <c r="AE514" i="65"/>
  <c r="AE528" i="65"/>
  <c r="AE541" i="65"/>
  <c r="AE555" i="65"/>
  <c r="AE566" i="65"/>
  <c r="AE579" i="65"/>
  <c r="AE591" i="65"/>
  <c r="AE606" i="65"/>
  <c r="AE619" i="65"/>
  <c r="AE632" i="65"/>
  <c r="AE646" i="65"/>
  <c r="AE659" i="65"/>
  <c r="AE679" i="65"/>
  <c r="AE701" i="65"/>
  <c r="AE723" i="65"/>
  <c r="AE745" i="65"/>
  <c r="AE744" i="65" s="1"/>
  <c r="AE767" i="65"/>
  <c r="AE789" i="65"/>
  <c r="AE811" i="65"/>
  <c r="AE833" i="65"/>
  <c r="AE10" i="65"/>
  <c r="AE22" i="65"/>
  <c r="AE35" i="65"/>
  <c r="AE34" i="65" s="1"/>
  <c r="AE51" i="65"/>
  <c r="AE66" i="65"/>
  <c r="AE79" i="65"/>
  <c r="AE93" i="65"/>
  <c r="AE110" i="65"/>
  <c r="AE123" i="65"/>
  <c r="AE171" i="65"/>
  <c r="AE183" i="65"/>
  <c r="AE237" i="65"/>
  <c r="AE252" i="65"/>
  <c r="AE265" i="65"/>
  <c r="AE278" i="65"/>
  <c r="AE292" i="65"/>
  <c r="AE304" i="65"/>
  <c r="AE317" i="65"/>
  <c r="AE329" i="65"/>
  <c r="AE342" i="65"/>
  <c r="AE355" i="65"/>
  <c r="AE368" i="65"/>
  <c r="AE380" i="65"/>
  <c r="AE393" i="65"/>
  <c r="AE408" i="65"/>
  <c r="AE421" i="65"/>
  <c r="AE436" i="65"/>
  <c r="AE451" i="65"/>
  <c r="AE465" i="65"/>
  <c r="AE479" i="65"/>
  <c r="AE494" i="65"/>
  <c r="AE508" i="65"/>
  <c r="AE522" i="65"/>
  <c r="AE535" i="65"/>
  <c r="AE549" i="65"/>
  <c r="AE561" i="65"/>
  <c r="AE573" i="65"/>
  <c r="AE585" i="65"/>
  <c r="AE599" i="65"/>
  <c r="AE613" i="65"/>
  <c r="AE626" i="65"/>
  <c r="AE640" i="65"/>
  <c r="AE653" i="65"/>
  <c r="AE669" i="65"/>
  <c r="AE691" i="65"/>
  <c r="AE713" i="65"/>
  <c r="AE735" i="65"/>
  <c r="AE757" i="65"/>
  <c r="AE779" i="65"/>
  <c r="AE778" i="65" s="1"/>
  <c r="AE801" i="65"/>
  <c r="AE823" i="65"/>
  <c r="AE822" i="65" s="1"/>
  <c r="AE845" i="65"/>
  <c r="AE855" i="65"/>
  <c r="AE5" i="65"/>
  <c r="AE16" i="65"/>
  <c r="AE28" i="65"/>
  <c r="AE45" i="65"/>
  <c r="AE59" i="65"/>
  <c r="AE72" i="65"/>
  <c r="AE87" i="65"/>
  <c r="AE104" i="65"/>
  <c r="AE117" i="65"/>
  <c r="AE164" i="65"/>
  <c r="AE177" i="65"/>
  <c r="AE230" i="65"/>
  <c r="AE246" i="65"/>
  <c r="AE259" i="65"/>
  <c r="AE273" i="65"/>
  <c r="AE286" i="65"/>
  <c r="AE298" i="65"/>
  <c r="AE311" i="65"/>
  <c r="AE324" i="65"/>
  <c r="AE337" i="65"/>
  <c r="AE349" i="65"/>
  <c r="AE361" i="65"/>
  <c r="AE374" i="65"/>
  <c r="AE387" i="65"/>
  <c r="AE401" i="65"/>
  <c r="AE416" i="65"/>
  <c r="AE430" i="65"/>
  <c r="AE443" i="65"/>
  <c r="AE459" i="65"/>
  <c r="AE472" i="65"/>
  <c r="AE487" i="65"/>
  <c r="AE502" i="65"/>
  <c r="AE515" i="65"/>
  <c r="AE529" i="65"/>
  <c r="AE543" i="65"/>
  <c r="AE556" i="65"/>
  <c r="AE567" i="65"/>
  <c r="AE580" i="65"/>
  <c r="AE593" i="65"/>
  <c r="AE607" i="65"/>
  <c r="AE620" i="65"/>
  <c r="AE634" i="65"/>
  <c r="AE647" i="65"/>
  <c r="AE660" i="65"/>
  <c r="AE681" i="65"/>
  <c r="AE703" i="65"/>
  <c r="AE702" i="65" s="1"/>
  <c r="AE725" i="65"/>
  <c r="AE747" i="65"/>
  <c r="AE769" i="65"/>
  <c r="AE791" i="65"/>
  <c r="AE813" i="65"/>
  <c r="AE835" i="65"/>
  <c r="AE11" i="65"/>
  <c r="AE23" i="65"/>
  <c r="AE37" i="65"/>
  <c r="AE52" i="65"/>
  <c r="AE67" i="65"/>
  <c r="AE80" i="65"/>
  <c r="AE95" i="65"/>
  <c r="AE94" i="65" s="1"/>
  <c r="AE111" i="65"/>
  <c r="AE124" i="65"/>
  <c r="AE172" i="65"/>
  <c r="AE184" i="65"/>
  <c r="AE239" i="65"/>
  <c r="AE253" i="65"/>
  <c r="AE266" i="65"/>
  <c r="AE279" i="65"/>
  <c r="AE293" i="65"/>
  <c r="AE305" i="65"/>
  <c r="AE319" i="65"/>
  <c r="AE330" i="65"/>
  <c r="AE344" i="65"/>
  <c r="AE356" i="65"/>
  <c r="AE369" i="65"/>
  <c r="AE381" i="65"/>
  <c r="AE395" i="65"/>
  <c r="AE409" i="65"/>
  <c r="AE423" i="65"/>
  <c r="AE437" i="65"/>
  <c r="AE452" i="65"/>
  <c r="AE467" i="65"/>
  <c r="AE481" i="65"/>
  <c r="AE495" i="65"/>
  <c r="AE509" i="65"/>
  <c r="AE523" i="65"/>
  <c r="AE537" i="65"/>
  <c r="AE550" i="65"/>
  <c r="AE562" i="65"/>
  <c r="AE574" i="65"/>
  <c r="AE586" i="65"/>
  <c r="AE600" i="65"/>
  <c r="AE614" i="65"/>
  <c r="AE627" i="65"/>
  <c r="AE641" i="65"/>
  <c r="AE654" i="65"/>
  <c r="AE671" i="65"/>
  <c r="AE693" i="65"/>
  <c r="AE715" i="65"/>
  <c r="AE737" i="65"/>
  <c r="AE759" i="65"/>
  <c r="AE758" i="65" s="1"/>
  <c r="AE781" i="65"/>
  <c r="AE803" i="65"/>
  <c r="AE825" i="65"/>
  <c r="AE6" i="65"/>
  <c r="AE18" i="65"/>
  <c r="AE29" i="65"/>
  <c r="AE46" i="65"/>
  <c r="AE61" i="65"/>
  <c r="AE74" i="65"/>
  <c r="AE88" i="65"/>
  <c r="AE105" i="65"/>
  <c r="AE118" i="65"/>
  <c r="AE166" i="65"/>
  <c r="AE178" i="65"/>
  <c r="AE231" i="65"/>
  <c r="AE247" i="65"/>
  <c r="AE260" i="65"/>
  <c r="AE274" i="65"/>
  <c r="AE287" i="65"/>
  <c r="AE299" i="65"/>
  <c r="AE312" i="65"/>
  <c r="AE325" i="65"/>
  <c r="AE338" i="65"/>
  <c r="AE350" i="65"/>
  <c r="AE362" i="65"/>
  <c r="AE375" i="65"/>
  <c r="AE388" i="65"/>
  <c r="AE403" i="65"/>
  <c r="AE417" i="65"/>
  <c r="AE431" i="65"/>
  <c r="AE445" i="65"/>
  <c r="AE460" i="65"/>
  <c r="AE474" i="65"/>
  <c r="AE488" i="65"/>
  <c r="AE503" i="65"/>
  <c r="AE517" i="65"/>
  <c r="AE531" i="65"/>
  <c r="AE544" i="65"/>
  <c r="AE557" i="65"/>
  <c r="AE568" i="65"/>
  <c r="AE581" i="65"/>
  <c r="AE594" i="65"/>
  <c r="AE608" i="65"/>
  <c r="AE621" i="65"/>
  <c r="AE635" i="65"/>
  <c r="AE648" i="65"/>
  <c r="AE661" i="65"/>
  <c r="AE683" i="65"/>
  <c r="AE682" i="65" s="1"/>
  <c r="AE705" i="65"/>
  <c r="AE727" i="65"/>
  <c r="AE749" i="65"/>
  <c r="AE748" i="65" s="1"/>
  <c r="AE771" i="65"/>
  <c r="AE793" i="65"/>
  <c r="AE815" i="65"/>
  <c r="AE837" i="65"/>
  <c r="AE12" i="65"/>
  <c r="AE24" i="65"/>
  <c r="AE38" i="65"/>
  <c r="AE53" i="65"/>
  <c r="AE68" i="65"/>
  <c r="AE81" i="65"/>
  <c r="AE97" i="65"/>
  <c r="AE96" i="65" s="1"/>
  <c r="AE112" i="65"/>
  <c r="AE125" i="65"/>
  <c r="AE173" i="65"/>
  <c r="AE185" i="65"/>
  <c r="AE240" i="65"/>
  <c r="AE254" i="65"/>
  <c r="AE268" i="65"/>
  <c r="AE281" i="65"/>
  <c r="AE294" i="65"/>
  <c r="AE307" i="65"/>
  <c r="AE320" i="65"/>
  <c r="AE331" i="65"/>
  <c r="AE345" i="65"/>
  <c r="AE357" i="65"/>
  <c r="AE370" i="65"/>
  <c r="AE382" i="65"/>
  <c r="AE396" i="65"/>
  <c r="AE411" i="65"/>
  <c r="AE424" i="65"/>
  <c r="AE439" i="65"/>
  <c r="AE454" i="65"/>
  <c r="AE468" i="65"/>
  <c r="AE482" i="65"/>
  <c r="AE497" i="65"/>
  <c r="AE510" i="65"/>
  <c r="AE525" i="65"/>
  <c r="AE538" i="65"/>
  <c r="AE551" i="65"/>
  <c r="AE563" i="65"/>
  <c r="AE575" i="65"/>
  <c r="AE587" i="65"/>
  <c r="AE602" i="65"/>
  <c r="AE616" i="65"/>
  <c r="AE628" i="65"/>
  <c r="AE642" i="65"/>
  <c r="AE655" i="65"/>
  <c r="AE673" i="65"/>
  <c r="AE695" i="65"/>
  <c r="AE717" i="65"/>
  <c r="AE739" i="65"/>
  <c r="AE761" i="65"/>
  <c r="AE760" i="65" s="1"/>
  <c r="AE783" i="65"/>
  <c r="AE805" i="65"/>
  <c r="AE827" i="65"/>
  <c r="AE7" i="65"/>
  <c r="AE19" i="65"/>
  <c r="AE31" i="65"/>
  <c r="AE47" i="65"/>
  <c r="AE62" i="65"/>
  <c r="AE75" i="65"/>
  <c r="AE89" i="65"/>
  <c r="AE106" i="65"/>
  <c r="AE119" i="65"/>
  <c r="AE167" i="65"/>
  <c r="AE180" i="65"/>
  <c r="AE233" i="65"/>
  <c r="AE248" i="65"/>
  <c r="AE261" i="65"/>
  <c r="AE275" i="65"/>
  <c r="AE288" i="65"/>
  <c r="AE301" i="65"/>
  <c r="AE314" i="65"/>
  <c r="AE326" i="65"/>
  <c r="AE339" i="65"/>
  <c r="AE351" i="65"/>
  <c r="AE364" i="65"/>
  <c r="AE377" i="65"/>
  <c r="AE390" i="65"/>
  <c r="AE404" i="65"/>
  <c r="AE418" i="65"/>
  <c r="AE433" i="65"/>
  <c r="AE446" i="65"/>
  <c r="AE461" i="65"/>
  <c r="AE475" i="65"/>
  <c r="AE490" i="65"/>
  <c r="AE489" i="65" s="1"/>
  <c r="AE505" i="65"/>
  <c r="AE518" i="65"/>
  <c r="AE532" i="65"/>
  <c r="AE545" i="65"/>
  <c r="AE558" i="65"/>
  <c r="AE569" i="65"/>
  <c r="AE582" i="65"/>
  <c r="AE595" i="65"/>
  <c r="AE609" i="65"/>
  <c r="AE622" i="65"/>
  <c r="AE636" i="65"/>
  <c r="AE649" i="65"/>
  <c r="AE663" i="65"/>
  <c r="AE685" i="65"/>
  <c r="AE707" i="65"/>
  <c r="AE729" i="65"/>
  <c r="AE751" i="65"/>
  <c r="AE773" i="65"/>
  <c r="AE795" i="65"/>
  <c r="AE817" i="65"/>
  <c r="AE839" i="65"/>
  <c r="AA203" i="65"/>
  <c r="AA192" i="65"/>
  <c r="AA193" i="65"/>
  <c r="AA200" i="65"/>
  <c r="AA196" i="65"/>
  <c r="AA201" i="65"/>
  <c r="AA83" i="65"/>
  <c r="AA202" i="65"/>
  <c r="AA199" i="65"/>
  <c r="AA191" i="65"/>
  <c r="AA204" i="65"/>
  <c r="AA198" i="65"/>
  <c r="AA197" i="65"/>
  <c r="AC29" i="65"/>
  <c r="AC27" i="65"/>
  <c r="AC25" i="65"/>
  <c r="AC24" i="65"/>
  <c r="AC23" i="65"/>
  <c r="AC21" i="65"/>
  <c r="AC19" i="65"/>
  <c r="AC22" i="65"/>
  <c r="AC20" i="65"/>
  <c r="AC26" i="65"/>
  <c r="AC193" i="65"/>
  <c r="AC198" i="65"/>
  <c r="AC202" i="65"/>
  <c r="AC201" i="65"/>
  <c r="AC196" i="65"/>
  <c r="AC199" i="65"/>
  <c r="AC203" i="65"/>
  <c r="AC204" i="65"/>
  <c r="AC197" i="65"/>
  <c r="AC83" i="65"/>
  <c r="AC191" i="65"/>
  <c r="AC192" i="65"/>
  <c r="AC200" i="65"/>
  <c r="S204" i="65"/>
  <c r="S198" i="65"/>
  <c r="S191" i="65"/>
  <c r="S195" i="65"/>
  <c r="S83" i="65"/>
  <c r="S190" i="65"/>
  <c r="S202" i="65"/>
  <c r="S199" i="65"/>
  <c r="S201" i="65"/>
  <c r="S192" i="65"/>
  <c r="S193" i="65"/>
  <c r="S203" i="65"/>
  <c r="S197" i="65"/>
  <c r="S200" i="65"/>
  <c r="S196" i="65"/>
  <c r="H38" i="43"/>
  <c r="AE938" i="65"/>
  <c r="AE934" i="65" s="1"/>
  <c r="AC28" i="65"/>
  <c r="Z25" i="65"/>
  <c r="A21" i="65" a="1"/>
  <c r="A21" i="65" s="1"/>
  <c r="A14" i="65" a="1"/>
  <c r="A14" i="65" s="1"/>
  <c r="A167" i="65" a="1"/>
  <c r="A167" i="65" s="1"/>
  <c r="A132" i="65" a="1"/>
  <c r="A132" i="65" s="1"/>
  <c r="A158" i="65" a="1"/>
  <c r="A158" i="65" s="1"/>
  <c r="A33" i="65" a="1"/>
  <c r="A33" i="65" s="1"/>
  <c r="A75" i="65" a="1"/>
  <c r="A75" i="65" s="1"/>
  <c r="A135" i="65" a="1"/>
  <c r="A135" i="65" s="1"/>
  <c r="A107" i="65" a="1"/>
  <c r="A107" i="65" s="1"/>
  <c r="A120" i="65" a="1"/>
  <c r="A120" i="65" s="1"/>
  <c r="A47" i="65" a="1"/>
  <c r="A47" i="65" s="1"/>
  <c r="A65" i="65" a="1"/>
  <c r="A65" i="65" s="1"/>
  <c r="A44" i="65" a="1"/>
  <c r="A44" i="65" s="1"/>
  <c r="A108" i="65" a="1"/>
  <c r="A108" i="65" s="1"/>
  <c r="A154" i="65" a="1"/>
  <c r="A154" i="65" s="1"/>
  <c r="A128" i="65" a="1"/>
  <c r="A128" i="65" s="1"/>
  <c r="A131" i="65" a="1"/>
  <c r="A131" i="65" s="1"/>
  <c r="A157" i="65" a="1"/>
  <c r="A157" i="65" s="1"/>
  <c r="A32" i="65" a="1"/>
  <c r="A32" i="65" s="1"/>
  <c r="A25" i="65" a="1"/>
  <c r="A25" i="65" s="1"/>
  <c r="A150" i="65" a="1"/>
  <c r="A150" i="65" s="1"/>
  <c r="A142" i="65" a="1"/>
  <c r="A142" i="65" s="1"/>
  <c r="A29" i="65" a="1"/>
  <c r="A29" i="65" s="1"/>
  <c r="A16" i="65" a="1"/>
  <c r="A16" i="65" s="1"/>
  <c r="A144" i="65" a="1"/>
  <c r="A144" i="65" s="1"/>
  <c r="A27" i="65" a="1"/>
  <c r="A27" i="65" s="1"/>
  <c r="A8" i="65" a="1"/>
  <c r="A8" i="65" s="1"/>
  <c r="A89" i="65" a="1"/>
  <c r="A89" i="65" s="1"/>
  <c r="A112" i="65" a="1"/>
  <c r="A112" i="65" s="1"/>
  <c r="A72" i="65" a="1"/>
  <c r="A72" i="65" s="1"/>
  <c r="A121" i="65" a="1"/>
  <c r="A121" i="65" s="1"/>
  <c r="A26" i="65" a="1"/>
  <c r="A26" i="65" s="1"/>
  <c r="A10" i="65" a="1"/>
  <c r="A10" i="65" s="1"/>
  <c r="A88" i="65" a="1"/>
  <c r="A88" i="65" s="1"/>
  <c r="A11" i="65" a="1"/>
  <c r="A11" i="65" s="1"/>
  <c r="A143" i="65" a="1"/>
  <c r="A143" i="65" s="1"/>
  <c r="A15" i="65" a="1"/>
  <c r="A15" i="65" s="1"/>
  <c r="A22" i="65" a="1"/>
  <c r="A22" i="65" s="1"/>
  <c r="A141" i="65" a="1"/>
  <c r="A141" i="65" s="1"/>
  <c r="A149" i="65" a="1"/>
  <c r="A149" i="65" s="1"/>
  <c r="A52" i="65" a="1"/>
  <c r="A52" i="65" s="1"/>
  <c r="A124" i="65" a="1"/>
  <c r="A124" i="65" s="1"/>
  <c r="A24" i="65" a="1"/>
  <c r="A24" i="65" s="1"/>
  <c r="A5" i="65" a="1"/>
  <c r="A5" i="65" s="1"/>
  <c r="A66" i="65" a="1"/>
  <c r="A66" i="65" s="1"/>
  <c r="A110" i="65" a="1"/>
  <c r="A110" i="65" s="1"/>
  <c r="A59" i="65" a="1"/>
  <c r="A59" i="65" s="1"/>
  <c r="A156" i="65" a="1"/>
  <c r="A156" i="65" s="1"/>
  <c r="A31" i="65" a="1"/>
  <c r="A31" i="65" s="1"/>
  <c r="A130" i="65" a="1"/>
  <c r="A130" i="65" s="1"/>
  <c r="A145" i="65" a="1"/>
  <c r="A145" i="65" s="1"/>
  <c r="A186" i="65" a="1"/>
  <c r="A186" i="65" s="1"/>
  <c r="A9" i="65" a="1"/>
  <c r="A9" i="65" s="1"/>
  <c r="A37" i="65" a="1"/>
  <c r="A37" i="65" s="1"/>
  <c r="A28" i="65" a="1"/>
  <c r="A28" i="65" s="1"/>
  <c r="A79" i="65" a="1"/>
  <c r="A79" i="65" s="1"/>
  <c r="A151" i="65" a="1"/>
  <c r="A151" i="65" s="1"/>
  <c r="A90" i="65" a="1"/>
  <c r="A90" i="65" s="1"/>
  <c r="A133" i="65" a="1"/>
  <c r="A133" i="65" s="1"/>
  <c r="A159" i="65" a="1"/>
  <c r="A159" i="65" s="1"/>
  <c r="A51" i="65" a="1"/>
  <c r="A51" i="65" s="1"/>
  <c r="A70" i="65" a="1"/>
  <c r="A70" i="65" s="1"/>
  <c r="A67" i="65" a="1"/>
  <c r="A67" i="65" s="1"/>
  <c r="A45" i="65" a="1"/>
  <c r="A45" i="65" s="1"/>
  <c r="A74" i="65" a="1"/>
  <c r="A74" i="65" s="1"/>
  <c r="A46" i="65" a="1"/>
  <c r="A46" i="65" s="1"/>
  <c r="A134" i="65" a="1"/>
  <c r="A134" i="65" s="1"/>
  <c r="A106" i="65" a="1"/>
  <c r="A106" i="65" s="1"/>
  <c r="A119" i="65" a="1"/>
  <c r="A119" i="65" s="1"/>
  <c r="A4" i="65" a="1"/>
  <c r="A4" i="65" s="1"/>
  <c r="A87" i="65" a="1"/>
  <c r="A87" i="65" s="1"/>
  <c r="A23" i="65" a="1"/>
  <c r="A23" i="65" s="1"/>
  <c r="A170" i="65" a="1"/>
  <c r="A170" i="65" s="1"/>
  <c r="A181" i="65" a="1"/>
  <c r="A181" i="65" s="1"/>
  <c r="A644" i="65" a="1"/>
  <c r="A644" i="65" s="1"/>
  <c r="A290" i="65" a="1"/>
  <c r="A290" i="65" s="1"/>
  <c r="A632" i="65" a="1"/>
  <c r="A632" i="65" s="1"/>
  <c r="A604" i="65" a="1"/>
  <c r="A604" i="65" s="1"/>
  <c r="A299" i="65" a="1"/>
  <c r="A299" i="65" s="1"/>
  <c r="A262" i="65" a="1"/>
  <c r="A262" i="65" s="1"/>
  <c r="A614" i="65" a="1"/>
  <c r="A614" i="65" s="1"/>
  <c r="A600" i="65" a="1"/>
  <c r="A600" i="65" s="1"/>
  <c r="A637" i="65" a="1"/>
  <c r="A637" i="65" s="1"/>
  <c r="A256" i="65" a="1"/>
  <c r="A256" i="65" s="1"/>
  <c r="A352" i="65" a="1"/>
  <c r="A352" i="65" s="1"/>
  <c r="A312" i="65" a="1"/>
  <c r="A312" i="65" s="1"/>
  <c r="A701" i="65" a="1"/>
  <c r="A701" i="65" s="1"/>
  <c r="A661" i="65" a="1"/>
  <c r="A661" i="65" s="1"/>
  <c r="A624" i="65" a="1"/>
  <c r="A624" i="65" s="1"/>
  <c r="A305" i="65" a="1"/>
  <c r="A305" i="65" s="1"/>
  <c r="A649" i="65" a="1"/>
  <c r="A649" i="65" s="1"/>
  <c r="A249" i="65" a="1"/>
  <c r="A249" i="65" s="1"/>
  <c r="A383" i="65" a="1"/>
  <c r="A383" i="65" s="1"/>
  <c r="A375" i="65" a="1"/>
  <c r="A375" i="65" s="1"/>
  <c r="A330" i="65" a="1"/>
  <c r="A330" i="65" s="1"/>
  <c r="A342" i="65" a="1"/>
  <c r="A342" i="65" s="1"/>
  <c r="A271" i="65" a="1"/>
  <c r="A271" i="65" s="1"/>
  <c r="A362" i="65" a="1"/>
  <c r="A362" i="65" s="1"/>
  <c r="A579" i="65" a="1"/>
  <c r="A579" i="65" s="1"/>
  <c r="A829" i="65" a="1"/>
  <c r="A829" i="65" s="1"/>
  <c r="A739" i="65" a="1"/>
  <c r="A739" i="65" s="1"/>
  <c r="A307" i="65" a="1"/>
  <c r="A307" i="65" s="1"/>
  <c r="A431" i="65" a="1"/>
  <c r="A431" i="65" s="1"/>
  <c r="A360" i="65" a="1"/>
  <c r="A360" i="65" s="1"/>
  <c r="A325" i="65" a="1"/>
  <c r="A325" i="65" s="1"/>
  <c r="A795" i="65" a="1"/>
  <c r="A795" i="65" s="1"/>
  <c r="A643" i="65" a="1"/>
  <c r="A643" i="65" s="1"/>
  <c r="A619" i="65" a="1"/>
  <c r="A619" i="65" s="1"/>
  <c r="A655" i="65" a="1"/>
  <c r="A655" i="65" s="1"/>
  <c r="A631" i="65" a="1"/>
  <c r="A631" i="65" s="1"/>
  <c r="A334" i="65" a="1"/>
  <c r="A334" i="65" s="1"/>
  <c r="A455" i="65" a="1"/>
  <c r="A455" i="65" s="1"/>
  <c r="A298" i="65" a="1"/>
  <c r="A298" i="65" s="1"/>
  <c r="A309" i="65" a="1"/>
  <c r="A309" i="65" s="1"/>
  <c r="A603" i="65" a="1"/>
  <c r="A603" i="65" s="1"/>
  <c r="A613" i="65" a="1"/>
  <c r="A613" i="65" s="1"/>
  <c r="A381" i="65" a="1"/>
  <c r="A381" i="65" s="1"/>
  <c r="A304" i="65" a="1"/>
  <c r="A304" i="65" s="1"/>
  <c r="A488" i="65" a="1"/>
  <c r="A488" i="65" s="1"/>
  <c r="A446" i="65" a="1"/>
  <c r="A446" i="65" s="1"/>
  <c r="A365" i="65" a="1"/>
  <c r="A365" i="65" s="1"/>
  <c r="A350" i="65" a="1"/>
  <c r="A350" i="65" s="1"/>
  <c r="A443" i="65" a="1"/>
  <c r="A443" i="65" s="1"/>
  <c r="A340" i="65" a="1"/>
  <c r="A340" i="65" s="1"/>
  <c r="A452" i="65" a="1"/>
  <c r="A452" i="65" s="1"/>
  <c r="A753" i="65" a="1"/>
  <c r="A753" i="65" s="1"/>
  <c r="A465" i="65" a="1"/>
  <c r="A465" i="65" s="1"/>
  <c r="A607" i="65" a="1"/>
  <c r="A607" i="65" s="1"/>
  <c r="A382" i="65" a="1"/>
  <c r="A382" i="65" s="1"/>
  <c r="A470" i="65" a="1"/>
  <c r="A470" i="65" s="1"/>
  <c r="A311" i="65" a="1"/>
  <c r="A311" i="65" s="1"/>
  <c r="A493" i="65" a="1"/>
  <c r="A493" i="65" s="1"/>
  <c r="A557" i="65" a="1"/>
  <c r="A557" i="65" s="1"/>
  <c r="A545" i="65" a="1"/>
  <c r="A545" i="65" s="1"/>
  <c r="A689" i="65" a="1"/>
  <c r="A689" i="65" s="1"/>
  <c r="A374" i="65" a="1"/>
  <c r="A374" i="65" s="1"/>
  <c r="A393" i="65" a="1"/>
  <c r="A393" i="65" s="1"/>
  <c r="A316" i="65" a="1"/>
  <c r="A316" i="65" s="1"/>
  <c r="A329" i="65" a="1"/>
  <c r="A329" i="65" s="1"/>
  <c r="A351" i="65" a="1"/>
  <c r="A351" i="65" s="1"/>
  <c r="A551" i="65" a="1"/>
  <c r="A551" i="65" s="1"/>
  <c r="A361" i="65" a="1"/>
  <c r="A361" i="65" s="1"/>
  <c r="A388" i="65" a="1"/>
  <c r="A388" i="65" s="1"/>
  <c r="A341" i="65" a="1"/>
  <c r="A341" i="65" s="1"/>
  <c r="A278" i="65" a="1"/>
  <c r="A278" i="65" s="1"/>
  <c r="A482" i="65" a="1"/>
  <c r="A482" i="65" s="1"/>
  <c r="A623" i="65" a="1"/>
  <c r="A623" i="65" s="1"/>
  <c r="A498" i="65" a="1"/>
  <c r="A498" i="65" s="1"/>
  <c r="A620" i="65" a="1"/>
  <c r="A620" i="65" s="1"/>
  <c r="A380" i="65" a="1"/>
  <c r="A380" i="65" s="1"/>
  <c r="A507" i="65" a="1"/>
  <c r="A507" i="65" s="1"/>
  <c r="A310" i="65" a="1"/>
  <c r="A310" i="65" s="1"/>
  <c r="A427" i="65" a="1"/>
  <c r="A427" i="65" s="1"/>
  <c r="A250" i="65" a="1"/>
  <c r="A250" i="65" s="1"/>
  <c r="A440" i="65" a="1"/>
  <c r="A440" i="65" s="1"/>
  <c r="A641" i="65" a="1"/>
  <c r="A641" i="65" s="1"/>
  <c r="A652" i="65" a="1"/>
  <c r="A652" i="65" s="1"/>
  <c r="A339" i="65" a="1"/>
  <c r="A339" i="65" s="1"/>
  <c r="A409" i="65" a="1"/>
  <c r="A409" i="65" s="1"/>
  <c r="A326" i="65" a="1"/>
  <c r="A326" i="65" s="1"/>
  <c r="A359" i="65" a="1"/>
  <c r="A359" i="65" s="1"/>
  <c r="A279" i="65" a="1"/>
  <c r="A279" i="65" s="1"/>
  <c r="A372" i="65" a="1"/>
  <c r="A372" i="65" s="1"/>
  <c r="A349" i="65" a="1"/>
  <c r="A349" i="65" s="1"/>
  <c r="A697" i="65" a="1"/>
  <c r="A697" i="65" s="1"/>
  <c r="A448" i="65" a="1"/>
  <c r="A448" i="65" s="1"/>
  <c r="A387" i="65" a="1"/>
  <c r="A387" i="65" s="1"/>
  <c r="A433" i="65" a="1"/>
  <c r="A433" i="65" s="1"/>
  <c r="A441" i="65" a="1"/>
  <c r="A441" i="65" s="1"/>
  <c r="A617" i="65" a="1"/>
  <c r="A617" i="65" s="1"/>
  <c r="A653" i="65" a="1"/>
  <c r="A653" i="65" s="1"/>
  <c r="A640" i="65" a="1"/>
  <c r="A640" i="65" s="1"/>
  <c r="A368" i="65" a="1"/>
  <c r="A368" i="65" s="1"/>
  <c r="A337" i="65" a="1"/>
  <c r="A337" i="65" s="1"/>
  <c r="A308" i="65" a="1"/>
  <c r="A308" i="65" s="1"/>
  <c r="A230" i="65" a="1"/>
  <c r="A230" i="65" s="1"/>
  <c r="A378" i="65" a="1"/>
  <c r="A378" i="65" s="1"/>
  <c r="A294" i="65" a="1"/>
  <c r="A294" i="65" s="1"/>
  <c r="A320" i="65" a="1"/>
  <c r="A320" i="65" s="1"/>
  <c r="A675" i="65" a="1"/>
  <c r="A675" i="65" s="1"/>
  <c r="A423" i="65" a="1"/>
  <c r="A423" i="65" s="1"/>
  <c r="A518" i="65" a="1"/>
  <c r="A518" i="65" s="1"/>
  <c r="A515" i="65" a="1"/>
  <c r="A515" i="65" s="1"/>
  <c r="A594" i="65" a="1"/>
  <c r="A594" i="65" s="1"/>
  <c r="A469" i="65" a="1"/>
  <c r="A469" i="65" s="1"/>
  <c r="A404" i="65" a="1"/>
  <c r="A404" i="65" s="1"/>
  <c r="A532" i="65" a="1"/>
  <c r="A532" i="65" s="1"/>
  <c r="A590" i="65" a="1"/>
  <c r="A590" i="65" s="1"/>
  <c r="A627" i="65" a="1"/>
  <c r="A627" i="65" s="1"/>
  <c r="A327" i="65" a="1"/>
  <c r="A327" i="65" s="1"/>
  <c r="A270" i="65" a="1"/>
  <c r="A270" i="65" s="1"/>
  <c r="A599" i="65" a="1"/>
  <c r="A599" i="65" s="1"/>
  <c r="A526" i="65" a="1"/>
  <c r="A526" i="65" s="1"/>
  <c r="A636" i="65" a="1"/>
  <c r="A636" i="65" s="1"/>
  <c r="A317" i="65" a="1"/>
  <c r="A317" i="65" s="1"/>
  <c r="A464" i="65" a="1"/>
  <c r="A464" i="65" s="1"/>
  <c r="A392" i="65" a="1"/>
  <c r="A392" i="65" s="1"/>
  <c r="A421" i="65" a="1"/>
  <c r="A421" i="65" s="1"/>
  <c r="A648" i="65" a="1"/>
  <c r="A648" i="65" s="1"/>
  <c r="A248" i="65" a="1"/>
  <c r="A248" i="65" s="1"/>
  <c r="A435" i="65" a="1"/>
  <c r="A435" i="65" s="1"/>
  <c r="A303" i="65" a="1"/>
  <c r="A303" i="65" s="1"/>
  <c r="A373" i="65" a="1"/>
  <c r="A373" i="65" s="1"/>
  <c r="A660" i="65" a="1"/>
  <c r="A660" i="65" s="1"/>
  <c r="A621" i="65" a="1"/>
  <c r="A621" i="65" s="1"/>
  <c r="A506" i="65" a="1"/>
  <c r="A506" i="65" s="1"/>
  <c r="A414" i="65" a="1"/>
  <c r="A414" i="65" s="1"/>
  <c r="A513" i="65" a="1"/>
  <c r="A513" i="65" s="1"/>
  <c r="A781" i="65" a="1"/>
  <c r="A781" i="65" s="1"/>
  <c r="A508" i="65" a="1"/>
  <c r="A508" i="65" s="1"/>
  <c r="A239" i="65" a="1"/>
  <c r="A239" i="65" s="1"/>
  <c r="A533" i="65" a="1"/>
  <c r="A533" i="65" s="1"/>
  <c r="A521" i="65" a="1"/>
  <c r="A521" i="65" s="1"/>
  <c r="A369" i="65" a="1"/>
  <c r="A369" i="65" s="1"/>
  <c r="A322" i="65" a="1"/>
  <c r="A322" i="65" s="1"/>
  <c r="A287" i="65" a="1"/>
  <c r="A287" i="65" s="1"/>
  <c r="A345" i="65" a="1"/>
  <c r="A345" i="65" s="1"/>
  <c r="A274" i="65" a="1"/>
  <c r="A274" i="65" s="1"/>
  <c r="A539" i="65" a="1"/>
  <c r="A539" i="65" s="1"/>
  <c r="A269" i="65" a="1"/>
  <c r="A269" i="65" s="1"/>
  <c r="A397" i="65" a="1"/>
  <c r="A397" i="65" s="1"/>
  <c r="A253" i="65" a="1"/>
  <c r="A253" i="65" s="1"/>
  <c r="A527" i="65" a="1"/>
  <c r="A527" i="65" s="1"/>
  <c r="A408" i="65" a="1"/>
  <c r="A408" i="65" s="1"/>
  <c r="A295" i="65" a="1"/>
  <c r="A295" i="65" s="1"/>
  <c r="A259" i="65" a="1"/>
  <c r="A259" i="65" s="1"/>
  <c r="A355" i="65" a="1"/>
  <c r="A355" i="65" s="1"/>
  <c r="A475" i="65" a="1"/>
  <c r="A475" i="65" s="1"/>
  <c r="A534" i="65" a="1"/>
  <c r="A534" i="65" s="1"/>
  <c r="A522" i="65" a="1"/>
  <c r="A522" i="65" s="1"/>
  <c r="A323" i="65" a="1"/>
  <c r="A323" i="65" s="1"/>
  <c r="A288" i="65" a="1"/>
  <c r="A288" i="65" s="1"/>
  <c r="A346" i="65" a="1"/>
  <c r="A346" i="65" s="1"/>
  <c r="A275" i="65" a="1"/>
  <c r="A275" i="65" s="1"/>
  <c r="A356" i="65" a="1"/>
  <c r="A356" i="65" s="1"/>
  <c r="A540" i="65" a="1"/>
  <c r="A540" i="65" s="1"/>
  <c r="A260" i="65" a="1"/>
  <c r="A260" i="65" s="1"/>
  <c r="A398" i="65" a="1"/>
  <c r="A398" i="65" s="1"/>
  <c r="A528" i="65" a="1"/>
  <c r="A528" i="65" s="1"/>
  <c r="A254" i="65" a="1"/>
  <c r="A254" i="65" s="1"/>
  <c r="A240" i="65" a="1"/>
  <c r="A240" i="65" s="1"/>
  <c r="A296" i="65" a="1"/>
  <c r="A296" i="65" s="1"/>
  <c r="A476" i="65" a="1"/>
  <c r="A476" i="65" s="1"/>
  <c r="A370" i="65" a="1"/>
  <c r="A370" i="65" s="1"/>
  <c r="A509" i="65" a="1"/>
  <c r="A509" i="65" s="1"/>
  <c r="A428" i="65" a="1"/>
  <c r="A428" i="65" s="1"/>
  <c r="A266" i="65" a="1"/>
  <c r="A266" i="65" s="1"/>
  <c r="A442" i="65" a="1"/>
  <c r="A442" i="65" s="1"/>
  <c r="A654" i="65" a="1"/>
  <c r="A654" i="65" s="1"/>
  <c r="A231" i="65" a="1"/>
  <c r="A231" i="65" s="1"/>
  <c r="A479" i="65" a="1"/>
  <c r="A479" i="65" s="1"/>
  <c r="A767" i="65" a="1"/>
  <c r="A767" i="65" s="1"/>
  <c r="A793" i="65" a="1"/>
  <c r="A793" i="65" s="1"/>
  <c r="A419" i="65" a="1"/>
  <c r="A419" i="65" s="1"/>
  <c r="A510" i="65" a="1"/>
  <c r="A510" i="65" s="1"/>
  <c r="A371" i="65" a="1"/>
  <c r="A371" i="65" s="1"/>
  <c r="A357" i="65" a="1"/>
  <c r="A357" i="65" s="1"/>
  <c r="A529" i="65" a="1"/>
  <c r="A529" i="65" s="1"/>
  <c r="A289" i="65" a="1"/>
  <c r="A289" i="65" s="1"/>
  <c r="A255" i="65" a="1"/>
  <c r="A255" i="65" s="1"/>
  <c r="A241" i="65" a="1"/>
  <c r="A241" i="65" s="1"/>
  <c r="A523" i="65" a="1"/>
  <c r="A523" i="65" s="1"/>
  <c r="A514" i="65" a="1"/>
  <c r="A514" i="65" s="1"/>
  <c r="A293" i="65" a="1"/>
  <c r="A293" i="65" s="1"/>
  <c r="A261" i="65" a="1"/>
  <c r="A261" i="65" s="1"/>
  <c r="A324" i="65" a="1"/>
  <c r="A324" i="65" s="1"/>
  <c r="A535" i="65" a="1"/>
  <c r="A535" i="65" s="1"/>
  <c r="A347" i="65" a="1"/>
  <c r="A347" i="65" s="1"/>
  <c r="A541" i="65" a="1"/>
  <c r="A541" i="65" s="1"/>
  <c r="A276" i="65" a="1"/>
  <c r="A276" i="65" s="1"/>
  <c r="A399" i="65" a="1"/>
  <c r="A399" i="65" s="1"/>
  <c r="A434" i="65" a="1"/>
  <c r="A434" i="65" s="1"/>
  <c r="A801" i="65" a="1"/>
  <c r="A801" i="65" s="1"/>
  <c r="Q501" i="65"/>
  <c r="A656" i="65" a="1"/>
  <c r="A656" i="65" s="1"/>
  <c r="A791" i="65" a="1"/>
  <c r="A791" i="65" s="1"/>
  <c r="A348" i="65" a="1"/>
  <c r="A348" i="65" s="1"/>
  <c r="A302" i="65" a="1"/>
  <c r="A302" i="65" s="1"/>
  <c r="A277" i="65" a="1"/>
  <c r="A277" i="65" s="1"/>
  <c r="A618" i="65" a="1"/>
  <c r="A618" i="65" s="1"/>
  <c r="A391" i="65" a="1"/>
  <c r="A391" i="65" s="1"/>
  <c r="A358" i="65" a="1"/>
  <c r="A358" i="65" s="1"/>
  <c r="A379" i="65" a="1"/>
  <c r="A379" i="65" s="1"/>
  <c r="A477" i="65" a="1"/>
  <c r="A477" i="65" s="1"/>
  <c r="A642" i="65" a="1"/>
  <c r="A642" i="65" s="1"/>
  <c r="A591" i="65" a="1"/>
  <c r="A591" i="65" s="1"/>
  <c r="A321" i="65" a="1"/>
  <c r="A321" i="65" s="1"/>
  <c r="A628" i="65" a="1"/>
  <c r="A628" i="65" s="1"/>
  <c r="A665" i="65" a="1"/>
  <c r="A665" i="65" s="1"/>
  <c r="A598" i="65" a="1"/>
  <c r="A598" i="65" s="1"/>
  <c r="A297" i="65" a="1"/>
  <c r="A297" i="65" s="1"/>
  <c r="A386" i="65" a="1"/>
  <c r="A386" i="65" s="1"/>
  <c r="A247" i="65" a="1"/>
  <c r="A247" i="65" s="1"/>
  <c r="A635" i="65" a="1"/>
  <c r="A635" i="65" s="1"/>
  <c r="A538" i="65" a="1"/>
  <c r="A538" i="65" s="1"/>
  <c r="A338" i="65" a="1"/>
  <c r="A338" i="65" s="1"/>
  <c r="A471" i="65" a="1"/>
  <c r="A471" i="65" s="1"/>
  <c r="A595" i="65" a="1"/>
  <c r="A595" i="65" s="1"/>
  <c r="A659" i="65" a="1"/>
  <c r="A659" i="65" s="1"/>
  <c r="A315" i="65" a="1"/>
  <c r="A315" i="65" s="1"/>
  <c r="A265" i="65" a="1"/>
  <c r="A265" i="65" s="1"/>
  <c r="A609" i="65" a="1"/>
  <c r="A609" i="65" s="1"/>
  <c r="A647" i="65" a="1"/>
  <c r="A647" i="65" s="1"/>
  <c r="A396" i="65" a="1"/>
  <c r="A396" i="65" s="1"/>
  <c r="A494" i="65" a="1"/>
  <c r="A494" i="65" s="1"/>
  <c r="A558" i="65" a="1"/>
  <c r="A558" i="65" s="1"/>
  <c r="A546" i="65" a="1"/>
  <c r="A546" i="65" s="1"/>
  <c r="A608" i="65" a="1"/>
  <c r="A608" i="65" s="1"/>
  <c r="A552" i="65" a="1"/>
  <c r="A552" i="65" s="1"/>
  <c r="A236" i="65" a="1"/>
  <c r="A236" i="65" s="1"/>
  <c r="A499" i="65" a="1"/>
  <c r="A499" i="65" s="1"/>
  <c r="A484" i="65" a="1"/>
  <c r="A484" i="65" s="1"/>
  <c r="A437" i="65" a="1"/>
  <c r="A437" i="65" s="1"/>
  <c r="A420" i="65" a="1"/>
  <c r="A420" i="65" s="1"/>
  <c r="A405" i="65" a="1"/>
  <c r="A405" i="65" s="1"/>
  <c r="A483" i="65" a="1"/>
  <c r="A483" i="65" s="1"/>
  <c r="A556" i="65" a="1"/>
  <c r="A556" i="65" s="1"/>
  <c r="A544" i="65" a="1"/>
  <c r="A544" i="65" s="1"/>
  <c r="A563" i="65" a="1"/>
  <c r="A563" i="65" s="1"/>
  <c r="A550" i="65" a="1"/>
  <c r="A550" i="65" s="1"/>
  <c r="A559" i="65" a="1"/>
  <c r="A559" i="65" s="1"/>
  <c r="A237" i="65" a="1"/>
  <c r="A237" i="65" s="1"/>
  <c r="A553" i="65" a="1"/>
  <c r="A553" i="65" s="1"/>
  <c r="A485" i="65" a="1"/>
  <c r="A485" i="65" s="1"/>
  <c r="A500" i="65" a="1"/>
  <c r="A500" i="65" s="1"/>
  <c r="A547" i="65" a="1"/>
  <c r="A547" i="65" s="1"/>
  <c r="A610" i="65" a="1"/>
  <c r="A610" i="65" s="1"/>
  <c r="A495" i="65" a="1"/>
  <c r="A495" i="65" s="1"/>
  <c r="A445" i="65" a="1"/>
  <c r="A445" i="65" s="1"/>
  <c r="A809" i="65" a="1"/>
  <c r="A809" i="65" s="1"/>
  <c r="A622" i="65" a="1"/>
  <c r="A622" i="65" s="1"/>
  <c r="A328" i="65" a="1"/>
  <c r="A328" i="65" s="1"/>
  <c r="P239" i="65" a="1"/>
  <c r="P239" i="65" s="1"/>
  <c r="V239" i="65" s="1"/>
  <c r="O239" i="65" a="1"/>
  <c r="O239" i="65" s="1"/>
  <c r="U239" i="65" s="1"/>
  <c r="N239" i="65" a="1"/>
  <c r="N239" i="65" s="1"/>
  <c r="T239" i="65" s="1"/>
  <c r="P459" i="65" a="1"/>
  <c r="P459" i="65" s="1"/>
  <c r="V459" i="65" s="1"/>
  <c r="O459" i="65" a="1"/>
  <c r="O459" i="65" s="1"/>
  <c r="N459" i="65" a="1"/>
  <c r="N459" i="65" s="1"/>
  <c r="T459" i="65" s="1"/>
  <c r="M231" i="65" a="1"/>
  <c r="M231" i="65" s="1"/>
  <c r="S231" i="65" s="1"/>
  <c r="M312" i="65" a="1"/>
  <c r="M312" i="65" s="1"/>
  <c r="S312" i="65" s="1"/>
  <c r="M350" i="65" a="1"/>
  <c r="M350" i="65" s="1"/>
  <c r="S350" i="65" s="1"/>
  <c r="M388" i="65" a="1"/>
  <c r="M388" i="65" s="1"/>
  <c r="S388" i="65" s="1"/>
  <c r="P487" i="65" a="1"/>
  <c r="P487" i="65" s="1"/>
  <c r="V487" i="65" s="1"/>
  <c r="O487" i="65" a="1"/>
  <c r="O487" i="65" s="1"/>
  <c r="U487" i="65" s="1"/>
  <c r="N487" i="65" a="1"/>
  <c r="N487" i="65" s="1"/>
  <c r="T487" i="65" s="1"/>
  <c r="M240" i="65" a="1"/>
  <c r="M240" i="65" s="1"/>
  <c r="S240" i="65" s="1"/>
  <c r="M370" i="65" a="1"/>
  <c r="M370" i="65" s="1"/>
  <c r="S370" i="65" s="1"/>
  <c r="O529" i="65" a="1"/>
  <c r="O529" i="65" s="1"/>
  <c r="N529" i="65" a="1"/>
  <c r="N529" i="65" s="1"/>
  <c r="T529" i="65" s="1"/>
  <c r="P529" i="65" a="1"/>
  <c r="P529" i="65" s="1"/>
  <c r="V529" i="65" s="1"/>
  <c r="Q185" i="65" a="1"/>
  <c r="Q185" i="65" s="1"/>
  <c r="P185" i="65" a="1"/>
  <c r="P185" i="65" s="1"/>
  <c r="V185" i="65" s="1"/>
  <c r="O185" i="65" a="1"/>
  <c r="O185" i="65" s="1"/>
  <c r="N185" i="65" a="1"/>
  <c r="N185" i="65" s="1"/>
  <c r="T185" i="65" s="1"/>
  <c r="M600" i="65" a="1"/>
  <c r="M600" i="65" s="1"/>
  <c r="S600" i="65" s="1"/>
  <c r="O669" i="65" a="1"/>
  <c r="O669" i="65" s="1"/>
  <c r="U669" i="65" s="1"/>
  <c r="N669" i="65" a="1"/>
  <c r="N669" i="65" s="1"/>
  <c r="T669" i="65" s="1"/>
  <c r="P669" i="65" a="1"/>
  <c r="P669" i="65" s="1"/>
  <c r="V669" i="65" s="1"/>
  <c r="P739" i="65" a="1"/>
  <c r="P739" i="65" s="1"/>
  <c r="V739" i="65" s="1"/>
  <c r="O739" i="65" a="1"/>
  <c r="O739" i="65" s="1"/>
  <c r="U739" i="65" s="1"/>
  <c r="N739" i="65" a="1"/>
  <c r="N739" i="65" s="1"/>
  <c r="T739" i="65" s="1"/>
  <c r="O801" i="65" a="1"/>
  <c r="O801" i="65" s="1"/>
  <c r="U801" i="65" s="1"/>
  <c r="N801" i="65" a="1"/>
  <c r="N801" i="65" s="1"/>
  <c r="T801" i="65" s="1"/>
  <c r="P801" i="65" a="1"/>
  <c r="P801" i="65" s="1"/>
  <c r="V801" i="65" s="1"/>
  <c r="M932" i="65" a="1"/>
  <c r="M932" i="65" s="1"/>
  <c r="S932" i="65" s="1"/>
  <c r="M288" i="65" a="1"/>
  <c r="M288" i="65" s="1"/>
  <c r="S288" i="65" s="1"/>
  <c r="M314" i="65" a="1"/>
  <c r="M314" i="65" s="1"/>
  <c r="S314" i="65" s="1"/>
  <c r="P411" i="65" a="1"/>
  <c r="P411" i="65" s="1"/>
  <c r="V411" i="65" s="1"/>
  <c r="O411" i="65" a="1"/>
  <c r="O411" i="65" s="1"/>
  <c r="N411" i="65" a="1"/>
  <c r="N411" i="65" s="1"/>
  <c r="T411" i="65" s="1"/>
  <c r="M468" i="65" a="1"/>
  <c r="M468" i="65" s="1"/>
  <c r="S468" i="65" s="1"/>
  <c r="N537" i="65" a="1"/>
  <c r="N537" i="65" s="1"/>
  <c r="T537" i="65" s="1"/>
  <c r="P537" i="65" a="1"/>
  <c r="P537" i="65" s="1"/>
  <c r="V537" i="65" s="1"/>
  <c r="O537" i="65" a="1"/>
  <c r="O537" i="65" s="1"/>
  <c r="N614" i="65" a="1"/>
  <c r="N614" i="65" s="1"/>
  <c r="T614" i="65" s="1"/>
  <c r="P614" i="65" a="1"/>
  <c r="P614" i="65" s="1"/>
  <c r="V614" i="65" s="1"/>
  <c r="O614" i="65" a="1"/>
  <c r="O614" i="65" s="1"/>
  <c r="P819" i="65" a="1"/>
  <c r="P819" i="65" s="1"/>
  <c r="V819" i="65" s="1"/>
  <c r="O819" i="65" a="1"/>
  <c r="O819" i="65" s="1"/>
  <c r="U819" i="65" s="1"/>
  <c r="N819" i="65" a="1"/>
  <c r="N819" i="65" s="1"/>
  <c r="T819" i="65" s="1"/>
  <c r="M557" i="65" a="1"/>
  <c r="M557" i="65" s="1"/>
  <c r="S557" i="65" s="1"/>
  <c r="M241" i="65" a="1"/>
  <c r="M241" i="65" s="1"/>
  <c r="S241" i="65" s="1"/>
  <c r="Q69" i="65" a="1"/>
  <c r="Q69" i="65" s="1"/>
  <c r="N69" i="65" a="1"/>
  <c r="N69" i="65" s="1"/>
  <c r="T69" i="65" s="1"/>
  <c r="O69" i="65" a="1"/>
  <c r="O69" i="65" s="1"/>
  <c r="P69" i="65" a="1"/>
  <c r="P69" i="65" s="1"/>
  <c r="V69" i="65" s="1"/>
  <c r="Q134" i="65" a="1"/>
  <c r="Q134" i="65" s="1"/>
  <c r="P134" i="65" a="1"/>
  <c r="P134" i="65" s="1"/>
  <c r="V134" i="65" s="1"/>
  <c r="O134" i="65" a="1"/>
  <c r="O134" i="65" s="1"/>
  <c r="N134" i="65" a="1"/>
  <c r="N134" i="65" s="1"/>
  <c r="T134" i="65" s="1"/>
  <c r="Q186" i="65" a="1"/>
  <c r="Q186" i="65" s="1"/>
  <c r="P186" i="65" a="1"/>
  <c r="P186" i="65" s="1"/>
  <c r="V186" i="65" s="1"/>
  <c r="O186" i="65" a="1"/>
  <c r="O186" i="65" s="1"/>
  <c r="N186" i="65" a="1"/>
  <c r="N186" i="65" s="1"/>
  <c r="T186" i="65" s="1"/>
  <c r="N282" i="65" a="1"/>
  <c r="N282" i="65" s="1"/>
  <c r="T282" i="65" s="1"/>
  <c r="O282" i="65" a="1"/>
  <c r="O282" i="65" s="1"/>
  <c r="P282" i="65" a="1"/>
  <c r="P282" i="65" s="1"/>
  <c r="V282" i="65" s="1"/>
  <c r="P308" i="65" a="1"/>
  <c r="P308" i="65" s="1"/>
  <c r="V308" i="65" s="1"/>
  <c r="O308" i="65" a="1"/>
  <c r="O308" i="65" s="1"/>
  <c r="N308" i="65" a="1"/>
  <c r="N308" i="65" s="1"/>
  <c r="T308" i="65" s="1"/>
  <c r="P358" i="65" a="1"/>
  <c r="P358" i="65" s="1"/>
  <c r="V358" i="65" s="1"/>
  <c r="N358" i="65" a="1"/>
  <c r="N358" i="65" s="1"/>
  <c r="T358" i="65" s="1"/>
  <c r="O358" i="65" a="1"/>
  <c r="O358" i="65" s="1"/>
  <c r="M551" i="65" a="1"/>
  <c r="M551" i="65" s="1"/>
  <c r="S551" i="65" s="1"/>
  <c r="P697" i="65" a="1"/>
  <c r="P697" i="65" s="1"/>
  <c r="V697" i="65" s="1"/>
  <c r="O697" i="65" a="1"/>
  <c r="O697" i="65" s="1"/>
  <c r="U697" i="65" s="1"/>
  <c r="N697" i="65" a="1"/>
  <c r="N697" i="65" s="1"/>
  <c r="T697" i="65" s="1"/>
  <c r="M143" i="65" a="1"/>
  <c r="M143" i="65" s="1"/>
  <c r="M249" i="65" a="1"/>
  <c r="M249" i="65" s="1"/>
  <c r="S249" i="65" s="1"/>
  <c r="M315" i="65" a="1"/>
  <c r="M315" i="65" s="1"/>
  <c r="S315" i="65" s="1"/>
  <c r="M340" i="65" a="1"/>
  <c r="M340" i="65" s="1"/>
  <c r="S340" i="65" s="1"/>
  <c r="M469" i="65" a="1"/>
  <c r="M469" i="65" s="1"/>
  <c r="S469" i="65" s="1"/>
  <c r="P510" i="65" a="1"/>
  <c r="P510" i="65" s="1"/>
  <c r="V510" i="65" s="1"/>
  <c r="O510" i="65" a="1"/>
  <c r="O510" i="65" s="1"/>
  <c r="N510" i="65" a="1"/>
  <c r="N510" i="65" s="1"/>
  <c r="T510" i="65" s="1"/>
  <c r="P551" i="65" a="1"/>
  <c r="P551" i="65" s="1"/>
  <c r="V551" i="65" s="1"/>
  <c r="O551" i="65" a="1"/>
  <c r="O551" i="65" s="1"/>
  <c r="N551" i="65" a="1"/>
  <c r="N551" i="65" s="1"/>
  <c r="T551" i="65" s="1"/>
  <c r="P563" i="65" a="1"/>
  <c r="P563" i="65" s="1"/>
  <c r="V563" i="65" s="1"/>
  <c r="O563" i="65" a="1"/>
  <c r="O563" i="65" s="1"/>
  <c r="N563" i="65" a="1"/>
  <c r="N563" i="65" s="1"/>
  <c r="T563" i="65" s="1"/>
  <c r="O575" i="65" a="1"/>
  <c r="O575" i="65" s="1"/>
  <c r="P575" i="65" a="1"/>
  <c r="P575" i="65" s="1"/>
  <c r="V575" i="65" s="1"/>
  <c r="N575" i="65" a="1"/>
  <c r="N575" i="65" s="1"/>
  <c r="T575" i="65" s="1"/>
  <c r="O602" i="65" a="1"/>
  <c r="O602" i="65" s="1"/>
  <c r="N602" i="65" a="1"/>
  <c r="N602" i="65" s="1"/>
  <c r="T602" i="65" s="1"/>
  <c r="P602" i="65" a="1"/>
  <c r="P602" i="65" s="1"/>
  <c r="V602" i="65" s="1"/>
  <c r="N616" i="65" a="1"/>
  <c r="N616" i="65" s="1"/>
  <c r="T616" i="65" s="1"/>
  <c r="P616" i="65" a="1"/>
  <c r="P616" i="65" s="1"/>
  <c r="V616" i="65" s="1"/>
  <c r="O616" i="65" a="1"/>
  <c r="O616" i="65" s="1"/>
  <c r="O628" i="65" a="1"/>
  <c r="O628" i="65" s="1"/>
  <c r="N628" i="65" a="1"/>
  <c r="N628" i="65" s="1"/>
  <c r="T628" i="65" s="1"/>
  <c r="P628" i="65" a="1"/>
  <c r="P628" i="65" s="1"/>
  <c r="V628" i="65" s="1"/>
  <c r="P655" i="65" a="1"/>
  <c r="P655" i="65" s="1"/>
  <c r="V655" i="65" s="1"/>
  <c r="N655" i="65" a="1"/>
  <c r="N655" i="65" s="1"/>
  <c r="T655" i="65" s="1"/>
  <c r="O655" i="65" a="1"/>
  <c r="O655" i="65" s="1"/>
  <c r="P671" i="65" a="1"/>
  <c r="P671" i="65" s="1"/>
  <c r="V671" i="65" s="1"/>
  <c r="O671" i="65" a="1"/>
  <c r="O671" i="65" s="1"/>
  <c r="U671" i="65" s="1"/>
  <c r="N671" i="65" a="1"/>
  <c r="N671" i="65" s="1"/>
  <c r="T671" i="65" s="1"/>
  <c r="M11" i="65" a="1"/>
  <c r="M11" i="65" s="1"/>
  <c r="S11" i="65" s="1"/>
  <c r="O22" i="65" a="1"/>
  <c r="O22" i="65" s="1"/>
  <c r="Q22" i="65" a="1"/>
  <c r="Q22" i="65" s="1"/>
  <c r="N32" i="65" a="1"/>
  <c r="N32" i="65" s="1"/>
  <c r="T32" i="65" s="1"/>
  <c r="Q32" i="65" a="1"/>
  <c r="Q32" i="65" s="1"/>
  <c r="P32" i="65" a="1"/>
  <c r="P32" i="65" s="1"/>
  <c r="V32" i="65" s="1"/>
  <c r="O32" i="65" a="1"/>
  <c r="O32" i="65" s="1"/>
  <c r="P48" i="65" a="1"/>
  <c r="P48" i="65" s="1"/>
  <c r="V48" i="65" s="1"/>
  <c r="O48" i="65" a="1"/>
  <c r="O48" i="65" s="1"/>
  <c r="N48" i="65" a="1"/>
  <c r="N48" i="65" s="1"/>
  <c r="T48" i="65" s="1"/>
  <c r="Q48" i="65" a="1"/>
  <c r="Q48" i="65" s="1"/>
  <c r="Q63" i="65" a="1"/>
  <c r="Q63" i="65" s="1"/>
  <c r="P63" i="65" a="1"/>
  <c r="P63" i="65" s="1"/>
  <c r="V63" i="65" s="1"/>
  <c r="O63" i="65" a="1"/>
  <c r="O63" i="65" s="1"/>
  <c r="N63" i="65" a="1"/>
  <c r="N63" i="65" s="1"/>
  <c r="T63" i="65" s="1"/>
  <c r="P76" i="65" a="1"/>
  <c r="P76" i="65" s="1"/>
  <c r="V76" i="65" s="1"/>
  <c r="O76" i="65" a="1"/>
  <c r="O76" i="65" s="1"/>
  <c r="N76" i="65" a="1"/>
  <c r="N76" i="65" s="1"/>
  <c r="T76" i="65" s="1"/>
  <c r="Q76" i="65" a="1"/>
  <c r="Q76" i="65" s="1"/>
  <c r="Q90" i="65" a="1"/>
  <c r="Q90" i="65" s="1"/>
  <c r="P90" i="65" a="1"/>
  <c r="P90" i="65" s="1"/>
  <c r="V90" i="65" s="1"/>
  <c r="O90" i="65" a="1"/>
  <c r="O90" i="65" s="1"/>
  <c r="N90" i="65" a="1"/>
  <c r="N90" i="65" s="1"/>
  <c r="T90" i="65" s="1"/>
  <c r="Q107" i="65" a="1"/>
  <c r="Q107" i="65" s="1"/>
  <c r="P107" i="65" a="1"/>
  <c r="P107" i="65" s="1"/>
  <c r="V107" i="65" s="1"/>
  <c r="O107" i="65" a="1"/>
  <c r="O107" i="65" s="1"/>
  <c r="N107" i="65" a="1"/>
  <c r="N107" i="65" s="1"/>
  <c r="T107" i="65" s="1"/>
  <c r="P120" i="65" a="1"/>
  <c r="P120" i="65" s="1"/>
  <c r="V120" i="65" s="1"/>
  <c r="O120" i="65" a="1"/>
  <c r="O120" i="65" s="1"/>
  <c r="N120" i="65" a="1"/>
  <c r="N120" i="65" s="1"/>
  <c r="T120" i="65" s="1"/>
  <c r="Q120" i="65" a="1"/>
  <c r="Q120" i="65" s="1"/>
  <c r="M135" i="65" a="1"/>
  <c r="M135" i="65" s="1"/>
  <c r="N143" i="65" a="1"/>
  <c r="N143" i="65" s="1"/>
  <c r="T143" i="65" s="1"/>
  <c r="Q143" i="65" a="1"/>
  <c r="Q143" i="65" s="1"/>
  <c r="P143" i="65" a="1"/>
  <c r="P143" i="65" s="1"/>
  <c r="V143" i="65" s="1"/>
  <c r="O143" i="65" a="1"/>
  <c r="O143" i="65" s="1"/>
  <c r="Q152" i="65" a="1"/>
  <c r="Q152" i="65" s="1"/>
  <c r="P152" i="65" a="1"/>
  <c r="P152" i="65" s="1"/>
  <c r="V152" i="65" s="1"/>
  <c r="O152" i="65" a="1"/>
  <c r="O152" i="65" s="1"/>
  <c r="N152" i="65" a="1"/>
  <c r="N152" i="65" s="1"/>
  <c r="T152" i="65" s="1"/>
  <c r="Q168" i="65" a="1"/>
  <c r="Q168" i="65" s="1"/>
  <c r="P168" i="65" a="1"/>
  <c r="P168" i="65" s="1"/>
  <c r="V168" i="65" s="1"/>
  <c r="O168" i="65" a="1"/>
  <c r="O168" i="65" s="1"/>
  <c r="N168" i="65" a="1"/>
  <c r="N168" i="65" s="1"/>
  <c r="T168" i="65" s="1"/>
  <c r="Q181" i="65" a="1"/>
  <c r="Q181" i="65" s="1"/>
  <c r="P181" i="65" a="1"/>
  <c r="P181" i="65" s="1"/>
  <c r="V181" i="65" s="1"/>
  <c r="N181" i="65" a="1"/>
  <c r="N181" i="65" s="1"/>
  <c r="T181" i="65" s="1"/>
  <c r="O181" i="65" a="1"/>
  <c r="O181" i="65" s="1"/>
  <c r="O234" i="65" a="1"/>
  <c r="O234" i="65" s="1"/>
  <c r="N234" i="65" a="1"/>
  <c r="N234" i="65" s="1"/>
  <c r="T234" i="65" s="1"/>
  <c r="P234" i="65" a="1"/>
  <c r="P234" i="65" s="1"/>
  <c r="V234" i="65" s="1"/>
  <c r="N249" i="65" a="1"/>
  <c r="N249" i="65" s="1"/>
  <c r="T249" i="65" s="1"/>
  <c r="O249" i="65" a="1"/>
  <c r="O249" i="65" s="1"/>
  <c r="P249" i="65" a="1"/>
  <c r="P249" i="65" s="1"/>
  <c r="V249" i="65" s="1"/>
  <c r="P262" i="65" a="1"/>
  <c r="P262" i="65" s="1"/>
  <c r="V262" i="65" s="1"/>
  <c r="O262" i="65" a="1"/>
  <c r="O262" i="65" s="1"/>
  <c r="N262" i="65" a="1"/>
  <c r="N262" i="65" s="1"/>
  <c r="T262" i="65" s="1"/>
  <c r="P276" i="65" a="1"/>
  <c r="P276" i="65" s="1"/>
  <c r="V276" i="65" s="1"/>
  <c r="O276" i="65" a="1"/>
  <c r="O276" i="65" s="1"/>
  <c r="N276" i="65" a="1"/>
  <c r="N276" i="65" s="1"/>
  <c r="T276" i="65" s="1"/>
  <c r="O289" i="65" a="1"/>
  <c r="O289" i="65" s="1"/>
  <c r="N289" i="65" a="1"/>
  <c r="N289" i="65" s="1"/>
  <c r="T289" i="65" s="1"/>
  <c r="P289" i="65" a="1"/>
  <c r="P289" i="65" s="1"/>
  <c r="V289" i="65" s="1"/>
  <c r="O302" i="65" a="1"/>
  <c r="O302" i="65" s="1"/>
  <c r="N302" i="65" a="1"/>
  <c r="N302" i="65" s="1"/>
  <c r="T302" i="65" s="1"/>
  <c r="P302" i="65" a="1"/>
  <c r="P302" i="65" s="1"/>
  <c r="V302" i="65" s="1"/>
  <c r="N315" i="65" a="1"/>
  <c r="N315" i="65" s="1"/>
  <c r="T315" i="65" s="1"/>
  <c r="P315" i="65" a="1"/>
  <c r="P315" i="65" s="1"/>
  <c r="V315" i="65" s="1"/>
  <c r="O315" i="65" a="1"/>
  <c r="O315" i="65" s="1"/>
  <c r="N327" i="65" a="1"/>
  <c r="N327" i="65" s="1"/>
  <c r="T327" i="65" s="1"/>
  <c r="O327" i="65" a="1"/>
  <c r="O327" i="65" s="1"/>
  <c r="P327" i="65" a="1"/>
  <c r="P327" i="65" s="1"/>
  <c r="V327" i="65" s="1"/>
  <c r="N340" i="65" a="1"/>
  <c r="N340" i="65" s="1"/>
  <c r="T340" i="65" s="1"/>
  <c r="P340" i="65" a="1"/>
  <c r="P340" i="65" s="1"/>
  <c r="V340" i="65" s="1"/>
  <c r="O340" i="65" a="1"/>
  <c r="O340" i="65" s="1"/>
  <c r="N352" i="65" a="1"/>
  <c r="N352" i="65" s="1"/>
  <c r="T352" i="65" s="1"/>
  <c r="P352" i="65" a="1"/>
  <c r="P352" i="65" s="1"/>
  <c r="V352" i="65" s="1"/>
  <c r="O352" i="65" a="1"/>
  <c r="O352" i="65" s="1"/>
  <c r="N365" i="65" a="1"/>
  <c r="N365" i="65" s="1"/>
  <c r="T365" i="65" s="1"/>
  <c r="O365" i="65" a="1"/>
  <c r="O365" i="65" s="1"/>
  <c r="P365" i="65" a="1"/>
  <c r="P365" i="65" s="1"/>
  <c r="V365" i="65" s="1"/>
  <c r="P378" i="65" a="1"/>
  <c r="P378" i="65" s="1"/>
  <c r="V378" i="65" s="1"/>
  <c r="N378" i="65" a="1"/>
  <c r="N378" i="65" s="1"/>
  <c r="T378" i="65" s="1"/>
  <c r="O378" i="65" a="1"/>
  <c r="O378" i="65" s="1"/>
  <c r="O391" i="65" a="1"/>
  <c r="O391" i="65" s="1"/>
  <c r="P391" i="65" a="1"/>
  <c r="P391" i="65" s="1"/>
  <c r="V391" i="65" s="1"/>
  <c r="N391" i="65" a="1"/>
  <c r="N391" i="65" s="1"/>
  <c r="T391" i="65" s="1"/>
  <c r="M405" i="65" a="1"/>
  <c r="M405" i="65" s="1"/>
  <c r="S405" i="65" s="1"/>
  <c r="M419" i="65" a="1"/>
  <c r="M419" i="65" s="1"/>
  <c r="S419" i="65" s="1"/>
  <c r="M434" i="65" a="1"/>
  <c r="M434" i="65" s="1"/>
  <c r="S434" i="65" s="1"/>
  <c r="M448" i="65" a="1"/>
  <c r="M448" i="65" s="1"/>
  <c r="S448" i="65" s="1"/>
  <c r="N455" i="65" a="1"/>
  <c r="N455" i="65" s="1"/>
  <c r="T455" i="65" s="1"/>
  <c r="P455" i="65" a="1"/>
  <c r="P455" i="65" s="1"/>
  <c r="V455" i="65" s="1"/>
  <c r="O455" i="65" a="1"/>
  <c r="O455" i="65" s="1"/>
  <c r="N469" i="65" a="1"/>
  <c r="N469" i="65" s="1"/>
  <c r="T469" i="65" s="1"/>
  <c r="O469" i="65" a="1"/>
  <c r="O469" i="65" s="1"/>
  <c r="P469" i="65" a="1"/>
  <c r="P469" i="65" s="1"/>
  <c r="V469" i="65" s="1"/>
  <c r="M483" i="65" a="1"/>
  <c r="M483" i="65" s="1"/>
  <c r="S483" i="65" s="1"/>
  <c r="M518" i="65" a="1"/>
  <c r="M518" i="65" s="1"/>
  <c r="S518" i="65" s="1"/>
  <c r="M532" i="65" a="1"/>
  <c r="M532" i="65" s="1"/>
  <c r="S532" i="65" s="1"/>
  <c r="M545" i="65" a="1"/>
  <c r="M545" i="65" s="1"/>
  <c r="S545" i="65" s="1"/>
  <c r="M558" i="65" a="1"/>
  <c r="M558" i="65" s="1"/>
  <c r="S558" i="65" s="1"/>
  <c r="M569" i="65" a="1"/>
  <c r="M569" i="65" s="1"/>
  <c r="S569" i="65" s="1"/>
  <c r="M582" i="65" a="1"/>
  <c r="M582" i="65" s="1"/>
  <c r="S582" i="65" s="1"/>
  <c r="M595" i="65" a="1"/>
  <c r="M595" i="65" s="1"/>
  <c r="S595" i="65" s="1"/>
  <c r="M609" i="65" a="1"/>
  <c r="M609" i="65" s="1"/>
  <c r="S609" i="65" s="1"/>
  <c r="M622" i="65" a="1"/>
  <c r="M622" i="65" s="1"/>
  <c r="S622" i="65" s="1"/>
  <c r="M636" i="65" a="1"/>
  <c r="M636" i="65" s="1"/>
  <c r="S636" i="65" s="1"/>
  <c r="M649" i="65" a="1"/>
  <c r="M649" i="65" s="1"/>
  <c r="S649" i="65" s="1"/>
  <c r="M663" i="65" a="1"/>
  <c r="M663" i="65" s="1"/>
  <c r="S663" i="65" s="1"/>
  <c r="P689" i="65" a="1"/>
  <c r="P689" i="65" s="1"/>
  <c r="V689" i="65" s="1"/>
  <c r="O689" i="65" a="1"/>
  <c r="O689" i="65" s="1"/>
  <c r="U689" i="65" s="1"/>
  <c r="N689" i="65" a="1"/>
  <c r="N689" i="65" s="1"/>
  <c r="T689" i="65" s="1"/>
  <c r="M733" i="65" a="1"/>
  <c r="M733" i="65" s="1"/>
  <c r="S733" i="65" s="1"/>
  <c r="M751" i="65" a="1"/>
  <c r="M751" i="65" s="1"/>
  <c r="S751" i="65" s="1"/>
  <c r="P777" i="65" a="1"/>
  <c r="P777" i="65" s="1"/>
  <c r="V777" i="65" s="1"/>
  <c r="O777" i="65" a="1"/>
  <c r="O777" i="65" s="1"/>
  <c r="U777" i="65" s="1"/>
  <c r="N777" i="65" a="1"/>
  <c r="N777" i="65" s="1"/>
  <c r="T777" i="65" s="1"/>
  <c r="M795" i="65" a="1"/>
  <c r="M795" i="65" s="1"/>
  <c r="S795" i="65" s="1"/>
  <c r="P821" i="65" a="1"/>
  <c r="P821" i="65" s="1"/>
  <c r="V821" i="65" s="1"/>
  <c r="O821" i="65" a="1"/>
  <c r="O821" i="65" s="1"/>
  <c r="U821" i="65" s="1"/>
  <c r="N821" i="65" a="1"/>
  <c r="N821" i="65" s="1"/>
  <c r="T821" i="65" s="1"/>
  <c r="M839" i="65" a="1"/>
  <c r="M839" i="65" s="1"/>
  <c r="S839" i="65" s="1"/>
  <c r="N847" i="65" a="1"/>
  <c r="N847" i="65" s="1"/>
  <c r="T847" i="65" s="1"/>
  <c r="P847" i="65" a="1"/>
  <c r="P847" i="65" s="1"/>
  <c r="V847" i="65" s="1"/>
  <c r="O847" i="65" a="1"/>
  <c r="O847" i="65" s="1"/>
  <c r="U847" i="65" s="1"/>
  <c r="M928" i="65" a="1"/>
  <c r="M928" i="65" s="1"/>
  <c r="S928" i="65" s="1"/>
  <c r="O46" i="65" a="1"/>
  <c r="O46" i="65" s="1"/>
  <c r="N46" i="65" a="1"/>
  <c r="N46" i="65" s="1"/>
  <c r="T46" i="65" s="1"/>
  <c r="P46" i="65" a="1"/>
  <c r="P46" i="65" s="1"/>
  <c r="V46" i="65" s="1"/>
  <c r="Q46" i="65" a="1"/>
  <c r="Q46" i="65" s="1"/>
  <c r="N105" i="65" a="1"/>
  <c r="N105" i="65" s="1"/>
  <c r="T105" i="65" s="1"/>
  <c r="Q105" i="65" a="1"/>
  <c r="Q105" i="65" s="1"/>
  <c r="P105" i="65" a="1"/>
  <c r="P105" i="65" s="1"/>
  <c r="V105" i="65" s="1"/>
  <c r="O105" i="65" a="1"/>
  <c r="O105" i="65" s="1"/>
  <c r="Q178" i="65" a="1"/>
  <c r="Q178" i="65" s="1"/>
  <c r="P178" i="65" a="1"/>
  <c r="P178" i="65" s="1"/>
  <c r="V178" i="65" s="1"/>
  <c r="O178" i="65" a="1"/>
  <c r="O178" i="65" s="1"/>
  <c r="N178" i="65" a="1"/>
  <c r="N178" i="65" s="1"/>
  <c r="T178" i="65" s="1"/>
  <c r="M417" i="65" a="1"/>
  <c r="M417" i="65" s="1"/>
  <c r="S417" i="65" s="1"/>
  <c r="M125" i="65" a="1"/>
  <c r="M125" i="65" s="1"/>
  <c r="M345" i="65" a="1"/>
  <c r="M345" i="65" s="1"/>
  <c r="S345" i="65" s="1"/>
  <c r="M460" i="65" a="1"/>
  <c r="M460" i="65" s="1"/>
  <c r="S460" i="65" s="1"/>
  <c r="P580" i="65" a="1"/>
  <c r="P580" i="65" s="1"/>
  <c r="V580" i="65" s="1"/>
  <c r="O580" i="65" a="1"/>
  <c r="O580" i="65" s="1"/>
  <c r="N580" i="65" a="1"/>
  <c r="N580" i="65" s="1"/>
  <c r="T580" i="65" s="1"/>
  <c r="M627" i="65" a="1"/>
  <c r="M627" i="65" s="1"/>
  <c r="S627" i="65" s="1"/>
  <c r="N4" i="65" a="1"/>
  <c r="N4" i="65" s="1"/>
  <c r="T4" i="65" s="1"/>
  <c r="Q4" i="65" a="1"/>
  <c r="Q4" i="65" s="1"/>
  <c r="P4" i="65" a="1"/>
  <c r="P4" i="65" s="1"/>
  <c r="V4" i="65" s="1"/>
  <c r="O4" i="65" a="1"/>
  <c r="O4" i="65" s="1"/>
  <c r="O133" i="65" a="1"/>
  <c r="O133" i="65" s="1"/>
  <c r="N133" i="65" a="1"/>
  <c r="N133" i="65" s="1"/>
  <c r="T133" i="65" s="1"/>
  <c r="Q133" i="65" a="1"/>
  <c r="Q133" i="65" s="1"/>
  <c r="P133" i="65" a="1"/>
  <c r="P133" i="65" s="1"/>
  <c r="V133" i="65" s="1"/>
  <c r="M248" i="65" a="1"/>
  <c r="M248" i="65" s="1"/>
  <c r="S248" i="65" s="1"/>
  <c r="M339" i="65" a="1"/>
  <c r="M339" i="65" s="1"/>
  <c r="S339" i="65" s="1"/>
  <c r="O574" i="65" a="1"/>
  <c r="O574" i="65" s="1"/>
  <c r="N574" i="65" a="1"/>
  <c r="N574" i="65" s="1"/>
  <c r="T574" i="65" s="1"/>
  <c r="P574" i="65" a="1"/>
  <c r="P574" i="65" s="1"/>
  <c r="V574" i="65" s="1"/>
  <c r="P687" i="65" a="1"/>
  <c r="P687" i="65" s="1"/>
  <c r="V687" i="65" s="1"/>
  <c r="O687" i="65" a="1"/>
  <c r="O687" i="65" s="1"/>
  <c r="U687" i="65" s="1"/>
  <c r="N687" i="65" a="1"/>
  <c r="N687" i="65" s="1"/>
  <c r="T687" i="65" s="1"/>
  <c r="O159" i="65" a="1"/>
  <c r="O159" i="65" s="1"/>
  <c r="N159" i="65" a="1"/>
  <c r="N159" i="65" s="1"/>
  <c r="T159" i="65" s="1"/>
  <c r="Q159" i="65" a="1"/>
  <c r="Q159" i="65" s="1"/>
  <c r="P159" i="65" a="1"/>
  <c r="P159" i="65" s="1"/>
  <c r="V159" i="65" s="1"/>
  <c r="P288" i="65" a="1"/>
  <c r="P288" i="65" s="1"/>
  <c r="V288" i="65" s="1"/>
  <c r="O288" i="65" a="1"/>
  <c r="O288" i="65" s="1"/>
  <c r="N288" i="65" a="1"/>
  <c r="N288" i="65" s="1"/>
  <c r="T288" i="65" s="1"/>
  <c r="M82" i="65" a="1"/>
  <c r="M82" i="65" s="1"/>
  <c r="Q151" i="65" a="1"/>
  <c r="Q151" i="65" s="1"/>
  <c r="P151" i="65" a="1"/>
  <c r="P151" i="65" s="1"/>
  <c r="V151" i="65" s="1"/>
  <c r="O151" i="65" a="1"/>
  <c r="O151" i="65" s="1"/>
  <c r="N151" i="65" a="1"/>
  <c r="N151" i="65" s="1"/>
  <c r="T151" i="65" s="1"/>
  <c r="M371" i="65" a="1"/>
  <c r="M371" i="65" s="1"/>
  <c r="S371" i="65" s="1"/>
  <c r="P446" i="65" a="1"/>
  <c r="P446" i="65" s="1"/>
  <c r="V446" i="65" s="1"/>
  <c r="O446" i="65" a="1"/>
  <c r="O446" i="65" s="1"/>
  <c r="N446" i="65" a="1"/>
  <c r="N446" i="65" s="1"/>
  <c r="T446" i="65" s="1"/>
  <c r="P557" i="65" a="1"/>
  <c r="P557" i="65" s="1"/>
  <c r="V557" i="65" s="1"/>
  <c r="O557" i="65" a="1"/>
  <c r="O557" i="65" s="1"/>
  <c r="N557" i="65" a="1"/>
  <c r="N557" i="65" s="1"/>
  <c r="T557" i="65" s="1"/>
  <c r="P648" i="65" a="1"/>
  <c r="P648" i="65" s="1"/>
  <c r="V648" i="65" s="1"/>
  <c r="N648" i="65" a="1"/>
  <c r="N648" i="65" s="1"/>
  <c r="T648" i="65" s="1"/>
  <c r="O648" i="65" a="1"/>
  <c r="O648" i="65" s="1"/>
  <c r="P767" i="65" a="1"/>
  <c r="P767" i="65" s="1"/>
  <c r="V767" i="65" s="1"/>
  <c r="O767" i="65" a="1"/>
  <c r="O767" i="65" s="1"/>
  <c r="U767" i="65" s="1"/>
  <c r="N767" i="65" a="1"/>
  <c r="N767" i="65" s="1"/>
  <c r="T767" i="65" s="1"/>
  <c r="N855" i="65" a="1"/>
  <c r="N855" i="65" s="1"/>
  <c r="T855" i="65" s="1"/>
  <c r="O855" i="65" a="1"/>
  <c r="O855" i="65" s="1"/>
  <c r="U855" i="65" s="1"/>
  <c r="P855" i="65" a="1"/>
  <c r="P855" i="65" s="1"/>
  <c r="V855" i="65" s="1"/>
  <c r="O26" i="65" a="1"/>
  <c r="O26" i="65" s="1"/>
  <c r="Q26" i="65" a="1"/>
  <c r="Q26" i="65" s="1"/>
  <c r="M63" i="65" a="1"/>
  <c r="M63" i="65" s="1"/>
  <c r="S63" i="65" s="1"/>
  <c r="M107" i="65" a="1"/>
  <c r="M107" i="65" s="1"/>
  <c r="M168" i="65" a="1"/>
  <c r="M168" i="65" s="1"/>
  <c r="S168" i="65" s="1"/>
  <c r="M276" i="65" a="1"/>
  <c r="M276" i="65" s="1"/>
  <c r="S276" i="65" s="1"/>
  <c r="O425" i="65" a="1"/>
  <c r="O425" i="65" s="1"/>
  <c r="N425" i="65" a="1"/>
  <c r="N425" i="65" s="1"/>
  <c r="T425" i="65" s="1"/>
  <c r="P425" i="65" a="1"/>
  <c r="P425" i="65" s="1"/>
  <c r="V425" i="65" s="1"/>
  <c r="Q11" i="65" a="1"/>
  <c r="Q11" i="65" s="1"/>
  <c r="P11" i="65" a="1"/>
  <c r="P11" i="65" s="1"/>
  <c r="V11" i="65" s="1"/>
  <c r="N11" i="65" a="1"/>
  <c r="N11" i="65" s="1"/>
  <c r="T11" i="65" s="1"/>
  <c r="O11" i="65" a="1"/>
  <c r="O11" i="65" s="1"/>
  <c r="M70" i="65" a="1"/>
  <c r="M70" i="65" s="1"/>
  <c r="M85" i="65" a="1"/>
  <c r="M85" i="65" s="1"/>
  <c r="M115" i="65" a="1"/>
  <c r="M115" i="65" s="1"/>
  <c r="O135" i="65" a="1"/>
  <c r="O135" i="65" s="1"/>
  <c r="N135" i="65" a="1"/>
  <c r="N135" i="65" s="1"/>
  <c r="T135" i="65" s="1"/>
  <c r="Q135" i="65" a="1"/>
  <c r="Q135" i="65" s="1"/>
  <c r="P135" i="65" a="1"/>
  <c r="P135" i="65" s="1"/>
  <c r="V135" i="65" s="1"/>
  <c r="M162" i="65" a="1"/>
  <c r="M162" i="65" s="1"/>
  <c r="S162" i="65" s="1"/>
  <c r="M175" i="65" a="1"/>
  <c r="M175" i="65" s="1"/>
  <c r="S175" i="65" s="1"/>
  <c r="M187" i="65" a="1"/>
  <c r="M187" i="65" s="1"/>
  <c r="M243" i="65" a="1"/>
  <c r="M243" i="65" s="1"/>
  <c r="S243" i="65" s="1"/>
  <c r="M256" i="65" a="1"/>
  <c r="M256" i="65" s="1"/>
  <c r="S256" i="65" s="1"/>
  <c r="M270" i="65" a="1"/>
  <c r="M270" i="65" s="1"/>
  <c r="S270" i="65" s="1"/>
  <c r="M283" i="65" a="1"/>
  <c r="M283" i="65" s="1"/>
  <c r="S283" i="65" s="1"/>
  <c r="M296" i="65" a="1"/>
  <c r="M296" i="65" s="1"/>
  <c r="S296" i="65" s="1"/>
  <c r="M322" i="65" a="1"/>
  <c r="M322" i="65" s="1"/>
  <c r="S322" i="65" s="1"/>
  <c r="M334" i="65" a="1"/>
  <c r="M334" i="65" s="1"/>
  <c r="S334" i="65" s="1"/>
  <c r="M347" i="65" a="1"/>
  <c r="M347" i="65" s="1"/>
  <c r="S347" i="65" s="1"/>
  <c r="M359" i="65" a="1"/>
  <c r="M359" i="65" s="1"/>
  <c r="S359" i="65" s="1"/>
  <c r="M372" i="65" a="1"/>
  <c r="M372" i="65" s="1"/>
  <c r="S372" i="65" s="1"/>
  <c r="M398" i="65" a="1"/>
  <c r="M398" i="65" s="1"/>
  <c r="S398" i="65" s="1"/>
  <c r="P405" i="65" a="1"/>
  <c r="P405" i="65" s="1"/>
  <c r="V405" i="65" s="1"/>
  <c r="O405" i="65" a="1"/>
  <c r="O405" i="65" s="1"/>
  <c r="N405" i="65" a="1"/>
  <c r="N405" i="65" s="1"/>
  <c r="T405" i="65" s="1"/>
  <c r="P419" i="65" a="1"/>
  <c r="P419" i="65" s="1"/>
  <c r="V419" i="65" s="1"/>
  <c r="N419" i="65" a="1"/>
  <c r="N419" i="65" s="1"/>
  <c r="T419" i="65" s="1"/>
  <c r="O419" i="65" a="1"/>
  <c r="O419" i="65" s="1"/>
  <c r="N434" i="65" a="1"/>
  <c r="N434" i="65" s="1"/>
  <c r="T434" i="65" s="1"/>
  <c r="P434" i="65" a="1"/>
  <c r="P434" i="65" s="1"/>
  <c r="V434" i="65" s="1"/>
  <c r="O434" i="65" a="1"/>
  <c r="O434" i="65" s="1"/>
  <c r="P448" i="65" a="1"/>
  <c r="P448" i="65" s="1"/>
  <c r="V448" i="65" s="1"/>
  <c r="O448" i="65" a="1"/>
  <c r="O448" i="65" s="1"/>
  <c r="N448" i="65" a="1"/>
  <c r="N448" i="65" s="1"/>
  <c r="T448" i="65" s="1"/>
  <c r="M476" i="65" a="1"/>
  <c r="M476" i="65" s="1"/>
  <c r="S476" i="65" s="1"/>
  <c r="P483" i="65" a="1"/>
  <c r="P483" i="65" s="1"/>
  <c r="V483" i="65" s="1"/>
  <c r="O483" i="65" a="1"/>
  <c r="O483" i="65" s="1"/>
  <c r="N483" i="65" a="1"/>
  <c r="N483" i="65" s="1"/>
  <c r="T483" i="65" s="1"/>
  <c r="M498" i="65" a="1"/>
  <c r="M498" i="65" s="1"/>
  <c r="S498" i="65" s="1"/>
  <c r="O505" i="65" a="1"/>
  <c r="O505" i="65" s="1"/>
  <c r="U505" i="65" s="1"/>
  <c r="N505" i="65" a="1"/>
  <c r="N505" i="65" s="1"/>
  <c r="T505" i="65" s="1"/>
  <c r="P505" i="65" a="1"/>
  <c r="P505" i="65" s="1"/>
  <c r="V505" i="65" s="1"/>
  <c r="P518" i="65" a="1"/>
  <c r="P518" i="65" s="1"/>
  <c r="V518" i="65" s="1"/>
  <c r="O518" i="65" a="1"/>
  <c r="O518" i="65" s="1"/>
  <c r="N518" i="65" a="1"/>
  <c r="N518" i="65" s="1"/>
  <c r="T518" i="65" s="1"/>
  <c r="P532" i="65" a="1"/>
  <c r="P532" i="65" s="1"/>
  <c r="V532" i="65" s="1"/>
  <c r="O532" i="65" a="1"/>
  <c r="O532" i="65" s="1"/>
  <c r="N532" i="65" a="1"/>
  <c r="N532" i="65" s="1"/>
  <c r="T532" i="65" s="1"/>
  <c r="O545" i="65" a="1"/>
  <c r="O545" i="65" s="1"/>
  <c r="P545" i="65" a="1"/>
  <c r="P545" i="65" s="1"/>
  <c r="V545" i="65" s="1"/>
  <c r="N545" i="65" a="1"/>
  <c r="N545" i="65" s="1"/>
  <c r="T545" i="65" s="1"/>
  <c r="O558" i="65" a="1"/>
  <c r="O558" i="65" s="1"/>
  <c r="P558" i="65" a="1"/>
  <c r="P558" i="65" s="1"/>
  <c r="V558" i="65" s="1"/>
  <c r="N558" i="65" a="1"/>
  <c r="N558" i="65" s="1"/>
  <c r="T558" i="65" s="1"/>
  <c r="O569" i="65" a="1"/>
  <c r="O569" i="65" s="1"/>
  <c r="P569" i="65" a="1"/>
  <c r="P569" i="65" s="1"/>
  <c r="V569" i="65" s="1"/>
  <c r="N569" i="65" a="1"/>
  <c r="N569" i="65" s="1"/>
  <c r="T569" i="65" s="1"/>
  <c r="O582" i="65" a="1"/>
  <c r="O582" i="65" s="1"/>
  <c r="P582" i="65" a="1"/>
  <c r="P582" i="65" s="1"/>
  <c r="V582" i="65" s="1"/>
  <c r="N582" i="65" a="1"/>
  <c r="N582" i="65" s="1"/>
  <c r="T582" i="65" s="1"/>
  <c r="P595" i="65" a="1"/>
  <c r="P595" i="65" s="1"/>
  <c r="V595" i="65" s="1"/>
  <c r="O595" i="65" a="1"/>
  <c r="O595" i="65" s="1"/>
  <c r="N595" i="65" a="1"/>
  <c r="N595" i="65" s="1"/>
  <c r="T595" i="65" s="1"/>
  <c r="O609" i="65" a="1"/>
  <c r="O609" i="65" s="1"/>
  <c r="N609" i="65" a="1"/>
  <c r="N609" i="65" s="1"/>
  <c r="T609" i="65" s="1"/>
  <c r="P609" i="65" a="1"/>
  <c r="P609" i="65" s="1"/>
  <c r="V609" i="65" s="1"/>
  <c r="P622" i="65" a="1"/>
  <c r="P622" i="65" s="1"/>
  <c r="V622" i="65" s="1"/>
  <c r="O622" i="65" a="1"/>
  <c r="O622" i="65" s="1"/>
  <c r="N622" i="65" a="1"/>
  <c r="N622" i="65" s="1"/>
  <c r="T622" i="65" s="1"/>
  <c r="P636" i="65" a="1"/>
  <c r="P636" i="65" s="1"/>
  <c r="V636" i="65" s="1"/>
  <c r="O636" i="65" a="1"/>
  <c r="O636" i="65" s="1"/>
  <c r="N636" i="65" a="1"/>
  <c r="N636" i="65" s="1"/>
  <c r="T636" i="65" s="1"/>
  <c r="P649" i="65" a="1"/>
  <c r="P649" i="65" s="1"/>
  <c r="V649" i="65" s="1"/>
  <c r="O649" i="65" a="1"/>
  <c r="O649" i="65" s="1"/>
  <c r="N649" i="65" a="1"/>
  <c r="N649" i="65" s="1"/>
  <c r="T649" i="65" s="1"/>
  <c r="P663" i="65" a="1"/>
  <c r="P663" i="65" s="1"/>
  <c r="V663" i="65" s="1"/>
  <c r="O663" i="65" a="1"/>
  <c r="O663" i="65" s="1"/>
  <c r="U663" i="65" s="1"/>
  <c r="N663" i="65" a="1"/>
  <c r="N663" i="65" s="1"/>
  <c r="T663" i="65" s="1"/>
  <c r="P707" i="65" a="1"/>
  <c r="P707" i="65" s="1"/>
  <c r="V707" i="65" s="1"/>
  <c r="O707" i="65" a="1"/>
  <c r="O707" i="65" s="1"/>
  <c r="U707" i="65" s="1"/>
  <c r="N707" i="65" a="1"/>
  <c r="N707" i="65" s="1"/>
  <c r="T707" i="65" s="1"/>
  <c r="P733" i="65" a="1"/>
  <c r="P733" i="65" s="1"/>
  <c r="V733" i="65" s="1"/>
  <c r="O733" i="65" a="1"/>
  <c r="O733" i="65" s="1"/>
  <c r="U733" i="65" s="1"/>
  <c r="N733" i="65" a="1"/>
  <c r="N733" i="65" s="1"/>
  <c r="T733" i="65" s="1"/>
  <c r="P751" i="65" a="1"/>
  <c r="P751" i="65" s="1"/>
  <c r="V751" i="65" s="1"/>
  <c r="O751" i="65" a="1"/>
  <c r="O751" i="65" s="1"/>
  <c r="U751" i="65" s="1"/>
  <c r="N751" i="65" a="1"/>
  <c r="N751" i="65" s="1"/>
  <c r="T751" i="65" s="1"/>
  <c r="P795" i="65" a="1"/>
  <c r="P795" i="65" s="1"/>
  <c r="V795" i="65" s="1"/>
  <c r="O795" i="65" a="1"/>
  <c r="O795" i="65" s="1"/>
  <c r="U795" i="65" s="1"/>
  <c r="N795" i="65" a="1"/>
  <c r="N795" i="65" s="1"/>
  <c r="T795" i="65" s="1"/>
  <c r="M813" i="65" a="1"/>
  <c r="M813" i="65" s="1"/>
  <c r="S813" i="65" s="1"/>
  <c r="P839" i="65" a="1"/>
  <c r="P839" i="65" s="1"/>
  <c r="V839" i="65" s="1"/>
  <c r="O839" i="65" a="1"/>
  <c r="O839" i="65" s="1"/>
  <c r="U839" i="65" s="1"/>
  <c r="N839" i="65" a="1"/>
  <c r="N839" i="65" s="1"/>
  <c r="T839" i="65" s="1"/>
  <c r="P928" i="65" a="1"/>
  <c r="P928" i="65" s="1"/>
  <c r="O928" i="65" a="1"/>
  <c r="O928" i="65" s="1"/>
  <c r="U928" i="65" s="1"/>
  <c r="AB928" i="65" s="1"/>
  <c r="N928" i="65" a="1"/>
  <c r="N928" i="65" s="1"/>
  <c r="O95" i="65" a="1"/>
  <c r="O95" i="65" s="1"/>
  <c r="U95" i="65" s="1"/>
  <c r="P95" i="65" a="1"/>
  <c r="P95" i="65" s="1"/>
  <c r="V95" i="65" s="1"/>
  <c r="Q95" i="65" a="1"/>
  <c r="Q95" i="65" s="1"/>
  <c r="W95" i="65" s="1"/>
  <c r="N95" i="65" a="1"/>
  <c r="N95" i="65" s="1"/>
  <c r="T95" i="65" s="1"/>
  <c r="Q29" i="65" a="1"/>
  <c r="Q29" i="65" s="1"/>
  <c r="O29" i="65" a="1"/>
  <c r="O29" i="65" s="1"/>
  <c r="M105" i="65" a="1"/>
  <c r="M105" i="65" s="1"/>
  <c r="M260" i="65" a="1"/>
  <c r="M260" i="65" s="1"/>
  <c r="S260" i="65" s="1"/>
  <c r="M325" i="65" a="1"/>
  <c r="M325" i="65" s="1"/>
  <c r="S325" i="65" s="1"/>
  <c r="M375" i="65" a="1"/>
  <c r="M375" i="65" s="1"/>
  <c r="S375" i="65" s="1"/>
  <c r="P409" i="65" a="1"/>
  <c r="P409" i="65" s="1"/>
  <c r="V409" i="65" s="1"/>
  <c r="O409" i="65" a="1"/>
  <c r="O409" i="65" s="1"/>
  <c r="N409" i="65" a="1"/>
  <c r="N409" i="65" s="1"/>
  <c r="T409" i="65" s="1"/>
  <c r="P535" i="65" a="1"/>
  <c r="P535" i="65" s="1"/>
  <c r="V535" i="65" s="1"/>
  <c r="O535" i="65" a="1"/>
  <c r="O535" i="65" s="1"/>
  <c r="N535" i="65" a="1"/>
  <c r="N535" i="65" s="1"/>
  <c r="T535" i="65" s="1"/>
  <c r="Q166" i="65" a="1"/>
  <c r="Q166" i="65" s="1"/>
  <c r="P166" i="65" a="1"/>
  <c r="P166" i="65" s="1"/>
  <c r="V166" i="65" s="1"/>
  <c r="O166" i="65" a="1"/>
  <c r="O166" i="65" s="1"/>
  <c r="N166" i="65" a="1"/>
  <c r="N166" i="65" s="1"/>
  <c r="T166" i="65" s="1"/>
  <c r="O325" i="65" a="1"/>
  <c r="O325" i="65" s="1"/>
  <c r="N325" i="65" a="1"/>
  <c r="N325" i="65" s="1"/>
  <c r="T325" i="65" s="1"/>
  <c r="P325" i="65" a="1"/>
  <c r="P325" i="65" s="1"/>
  <c r="V325" i="65" s="1"/>
  <c r="O375" i="65" a="1"/>
  <c r="O375" i="65" s="1"/>
  <c r="P375" i="65" a="1"/>
  <c r="P375" i="65" s="1"/>
  <c r="V375" i="65" s="1"/>
  <c r="N375" i="65" a="1"/>
  <c r="N375" i="65" s="1"/>
  <c r="T375" i="65" s="1"/>
  <c r="P452" i="65" a="1"/>
  <c r="P452" i="65" s="1"/>
  <c r="V452" i="65" s="1"/>
  <c r="O452" i="65" a="1"/>
  <c r="O452" i="65" s="1"/>
  <c r="N452" i="65" a="1"/>
  <c r="N452" i="65" s="1"/>
  <c r="T452" i="65" s="1"/>
  <c r="M515" i="65" a="1"/>
  <c r="M515" i="65" s="1"/>
  <c r="S515" i="65" s="1"/>
  <c r="M620" i="65" a="1"/>
  <c r="M620" i="65" s="1"/>
  <c r="S620" i="65" s="1"/>
  <c r="P703" i="65" a="1"/>
  <c r="P703" i="65" s="1"/>
  <c r="V703" i="65" s="1"/>
  <c r="O703" i="65" a="1"/>
  <c r="O703" i="65" s="1"/>
  <c r="U703" i="65" s="1"/>
  <c r="N703" i="65" a="1"/>
  <c r="N703" i="65" s="1"/>
  <c r="T703" i="65" s="1"/>
  <c r="O809" i="65" a="1"/>
  <c r="O809" i="65" s="1"/>
  <c r="U809" i="65" s="1"/>
  <c r="P809" i="65" a="1"/>
  <c r="P809" i="65" s="1"/>
  <c r="V809" i="65" s="1"/>
  <c r="N809" i="65" a="1"/>
  <c r="N809" i="65" s="1"/>
  <c r="T809" i="65" s="1"/>
  <c r="P9" i="65" a="1"/>
  <c r="P9" i="65" s="1"/>
  <c r="V9" i="65" s="1"/>
  <c r="Q9" i="65" a="1"/>
  <c r="Q9" i="65" s="1"/>
  <c r="O9" i="65" a="1"/>
  <c r="O9" i="65" s="1"/>
  <c r="N9" i="65" a="1"/>
  <c r="N9" i="65" s="1"/>
  <c r="T9" i="65" s="1"/>
  <c r="M185" i="65" a="1"/>
  <c r="M185" i="65" s="1"/>
  <c r="P567" i="65" a="1"/>
  <c r="P567" i="65" s="1"/>
  <c r="V567" i="65" s="1"/>
  <c r="O567" i="65" a="1"/>
  <c r="O567" i="65" s="1"/>
  <c r="N567" i="65" a="1"/>
  <c r="N567" i="65" s="1"/>
  <c r="T567" i="65" s="1"/>
  <c r="P647" i="65" a="1"/>
  <c r="P647" i="65" s="1"/>
  <c r="V647" i="65" s="1"/>
  <c r="O647" i="65" a="1"/>
  <c r="O647" i="65" s="1"/>
  <c r="N647" i="65" a="1"/>
  <c r="N647" i="65" s="1"/>
  <c r="T647" i="65" s="1"/>
  <c r="P370" i="65" a="1"/>
  <c r="P370" i="65" s="1"/>
  <c r="V370" i="65" s="1"/>
  <c r="N370" i="65" a="1"/>
  <c r="N370" i="65" s="1"/>
  <c r="T370" i="65" s="1"/>
  <c r="O370" i="65" a="1"/>
  <c r="O370" i="65" s="1"/>
  <c r="M119" i="65" a="1"/>
  <c r="M119" i="65" s="1"/>
  <c r="P31" i="65" a="1"/>
  <c r="P31" i="65" s="1"/>
  <c r="V31" i="65" s="1"/>
  <c r="Q31" i="65" a="1"/>
  <c r="Q31" i="65" s="1"/>
  <c r="N31" i="65" a="1"/>
  <c r="N31" i="65" s="1"/>
  <c r="T31" i="65" s="1"/>
  <c r="O31" i="65" a="1"/>
  <c r="O31" i="65" s="1"/>
  <c r="U31" i="65" s="1"/>
  <c r="P454" i="65" a="1"/>
  <c r="P454" i="65" s="1"/>
  <c r="V454" i="65" s="1"/>
  <c r="N454" i="65" a="1"/>
  <c r="N454" i="65" s="1"/>
  <c r="T454" i="65" s="1"/>
  <c r="O454" i="65" a="1"/>
  <c r="O454" i="65" s="1"/>
  <c r="U454" i="65" s="1"/>
  <c r="P468" i="65" a="1"/>
  <c r="P468" i="65" s="1"/>
  <c r="V468" i="65" s="1"/>
  <c r="O468" i="65" a="1"/>
  <c r="O468" i="65" s="1"/>
  <c r="N468" i="65" a="1"/>
  <c r="N468" i="65" s="1"/>
  <c r="T468" i="65" s="1"/>
  <c r="M568" i="65" a="1"/>
  <c r="M568" i="65" s="1"/>
  <c r="S568" i="65" s="1"/>
  <c r="M608" i="65" a="1"/>
  <c r="M608" i="65" s="1"/>
  <c r="S608" i="65" s="1"/>
  <c r="M635" i="65" a="1"/>
  <c r="M635" i="65" s="1"/>
  <c r="S635" i="65" s="1"/>
  <c r="M54" i="65" a="1"/>
  <c r="M54" i="65" s="1"/>
  <c r="M461" i="65" a="1"/>
  <c r="M461" i="65" s="1"/>
  <c r="S461" i="65" s="1"/>
  <c r="P517" i="65" a="1"/>
  <c r="P517" i="65" s="1"/>
  <c r="V517" i="65" s="1"/>
  <c r="O517" i="65" a="1"/>
  <c r="O517" i="65" s="1"/>
  <c r="N517" i="65" a="1"/>
  <c r="N517" i="65" s="1"/>
  <c r="T517" i="65" s="1"/>
  <c r="P635" i="65" a="1"/>
  <c r="P635" i="65" s="1"/>
  <c r="V635" i="65" s="1"/>
  <c r="O635" i="65" a="1"/>
  <c r="O635" i="65" s="1"/>
  <c r="N635" i="65" a="1"/>
  <c r="N635" i="65" s="1"/>
  <c r="T635" i="65" s="1"/>
  <c r="P811" i="65" a="1"/>
  <c r="P811" i="65" s="1"/>
  <c r="V811" i="65" s="1"/>
  <c r="O811" i="65" a="1"/>
  <c r="O811" i="65" s="1"/>
  <c r="U811" i="65" s="1"/>
  <c r="N811" i="65" a="1"/>
  <c r="N811" i="65" s="1"/>
  <c r="T811" i="65" s="1"/>
  <c r="Q99" i="65" a="1"/>
  <c r="Q99" i="65" s="1"/>
  <c r="W99" i="65" s="1"/>
  <c r="P99" i="65" a="1"/>
  <c r="P99" i="65" s="1"/>
  <c r="V99" i="65" s="1"/>
  <c r="O99" i="65" a="1"/>
  <c r="O99" i="65" s="1"/>
  <c r="U99" i="65" s="1"/>
  <c r="N99" i="65" a="1"/>
  <c r="N99" i="65" s="1"/>
  <c r="T99" i="65" s="1"/>
  <c r="P255" i="65" a="1"/>
  <c r="P255" i="65" s="1"/>
  <c r="V255" i="65" s="1"/>
  <c r="O255" i="65" a="1"/>
  <c r="O255" i="65" s="1"/>
  <c r="N255" i="65" a="1"/>
  <c r="N255" i="65" s="1"/>
  <c r="T255" i="65" s="1"/>
  <c r="M628" i="65" a="1"/>
  <c r="M628" i="65" s="1"/>
  <c r="S628" i="65" s="1"/>
  <c r="Q5" i="65" a="1"/>
  <c r="Q5" i="65" s="1"/>
  <c r="O5" i="65" a="1"/>
  <c r="O5" i="65" s="1"/>
  <c r="P5" i="65" a="1"/>
  <c r="P5" i="65" s="1"/>
  <c r="V5" i="65" s="1"/>
  <c r="N5" i="65" a="1"/>
  <c r="N5" i="65" s="1"/>
  <c r="T5" i="65" s="1"/>
  <c r="O440" i="65" a="1"/>
  <c r="O440" i="65" s="1"/>
  <c r="N440" i="65" a="1"/>
  <c r="N440" i="65" s="1"/>
  <c r="T440" i="65" s="1"/>
  <c r="P440" i="65" a="1"/>
  <c r="P440" i="65" s="1"/>
  <c r="V440" i="65" s="1"/>
  <c r="M6" i="65" a="1"/>
  <c r="M6" i="65" s="1"/>
  <c r="S6" i="65" s="1"/>
  <c r="N42" i="65" a="1"/>
  <c r="N42" i="65" s="1"/>
  <c r="T42" i="65" s="1"/>
  <c r="O42" i="65" a="1"/>
  <c r="O42" i="65" s="1"/>
  <c r="U42" i="65" s="1"/>
  <c r="P42" i="65" a="1"/>
  <c r="P42" i="65" s="1"/>
  <c r="V42" i="65" s="1"/>
  <c r="Q42" i="65" a="1"/>
  <c r="Q42" i="65" s="1"/>
  <c r="W42" i="65" s="1"/>
  <c r="Q56" i="65" a="1"/>
  <c r="Q56" i="65" s="1"/>
  <c r="W56" i="65" s="1"/>
  <c r="P56" i="65" a="1"/>
  <c r="P56" i="65" s="1"/>
  <c r="V56" i="65" s="1"/>
  <c r="O56" i="65" a="1"/>
  <c r="O56" i="65" s="1"/>
  <c r="U56" i="65" s="1"/>
  <c r="N56" i="65" a="1"/>
  <c r="N56" i="65" s="1"/>
  <c r="T56" i="65" s="1"/>
  <c r="Q70" i="65" a="1"/>
  <c r="Q70" i="65" s="1"/>
  <c r="O70" i="65" a="1"/>
  <c r="O70" i="65" s="1"/>
  <c r="P70" i="65" a="1"/>
  <c r="P70" i="65" s="1"/>
  <c r="V70" i="65" s="1"/>
  <c r="N70" i="65" a="1"/>
  <c r="N70" i="65" s="1"/>
  <c r="T70" i="65" s="1"/>
  <c r="Q85" i="65" a="1"/>
  <c r="Q85" i="65" s="1"/>
  <c r="P85" i="65" a="1"/>
  <c r="P85" i="65" s="1"/>
  <c r="V85" i="65" s="1"/>
  <c r="O85" i="65" a="1"/>
  <c r="O85" i="65" s="1"/>
  <c r="N85" i="65" a="1"/>
  <c r="N85" i="65" s="1"/>
  <c r="T85" i="65" s="1"/>
  <c r="Q101" i="65" a="1"/>
  <c r="Q101" i="65" s="1"/>
  <c r="W101" i="65" s="1"/>
  <c r="P101" i="65" a="1"/>
  <c r="P101" i="65" s="1"/>
  <c r="V101" i="65" s="1"/>
  <c r="N101" i="65" a="1"/>
  <c r="N101" i="65" s="1"/>
  <c r="T101" i="65" s="1"/>
  <c r="O101" i="65" a="1"/>
  <c r="O101" i="65" s="1"/>
  <c r="U101" i="65" s="1"/>
  <c r="P115" i="65" a="1"/>
  <c r="P115" i="65" s="1"/>
  <c r="V115" i="65" s="1"/>
  <c r="N115" i="65" a="1"/>
  <c r="N115" i="65" s="1"/>
  <c r="T115" i="65" s="1"/>
  <c r="Q115" i="65" a="1"/>
  <c r="Q115" i="65" s="1"/>
  <c r="O115" i="65" a="1"/>
  <c r="O115" i="65" s="1"/>
  <c r="Q128" i="65" a="1"/>
  <c r="Q128" i="65" s="1"/>
  <c r="P128" i="65" a="1"/>
  <c r="P128" i="65" s="1"/>
  <c r="V128" i="65" s="1"/>
  <c r="O128" i="65" a="1"/>
  <c r="O128" i="65" s="1"/>
  <c r="N128" i="65" a="1"/>
  <c r="N128" i="65" s="1"/>
  <c r="T128" i="65" s="1"/>
  <c r="M144" i="65" a="1"/>
  <c r="M144" i="65" s="1"/>
  <c r="O162" i="65" a="1"/>
  <c r="O162" i="65" s="1"/>
  <c r="U162" i="65" s="1"/>
  <c r="N162" i="65" a="1"/>
  <c r="N162" i="65" s="1"/>
  <c r="T162" i="65" s="1"/>
  <c r="Q162" i="65" a="1"/>
  <c r="Q162" i="65" s="1"/>
  <c r="P162" i="65" a="1"/>
  <c r="P162" i="65" s="1"/>
  <c r="V162" i="65" s="1"/>
  <c r="O175" i="65" a="1"/>
  <c r="O175" i="65" s="1"/>
  <c r="N175" i="65" a="1"/>
  <c r="N175" i="65" s="1"/>
  <c r="T175" i="65" s="1"/>
  <c r="P175" i="65" a="1"/>
  <c r="P175" i="65" s="1"/>
  <c r="V175" i="65" s="1"/>
  <c r="Q175" i="65" a="1"/>
  <c r="Q175" i="65" s="1"/>
  <c r="Q187" i="65" a="1"/>
  <c r="Q187" i="65" s="1"/>
  <c r="P187" i="65" a="1"/>
  <c r="P187" i="65" s="1"/>
  <c r="V187" i="65" s="1"/>
  <c r="O187" i="65" a="1"/>
  <c r="O187" i="65" s="1"/>
  <c r="N187" i="65" a="1"/>
  <c r="N187" i="65" s="1"/>
  <c r="T187" i="65" s="1"/>
  <c r="P243" i="65" a="1"/>
  <c r="P243" i="65" s="1"/>
  <c r="V243" i="65" s="1"/>
  <c r="N243" i="65" a="1"/>
  <c r="N243" i="65" s="1"/>
  <c r="T243" i="65" s="1"/>
  <c r="O243" i="65" a="1"/>
  <c r="O243" i="65" s="1"/>
  <c r="P256" i="65" a="1"/>
  <c r="P256" i="65" s="1"/>
  <c r="V256" i="65" s="1"/>
  <c r="O256" i="65" a="1"/>
  <c r="O256" i="65" s="1"/>
  <c r="N256" i="65" a="1"/>
  <c r="N256" i="65" s="1"/>
  <c r="T256" i="65" s="1"/>
  <c r="P270" i="65" a="1"/>
  <c r="P270" i="65" s="1"/>
  <c r="V270" i="65" s="1"/>
  <c r="O270" i="65" a="1"/>
  <c r="O270" i="65" s="1"/>
  <c r="N270" i="65" a="1"/>
  <c r="N270" i="65" s="1"/>
  <c r="T270" i="65" s="1"/>
  <c r="P283" i="65" a="1"/>
  <c r="P283" i="65" s="1"/>
  <c r="V283" i="65" s="1"/>
  <c r="O283" i="65" a="1"/>
  <c r="O283" i="65" s="1"/>
  <c r="N283" i="65" a="1"/>
  <c r="N283" i="65" s="1"/>
  <c r="T283" i="65" s="1"/>
  <c r="P296" i="65" a="1"/>
  <c r="P296" i="65" s="1"/>
  <c r="V296" i="65" s="1"/>
  <c r="N296" i="65" a="1"/>
  <c r="N296" i="65" s="1"/>
  <c r="T296" i="65" s="1"/>
  <c r="O296" i="65" a="1"/>
  <c r="O296" i="65" s="1"/>
  <c r="P309" i="65" a="1"/>
  <c r="P309" i="65" s="1"/>
  <c r="V309" i="65" s="1"/>
  <c r="O309" i="65" a="1"/>
  <c r="O309" i="65" s="1"/>
  <c r="N309" i="65" a="1"/>
  <c r="N309" i="65" s="1"/>
  <c r="T309" i="65" s="1"/>
  <c r="P322" i="65" a="1"/>
  <c r="P322" i="65" s="1"/>
  <c r="V322" i="65" s="1"/>
  <c r="N322" i="65" a="1"/>
  <c r="N322" i="65" s="1"/>
  <c r="T322" i="65" s="1"/>
  <c r="O322" i="65" a="1"/>
  <c r="O322" i="65" s="1"/>
  <c r="P334" i="65" a="1"/>
  <c r="P334" i="65" s="1"/>
  <c r="V334" i="65" s="1"/>
  <c r="N334" i="65" a="1"/>
  <c r="N334" i="65" s="1"/>
  <c r="T334" i="65" s="1"/>
  <c r="O334" i="65" a="1"/>
  <c r="O334" i="65" s="1"/>
  <c r="P347" i="65" a="1"/>
  <c r="P347" i="65" s="1"/>
  <c r="V347" i="65" s="1"/>
  <c r="N347" i="65" a="1"/>
  <c r="N347" i="65" s="1"/>
  <c r="T347" i="65" s="1"/>
  <c r="O347" i="65" a="1"/>
  <c r="O347" i="65" s="1"/>
  <c r="P359" i="65" a="1"/>
  <c r="P359" i="65" s="1"/>
  <c r="V359" i="65" s="1"/>
  <c r="O359" i="65" a="1"/>
  <c r="O359" i="65" s="1"/>
  <c r="N359" i="65" a="1"/>
  <c r="N359" i="65" s="1"/>
  <c r="T359" i="65" s="1"/>
  <c r="P372" i="65" a="1"/>
  <c r="P372" i="65" s="1"/>
  <c r="V372" i="65" s="1"/>
  <c r="O372" i="65" a="1"/>
  <c r="O372" i="65" s="1"/>
  <c r="N372" i="65" a="1"/>
  <c r="N372" i="65" s="1"/>
  <c r="T372" i="65" s="1"/>
  <c r="N385" i="65" a="1"/>
  <c r="N385" i="65" s="1"/>
  <c r="T385" i="65" s="1"/>
  <c r="P385" i="65" a="1"/>
  <c r="P385" i="65" s="1"/>
  <c r="V385" i="65" s="1"/>
  <c r="O385" i="65" a="1"/>
  <c r="O385" i="65" s="1"/>
  <c r="P398" i="65" a="1"/>
  <c r="P398" i="65" s="1"/>
  <c r="V398" i="65" s="1"/>
  <c r="O398" i="65" a="1"/>
  <c r="O398" i="65" s="1"/>
  <c r="N398" i="65" a="1"/>
  <c r="N398" i="65" s="1"/>
  <c r="T398" i="65" s="1"/>
  <c r="M413" i="65" a="1"/>
  <c r="M413" i="65" s="1"/>
  <c r="S413" i="65" s="1"/>
  <c r="M427" i="65" a="1"/>
  <c r="M427" i="65" s="1"/>
  <c r="S427" i="65" s="1"/>
  <c r="M441" i="65" a="1"/>
  <c r="M441" i="65" s="1"/>
  <c r="S441" i="65" s="1"/>
  <c r="P463" i="65" a="1"/>
  <c r="P463" i="65" s="1"/>
  <c r="V463" i="65" s="1"/>
  <c r="O463" i="65" a="1"/>
  <c r="O463" i="65" s="1"/>
  <c r="U463" i="65" s="1"/>
  <c r="N463" i="65" a="1"/>
  <c r="N463" i="65" s="1"/>
  <c r="T463" i="65" s="1"/>
  <c r="P476" i="65" a="1"/>
  <c r="P476" i="65" s="1"/>
  <c r="V476" i="65" s="1"/>
  <c r="O476" i="65" a="1"/>
  <c r="O476" i="65" s="1"/>
  <c r="N476" i="65" a="1"/>
  <c r="N476" i="65" s="1"/>
  <c r="T476" i="65" s="1"/>
  <c r="N498" i="65" a="1"/>
  <c r="N498" i="65" s="1"/>
  <c r="T498" i="65" s="1"/>
  <c r="P498" i="65" a="1"/>
  <c r="P498" i="65" s="1"/>
  <c r="V498" i="65" s="1"/>
  <c r="O498" i="65" a="1"/>
  <c r="O498" i="65" s="1"/>
  <c r="M512" i="65" a="1"/>
  <c r="M512" i="65" s="1"/>
  <c r="S512" i="65" s="1"/>
  <c r="M526" i="65" a="1"/>
  <c r="M526" i="65" s="1"/>
  <c r="S526" i="65" s="1"/>
  <c r="M539" i="65" a="1"/>
  <c r="M539" i="65" s="1"/>
  <c r="S539" i="65" s="1"/>
  <c r="M552" i="65" a="1"/>
  <c r="M552" i="65" s="1"/>
  <c r="S552" i="65" s="1"/>
  <c r="M564" i="65" a="1"/>
  <c r="M564" i="65" s="1"/>
  <c r="S564" i="65" s="1"/>
  <c r="M576" i="65" a="1"/>
  <c r="M576" i="65" s="1"/>
  <c r="S576" i="65" s="1"/>
  <c r="M603" i="65" a="1"/>
  <c r="M603" i="65" s="1"/>
  <c r="S603" i="65" s="1"/>
  <c r="M617" i="65" a="1"/>
  <c r="M617" i="65" s="1"/>
  <c r="S617" i="65" s="1"/>
  <c r="M643" i="65" a="1"/>
  <c r="M643" i="65" s="1"/>
  <c r="S643" i="65" s="1"/>
  <c r="M656" i="65" a="1"/>
  <c r="M656" i="65" s="1"/>
  <c r="S656" i="65" s="1"/>
  <c r="O681" i="65" a="1"/>
  <c r="O681" i="65" s="1"/>
  <c r="U681" i="65" s="1"/>
  <c r="P681" i="65" a="1"/>
  <c r="P681" i="65" s="1"/>
  <c r="V681" i="65" s="1"/>
  <c r="N681" i="65" a="1"/>
  <c r="N681" i="65" s="1"/>
  <c r="T681" i="65" s="1"/>
  <c r="P725" i="65" a="1"/>
  <c r="P725" i="65" s="1"/>
  <c r="V725" i="65" s="1"/>
  <c r="O725" i="65" a="1"/>
  <c r="O725" i="65" s="1"/>
  <c r="U725" i="65" s="1"/>
  <c r="N725" i="65" a="1"/>
  <c r="N725" i="65" s="1"/>
  <c r="T725" i="65" s="1"/>
  <c r="O769" i="65" a="1"/>
  <c r="O769" i="65" s="1"/>
  <c r="U769" i="65" s="1"/>
  <c r="P769" i="65" a="1"/>
  <c r="P769" i="65" s="1"/>
  <c r="V769" i="65" s="1"/>
  <c r="N769" i="65" a="1"/>
  <c r="N769" i="65" s="1"/>
  <c r="T769" i="65" s="1"/>
  <c r="P813" i="65" a="1"/>
  <c r="P813" i="65" s="1"/>
  <c r="V813" i="65" s="1"/>
  <c r="N813" i="65" a="1"/>
  <c r="N813" i="65" s="1"/>
  <c r="T813" i="65" s="1"/>
  <c r="O813" i="65" a="1"/>
  <c r="O813" i="65" s="1"/>
  <c r="U813" i="65" s="1"/>
  <c r="M831" i="65" a="1"/>
  <c r="M831" i="65" s="1"/>
  <c r="S831" i="65" s="1"/>
  <c r="Q20" i="65" a="1"/>
  <c r="Q20" i="65" s="1"/>
  <c r="O20" i="65" a="1"/>
  <c r="O20" i="65" s="1"/>
  <c r="P80" i="65" a="1"/>
  <c r="P80" i="65" s="1"/>
  <c r="V80" i="65" s="1"/>
  <c r="N80" i="65" a="1"/>
  <c r="N80" i="65" s="1"/>
  <c r="T80" i="65" s="1"/>
  <c r="Q80" i="65" a="1"/>
  <c r="Q80" i="65" s="1"/>
  <c r="O80" i="65" a="1"/>
  <c r="O80" i="65" s="1"/>
  <c r="P305" i="65" a="1"/>
  <c r="P305" i="65" s="1"/>
  <c r="V305" i="65" s="1"/>
  <c r="O305" i="65" a="1"/>
  <c r="O305" i="65" s="1"/>
  <c r="N305" i="65" a="1"/>
  <c r="N305" i="65" s="1"/>
  <c r="T305" i="65" s="1"/>
  <c r="O356" i="65" a="1"/>
  <c r="O356" i="65" s="1"/>
  <c r="N356" i="65" a="1"/>
  <c r="N356" i="65" s="1"/>
  <c r="T356" i="65" s="1"/>
  <c r="P356" i="65" a="1"/>
  <c r="P356" i="65" s="1"/>
  <c r="V356" i="65" s="1"/>
  <c r="M409" i="65" a="1"/>
  <c r="M409" i="65" s="1"/>
  <c r="S409" i="65" s="1"/>
  <c r="P472" i="65" a="1"/>
  <c r="P472" i="65" s="1"/>
  <c r="V472" i="65" s="1"/>
  <c r="N472" i="65" a="1"/>
  <c r="N472" i="65" s="1"/>
  <c r="T472" i="65" s="1"/>
  <c r="O472" i="65" a="1"/>
  <c r="O472" i="65" s="1"/>
  <c r="M549" i="65" a="1"/>
  <c r="M549" i="65" s="1"/>
  <c r="S549" i="65" s="1"/>
  <c r="M613" i="65" a="1"/>
  <c r="M613" i="65" s="1"/>
  <c r="S613" i="65" s="1"/>
  <c r="M46" i="65" a="1"/>
  <c r="M46" i="65" s="1"/>
  <c r="M274" i="65" a="1"/>
  <c r="M274" i="65" s="1"/>
  <c r="S274" i="65" s="1"/>
  <c r="N522" i="65" a="1"/>
  <c r="N522" i="65" s="1"/>
  <c r="T522" i="65" s="1"/>
  <c r="P522" i="65" a="1"/>
  <c r="P522" i="65" s="1"/>
  <c r="V522" i="65" s="1"/>
  <c r="O522" i="65" a="1"/>
  <c r="O522" i="65" s="1"/>
  <c r="P599" i="65" a="1"/>
  <c r="P599" i="65" s="1"/>
  <c r="V599" i="65" s="1"/>
  <c r="O599" i="65" a="1"/>
  <c r="O599" i="65" s="1"/>
  <c r="N599" i="65" a="1"/>
  <c r="N599" i="65" s="1"/>
  <c r="T599" i="65" s="1"/>
  <c r="N640" i="65" a="1"/>
  <c r="N640" i="65" s="1"/>
  <c r="T640" i="65" s="1"/>
  <c r="P640" i="65" a="1"/>
  <c r="P640" i="65" s="1"/>
  <c r="V640" i="65" s="1"/>
  <c r="O640" i="65" a="1"/>
  <c r="O640" i="65" s="1"/>
  <c r="M677" i="65" a="1"/>
  <c r="M677" i="65" s="1"/>
  <c r="S677" i="65" s="1"/>
  <c r="O747" i="65" a="1"/>
  <c r="O747" i="65" s="1"/>
  <c r="U747" i="65" s="1"/>
  <c r="P747" i="65" a="1"/>
  <c r="P747" i="65" s="1"/>
  <c r="V747" i="65" s="1"/>
  <c r="N747" i="65" a="1"/>
  <c r="N747" i="65" s="1"/>
  <c r="T747" i="65" s="1"/>
  <c r="Q132" i="65" a="1"/>
  <c r="Q132" i="65" s="1"/>
  <c r="P132" i="65" a="1"/>
  <c r="P132" i="65" s="1"/>
  <c r="V132" i="65" s="1"/>
  <c r="N132" i="65" a="1"/>
  <c r="N132" i="65" s="1"/>
  <c r="T132" i="65" s="1"/>
  <c r="O132" i="65" a="1"/>
  <c r="O132" i="65" s="1"/>
  <c r="N312" i="65" a="1"/>
  <c r="N312" i="65" s="1"/>
  <c r="T312" i="65" s="1"/>
  <c r="P312" i="65" a="1"/>
  <c r="P312" i="65" s="1"/>
  <c r="V312" i="65" s="1"/>
  <c r="O312" i="65" a="1"/>
  <c r="O312" i="65" s="1"/>
  <c r="P388" i="65" a="1"/>
  <c r="P388" i="65" s="1"/>
  <c r="V388" i="65" s="1"/>
  <c r="N388" i="65" a="1"/>
  <c r="N388" i="65" s="1"/>
  <c r="T388" i="65" s="1"/>
  <c r="O388" i="65" a="1"/>
  <c r="O388" i="65" s="1"/>
  <c r="P502" i="65" a="1"/>
  <c r="P502" i="65" s="1"/>
  <c r="V502" i="65" s="1"/>
  <c r="O502" i="65" a="1"/>
  <c r="O502" i="65" s="1"/>
  <c r="N502" i="65" a="1"/>
  <c r="N502" i="65" s="1"/>
  <c r="T502" i="65" s="1"/>
  <c r="M580" i="65" a="1"/>
  <c r="M580" i="65" s="1"/>
  <c r="S580" i="65" s="1"/>
  <c r="P721" i="65" a="1"/>
  <c r="P721" i="65" s="1"/>
  <c r="V721" i="65" s="1"/>
  <c r="O721" i="65" a="1"/>
  <c r="O721" i="65" s="1"/>
  <c r="U721" i="65" s="1"/>
  <c r="N721" i="65" a="1"/>
  <c r="N721" i="65" s="1"/>
  <c r="T721" i="65" s="1"/>
  <c r="M150" i="65" a="1"/>
  <c r="M150" i="65" s="1"/>
  <c r="S150" i="65" s="1"/>
  <c r="M331" i="65" a="1"/>
  <c r="M331" i="65" s="1"/>
  <c r="S331" i="65" s="1"/>
  <c r="M382" i="65" a="1"/>
  <c r="M382" i="65" s="1"/>
  <c r="S382" i="65" s="1"/>
  <c r="P481" i="65" a="1"/>
  <c r="P481" i="65" s="1"/>
  <c r="V481" i="65" s="1"/>
  <c r="O481" i="65" a="1"/>
  <c r="O481" i="65" s="1"/>
  <c r="N481" i="65" a="1"/>
  <c r="N481" i="65" s="1"/>
  <c r="T481" i="65" s="1"/>
  <c r="P515" i="65" a="1"/>
  <c r="P515" i="65" s="1"/>
  <c r="V515" i="65" s="1"/>
  <c r="O515" i="65" a="1"/>
  <c r="O515" i="65" s="1"/>
  <c r="N515" i="65" a="1"/>
  <c r="N515" i="65" s="1"/>
  <c r="T515" i="65" s="1"/>
  <c r="P620" i="65" a="1"/>
  <c r="P620" i="65" s="1"/>
  <c r="V620" i="65" s="1"/>
  <c r="O620" i="65" a="1"/>
  <c r="O620" i="65" s="1"/>
  <c r="N620" i="65" a="1"/>
  <c r="N620" i="65" s="1"/>
  <c r="T620" i="65" s="1"/>
  <c r="P695" i="65" a="1"/>
  <c r="P695" i="65" s="1"/>
  <c r="V695" i="65" s="1"/>
  <c r="O695" i="65" a="1"/>
  <c r="O695" i="65" s="1"/>
  <c r="U695" i="65" s="1"/>
  <c r="N695" i="65" a="1"/>
  <c r="N695" i="65" s="1"/>
  <c r="T695" i="65" s="1"/>
  <c r="P827" i="65" a="1"/>
  <c r="P827" i="65" s="1"/>
  <c r="V827" i="65" s="1"/>
  <c r="O827" i="65" a="1"/>
  <c r="O827" i="65" s="1"/>
  <c r="U827" i="65" s="1"/>
  <c r="N827" i="65" a="1"/>
  <c r="N827" i="65" s="1"/>
  <c r="T827" i="65" s="1"/>
  <c r="P281" i="65" a="1"/>
  <c r="P281" i="65" s="1"/>
  <c r="V281" i="65" s="1"/>
  <c r="O281" i="65" a="1"/>
  <c r="O281" i="65" s="1"/>
  <c r="U281" i="65" s="1"/>
  <c r="N281" i="65" a="1"/>
  <c r="N281" i="65" s="1"/>
  <c r="T281" i="65" s="1"/>
  <c r="P713" i="65" a="1"/>
  <c r="P713" i="65" s="1"/>
  <c r="V713" i="65" s="1"/>
  <c r="O713" i="65" a="1"/>
  <c r="O713" i="65" s="1"/>
  <c r="U713" i="65" s="1"/>
  <c r="N713" i="65" a="1"/>
  <c r="N713" i="65" s="1"/>
  <c r="T713" i="65" s="1"/>
  <c r="Q15" i="65" a="1"/>
  <c r="Q15" i="65" s="1"/>
  <c r="P15" i="65" a="1"/>
  <c r="P15" i="65" s="1"/>
  <c r="V15" i="65" s="1"/>
  <c r="O15" i="65" a="1"/>
  <c r="O15" i="65" s="1"/>
  <c r="N15" i="65" a="1"/>
  <c r="N15" i="65" s="1"/>
  <c r="T15" i="65" s="1"/>
  <c r="M47" i="65" a="1"/>
  <c r="M47" i="65" s="1"/>
  <c r="M180" i="65" a="1"/>
  <c r="M180" i="65" s="1"/>
  <c r="P439" i="65" a="1"/>
  <c r="P439" i="65" s="1"/>
  <c r="V439" i="65" s="1"/>
  <c r="O439" i="65" a="1"/>
  <c r="O439" i="65" s="1"/>
  <c r="N439" i="65" a="1"/>
  <c r="N439" i="65" s="1"/>
  <c r="T439" i="65" s="1"/>
  <c r="N586" i="65" a="1"/>
  <c r="N586" i="65" s="1"/>
  <c r="T586" i="65" s="1"/>
  <c r="P586" i="65" a="1"/>
  <c r="P586" i="65" s="1"/>
  <c r="V586" i="65" s="1"/>
  <c r="O586" i="65" a="1"/>
  <c r="O586" i="65" s="1"/>
  <c r="M142" i="65" a="1"/>
  <c r="M142" i="65" s="1"/>
  <c r="M544" i="65" a="1"/>
  <c r="M544" i="65" s="1"/>
  <c r="S544" i="65" s="1"/>
  <c r="O793" i="65" a="1"/>
  <c r="O793" i="65" s="1"/>
  <c r="U793" i="65" s="1"/>
  <c r="N793" i="65" a="1"/>
  <c r="N793" i="65" s="1"/>
  <c r="T793" i="65" s="1"/>
  <c r="P793" i="65" a="1"/>
  <c r="P793" i="65" s="1"/>
  <c r="V793" i="65" s="1"/>
  <c r="M397" i="65" a="1"/>
  <c r="M397" i="65" s="1"/>
  <c r="S397" i="65" s="1"/>
  <c r="M497" i="65" a="1"/>
  <c r="M497" i="65" s="1"/>
  <c r="S497" i="65" s="1"/>
  <c r="N544" i="65" a="1"/>
  <c r="N544" i="65" s="1"/>
  <c r="T544" i="65" s="1"/>
  <c r="P544" i="65" a="1"/>
  <c r="P544" i="65" s="1"/>
  <c r="V544" i="65" s="1"/>
  <c r="O544" i="65" a="1"/>
  <c r="O544" i="65" s="1"/>
  <c r="N594" i="65" a="1"/>
  <c r="N594" i="65" s="1"/>
  <c r="T594" i="65" s="1"/>
  <c r="P594" i="65" a="1"/>
  <c r="P594" i="65" s="1"/>
  <c r="V594" i="65" s="1"/>
  <c r="O594" i="65" a="1"/>
  <c r="O594" i="65" s="1"/>
  <c r="M785" i="65" a="1"/>
  <c r="M785" i="65" s="1"/>
  <c r="S785" i="65" s="1"/>
  <c r="M16" i="65" a="1"/>
  <c r="M16" i="65" s="1"/>
  <c r="S16" i="65" s="1"/>
  <c r="M120" i="65" a="1"/>
  <c r="M120" i="65" s="1"/>
  <c r="Q6" i="65" a="1"/>
  <c r="Q6" i="65" s="1"/>
  <c r="P6" i="65" a="1"/>
  <c r="P6" i="65" s="1"/>
  <c r="V6" i="65" s="1"/>
  <c r="O6" i="65" a="1"/>
  <c r="O6" i="65" s="1"/>
  <c r="N6" i="65" a="1"/>
  <c r="N6" i="65" s="1"/>
  <c r="T6" i="65" s="1"/>
  <c r="N18" i="65" a="1"/>
  <c r="N18" i="65" s="1"/>
  <c r="T18" i="65" s="1"/>
  <c r="Q18" i="65" a="1"/>
  <c r="Q18" i="65" s="1"/>
  <c r="P18" i="65" a="1"/>
  <c r="P18" i="65" s="1"/>
  <c r="V18" i="65" s="1"/>
  <c r="O18" i="65" a="1"/>
  <c r="O18" i="65" s="1"/>
  <c r="Q27" i="65" a="1"/>
  <c r="Q27" i="65" s="1"/>
  <c r="O27" i="65" a="1"/>
  <c r="O27" i="65" s="1"/>
  <c r="M33" i="65" a="1"/>
  <c r="M33" i="65" s="1"/>
  <c r="M49" i="65" a="1"/>
  <c r="M49" i="65" s="1"/>
  <c r="M65" i="65" a="1"/>
  <c r="M65" i="65" s="1"/>
  <c r="M77" i="65" a="1"/>
  <c r="M77" i="65" s="1"/>
  <c r="M91" i="65" a="1"/>
  <c r="M91" i="65" s="1"/>
  <c r="M108" i="65" a="1"/>
  <c r="M108" i="65" s="1"/>
  <c r="M121" i="65" a="1"/>
  <c r="M121" i="65" s="1"/>
  <c r="M136" i="65" a="1"/>
  <c r="M136" i="65" s="1"/>
  <c r="P144" i="65" a="1"/>
  <c r="P144" i="65" s="1"/>
  <c r="V144" i="65" s="1"/>
  <c r="Q144" i="65" a="1"/>
  <c r="Q144" i="65" s="1"/>
  <c r="O144" i="65" a="1"/>
  <c r="O144" i="65" s="1"/>
  <c r="N144" i="65" a="1"/>
  <c r="N144" i="65" s="1"/>
  <c r="T144" i="65" s="1"/>
  <c r="N154" i="65" a="1"/>
  <c r="N154" i="65" s="1"/>
  <c r="T154" i="65" s="1"/>
  <c r="Q154" i="65" a="1"/>
  <c r="Q154" i="65" s="1"/>
  <c r="P154" i="65" a="1"/>
  <c r="P154" i="65" s="1"/>
  <c r="V154" i="65" s="1"/>
  <c r="O154" i="65" a="1"/>
  <c r="O154" i="65" s="1"/>
  <c r="M182" i="65" a="1"/>
  <c r="M182" i="65" s="1"/>
  <c r="M250" i="65" a="1"/>
  <c r="M250" i="65" s="1"/>
  <c r="S250" i="65" s="1"/>
  <c r="M277" i="65" a="1"/>
  <c r="M277" i="65" s="1"/>
  <c r="S277" i="65" s="1"/>
  <c r="M290" i="65" a="1"/>
  <c r="M290" i="65" s="1"/>
  <c r="S290" i="65" s="1"/>
  <c r="M303" i="65" a="1"/>
  <c r="M303" i="65" s="1"/>
  <c r="S303" i="65" s="1"/>
  <c r="M316" i="65" a="1"/>
  <c r="M316" i="65" s="1"/>
  <c r="S316" i="65" s="1"/>
  <c r="M328" i="65" a="1"/>
  <c r="M328" i="65" s="1"/>
  <c r="S328" i="65" s="1"/>
  <c r="M341" i="65" a="1"/>
  <c r="M341" i="65" s="1"/>
  <c r="S341" i="65" s="1"/>
  <c r="M354" i="65" a="1"/>
  <c r="M354" i="65" s="1"/>
  <c r="S354" i="65" s="1"/>
  <c r="M367" i="65" a="1"/>
  <c r="M367" i="65" s="1"/>
  <c r="S367" i="65" s="1"/>
  <c r="M379" i="65" a="1"/>
  <c r="M379" i="65" s="1"/>
  <c r="S379" i="65" s="1"/>
  <c r="M392" i="65" a="1"/>
  <c r="M392" i="65" s="1"/>
  <c r="S392" i="65" s="1"/>
  <c r="P413" i="65" a="1"/>
  <c r="P413" i="65" s="1"/>
  <c r="V413" i="65" s="1"/>
  <c r="N413" i="65" a="1"/>
  <c r="N413" i="65" s="1"/>
  <c r="T413" i="65" s="1"/>
  <c r="O413" i="65" a="1"/>
  <c r="O413" i="65" s="1"/>
  <c r="P427" i="65" a="1"/>
  <c r="P427" i="65" s="1"/>
  <c r="V427" i="65" s="1"/>
  <c r="O427" i="65" a="1"/>
  <c r="O427" i="65" s="1"/>
  <c r="U427" i="65" s="1"/>
  <c r="N427" i="65" a="1"/>
  <c r="N427" i="65" s="1"/>
  <c r="T427" i="65" s="1"/>
  <c r="P441" i="65" a="1"/>
  <c r="P441" i="65" s="1"/>
  <c r="V441" i="65" s="1"/>
  <c r="O441" i="65" a="1"/>
  <c r="O441" i="65" s="1"/>
  <c r="N441" i="65" a="1"/>
  <c r="N441" i="65" s="1"/>
  <c r="T441" i="65" s="1"/>
  <c r="M470" i="65" a="1"/>
  <c r="M470" i="65" s="1"/>
  <c r="S470" i="65" s="1"/>
  <c r="M492" i="65" a="1"/>
  <c r="M492" i="65" s="1"/>
  <c r="S492" i="65" s="1"/>
  <c r="P512" i="65" a="1"/>
  <c r="P512" i="65" s="1"/>
  <c r="V512" i="65" s="1"/>
  <c r="O512" i="65" a="1"/>
  <c r="O512" i="65" s="1"/>
  <c r="N512" i="65" a="1"/>
  <c r="N512" i="65" s="1"/>
  <c r="T512" i="65" s="1"/>
  <c r="P526" i="65" a="1"/>
  <c r="P526" i="65" s="1"/>
  <c r="V526" i="65" s="1"/>
  <c r="O526" i="65" a="1"/>
  <c r="O526" i="65" s="1"/>
  <c r="N526" i="65" a="1"/>
  <c r="N526" i="65" s="1"/>
  <c r="T526" i="65" s="1"/>
  <c r="O539" i="65" a="1"/>
  <c r="O539" i="65" s="1"/>
  <c r="P539" i="65" a="1"/>
  <c r="P539" i="65" s="1"/>
  <c r="V539" i="65" s="1"/>
  <c r="N539" i="65" a="1"/>
  <c r="N539" i="65" s="1"/>
  <c r="T539" i="65" s="1"/>
  <c r="O552" i="65" a="1"/>
  <c r="O552" i="65" s="1"/>
  <c r="N552" i="65" a="1"/>
  <c r="N552" i="65" s="1"/>
  <c r="T552" i="65" s="1"/>
  <c r="P552" i="65" a="1"/>
  <c r="P552" i="65" s="1"/>
  <c r="V552" i="65" s="1"/>
  <c r="O564" i="65" a="1"/>
  <c r="O564" i="65" s="1"/>
  <c r="P564" i="65" a="1"/>
  <c r="P564" i="65" s="1"/>
  <c r="V564" i="65" s="1"/>
  <c r="N564" i="65" a="1"/>
  <c r="N564" i="65" s="1"/>
  <c r="T564" i="65" s="1"/>
  <c r="N576" i="65" a="1"/>
  <c r="N576" i="65" s="1"/>
  <c r="T576" i="65" s="1"/>
  <c r="P576" i="65" a="1"/>
  <c r="P576" i="65" s="1"/>
  <c r="V576" i="65" s="1"/>
  <c r="O576" i="65" a="1"/>
  <c r="O576" i="65" s="1"/>
  <c r="P589" i="65" a="1"/>
  <c r="P589" i="65" s="1"/>
  <c r="V589" i="65" s="1"/>
  <c r="O589" i="65" a="1"/>
  <c r="O589" i="65" s="1"/>
  <c r="N589" i="65" a="1"/>
  <c r="N589" i="65" s="1"/>
  <c r="T589" i="65" s="1"/>
  <c r="O603" i="65" a="1"/>
  <c r="O603" i="65" s="1"/>
  <c r="P603" i="65" a="1"/>
  <c r="P603" i="65" s="1"/>
  <c r="V603" i="65" s="1"/>
  <c r="N603" i="65" a="1"/>
  <c r="N603" i="65" s="1"/>
  <c r="T603" i="65" s="1"/>
  <c r="O617" i="65" a="1"/>
  <c r="O617" i="65" s="1"/>
  <c r="P617" i="65" a="1"/>
  <c r="P617" i="65" s="1"/>
  <c r="V617" i="65" s="1"/>
  <c r="N617" i="65" a="1"/>
  <c r="N617" i="65" s="1"/>
  <c r="T617" i="65" s="1"/>
  <c r="P630" i="65" a="1"/>
  <c r="P630" i="65" s="1"/>
  <c r="V630" i="65" s="1"/>
  <c r="O630" i="65" a="1"/>
  <c r="O630" i="65" s="1"/>
  <c r="U630" i="65" s="1"/>
  <c r="N630" i="65" a="1"/>
  <c r="N630" i="65" s="1"/>
  <c r="T630" i="65" s="1"/>
  <c r="P643" i="65" a="1"/>
  <c r="P643" i="65" s="1"/>
  <c r="V643" i="65" s="1"/>
  <c r="O643" i="65" a="1"/>
  <c r="O643" i="65" s="1"/>
  <c r="N643" i="65" a="1"/>
  <c r="N643" i="65" s="1"/>
  <c r="T643" i="65" s="1"/>
  <c r="O656" i="65" a="1"/>
  <c r="O656" i="65" s="1"/>
  <c r="N656" i="65" a="1"/>
  <c r="N656" i="65" s="1"/>
  <c r="T656" i="65" s="1"/>
  <c r="P656" i="65" a="1"/>
  <c r="P656" i="65" s="1"/>
  <c r="V656" i="65" s="1"/>
  <c r="O699" i="65" a="1"/>
  <c r="O699" i="65" s="1"/>
  <c r="U699" i="65" s="1"/>
  <c r="P699" i="65" a="1"/>
  <c r="P699" i="65" s="1"/>
  <c r="V699" i="65" s="1"/>
  <c r="N699" i="65" a="1"/>
  <c r="N699" i="65" s="1"/>
  <c r="T699" i="65" s="1"/>
  <c r="O743" i="65" a="1"/>
  <c r="O743" i="65" s="1"/>
  <c r="U743" i="65" s="1"/>
  <c r="N743" i="65" a="1"/>
  <c r="N743" i="65" s="1"/>
  <c r="T743" i="65" s="1"/>
  <c r="P743" i="65" a="1"/>
  <c r="P743" i="65" s="1"/>
  <c r="V743" i="65" s="1"/>
  <c r="P787" i="65" a="1"/>
  <c r="P787" i="65" s="1"/>
  <c r="V787" i="65" s="1"/>
  <c r="O787" i="65" a="1"/>
  <c r="O787" i="65" s="1"/>
  <c r="U787" i="65" s="1"/>
  <c r="N787" i="65" a="1"/>
  <c r="N787" i="65" s="1"/>
  <c r="T787" i="65" s="1"/>
  <c r="P831" i="65" a="1"/>
  <c r="P831" i="65" s="1"/>
  <c r="V831" i="65" s="1"/>
  <c r="O831" i="65" a="1"/>
  <c r="O831" i="65" s="1"/>
  <c r="U831" i="65" s="1"/>
  <c r="N831" i="65" a="1"/>
  <c r="N831" i="65" s="1"/>
  <c r="T831" i="65" s="1"/>
  <c r="O923" i="65" a="1"/>
  <c r="O923" i="65" s="1"/>
  <c r="P923" i="65" a="1"/>
  <c r="P923" i="65" s="1"/>
  <c r="V923" i="65" s="1"/>
  <c r="N923" i="65" a="1"/>
  <c r="N923" i="65" s="1"/>
  <c r="T923" i="65" s="1"/>
  <c r="O67" i="65" a="1"/>
  <c r="O67" i="65" s="1"/>
  <c r="Q67" i="65" a="1"/>
  <c r="Q67" i="65" s="1"/>
  <c r="P67" i="65" a="1"/>
  <c r="P67" i="65" s="1"/>
  <c r="V67" i="65" s="1"/>
  <c r="N67" i="65" a="1"/>
  <c r="N67" i="65" s="1"/>
  <c r="T67" i="65" s="1"/>
  <c r="N172" i="65" a="1"/>
  <c r="N172" i="65" s="1"/>
  <c r="T172" i="65" s="1"/>
  <c r="O172" i="65" a="1"/>
  <c r="O172" i="65" s="1"/>
  <c r="Q172" i="65" a="1"/>
  <c r="Q172" i="65" s="1"/>
  <c r="P172" i="65" a="1"/>
  <c r="P172" i="65" s="1"/>
  <c r="V172" i="65" s="1"/>
  <c r="O319" i="65" a="1"/>
  <c r="O319" i="65" s="1"/>
  <c r="P319" i="65" a="1"/>
  <c r="P319" i="65" s="1"/>
  <c r="V319" i="65" s="1"/>
  <c r="N319" i="65" a="1"/>
  <c r="N319" i="65" s="1"/>
  <c r="T319" i="65" s="1"/>
  <c r="O369" i="65" a="1"/>
  <c r="O369" i="65" s="1"/>
  <c r="N369" i="65" a="1"/>
  <c r="N369" i="65" s="1"/>
  <c r="T369" i="65" s="1"/>
  <c r="P369" i="65" a="1"/>
  <c r="P369" i="65" s="1"/>
  <c r="V369" i="65" s="1"/>
  <c r="M522" i="65" a="1"/>
  <c r="M522" i="65" s="1"/>
  <c r="S522" i="65" s="1"/>
  <c r="M561" i="65" a="1"/>
  <c r="M561" i="65" s="1"/>
  <c r="S561" i="65" s="1"/>
  <c r="M653" i="65" a="1"/>
  <c r="M653" i="65" s="1"/>
  <c r="S653" i="65" s="1"/>
  <c r="M931" i="65" a="1"/>
  <c r="M931" i="65" s="1"/>
  <c r="M132" i="65" a="1"/>
  <c r="M132" i="65" s="1"/>
  <c r="M529" i="65" a="1"/>
  <c r="M529" i="65" s="1"/>
  <c r="S529" i="65" s="1"/>
  <c r="P853" i="65" a="1"/>
  <c r="P853" i="65" s="1"/>
  <c r="V853" i="65" s="1"/>
  <c r="N853" i="65" a="1"/>
  <c r="N853" i="65" s="1"/>
  <c r="T853" i="65" s="1"/>
  <c r="O853" i="65" a="1"/>
  <c r="O853" i="65" s="1"/>
  <c r="U853" i="65" s="1"/>
  <c r="M141" i="65" a="1"/>
  <c r="M141" i="65" s="1"/>
  <c r="N68" i="65" a="1"/>
  <c r="N68" i="65" s="1"/>
  <c r="T68" i="65" s="1"/>
  <c r="Q68" i="65" a="1"/>
  <c r="Q68" i="65" s="1"/>
  <c r="P68" i="65" a="1"/>
  <c r="P68" i="65" s="1"/>
  <c r="V68" i="65" s="1"/>
  <c r="O68" i="65" a="1"/>
  <c r="O68" i="65" s="1"/>
  <c r="Q125" i="65" a="1"/>
  <c r="Q125" i="65" s="1"/>
  <c r="P125" i="65" a="1"/>
  <c r="P125" i="65" s="1"/>
  <c r="V125" i="65" s="1"/>
  <c r="N125" i="65" a="1"/>
  <c r="N125" i="65" s="1"/>
  <c r="T125" i="65" s="1"/>
  <c r="O125" i="65" a="1"/>
  <c r="O125" i="65" s="1"/>
  <c r="P173" i="65" a="1"/>
  <c r="P173" i="65" s="1"/>
  <c r="V173" i="65" s="1"/>
  <c r="O173" i="65" a="1"/>
  <c r="O173" i="65" s="1"/>
  <c r="N173" i="65" a="1"/>
  <c r="N173" i="65" s="1"/>
  <c r="T173" i="65" s="1"/>
  <c r="Q173" i="65" a="1"/>
  <c r="Q173" i="65" s="1"/>
  <c r="P254" i="65" a="1"/>
  <c r="P254" i="65" s="1"/>
  <c r="V254" i="65" s="1"/>
  <c r="O254" i="65" a="1"/>
  <c r="O254" i="65" s="1"/>
  <c r="N254" i="65" a="1"/>
  <c r="N254" i="65" s="1"/>
  <c r="T254" i="65" s="1"/>
  <c r="O268" i="65" a="1"/>
  <c r="O268" i="65" s="1"/>
  <c r="U268" i="65" s="1"/>
  <c r="N268" i="65" a="1"/>
  <c r="N268" i="65" s="1"/>
  <c r="T268" i="65" s="1"/>
  <c r="P268" i="65" a="1"/>
  <c r="P268" i="65" s="1"/>
  <c r="V268" i="65" s="1"/>
  <c r="P345" i="65" a="1"/>
  <c r="P345" i="65" s="1"/>
  <c r="V345" i="65" s="1"/>
  <c r="O345" i="65" a="1"/>
  <c r="O345" i="65" s="1"/>
  <c r="N345" i="65" a="1"/>
  <c r="N345" i="65" s="1"/>
  <c r="T345" i="65" s="1"/>
  <c r="O382" i="65" a="1"/>
  <c r="O382" i="65" s="1"/>
  <c r="N382" i="65" a="1"/>
  <c r="N382" i="65" s="1"/>
  <c r="T382" i="65" s="1"/>
  <c r="P382" i="65" a="1"/>
  <c r="P382" i="65" s="1"/>
  <c r="V382" i="65" s="1"/>
  <c r="P474" i="65" a="1"/>
  <c r="P474" i="65" s="1"/>
  <c r="V474" i="65" s="1"/>
  <c r="O474" i="65" a="1"/>
  <c r="O474" i="65" s="1"/>
  <c r="N474" i="65" a="1"/>
  <c r="N474" i="65" s="1"/>
  <c r="T474" i="65" s="1"/>
  <c r="P495" i="65" a="1"/>
  <c r="P495" i="65" s="1"/>
  <c r="V495" i="65" s="1"/>
  <c r="O495" i="65" a="1"/>
  <c r="O495" i="65" s="1"/>
  <c r="N495" i="65" a="1"/>
  <c r="N495" i="65" s="1"/>
  <c r="T495" i="65" s="1"/>
  <c r="M586" i="65" a="1"/>
  <c r="M586" i="65" s="1"/>
  <c r="S586" i="65" s="1"/>
  <c r="P845" i="65" a="1"/>
  <c r="P845" i="65" s="1"/>
  <c r="V845" i="65" s="1"/>
  <c r="O845" i="65" a="1"/>
  <c r="O845" i="65" s="1"/>
  <c r="U845" i="65" s="1"/>
  <c r="N845" i="65" a="1"/>
  <c r="N845" i="65" s="1"/>
  <c r="T845" i="65" s="1"/>
  <c r="M75" i="65" a="1"/>
  <c r="M75" i="65" s="1"/>
  <c r="M275" i="65" a="1"/>
  <c r="M275" i="65" s="1"/>
  <c r="S275" i="65" s="1"/>
  <c r="M326" i="65" a="1"/>
  <c r="M326" i="65" s="1"/>
  <c r="S326" i="65" s="1"/>
  <c r="N424" i="65" a="1"/>
  <c r="N424" i="65" s="1"/>
  <c r="T424" i="65" s="1"/>
  <c r="P424" i="65" a="1"/>
  <c r="P424" i="65" s="1"/>
  <c r="V424" i="65" s="1"/>
  <c r="O424" i="65" a="1"/>
  <c r="O424" i="65" s="1"/>
  <c r="P488" i="65" a="1"/>
  <c r="P488" i="65" s="1"/>
  <c r="V488" i="65" s="1"/>
  <c r="N488" i="65" a="1"/>
  <c r="N488" i="65" s="1"/>
  <c r="T488" i="65" s="1"/>
  <c r="O488" i="65" a="1"/>
  <c r="O488" i="65" s="1"/>
  <c r="O600" i="65" a="1"/>
  <c r="O600" i="65" s="1"/>
  <c r="P600" i="65" a="1"/>
  <c r="P600" i="65" s="1"/>
  <c r="V600" i="65" s="1"/>
  <c r="N600" i="65" a="1"/>
  <c r="N600" i="65" s="1"/>
  <c r="T600" i="65" s="1"/>
  <c r="P731" i="65" a="1"/>
  <c r="P731" i="65" s="1"/>
  <c r="V731" i="65" s="1"/>
  <c r="N731" i="65" a="1"/>
  <c r="N731" i="65" s="1"/>
  <c r="T731" i="65" s="1"/>
  <c r="O731" i="65" a="1"/>
  <c r="O731" i="65" s="1"/>
  <c r="U731" i="65" s="1"/>
  <c r="N62" i="65" a="1"/>
  <c r="N62" i="65" s="1"/>
  <c r="T62" i="65" s="1"/>
  <c r="Q62" i="65" a="1"/>
  <c r="Q62" i="65" s="1"/>
  <c r="O62" i="65" a="1"/>
  <c r="O62" i="65" s="1"/>
  <c r="P62" i="65" a="1"/>
  <c r="P62" i="65" s="1"/>
  <c r="V62" i="65" s="1"/>
  <c r="P106" i="65" a="1"/>
  <c r="P106" i="65" s="1"/>
  <c r="V106" i="65" s="1"/>
  <c r="O106" i="65" a="1"/>
  <c r="O106" i="65" s="1"/>
  <c r="N106" i="65" a="1"/>
  <c r="N106" i="65" s="1"/>
  <c r="T106" i="65" s="1"/>
  <c r="Q106" i="65" a="1"/>
  <c r="Q106" i="65" s="1"/>
  <c r="P261" i="65" a="1"/>
  <c r="P261" i="65" s="1"/>
  <c r="V261" i="65" s="1"/>
  <c r="O261" i="65" a="1"/>
  <c r="O261" i="65" s="1"/>
  <c r="N261" i="65" a="1"/>
  <c r="N261" i="65" s="1"/>
  <c r="T261" i="65" s="1"/>
  <c r="N377" i="65" a="1"/>
  <c r="N377" i="65" s="1"/>
  <c r="T377" i="65" s="1"/>
  <c r="P377" i="65" a="1"/>
  <c r="P377" i="65" s="1"/>
  <c r="V377" i="65" s="1"/>
  <c r="O377" i="65" a="1"/>
  <c r="O377" i="65" s="1"/>
  <c r="U377" i="65" s="1"/>
  <c r="M482" i="65" a="1"/>
  <c r="M482" i="65" s="1"/>
  <c r="S482" i="65" s="1"/>
  <c r="M581" i="65" a="1"/>
  <c r="M581" i="65" s="1"/>
  <c r="S581" i="65" s="1"/>
  <c r="M648" i="65" a="1"/>
  <c r="M648" i="65" s="1"/>
  <c r="S648" i="65" s="1"/>
  <c r="O705" i="65" a="1"/>
  <c r="O705" i="65" s="1"/>
  <c r="U705" i="65" s="1"/>
  <c r="N705" i="65" a="1"/>
  <c r="N705" i="65" s="1"/>
  <c r="T705" i="65" s="1"/>
  <c r="P705" i="65" a="1"/>
  <c r="P705" i="65" s="1"/>
  <c r="V705" i="65" s="1"/>
  <c r="M811" i="65" a="1"/>
  <c r="M811" i="65" s="1"/>
  <c r="S811" i="65" s="1"/>
  <c r="M308" i="65" a="1"/>
  <c r="M308" i="65" s="1"/>
  <c r="S308" i="65" s="1"/>
  <c r="P321" i="65" a="1"/>
  <c r="P321" i="65" s="1"/>
  <c r="V321" i="65" s="1"/>
  <c r="O321" i="65" a="1"/>
  <c r="O321" i="65" s="1"/>
  <c r="N321" i="65" a="1"/>
  <c r="N321" i="65" s="1"/>
  <c r="T321" i="65" s="1"/>
  <c r="M563" i="65" a="1"/>
  <c r="M563" i="65" s="1"/>
  <c r="S563" i="65" s="1"/>
  <c r="M587" i="65" a="1"/>
  <c r="M587" i="65" s="1"/>
  <c r="S587" i="65" s="1"/>
  <c r="M48" i="65" a="1"/>
  <c r="M48" i="65" s="1"/>
  <c r="M152" i="65" a="1"/>
  <c r="M152" i="65" s="1"/>
  <c r="P525" i="65" a="1"/>
  <c r="P525" i="65" s="1"/>
  <c r="V525" i="65" s="1"/>
  <c r="O525" i="65" a="1"/>
  <c r="O525" i="65" s="1"/>
  <c r="N525" i="65" a="1"/>
  <c r="N525" i="65" s="1"/>
  <c r="T525" i="65" s="1"/>
  <c r="P803" i="65" a="1"/>
  <c r="P803" i="65" s="1"/>
  <c r="V803" i="65" s="1"/>
  <c r="N803" i="65" a="1"/>
  <c r="N803" i="65" s="1"/>
  <c r="T803" i="65" s="1"/>
  <c r="O803" i="65" a="1"/>
  <c r="O803" i="65" s="1"/>
  <c r="U803" i="65" s="1"/>
  <c r="M12" i="65" a="1"/>
  <c r="M12" i="65" s="1"/>
  <c r="S12" i="65" s="1"/>
  <c r="N33" i="65" a="1"/>
  <c r="N33" i="65" s="1"/>
  <c r="T33" i="65" s="1"/>
  <c r="Q33" i="65" a="1"/>
  <c r="Q33" i="65" s="1"/>
  <c r="P33" i="65" a="1"/>
  <c r="P33" i="65" s="1"/>
  <c r="V33" i="65" s="1"/>
  <c r="O33" i="65" a="1"/>
  <c r="O33" i="65" s="1"/>
  <c r="Q49" i="65" a="1"/>
  <c r="Q49" i="65" s="1"/>
  <c r="P49" i="65" a="1"/>
  <c r="P49" i="65" s="1"/>
  <c r="V49" i="65" s="1"/>
  <c r="O49" i="65" a="1"/>
  <c r="O49" i="65" s="1"/>
  <c r="N49" i="65" a="1"/>
  <c r="N49" i="65" s="1"/>
  <c r="T49" i="65" s="1"/>
  <c r="Q65" i="65" a="1"/>
  <c r="Q65" i="65" s="1"/>
  <c r="P65" i="65" a="1"/>
  <c r="P65" i="65" s="1"/>
  <c r="V65" i="65" s="1"/>
  <c r="O65" i="65" a="1"/>
  <c r="O65" i="65" s="1"/>
  <c r="N65" i="65" a="1"/>
  <c r="N65" i="65" s="1"/>
  <c r="T65" i="65" s="1"/>
  <c r="P77" i="65" a="1"/>
  <c r="P77" i="65" s="1"/>
  <c r="V77" i="65" s="1"/>
  <c r="O77" i="65" a="1"/>
  <c r="O77" i="65" s="1"/>
  <c r="Q77" i="65" a="1"/>
  <c r="Q77" i="65" s="1"/>
  <c r="N77" i="65" a="1"/>
  <c r="N77" i="65" s="1"/>
  <c r="T77" i="65" s="1"/>
  <c r="Q91" i="65" a="1"/>
  <c r="Q91" i="65" s="1"/>
  <c r="O91" i="65" a="1"/>
  <c r="O91" i="65" s="1"/>
  <c r="N91" i="65" a="1"/>
  <c r="N91" i="65" s="1"/>
  <c r="T91" i="65" s="1"/>
  <c r="P91" i="65" a="1"/>
  <c r="P91" i="65" s="1"/>
  <c r="V91" i="65" s="1"/>
  <c r="O108" i="65" a="1"/>
  <c r="O108" i="65" s="1"/>
  <c r="Q108" i="65" a="1"/>
  <c r="Q108" i="65" s="1"/>
  <c r="P108" i="65" a="1"/>
  <c r="P108" i="65" s="1"/>
  <c r="V108" i="65" s="1"/>
  <c r="N108" i="65" a="1"/>
  <c r="N108" i="65" s="1"/>
  <c r="T108" i="65" s="1"/>
  <c r="P121" i="65" a="1"/>
  <c r="P121" i="65" s="1"/>
  <c r="V121" i="65" s="1"/>
  <c r="O121" i="65" a="1"/>
  <c r="O121" i="65" s="1"/>
  <c r="N121" i="65" a="1"/>
  <c r="N121" i="65" s="1"/>
  <c r="T121" i="65" s="1"/>
  <c r="Q121" i="65" a="1"/>
  <c r="Q121" i="65" s="1"/>
  <c r="M129" i="65" a="1"/>
  <c r="M129" i="65" s="1"/>
  <c r="P136" i="65" a="1"/>
  <c r="P136" i="65" s="1"/>
  <c r="V136" i="65" s="1"/>
  <c r="Q136" i="65" a="1"/>
  <c r="Q136" i="65" s="1"/>
  <c r="O136" i="65" a="1"/>
  <c r="O136" i="65" s="1"/>
  <c r="N136" i="65" a="1"/>
  <c r="N136" i="65" s="1"/>
  <c r="T136" i="65" s="1"/>
  <c r="O170" i="65" a="1"/>
  <c r="O170" i="65" s="1"/>
  <c r="Q170" i="65" a="1"/>
  <c r="Q170" i="65" s="1"/>
  <c r="P170" i="65" a="1"/>
  <c r="P170" i="65" s="1"/>
  <c r="V170" i="65" s="1"/>
  <c r="N170" i="65" a="1"/>
  <c r="N170" i="65" s="1"/>
  <c r="T170" i="65" s="1"/>
  <c r="N182" i="65" a="1"/>
  <c r="N182" i="65" s="1"/>
  <c r="T182" i="65" s="1"/>
  <c r="O182" i="65" a="1"/>
  <c r="O182" i="65" s="1"/>
  <c r="Q182" i="65" a="1"/>
  <c r="Q182" i="65" s="1"/>
  <c r="P182" i="65" a="1"/>
  <c r="P182" i="65" s="1"/>
  <c r="V182" i="65" s="1"/>
  <c r="P236" i="65" a="1"/>
  <c r="P236" i="65" s="1"/>
  <c r="V236" i="65" s="1"/>
  <c r="O236" i="65" a="1"/>
  <c r="O236" i="65" s="1"/>
  <c r="U236" i="65" s="1"/>
  <c r="N236" i="65" a="1"/>
  <c r="N236" i="65" s="1"/>
  <c r="T236" i="65" s="1"/>
  <c r="P250" i="65" a="1"/>
  <c r="P250" i="65" s="1"/>
  <c r="V250" i="65" s="1"/>
  <c r="O250" i="65" a="1"/>
  <c r="O250" i="65" s="1"/>
  <c r="N250" i="65" a="1"/>
  <c r="N250" i="65" s="1"/>
  <c r="T250" i="65" s="1"/>
  <c r="O264" i="65" a="1"/>
  <c r="O264" i="65" s="1"/>
  <c r="P264" i="65" a="1"/>
  <c r="P264" i="65" s="1"/>
  <c r="V264" i="65" s="1"/>
  <c r="N264" i="65" a="1"/>
  <c r="N264" i="65" s="1"/>
  <c r="T264" i="65" s="1"/>
  <c r="P277" i="65" a="1"/>
  <c r="P277" i="65" s="1"/>
  <c r="V277" i="65" s="1"/>
  <c r="N277" i="65" a="1"/>
  <c r="N277" i="65" s="1"/>
  <c r="T277" i="65" s="1"/>
  <c r="O277" i="65" a="1"/>
  <c r="O277" i="65" s="1"/>
  <c r="P290" i="65" a="1"/>
  <c r="P290" i="65" s="1"/>
  <c r="V290" i="65" s="1"/>
  <c r="O290" i="65" a="1"/>
  <c r="O290" i="65" s="1"/>
  <c r="N290" i="65" a="1"/>
  <c r="N290" i="65" s="1"/>
  <c r="T290" i="65" s="1"/>
  <c r="P303" i="65" a="1"/>
  <c r="P303" i="65" s="1"/>
  <c r="V303" i="65" s="1"/>
  <c r="N303" i="65" a="1"/>
  <c r="N303" i="65" s="1"/>
  <c r="T303" i="65" s="1"/>
  <c r="O303" i="65" a="1"/>
  <c r="O303" i="65" s="1"/>
  <c r="O316" i="65" a="1"/>
  <c r="O316" i="65" s="1"/>
  <c r="P316" i="65" a="1"/>
  <c r="P316" i="65" s="1"/>
  <c r="V316" i="65" s="1"/>
  <c r="N316" i="65" a="1"/>
  <c r="N316" i="65" s="1"/>
  <c r="T316" i="65" s="1"/>
  <c r="P328" i="65" a="1"/>
  <c r="P328" i="65" s="1"/>
  <c r="V328" i="65" s="1"/>
  <c r="O328" i="65" a="1"/>
  <c r="O328" i="65" s="1"/>
  <c r="N328" i="65" a="1"/>
  <c r="N328" i="65" s="1"/>
  <c r="T328" i="65" s="1"/>
  <c r="P341" i="65" a="1"/>
  <c r="P341" i="65" s="1"/>
  <c r="V341" i="65" s="1"/>
  <c r="O341" i="65" a="1"/>
  <c r="O341" i="65" s="1"/>
  <c r="N341" i="65" a="1"/>
  <c r="N341" i="65" s="1"/>
  <c r="T341" i="65" s="1"/>
  <c r="P354" i="65" a="1"/>
  <c r="P354" i="65" s="1"/>
  <c r="V354" i="65" s="1"/>
  <c r="O354" i="65" a="1"/>
  <c r="O354" i="65" s="1"/>
  <c r="N354" i="65" a="1"/>
  <c r="N354" i="65" s="1"/>
  <c r="T354" i="65" s="1"/>
  <c r="P367" i="65" a="1"/>
  <c r="P367" i="65" s="1"/>
  <c r="V367" i="65" s="1"/>
  <c r="O367" i="65" a="1"/>
  <c r="O367" i="65" s="1"/>
  <c r="N367" i="65" a="1"/>
  <c r="N367" i="65" s="1"/>
  <c r="T367" i="65" s="1"/>
  <c r="P379" i="65" a="1"/>
  <c r="P379" i="65" s="1"/>
  <c r="V379" i="65" s="1"/>
  <c r="N379" i="65" a="1"/>
  <c r="N379" i="65" s="1"/>
  <c r="T379" i="65" s="1"/>
  <c r="O379" i="65" a="1"/>
  <c r="O379" i="65" s="1"/>
  <c r="O392" i="65" a="1"/>
  <c r="O392" i="65" s="1"/>
  <c r="N392" i="65" a="1"/>
  <c r="N392" i="65" s="1"/>
  <c r="T392" i="65" s="1"/>
  <c r="P392" i="65" a="1"/>
  <c r="P392" i="65" s="1"/>
  <c r="V392" i="65" s="1"/>
  <c r="M420" i="65" a="1"/>
  <c r="M420" i="65" s="1"/>
  <c r="S420" i="65" s="1"/>
  <c r="M435" i="65" a="1"/>
  <c r="M435" i="65" s="1"/>
  <c r="S435" i="65" s="1"/>
  <c r="P457" i="65" a="1"/>
  <c r="P457" i="65" s="1"/>
  <c r="V457" i="65" s="1"/>
  <c r="O457" i="65" a="1"/>
  <c r="O457" i="65" s="1"/>
  <c r="U457" i="65" s="1"/>
  <c r="N457" i="65" a="1"/>
  <c r="N457" i="65" s="1"/>
  <c r="T457" i="65" s="1"/>
  <c r="P470" i="65" a="1"/>
  <c r="P470" i="65" s="1"/>
  <c r="V470" i="65" s="1"/>
  <c r="O470" i="65" a="1"/>
  <c r="O470" i="65" s="1"/>
  <c r="N470" i="65" a="1"/>
  <c r="N470" i="65" s="1"/>
  <c r="T470" i="65" s="1"/>
  <c r="M484" i="65" a="1"/>
  <c r="M484" i="65" s="1"/>
  <c r="S484" i="65" s="1"/>
  <c r="N492" i="65" a="1"/>
  <c r="N492" i="65" s="1"/>
  <c r="T492" i="65" s="1"/>
  <c r="O492" i="65" a="1"/>
  <c r="O492" i="65" s="1"/>
  <c r="P492" i="65" a="1"/>
  <c r="P492" i="65" s="1"/>
  <c r="V492" i="65" s="1"/>
  <c r="M506" i="65" a="1"/>
  <c r="M506" i="65" s="1"/>
  <c r="S506" i="65" s="1"/>
  <c r="M533" i="65" a="1"/>
  <c r="M533" i="65" s="1"/>
  <c r="S533" i="65" s="1"/>
  <c r="M546" i="65" a="1"/>
  <c r="M546" i="65" s="1"/>
  <c r="S546" i="65" s="1"/>
  <c r="M559" i="65" a="1"/>
  <c r="M559" i="65" s="1"/>
  <c r="S559" i="65" s="1"/>
  <c r="M583" i="65" a="1"/>
  <c r="M583" i="65" s="1"/>
  <c r="S583" i="65" s="1"/>
  <c r="M610" i="65" a="1"/>
  <c r="M610" i="65" s="1"/>
  <c r="S610" i="65" s="1"/>
  <c r="M623" i="65" a="1"/>
  <c r="M623" i="65" s="1"/>
  <c r="S623" i="65" s="1"/>
  <c r="M637" i="65" a="1"/>
  <c r="M637" i="65" s="1"/>
  <c r="S637" i="65" s="1"/>
  <c r="M651" i="65" a="1"/>
  <c r="M651" i="65" s="1"/>
  <c r="S651" i="65" s="1"/>
  <c r="P673" i="65" a="1"/>
  <c r="P673" i="65" s="1"/>
  <c r="V673" i="65" s="1"/>
  <c r="O673" i="65" a="1"/>
  <c r="O673" i="65" s="1"/>
  <c r="U673" i="65" s="1"/>
  <c r="N673" i="65" a="1"/>
  <c r="N673" i="65" s="1"/>
  <c r="T673" i="65" s="1"/>
  <c r="P717" i="65" a="1"/>
  <c r="P717" i="65" s="1"/>
  <c r="V717" i="65" s="1"/>
  <c r="O717" i="65" a="1"/>
  <c r="O717" i="65" s="1"/>
  <c r="U717" i="65" s="1"/>
  <c r="N717" i="65" a="1"/>
  <c r="N717" i="65" s="1"/>
  <c r="T717" i="65" s="1"/>
  <c r="P761" i="65" a="1"/>
  <c r="P761" i="65" s="1"/>
  <c r="V761" i="65" s="1"/>
  <c r="O761" i="65" a="1"/>
  <c r="O761" i="65" s="1"/>
  <c r="U761" i="65" s="1"/>
  <c r="N761" i="65" a="1"/>
  <c r="N761" i="65" s="1"/>
  <c r="T761" i="65" s="1"/>
  <c r="M823" i="65" a="1"/>
  <c r="M823" i="65" s="1"/>
  <c r="S823" i="65" s="1"/>
  <c r="P849" i="65" a="1"/>
  <c r="P849" i="65" s="1"/>
  <c r="V849" i="65" s="1"/>
  <c r="O849" i="65" a="1"/>
  <c r="O849" i="65" s="1"/>
  <c r="U849" i="65" s="1"/>
  <c r="N849" i="65" a="1"/>
  <c r="N849" i="65" s="1"/>
  <c r="T849" i="65" s="1"/>
  <c r="M929" i="65" a="1"/>
  <c r="M929" i="65" s="1"/>
  <c r="S929" i="65" s="1"/>
  <c r="N37" i="65" a="1"/>
  <c r="N37" i="65" s="1"/>
  <c r="T37" i="65" s="1"/>
  <c r="O37" i="65" a="1"/>
  <c r="O37" i="65" s="1"/>
  <c r="P37" i="65" a="1"/>
  <c r="P37" i="65" s="1"/>
  <c r="V37" i="65" s="1"/>
  <c r="Q37" i="65" a="1"/>
  <c r="Q37" i="65" s="1"/>
  <c r="N279" i="65" a="1"/>
  <c r="N279" i="65" s="1"/>
  <c r="T279" i="65" s="1"/>
  <c r="P279" i="65" a="1"/>
  <c r="P279" i="65" s="1"/>
  <c r="V279" i="65" s="1"/>
  <c r="O279" i="65" a="1"/>
  <c r="O279" i="65" s="1"/>
  <c r="M535" i="65" a="1"/>
  <c r="M535" i="65" s="1"/>
  <c r="S535" i="65" s="1"/>
  <c r="M178" i="65" a="1"/>
  <c r="M178" i="65" s="1"/>
  <c r="M338" i="65" a="1"/>
  <c r="M338" i="65" s="1"/>
  <c r="S338" i="65" s="1"/>
  <c r="P437" i="65" a="1"/>
  <c r="P437" i="65" s="1"/>
  <c r="V437" i="65" s="1"/>
  <c r="O437" i="65" a="1"/>
  <c r="O437" i="65" s="1"/>
  <c r="N437" i="65" a="1"/>
  <c r="N437" i="65" s="1"/>
  <c r="T437" i="65" s="1"/>
  <c r="P549" i="65" a="1"/>
  <c r="P549" i="65" s="1"/>
  <c r="V549" i="65" s="1"/>
  <c r="N549" i="65" a="1"/>
  <c r="N549" i="65" s="1"/>
  <c r="T549" i="65" s="1"/>
  <c r="O549" i="65" a="1"/>
  <c r="O549" i="65" s="1"/>
  <c r="P613" i="65" a="1"/>
  <c r="P613" i="65" s="1"/>
  <c r="V613" i="65" s="1"/>
  <c r="O613" i="65" a="1"/>
  <c r="O613" i="65" s="1"/>
  <c r="N613" i="65" a="1"/>
  <c r="N613" i="65" s="1"/>
  <c r="T613" i="65" s="1"/>
  <c r="P362" i="65" a="1"/>
  <c r="P362" i="65" s="1"/>
  <c r="V362" i="65" s="1"/>
  <c r="O362" i="65" a="1"/>
  <c r="O362" i="65" s="1"/>
  <c r="N362" i="65" a="1"/>
  <c r="N362" i="65" s="1"/>
  <c r="T362" i="65" s="1"/>
  <c r="M53" i="65" a="1"/>
  <c r="M53" i="65" s="1"/>
  <c r="M488" i="65" a="1"/>
  <c r="M488" i="65" s="1"/>
  <c r="S488" i="65" s="1"/>
  <c r="M523" i="65" a="1"/>
  <c r="M523" i="65" s="1"/>
  <c r="S523" i="65" s="1"/>
  <c r="M562" i="65" a="1"/>
  <c r="M562" i="65" s="1"/>
  <c r="S562" i="65" s="1"/>
  <c r="M614" i="65" a="1"/>
  <c r="M614" i="65" s="1"/>
  <c r="S614" i="65" s="1"/>
  <c r="M654" i="65" a="1"/>
  <c r="M654" i="65" s="1"/>
  <c r="S654" i="65" s="1"/>
  <c r="O757" i="65" a="1"/>
  <c r="O757" i="65" s="1"/>
  <c r="U757" i="65" s="1"/>
  <c r="N757" i="65" a="1"/>
  <c r="N757" i="65" s="1"/>
  <c r="T757" i="65" s="1"/>
  <c r="P757" i="65" a="1"/>
  <c r="P757" i="65" s="1"/>
  <c r="V757" i="65" s="1"/>
  <c r="M167" i="65" a="1"/>
  <c r="M167" i="65" s="1"/>
  <c r="M454" i="65" a="1"/>
  <c r="M454" i="65" s="1"/>
  <c r="S454" i="65" s="1"/>
  <c r="P523" i="65" a="1"/>
  <c r="P523" i="65" s="1"/>
  <c r="V523" i="65" s="1"/>
  <c r="O523" i="65" a="1"/>
  <c r="O523" i="65" s="1"/>
  <c r="N523" i="65" a="1"/>
  <c r="N523" i="65" s="1"/>
  <c r="T523" i="65" s="1"/>
  <c r="P562" i="65" a="1"/>
  <c r="P562" i="65" s="1"/>
  <c r="V562" i="65" s="1"/>
  <c r="O562" i="65" a="1"/>
  <c r="O562" i="65" s="1"/>
  <c r="N562" i="65" a="1"/>
  <c r="N562" i="65" s="1"/>
  <c r="T562" i="65" s="1"/>
  <c r="O641" i="65" a="1"/>
  <c r="O641" i="65" s="1"/>
  <c r="P641" i="65" a="1"/>
  <c r="P641" i="65" s="1"/>
  <c r="V641" i="65" s="1"/>
  <c r="N641" i="65" a="1"/>
  <c r="N641" i="65" s="1"/>
  <c r="T641" i="65" s="1"/>
  <c r="P775" i="65" a="1"/>
  <c r="P775" i="65" s="1"/>
  <c r="V775" i="65" s="1"/>
  <c r="O775" i="65" a="1"/>
  <c r="O775" i="65" s="1"/>
  <c r="U775" i="65" s="1"/>
  <c r="N775" i="65" a="1"/>
  <c r="N775" i="65" s="1"/>
  <c r="T775" i="65" s="1"/>
  <c r="Q89" i="65" a="1"/>
  <c r="Q89" i="65" s="1"/>
  <c r="N89" i="65" a="1"/>
  <c r="N89" i="65" s="1"/>
  <c r="T89" i="65" s="1"/>
  <c r="P89" i="65" a="1"/>
  <c r="P89" i="65" s="1"/>
  <c r="V89" i="65" s="1"/>
  <c r="O89" i="65" a="1"/>
  <c r="O89" i="65" s="1"/>
  <c r="M99" i="65" a="1"/>
  <c r="M99" i="65" s="1"/>
  <c r="S99" i="65" s="1"/>
  <c r="Q142" i="65" a="1"/>
  <c r="Q142" i="65" s="1"/>
  <c r="O142" i="65" a="1"/>
  <c r="O142" i="65" s="1"/>
  <c r="N142" i="65" a="1"/>
  <c r="N142" i="65" s="1"/>
  <c r="T142" i="65" s="1"/>
  <c r="P142" i="65" a="1"/>
  <c r="P142" i="65" s="1"/>
  <c r="V142" i="65" s="1"/>
  <c r="M186" i="65" a="1"/>
  <c r="M186" i="65" s="1"/>
  <c r="O404" i="65" a="1"/>
  <c r="O404" i="65" s="1"/>
  <c r="P404" i="65" a="1"/>
  <c r="P404" i="65" s="1"/>
  <c r="V404" i="65" s="1"/>
  <c r="N404" i="65" a="1"/>
  <c r="N404" i="65" s="1"/>
  <c r="T404" i="65" s="1"/>
  <c r="P482" i="65" a="1"/>
  <c r="P482" i="65" s="1"/>
  <c r="V482" i="65" s="1"/>
  <c r="O482" i="65" a="1"/>
  <c r="O482" i="65" s="1"/>
  <c r="N482" i="65" a="1"/>
  <c r="N482" i="65" s="1"/>
  <c r="T482" i="65" s="1"/>
  <c r="P397" i="65" a="1"/>
  <c r="P397" i="65" s="1"/>
  <c r="V397" i="65" s="1"/>
  <c r="N397" i="65" a="1"/>
  <c r="N397" i="65" s="1"/>
  <c r="T397" i="65" s="1"/>
  <c r="O397" i="65" a="1"/>
  <c r="O397" i="65" s="1"/>
  <c r="P785" i="65" a="1"/>
  <c r="P785" i="65" s="1"/>
  <c r="V785" i="65" s="1"/>
  <c r="O785" i="65" a="1"/>
  <c r="O785" i="65" s="1"/>
  <c r="U785" i="65" s="1"/>
  <c r="N785" i="65" a="1"/>
  <c r="N785" i="65" s="1"/>
  <c r="T785" i="65" s="1"/>
  <c r="M32" i="65" a="1"/>
  <c r="M32" i="65" s="1"/>
  <c r="S32" i="65" s="1"/>
  <c r="M378" i="65" a="1"/>
  <c r="M378" i="65" s="1"/>
  <c r="S378" i="65" s="1"/>
  <c r="O12" i="65" a="1"/>
  <c r="O12" i="65" s="1"/>
  <c r="N12" i="65" a="1"/>
  <c r="N12" i="65" s="1"/>
  <c r="T12" i="65" s="1"/>
  <c r="Q12" i="65" a="1"/>
  <c r="Q12" i="65" s="1"/>
  <c r="P12" i="65" a="1"/>
  <c r="P12" i="65" s="1"/>
  <c r="V12" i="65" s="1"/>
  <c r="Q23" i="65" a="1"/>
  <c r="Q23" i="65" s="1"/>
  <c r="O23" i="65" a="1"/>
  <c r="O23" i="65" s="1"/>
  <c r="M71" i="65" a="1"/>
  <c r="M71" i="65" s="1"/>
  <c r="M86" i="65" a="1"/>
  <c r="M86" i="65" s="1"/>
  <c r="S86" i="65" s="1"/>
  <c r="M103" i="65" a="1"/>
  <c r="M103" i="65" s="1"/>
  <c r="S103" i="65" s="1"/>
  <c r="M116" i="65" a="1"/>
  <c r="M116" i="65" s="1"/>
  <c r="S116" i="65" s="1"/>
  <c r="P129" i="65" a="1"/>
  <c r="P129" i="65" s="1"/>
  <c r="V129" i="65" s="1"/>
  <c r="O129" i="65" a="1"/>
  <c r="O129" i="65" s="1"/>
  <c r="N129" i="65" a="1"/>
  <c r="N129" i="65" s="1"/>
  <c r="T129" i="65" s="1"/>
  <c r="Q129" i="65" a="1"/>
  <c r="Q129" i="65" s="1"/>
  <c r="M145" i="65" a="1"/>
  <c r="M145" i="65" s="1"/>
  <c r="M155" i="65" a="1"/>
  <c r="M155" i="65" s="1"/>
  <c r="M163" i="65" a="1"/>
  <c r="M163" i="65" s="1"/>
  <c r="M176" i="65" a="1"/>
  <c r="M176" i="65" s="1"/>
  <c r="M188" i="65" a="1"/>
  <c r="M188" i="65" s="1"/>
  <c r="M271" i="65" a="1"/>
  <c r="M271" i="65" s="1"/>
  <c r="S271" i="65" s="1"/>
  <c r="M284" i="65" a="1"/>
  <c r="M284" i="65" s="1"/>
  <c r="S284" i="65" s="1"/>
  <c r="M297" i="65" a="1"/>
  <c r="M297" i="65" s="1"/>
  <c r="S297" i="65" s="1"/>
  <c r="M310" i="65" a="1"/>
  <c r="M310" i="65" s="1"/>
  <c r="S310" i="65" s="1"/>
  <c r="M323" i="65" a="1"/>
  <c r="M323" i="65" s="1"/>
  <c r="S323" i="65" s="1"/>
  <c r="M336" i="65" a="1"/>
  <c r="M336" i="65" s="1"/>
  <c r="S336" i="65" s="1"/>
  <c r="M348" i="65" a="1"/>
  <c r="M348" i="65" s="1"/>
  <c r="S348" i="65" s="1"/>
  <c r="M360" i="65" a="1"/>
  <c r="M360" i="65" s="1"/>
  <c r="S360" i="65" s="1"/>
  <c r="M373" i="65" a="1"/>
  <c r="M373" i="65" s="1"/>
  <c r="S373" i="65" s="1"/>
  <c r="M386" i="65" a="1"/>
  <c r="M386" i="65" s="1"/>
  <c r="S386" i="65" s="1"/>
  <c r="M399" i="65" a="1"/>
  <c r="M399" i="65" s="1"/>
  <c r="S399" i="65" s="1"/>
  <c r="O407" i="65" a="1"/>
  <c r="O407" i="65" s="1"/>
  <c r="P407" i="65" a="1"/>
  <c r="P407" i="65" s="1"/>
  <c r="V407" i="65" s="1"/>
  <c r="N407" i="65" a="1"/>
  <c r="N407" i="65" s="1"/>
  <c r="T407" i="65" s="1"/>
  <c r="N420" i="65" a="1"/>
  <c r="N420" i="65" s="1"/>
  <c r="T420" i="65" s="1"/>
  <c r="P420" i="65" a="1"/>
  <c r="P420" i="65" s="1"/>
  <c r="V420" i="65" s="1"/>
  <c r="O420" i="65" a="1"/>
  <c r="O420" i="65" s="1"/>
  <c r="P435" i="65" a="1"/>
  <c r="P435" i="65" s="1"/>
  <c r="V435" i="65" s="1"/>
  <c r="N435" i="65" a="1"/>
  <c r="N435" i="65" s="1"/>
  <c r="T435" i="65" s="1"/>
  <c r="O435" i="65" a="1"/>
  <c r="O435" i="65" s="1"/>
  <c r="M464" i="65" a="1"/>
  <c r="M464" i="65" s="1"/>
  <c r="S464" i="65" s="1"/>
  <c r="M477" i="65" a="1"/>
  <c r="M477" i="65" s="1"/>
  <c r="S477" i="65" s="1"/>
  <c r="N484" i="65" a="1"/>
  <c r="N484" i="65" s="1"/>
  <c r="T484" i="65" s="1"/>
  <c r="P484" i="65" a="1"/>
  <c r="P484" i="65" s="1"/>
  <c r="V484" i="65" s="1"/>
  <c r="O484" i="65" a="1"/>
  <c r="O484" i="65" s="1"/>
  <c r="N506" i="65" a="1"/>
  <c r="N506" i="65" s="1"/>
  <c r="T506" i="65" s="1"/>
  <c r="P506" i="65" a="1"/>
  <c r="P506" i="65" s="1"/>
  <c r="V506" i="65" s="1"/>
  <c r="O506" i="65" a="1"/>
  <c r="O506" i="65" s="1"/>
  <c r="P520" i="65" a="1"/>
  <c r="P520" i="65" s="1"/>
  <c r="V520" i="65" s="1"/>
  <c r="O520" i="65" a="1"/>
  <c r="O520" i="65" s="1"/>
  <c r="N520" i="65" a="1"/>
  <c r="N520" i="65" s="1"/>
  <c r="T520" i="65" s="1"/>
  <c r="N533" i="65" a="1"/>
  <c r="N533" i="65" s="1"/>
  <c r="T533" i="65" s="1"/>
  <c r="O533" i="65" a="1"/>
  <c r="O533" i="65" s="1"/>
  <c r="P533" i="65" a="1"/>
  <c r="P533" i="65" s="1"/>
  <c r="V533" i="65" s="1"/>
  <c r="P546" i="65" a="1"/>
  <c r="P546" i="65" s="1"/>
  <c r="V546" i="65" s="1"/>
  <c r="O546" i="65" a="1"/>
  <c r="O546" i="65" s="1"/>
  <c r="N546" i="65" a="1"/>
  <c r="N546" i="65" s="1"/>
  <c r="T546" i="65" s="1"/>
  <c r="P559" i="65" a="1"/>
  <c r="P559" i="65" s="1"/>
  <c r="V559" i="65" s="1"/>
  <c r="O559" i="65" a="1"/>
  <c r="O559" i="65" s="1"/>
  <c r="N559" i="65" a="1"/>
  <c r="N559" i="65" s="1"/>
  <c r="T559" i="65" s="1"/>
  <c r="P571" i="65" a="1"/>
  <c r="P571" i="65" s="1"/>
  <c r="V571" i="65" s="1"/>
  <c r="O571" i="65" a="1"/>
  <c r="O571" i="65" s="1"/>
  <c r="N571" i="65" a="1"/>
  <c r="N571" i="65" s="1"/>
  <c r="T571" i="65" s="1"/>
  <c r="N583" i="65" a="1"/>
  <c r="N583" i="65" s="1"/>
  <c r="T583" i="65" s="1"/>
  <c r="P583" i="65" a="1"/>
  <c r="P583" i="65" s="1"/>
  <c r="V583" i="65" s="1"/>
  <c r="O583" i="65" a="1"/>
  <c r="O583" i="65" s="1"/>
  <c r="P597" i="65" a="1"/>
  <c r="P597" i="65" s="1"/>
  <c r="V597" i="65" s="1"/>
  <c r="O597" i="65" a="1"/>
  <c r="O597" i="65" s="1"/>
  <c r="N597" i="65" a="1"/>
  <c r="N597" i="65" s="1"/>
  <c r="T597" i="65" s="1"/>
  <c r="P610" i="65" a="1"/>
  <c r="P610" i="65" s="1"/>
  <c r="V610" i="65" s="1"/>
  <c r="N610" i="65" a="1"/>
  <c r="N610" i="65" s="1"/>
  <c r="T610" i="65" s="1"/>
  <c r="O610" i="65" a="1"/>
  <c r="O610" i="65" s="1"/>
  <c r="P623" i="65" a="1"/>
  <c r="P623" i="65" s="1"/>
  <c r="V623" i="65" s="1"/>
  <c r="O623" i="65" a="1"/>
  <c r="O623" i="65" s="1"/>
  <c r="N623" i="65" a="1"/>
  <c r="N623" i="65" s="1"/>
  <c r="T623" i="65" s="1"/>
  <c r="N637" i="65" a="1"/>
  <c r="N637" i="65" s="1"/>
  <c r="T637" i="65" s="1"/>
  <c r="P637" i="65" a="1"/>
  <c r="P637" i="65" s="1"/>
  <c r="V637" i="65" s="1"/>
  <c r="O637" i="65" a="1"/>
  <c r="O637" i="65" s="1"/>
  <c r="P651" i="65" a="1"/>
  <c r="P651" i="65" s="1"/>
  <c r="V651" i="65" s="1"/>
  <c r="O651" i="65" a="1"/>
  <c r="O651" i="65" s="1"/>
  <c r="N651" i="65" a="1"/>
  <c r="N651" i="65" s="1"/>
  <c r="T651" i="65" s="1"/>
  <c r="M665" i="65" a="1"/>
  <c r="M665" i="65" s="1"/>
  <c r="S665" i="65" s="1"/>
  <c r="P691" i="65" a="1"/>
  <c r="P691" i="65" s="1"/>
  <c r="V691" i="65" s="1"/>
  <c r="N691" i="65" a="1"/>
  <c r="N691" i="65" s="1"/>
  <c r="T691" i="65" s="1"/>
  <c r="O691" i="65" a="1"/>
  <c r="O691" i="65" s="1"/>
  <c r="U691" i="65" s="1"/>
  <c r="O735" i="65" a="1"/>
  <c r="O735" i="65" s="1"/>
  <c r="U735" i="65" s="1"/>
  <c r="P735" i="65" a="1"/>
  <c r="P735" i="65" s="1"/>
  <c r="V735" i="65" s="1"/>
  <c r="N735" i="65" a="1"/>
  <c r="N735" i="65" s="1"/>
  <c r="T735" i="65" s="1"/>
  <c r="M753" i="65" a="1"/>
  <c r="M753" i="65" s="1"/>
  <c r="S753" i="65" s="1"/>
  <c r="P779" i="65" a="1"/>
  <c r="P779" i="65" s="1"/>
  <c r="V779" i="65" s="1"/>
  <c r="N779" i="65" a="1"/>
  <c r="N779" i="65" s="1"/>
  <c r="T779" i="65" s="1"/>
  <c r="O779" i="65" a="1"/>
  <c r="O779" i="65" s="1"/>
  <c r="U779" i="65" s="1"/>
  <c r="M797" i="65" a="1"/>
  <c r="M797" i="65" s="1"/>
  <c r="S797" i="65" s="1"/>
  <c r="N805" i="65" a="1"/>
  <c r="N805" i="65" s="1"/>
  <c r="T805" i="65" s="1"/>
  <c r="P805" i="65" a="1"/>
  <c r="P805" i="65" s="1"/>
  <c r="V805" i="65" s="1"/>
  <c r="O805" i="65" a="1"/>
  <c r="O805" i="65" s="1"/>
  <c r="U805" i="65" s="1"/>
  <c r="P823" i="65" a="1"/>
  <c r="P823" i="65" s="1"/>
  <c r="V823" i="65" s="1"/>
  <c r="O823" i="65" a="1"/>
  <c r="O823" i="65" s="1"/>
  <c r="U823" i="65" s="1"/>
  <c r="N823" i="65" a="1"/>
  <c r="N823" i="65" s="1"/>
  <c r="T823" i="65" s="1"/>
  <c r="O929" i="65" a="1"/>
  <c r="O929" i="65" s="1"/>
  <c r="U929" i="65" s="1"/>
  <c r="AB929" i="65" s="1"/>
  <c r="N929" i="65" a="1"/>
  <c r="N929" i="65" s="1"/>
  <c r="P929" i="65" a="1"/>
  <c r="P929" i="65" s="1"/>
  <c r="M14" i="65" a="1"/>
  <c r="M14" i="65" s="1"/>
  <c r="S14" i="65" s="1"/>
  <c r="P111" i="65" a="1"/>
  <c r="P111" i="65" s="1"/>
  <c r="V111" i="65" s="1"/>
  <c r="Q111" i="65" a="1"/>
  <c r="Q111" i="65" s="1"/>
  <c r="O111" i="65" a="1"/>
  <c r="O111" i="65" s="1"/>
  <c r="N111" i="65" a="1"/>
  <c r="N111" i="65" s="1"/>
  <c r="T111" i="65" s="1"/>
  <c r="P381" i="65" a="1"/>
  <c r="P381" i="65" s="1"/>
  <c r="V381" i="65" s="1"/>
  <c r="O381" i="65" a="1"/>
  <c r="O381" i="65" s="1"/>
  <c r="N381" i="65" a="1"/>
  <c r="N381" i="65" s="1"/>
  <c r="T381" i="65" s="1"/>
  <c r="M508" i="65" a="1"/>
  <c r="M508" i="65" s="1"/>
  <c r="S508" i="65" s="1"/>
  <c r="M287" i="65" a="1"/>
  <c r="M287" i="65" s="1"/>
  <c r="S287" i="65" s="1"/>
  <c r="N931" i="65" a="1"/>
  <c r="N931" i="65" s="1"/>
  <c r="P931" i="65" a="1"/>
  <c r="P931" i="65" s="1"/>
  <c r="O931" i="65" a="1"/>
  <c r="O931" i="65" s="1"/>
  <c r="U931" i="65" s="1"/>
  <c r="AB931" i="65" s="1"/>
  <c r="M9" i="65" a="1"/>
  <c r="M9" i="65" s="1"/>
  <c r="S9" i="65" s="1"/>
  <c r="N247" i="65" a="1"/>
  <c r="N247" i="65" s="1"/>
  <c r="T247" i="65" s="1"/>
  <c r="P247" i="65" a="1"/>
  <c r="P247" i="65" s="1"/>
  <c r="V247" i="65" s="1"/>
  <c r="O247" i="65" a="1"/>
  <c r="O247" i="65" s="1"/>
  <c r="M660" i="65" a="1"/>
  <c r="M660" i="65" s="1"/>
  <c r="S660" i="65" s="1"/>
  <c r="M926" i="65" a="1"/>
  <c r="M926" i="65" s="1"/>
  <c r="P543" i="65" a="1"/>
  <c r="P543" i="65" s="1"/>
  <c r="V543" i="65" s="1"/>
  <c r="O543" i="65" a="1"/>
  <c r="O543" i="65" s="1"/>
  <c r="N543" i="65" a="1"/>
  <c r="N543" i="65" s="1"/>
  <c r="T543" i="65" s="1"/>
  <c r="M15" i="65" a="1"/>
  <c r="M15" i="65" s="1"/>
  <c r="S15" i="65" s="1"/>
  <c r="P97" i="65" a="1"/>
  <c r="P97" i="65" s="1"/>
  <c r="V97" i="65" s="1"/>
  <c r="Q97" i="65" a="1"/>
  <c r="Q97" i="65" s="1"/>
  <c r="W97" i="65" s="1"/>
  <c r="O97" i="65" a="1"/>
  <c r="O97" i="65" s="1"/>
  <c r="U97" i="65" s="1"/>
  <c r="N97" i="65" a="1"/>
  <c r="N97" i="65" s="1"/>
  <c r="T97" i="65" s="1"/>
  <c r="P331" i="65" a="1"/>
  <c r="P331" i="65" s="1"/>
  <c r="V331" i="65" s="1"/>
  <c r="O331" i="65" a="1"/>
  <c r="O331" i="65" s="1"/>
  <c r="N331" i="65" a="1"/>
  <c r="N331" i="65" s="1"/>
  <c r="T331" i="65" s="1"/>
  <c r="P460" i="65" a="1"/>
  <c r="P460" i="65" s="1"/>
  <c r="V460" i="65" s="1"/>
  <c r="O460" i="65" a="1"/>
  <c r="O460" i="65" s="1"/>
  <c r="N460" i="65" a="1"/>
  <c r="N460" i="65" s="1"/>
  <c r="T460" i="65" s="1"/>
  <c r="M641" i="65" a="1"/>
  <c r="M641" i="65" s="1"/>
  <c r="S641" i="65" s="1"/>
  <c r="M159" i="65" a="1"/>
  <c r="M159" i="65" s="1"/>
  <c r="M351" i="65" a="1"/>
  <c r="M351" i="65" s="1"/>
  <c r="S351" i="65" s="1"/>
  <c r="M837" i="65" a="1"/>
  <c r="M837" i="65" s="1"/>
  <c r="S837" i="65" s="1"/>
  <c r="N167" i="65" a="1"/>
  <c r="N167" i="65" s="1"/>
  <c r="T167" i="65" s="1"/>
  <c r="Q167" i="65" a="1"/>
  <c r="Q167" i="65" s="1"/>
  <c r="P167" i="65" a="1"/>
  <c r="P167" i="65" s="1"/>
  <c r="V167" i="65" s="1"/>
  <c r="O167" i="65" a="1"/>
  <c r="O167" i="65" s="1"/>
  <c r="M927" i="65" a="1"/>
  <c r="M927" i="65" s="1"/>
  <c r="S927" i="65" s="1"/>
  <c r="M174" i="65" a="1"/>
  <c r="M174" i="65" s="1"/>
  <c r="M295" i="65" a="1"/>
  <c r="M295" i="65" s="1"/>
  <c r="S295" i="65" s="1"/>
  <c r="P433" i="65" a="1"/>
  <c r="P433" i="65" s="1"/>
  <c r="V433" i="65" s="1"/>
  <c r="O433" i="65" a="1"/>
  <c r="O433" i="65" s="1"/>
  <c r="U433" i="65" s="1"/>
  <c r="N433" i="65" a="1"/>
  <c r="N433" i="65" s="1"/>
  <c r="T433" i="65" s="1"/>
  <c r="O568" i="65" a="1"/>
  <c r="O568" i="65" s="1"/>
  <c r="P568" i="65" a="1"/>
  <c r="P568" i="65" s="1"/>
  <c r="V568" i="65" s="1"/>
  <c r="N568" i="65" a="1"/>
  <c r="N568" i="65" s="1"/>
  <c r="T568" i="65" s="1"/>
  <c r="Q40" i="65" a="1"/>
  <c r="Q40" i="65" s="1"/>
  <c r="W40" i="65" s="1"/>
  <c r="P40" i="65" a="1"/>
  <c r="P40" i="65" s="1"/>
  <c r="V40" i="65" s="1"/>
  <c r="O40" i="65" a="1"/>
  <c r="O40" i="65" s="1"/>
  <c r="U40" i="65" s="1"/>
  <c r="N40" i="65" a="1"/>
  <c r="N40" i="65" s="1"/>
  <c r="T40" i="65" s="1"/>
  <c r="Q174" i="65" a="1"/>
  <c r="Q174" i="65" s="1"/>
  <c r="P174" i="65" a="1"/>
  <c r="P174" i="65" s="1"/>
  <c r="V174" i="65" s="1"/>
  <c r="O174" i="65" a="1"/>
  <c r="O174" i="65" s="1"/>
  <c r="N174" i="65" a="1"/>
  <c r="N174" i="65" s="1"/>
  <c r="T174" i="65" s="1"/>
  <c r="P461" i="65" a="1"/>
  <c r="P461" i="65" s="1"/>
  <c r="V461" i="65" s="1"/>
  <c r="O461" i="65" a="1"/>
  <c r="O461" i="65" s="1"/>
  <c r="N461" i="65" a="1"/>
  <c r="N461" i="65" s="1"/>
  <c r="T461" i="65" s="1"/>
  <c r="M655" i="65" a="1"/>
  <c r="M655" i="65" s="1"/>
  <c r="S655" i="65" s="1"/>
  <c r="M289" i="65" a="1"/>
  <c r="M289" i="65" s="1"/>
  <c r="S289" i="65" s="1"/>
  <c r="P490" i="65" a="1"/>
  <c r="P490" i="65" s="1"/>
  <c r="V490" i="65" s="1"/>
  <c r="N490" i="65" a="1"/>
  <c r="N490" i="65" s="1"/>
  <c r="T490" i="65" s="1"/>
  <c r="O490" i="65" a="1"/>
  <c r="O490" i="65" s="1"/>
  <c r="U490" i="65" s="1"/>
  <c r="M7" i="65" a="1"/>
  <c r="M7" i="65" s="1"/>
  <c r="S7" i="65" s="1"/>
  <c r="Q44" i="65" a="1"/>
  <c r="Q44" i="65" s="1"/>
  <c r="W44" i="65" s="1"/>
  <c r="P44" i="65" a="1"/>
  <c r="P44" i="65" s="1"/>
  <c r="V44" i="65" s="1"/>
  <c r="O44" i="65" a="1"/>
  <c r="O44" i="65" s="1"/>
  <c r="N44" i="65" a="1"/>
  <c r="N44" i="65" s="1"/>
  <c r="T44" i="65" s="1"/>
  <c r="P58" i="65" a="1"/>
  <c r="P58" i="65" s="1"/>
  <c r="V58" i="65" s="1"/>
  <c r="Q58" i="65" a="1"/>
  <c r="Q58" i="65" s="1"/>
  <c r="O58" i="65" a="1"/>
  <c r="O58" i="65" s="1"/>
  <c r="N58" i="65" a="1"/>
  <c r="N58" i="65" s="1"/>
  <c r="T58" i="65" s="1"/>
  <c r="N71" i="65" a="1"/>
  <c r="N71" i="65" s="1"/>
  <c r="T71" i="65" s="1"/>
  <c r="Q71" i="65" a="1"/>
  <c r="Q71" i="65" s="1"/>
  <c r="P71" i="65" a="1"/>
  <c r="P71" i="65" s="1"/>
  <c r="V71" i="65" s="1"/>
  <c r="O71" i="65" a="1"/>
  <c r="O71" i="65" s="1"/>
  <c r="O86" i="65" a="1"/>
  <c r="O86" i="65" s="1"/>
  <c r="Q86" i="65" a="1"/>
  <c r="Q86" i="65" s="1"/>
  <c r="P86" i="65" a="1"/>
  <c r="P86" i="65" s="1"/>
  <c r="V86" i="65" s="1"/>
  <c r="N86" i="65" a="1"/>
  <c r="N86" i="65" s="1"/>
  <c r="T86" i="65" s="1"/>
  <c r="Q103" i="65" a="1"/>
  <c r="Q103" i="65" s="1"/>
  <c r="N103" i="65" a="1"/>
  <c r="N103" i="65" s="1"/>
  <c r="T103" i="65" s="1"/>
  <c r="P103" i="65" a="1"/>
  <c r="P103" i="65" s="1"/>
  <c r="V103" i="65" s="1"/>
  <c r="O103" i="65" a="1"/>
  <c r="O103" i="65" s="1"/>
  <c r="O116" i="65" a="1"/>
  <c r="O116" i="65" s="1"/>
  <c r="P116" i="65" a="1"/>
  <c r="P116" i="65" s="1"/>
  <c r="V116" i="65" s="1"/>
  <c r="N116" i="65" a="1"/>
  <c r="N116" i="65" s="1"/>
  <c r="T116" i="65" s="1"/>
  <c r="Q116" i="65" a="1"/>
  <c r="Q116" i="65" s="1"/>
  <c r="M137" i="65" a="1"/>
  <c r="M137" i="65" s="1"/>
  <c r="Q145" i="65" a="1"/>
  <c r="Q145" i="65" s="1"/>
  <c r="P145" i="65" a="1"/>
  <c r="P145" i="65" s="1"/>
  <c r="V145" i="65" s="1"/>
  <c r="O145" i="65" a="1"/>
  <c r="O145" i="65" s="1"/>
  <c r="N145" i="65" a="1"/>
  <c r="N145" i="65" s="1"/>
  <c r="T145" i="65" s="1"/>
  <c r="O155" i="65" a="1"/>
  <c r="O155" i="65" s="1"/>
  <c r="N155" i="65" a="1"/>
  <c r="N155" i="65" s="1"/>
  <c r="T155" i="65" s="1"/>
  <c r="Q155" i="65" a="1"/>
  <c r="Q155" i="65" s="1"/>
  <c r="P155" i="65" a="1"/>
  <c r="P155" i="65" s="1"/>
  <c r="V155" i="65" s="1"/>
  <c r="Q163" i="65" a="1"/>
  <c r="Q163" i="65" s="1"/>
  <c r="O163" i="65" a="1"/>
  <c r="O163" i="65" s="1"/>
  <c r="N163" i="65" a="1"/>
  <c r="N163" i="65" s="1"/>
  <c r="T163" i="65" s="1"/>
  <c r="P163" i="65" a="1"/>
  <c r="P163" i="65" s="1"/>
  <c r="V163" i="65" s="1"/>
  <c r="Q176" i="65" a="1"/>
  <c r="Q176" i="65" s="1"/>
  <c r="P176" i="65" a="1"/>
  <c r="P176" i="65" s="1"/>
  <c r="V176" i="65" s="1"/>
  <c r="O176" i="65" a="1"/>
  <c r="O176" i="65" s="1"/>
  <c r="N176" i="65" a="1"/>
  <c r="N176" i="65" s="1"/>
  <c r="T176" i="65" s="1"/>
  <c r="Q188" i="65" a="1"/>
  <c r="Q188" i="65" s="1"/>
  <c r="N188" i="65" a="1"/>
  <c r="N188" i="65" s="1"/>
  <c r="T188" i="65" s="1"/>
  <c r="O188" i="65" a="1"/>
  <c r="O188" i="65" s="1"/>
  <c r="P188" i="65" a="1"/>
  <c r="P188" i="65" s="1"/>
  <c r="V188" i="65" s="1"/>
  <c r="N244" i="65" a="1"/>
  <c r="N244" i="65" s="1"/>
  <c r="T244" i="65" s="1"/>
  <c r="P244" i="65" a="1"/>
  <c r="P244" i="65" s="1"/>
  <c r="V244" i="65" s="1"/>
  <c r="O244" i="65" a="1"/>
  <c r="O244" i="65" s="1"/>
  <c r="P258" i="65" a="1"/>
  <c r="P258" i="65" s="1"/>
  <c r="V258" i="65" s="1"/>
  <c r="O258" i="65" a="1"/>
  <c r="O258" i="65" s="1"/>
  <c r="N258" i="65" a="1"/>
  <c r="N258" i="65" s="1"/>
  <c r="T258" i="65" s="1"/>
  <c r="P271" i="65" a="1"/>
  <c r="P271" i="65" s="1"/>
  <c r="V271" i="65" s="1"/>
  <c r="O271" i="65" a="1"/>
  <c r="O271" i="65" s="1"/>
  <c r="N271" i="65" a="1"/>
  <c r="N271" i="65" s="1"/>
  <c r="T271" i="65" s="1"/>
  <c r="P284" i="65" a="1"/>
  <c r="P284" i="65" s="1"/>
  <c r="V284" i="65" s="1"/>
  <c r="O284" i="65" a="1"/>
  <c r="O284" i="65" s="1"/>
  <c r="N284" i="65" a="1"/>
  <c r="N284" i="65" s="1"/>
  <c r="T284" i="65" s="1"/>
  <c r="O297" i="65" a="1"/>
  <c r="O297" i="65" s="1"/>
  <c r="N297" i="65" a="1"/>
  <c r="N297" i="65" s="1"/>
  <c r="T297" i="65" s="1"/>
  <c r="P297" i="65" a="1"/>
  <c r="P297" i="65" s="1"/>
  <c r="V297" i="65" s="1"/>
  <c r="P310" i="65" a="1"/>
  <c r="P310" i="65" s="1"/>
  <c r="V310" i="65" s="1"/>
  <c r="O310" i="65" a="1"/>
  <c r="O310" i="65" s="1"/>
  <c r="N310" i="65" a="1"/>
  <c r="N310" i="65" s="1"/>
  <c r="T310" i="65" s="1"/>
  <c r="P323" i="65" a="1"/>
  <c r="P323" i="65" s="1"/>
  <c r="V323" i="65" s="1"/>
  <c r="O323" i="65" a="1"/>
  <c r="O323" i="65" s="1"/>
  <c r="N323" i="65" a="1"/>
  <c r="N323" i="65" s="1"/>
  <c r="T323" i="65" s="1"/>
  <c r="P336" i="65" a="1"/>
  <c r="P336" i="65" s="1"/>
  <c r="V336" i="65" s="1"/>
  <c r="O336" i="65" a="1"/>
  <c r="O336" i="65" s="1"/>
  <c r="N336" i="65" a="1"/>
  <c r="N336" i="65" s="1"/>
  <c r="T336" i="65" s="1"/>
  <c r="P348" i="65" a="1"/>
  <c r="P348" i="65" s="1"/>
  <c r="V348" i="65" s="1"/>
  <c r="O348" i="65" a="1"/>
  <c r="O348" i="65" s="1"/>
  <c r="N348" i="65" a="1"/>
  <c r="N348" i="65" s="1"/>
  <c r="T348" i="65" s="1"/>
  <c r="P360" i="65" a="1"/>
  <c r="P360" i="65" s="1"/>
  <c r="V360" i="65" s="1"/>
  <c r="O360" i="65" a="1"/>
  <c r="O360" i="65" s="1"/>
  <c r="N360" i="65" a="1"/>
  <c r="N360" i="65" s="1"/>
  <c r="T360" i="65" s="1"/>
  <c r="P373" i="65" a="1"/>
  <c r="P373" i="65" s="1"/>
  <c r="V373" i="65" s="1"/>
  <c r="O373" i="65" a="1"/>
  <c r="O373" i="65" s="1"/>
  <c r="N373" i="65" a="1"/>
  <c r="N373" i="65" s="1"/>
  <c r="T373" i="65" s="1"/>
  <c r="P386" i="65" a="1"/>
  <c r="P386" i="65" s="1"/>
  <c r="V386" i="65" s="1"/>
  <c r="O386" i="65" a="1"/>
  <c r="O386" i="65" s="1"/>
  <c r="N386" i="65" a="1"/>
  <c r="N386" i="65" s="1"/>
  <c r="T386" i="65" s="1"/>
  <c r="N399" i="65" a="1"/>
  <c r="N399" i="65" s="1"/>
  <c r="T399" i="65" s="1"/>
  <c r="O399" i="65" a="1"/>
  <c r="O399" i="65" s="1"/>
  <c r="P399" i="65" a="1"/>
  <c r="P399" i="65" s="1"/>
  <c r="V399" i="65" s="1"/>
  <c r="M414" i="65" a="1"/>
  <c r="M414" i="65" s="1"/>
  <c r="S414" i="65" s="1"/>
  <c r="M428" i="65" a="1"/>
  <c r="M428" i="65" s="1"/>
  <c r="S428" i="65" s="1"/>
  <c r="M442" i="65" a="1"/>
  <c r="M442" i="65" s="1"/>
  <c r="S442" i="65" s="1"/>
  <c r="O449" i="65" a="1"/>
  <c r="O449" i="65" s="1"/>
  <c r="N449" i="65" a="1"/>
  <c r="N449" i="65" s="1"/>
  <c r="T449" i="65" s="1"/>
  <c r="P449" i="65" a="1"/>
  <c r="P449" i="65" s="1"/>
  <c r="V449" i="65" s="1"/>
  <c r="P464" i="65" a="1"/>
  <c r="P464" i="65" s="1"/>
  <c r="V464" i="65" s="1"/>
  <c r="N464" i="65" a="1"/>
  <c r="N464" i="65" s="1"/>
  <c r="T464" i="65" s="1"/>
  <c r="O464" i="65" a="1"/>
  <c r="O464" i="65" s="1"/>
  <c r="O477" i="65" a="1"/>
  <c r="O477" i="65" s="1"/>
  <c r="N477" i="65" a="1"/>
  <c r="N477" i="65" s="1"/>
  <c r="T477" i="65" s="1"/>
  <c r="P477" i="65" a="1"/>
  <c r="P477" i="65" s="1"/>
  <c r="V477" i="65" s="1"/>
  <c r="P499" i="65" a="1"/>
  <c r="P499" i="65" s="1"/>
  <c r="V499" i="65" s="1"/>
  <c r="O499" i="65" a="1"/>
  <c r="O499" i="65" s="1"/>
  <c r="N499" i="65" a="1"/>
  <c r="N499" i="65" s="1"/>
  <c r="T499" i="65" s="1"/>
  <c r="M513" i="65" a="1"/>
  <c r="M513" i="65" s="1"/>
  <c r="S513" i="65" s="1"/>
  <c r="M527" i="65" a="1"/>
  <c r="M527" i="65" s="1"/>
  <c r="S527" i="65" s="1"/>
  <c r="M540" i="65" a="1"/>
  <c r="M540" i="65" s="1"/>
  <c r="S540" i="65" s="1"/>
  <c r="M553" i="65" a="1"/>
  <c r="M553" i="65" s="1"/>
  <c r="S553" i="65" s="1"/>
  <c r="M565" i="65" a="1"/>
  <c r="M565" i="65" s="1"/>
  <c r="S565" i="65" s="1"/>
  <c r="M590" i="65" a="1"/>
  <c r="M590" i="65" s="1"/>
  <c r="S590" i="65" s="1"/>
  <c r="M604" i="65" a="1"/>
  <c r="M604" i="65" s="1"/>
  <c r="S604" i="65" s="1"/>
  <c r="M618" i="65" a="1"/>
  <c r="M618" i="65" s="1"/>
  <c r="S618" i="65" s="1"/>
  <c r="M631" i="65" a="1"/>
  <c r="M631" i="65" s="1"/>
  <c r="S631" i="65" s="1"/>
  <c r="M644" i="65" a="1"/>
  <c r="M644" i="65" s="1"/>
  <c r="S644" i="65" s="1"/>
  <c r="P665" i="65" a="1"/>
  <c r="P665" i="65" s="1"/>
  <c r="V665" i="65" s="1"/>
  <c r="O665" i="65" a="1"/>
  <c r="O665" i="65" s="1"/>
  <c r="U665" i="65" s="1"/>
  <c r="N665" i="65" a="1"/>
  <c r="N665" i="65" s="1"/>
  <c r="T665" i="65" s="1"/>
  <c r="P709" i="65" a="1"/>
  <c r="P709" i="65" s="1"/>
  <c r="V709" i="65" s="1"/>
  <c r="O709" i="65" a="1"/>
  <c r="O709" i="65" s="1"/>
  <c r="U709" i="65" s="1"/>
  <c r="N709" i="65" a="1"/>
  <c r="N709" i="65" s="1"/>
  <c r="T709" i="65" s="1"/>
  <c r="N753" i="65" a="1"/>
  <c r="N753" i="65" s="1"/>
  <c r="T753" i="65" s="1"/>
  <c r="O753" i="65" a="1"/>
  <c r="O753" i="65" s="1"/>
  <c r="U753" i="65" s="1"/>
  <c r="P753" i="65" a="1"/>
  <c r="P753" i="65" s="1"/>
  <c r="V753" i="65" s="1"/>
  <c r="M771" i="65" a="1"/>
  <c r="M771" i="65" s="1"/>
  <c r="S771" i="65" s="1"/>
  <c r="O797" i="65" a="1"/>
  <c r="O797" i="65" s="1"/>
  <c r="U797" i="65" s="1"/>
  <c r="N797" i="65" a="1"/>
  <c r="N797" i="65" s="1"/>
  <c r="T797" i="65" s="1"/>
  <c r="P797" i="65" a="1"/>
  <c r="P797" i="65" s="1"/>
  <c r="V797" i="65" s="1"/>
  <c r="M924" i="65" a="1"/>
  <c r="M924" i="65" s="1"/>
  <c r="M140" i="65" a="1"/>
  <c r="M140" i="65" s="1"/>
  <c r="S140" i="65" s="1"/>
  <c r="O184" i="65" a="1"/>
  <c r="O184" i="65" s="1"/>
  <c r="N184" i="65" a="1"/>
  <c r="N184" i="65" s="1"/>
  <c r="T184" i="65" s="1"/>
  <c r="P184" i="65" a="1"/>
  <c r="P184" i="65" s="1"/>
  <c r="V184" i="65" s="1"/>
  <c r="Q184" i="65" a="1"/>
  <c r="Q184" i="65" s="1"/>
  <c r="P293" i="65" a="1"/>
  <c r="P293" i="65" s="1"/>
  <c r="V293" i="65" s="1"/>
  <c r="O293" i="65" a="1"/>
  <c r="O293" i="65" s="1"/>
  <c r="N293" i="65" a="1"/>
  <c r="N293" i="65" s="1"/>
  <c r="T293" i="65" s="1"/>
  <c r="P395" i="65" a="1"/>
  <c r="P395" i="65" s="1"/>
  <c r="V395" i="65" s="1"/>
  <c r="O395" i="65" a="1"/>
  <c r="O395" i="65" s="1"/>
  <c r="U395" i="65" s="1"/>
  <c r="N395" i="65" a="1"/>
  <c r="N395" i="65" s="1"/>
  <c r="T395" i="65" s="1"/>
  <c r="M599" i="65" a="1"/>
  <c r="M599" i="65" s="1"/>
  <c r="S599" i="65" s="1"/>
  <c r="O14" i="65" a="1"/>
  <c r="O14" i="65" s="1"/>
  <c r="N14" i="65" a="1"/>
  <c r="N14" i="65" s="1"/>
  <c r="T14" i="65" s="1"/>
  <c r="Q14" i="65" a="1"/>
  <c r="Q14" i="65" s="1"/>
  <c r="P14" i="65" a="1"/>
  <c r="P14" i="65" s="1"/>
  <c r="V14" i="65" s="1"/>
  <c r="Q149" i="65" a="1"/>
  <c r="Q149" i="65" s="1"/>
  <c r="P149" i="65" a="1"/>
  <c r="P149" i="65" s="1"/>
  <c r="V149" i="65" s="1"/>
  <c r="O149" i="65" a="1"/>
  <c r="O149" i="65" s="1"/>
  <c r="N149" i="65" a="1"/>
  <c r="N149" i="65" s="1"/>
  <c r="T149" i="65" s="1"/>
  <c r="M247" i="65" a="1"/>
  <c r="M247" i="65" s="1"/>
  <c r="S247" i="65" s="1"/>
  <c r="M299" i="65" a="1"/>
  <c r="M299" i="65" s="1"/>
  <c r="S299" i="65" s="1"/>
  <c r="M362" i="65" a="1"/>
  <c r="M362" i="65" s="1"/>
  <c r="S362" i="65" s="1"/>
  <c r="N423" i="65" a="1"/>
  <c r="N423" i="65" s="1"/>
  <c r="T423" i="65" s="1"/>
  <c r="P423" i="65" a="1"/>
  <c r="P423" i="65" s="1"/>
  <c r="V423" i="65" s="1"/>
  <c r="O423" i="65" a="1"/>
  <c r="O423" i="65" s="1"/>
  <c r="O573" i="65" a="1"/>
  <c r="O573" i="65" s="1"/>
  <c r="P573" i="65" a="1"/>
  <c r="P573" i="65" s="1"/>
  <c r="V573" i="65" s="1"/>
  <c r="N573" i="65" a="1"/>
  <c r="N573" i="65" s="1"/>
  <c r="T573" i="65" s="1"/>
  <c r="P626" i="65" a="1"/>
  <c r="P626" i="65" s="1"/>
  <c r="V626" i="65" s="1"/>
  <c r="O626" i="65" a="1"/>
  <c r="O626" i="65" s="1"/>
  <c r="U626" i="65" s="1"/>
  <c r="N626" i="65" a="1"/>
  <c r="N626" i="65" s="1"/>
  <c r="T626" i="65" s="1"/>
  <c r="P791" i="65" a="1"/>
  <c r="P791" i="65" s="1"/>
  <c r="V791" i="65" s="1"/>
  <c r="O791" i="65" a="1"/>
  <c r="O791" i="65" s="1"/>
  <c r="U791" i="65" s="1"/>
  <c r="N791" i="65" a="1"/>
  <c r="N791" i="65" s="1"/>
  <c r="T791" i="65" s="1"/>
  <c r="P74" i="65" a="1"/>
  <c r="P74" i="65" s="1"/>
  <c r="V74" i="65" s="1"/>
  <c r="O74" i="65" a="1"/>
  <c r="O74" i="65" s="1"/>
  <c r="N74" i="65" a="1"/>
  <c r="N74" i="65" s="1"/>
  <c r="T74" i="65" s="1"/>
  <c r="Q74" i="65" a="1"/>
  <c r="Q74" i="65" s="1"/>
  <c r="M158" i="65" a="1"/>
  <c r="M158" i="65" s="1"/>
  <c r="O274" i="65" a="1"/>
  <c r="O274" i="65" s="1"/>
  <c r="P274" i="65" a="1"/>
  <c r="P274" i="65" s="1"/>
  <c r="V274" i="65" s="1"/>
  <c r="N274" i="65" a="1"/>
  <c r="N274" i="65" s="1"/>
  <c r="T274" i="65" s="1"/>
  <c r="O299" i="65" a="1"/>
  <c r="O299" i="65" s="1"/>
  <c r="N299" i="65" a="1"/>
  <c r="N299" i="65" s="1"/>
  <c r="T299" i="65" s="1"/>
  <c r="P299" i="65" a="1"/>
  <c r="P299" i="65" s="1"/>
  <c r="V299" i="65" s="1"/>
  <c r="P350" i="65" a="1"/>
  <c r="P350" i="65" s="1"/>
  <c r="V350" i="65" s="1"/>
  <c r="O350" i="65" a="1"/>
  <c r="O350" i="65" s="1"/>
  <c r="N350" i="65" a="1"/>
  <c r="N350" i="65" s="1"/>
  <c r="T350" i="65" s="1"/>
  <c r="P467" i="65" a="1"/>
  <c r="P467" i="65" s="1"/>
  <c r="V467" i="65" s="1"/>
  <c r="O467" i="65" a="1"/>
  <c r="O467" i="65" s="1"/>
  <c r="N467" i="65" a="1"/>
  <c r="N467" i="65" s="1"/>
  <c r="T467" i="65" s="1"/>
  <c r="M567" i="65" a="1"/>
  <c r="M567" i="65" s="1"/>
  <c r="S567" i="65" s="1"/>
  <c r="M593" i="65" a="1"/>
  <c r="M593" i="65" s="1"/>
  <c r="S593" i="65" s="1"/>
  <c r="M647" i="65" a="1"/>
  <c r="M647" i="65" s="1"/>
  <c r="S647" i="65" s="1"/>
  <c r="O677" i="65" a="1"/>
  <c r="O677" i="65" s="1"/>
  <c r="U677" i="65" s="1"/>
  <c r="P677" i="65" a="1"/>
  <c r="P677" i="65" s="1"/>
  <c r="V677" i="65" s="1"/>
  <c r="N677" i="65" a="1"/>
  <c r="N677" i="65" s="1"/>
  <c r="T677" i="65" s="1"/>
  <c r="M81" i="65" a="1"/>
  <c r="M81" i="65" s="1"/>
  <c r="S81" i="65" s="1"/>
  <c r="P158" i="65" a="1"/>
  <c r="P158" i="65" s="1"/>
  <c r="V158" i="65" s="1"/>
  <c r="Q158" i="65" a="1"/>
  <c r="Q158" i="65" s="1"/>
  <c r="O158" i="65" a="1"/>
  <c r="O158" i="65" s="1"/>
  <c r="N158" i="65" a="1"/>
  <c r="N158" i="65" s="1"/>
  <c r="T158" i="65" s="1"/>
  <c r="M268" i="65" a="1"/>
  <c r="M268" i="65" s="1"/>
  <c r="S268" i="65" s="1"/>
  <c r="M320" i="65" a="1"/>
  <c r="M320" i="65" s="1"/>
  <c r="S320" i="65" s="1"/>
  <c r="M357" i="65" a="1"/>
  <c r="M357" i="65" s="1"/>
  <c r="S357" i="65" s="1"/>
  <c r="M396" i="65" a="1"/>
  <c r="M396" i="65" s="1"/>
  <c r="S396" i="65" s="1"/>
  <c r="P417" i="65" a="1"/>
  <c r="P417" i="65" s="1"/>
  <c r="V417" i="65" s="1"/>
  <c r="O417" i="65" a="1"/>
  <c r="O417" i="65" s="1"/>
  <c r="N417" i="65" a="1"/>
  <c r="N417" i="65" s="1"/>
  <c r="T417" i="65" s="1"/>
  <c r="P556" i="65" a="1"/>
  <c r="P556" i="65" s="1"/>
  <c r="V556" i="65" s="1"/>
  <c r="O556" i="65" a="1"/>
  <c r="O556" i="65" s="1"/>
  <c r="N556" i="65" a="1"/>
  <c r="N556" i="65" s="1"/>
  <c r="T556" i="65" s="1"/>
  <c r="O607" i="65" a="1"/>
  <c r="O607" i="65" s="1"/>
  <c r="N607" i="65" a="1"/>
  <c r="N607" i="65" s="1"/>
  <c r="T607" i="65" s="1"/>
  <c r="P607" i="65" a="1"/>
  <c r="P607" i="65" s="1"/>
  <c r="V607" i="65" s="1"/>
  <c r="P660" i="65" a="1"/>
  <c r="P660" i="65" s="1"/>
  <c r="V660" i="65" s="1"/>
  <c r="O660" i="65" a="1"/>
  <c r="O660" i="65" s="1"/>
  <c r="N660" i="65" a="1"/>
  <c r="N660" i="65" s="1"/>
  <c r="T660" i="65" s="1"/>
  <c r="P926" i="65" a="1"/>
  <c r="P926" i="65" s="1"/>
  <c r="N926" i="65" a="1"/>
  <c r="N926" i="65" s="1"/>
  <c r="O926" i="65" a="1"/>
  <c r="O926" i="65" s="1"/>
  <c r="U926" i="65" s="1"/>
  <c r="AB926" i="65" s="1"/>
  <c r="P320" i="65" a="1"/>
  <c r="P320" i="65" s="1"/>
  <c r="V320" i="65" s="1"/>
  <c r="O320" i="65" a="1"/>
  <c r="O320" i="65" s="1"/>
  <c r="N320" i="65" a="1"/>
  <c r="N320" i="65" s="1"/>
  <c r="T320" i="65" s="1"/>
  <c r="M424" i="65" a="1"/>
  <c r="M424" i="65" s="1"/>
  <c r="S424" i="65" s="1"/>
  <c r="M574" i="65" a="1"/>
  <c r="M574" i="65" s="1"/>
  <c r="S574" i="65" s="1"/>
  <c r="P119" i="65" a="1"/>
  <c r="P119" i="65" s="1"/>
  <c r="V119" i="65" s="1"/>
  <c r="N119" i="65" a="1"/>
  <c r="N119" i="65" s="1"/>
  <c r="T119" i="65" s="1"/>
  <c r="Q119" i="65" a="1"/>
  <c r="Q119" i="65" s="1"/>
  <c r="O119" i="65" a="1"/>
  <c r="O119" i="65" s="1"/>
  <c r="O180" i="65" a="1"/>
  <c r="O180" i="65" s="1"/>
  <c r="N180" i="65" a="1"/>
  <c r="N180" i="65" s="1"/>
  <c r="T180" i="65" s="1"/>
  <c r="Q180" i="65" a="1"/>
  <c r="Q180" i="65" s="1"/>
  <c r="P180" i="65" a="1"/>
  <c r="P180" i="65" s="1"/>
  <c r="V180" i="65" s="1"/>
  <c r="P248" i="65" a="1"/>
  <c r="P248" i="65" s="1"/>
  <c r="V248" i="65" s="1"/>
  <c r="O248" i="65" a="1"/>
  <c r="O248" i="65" s="1"/>
  <c r="N248" i="65" a="1"/>
  <c r="N248" i="65" s="1"/>
  <c r="T248" i="65" s="1"/>
  <c r="P301" i="65" a="1"/>
  <c r="P301" i="65" s="1"/>
  <c r="V301" i="65" s="1"/>
  <c r="O301" i="65" a="1"/>
  <c r="O301" i="65" s="1"/>
  <c r="N301" i="65" a="1"/>
  <c r="N301" i="65" s="1"/>
  <c r="T301" i="65" s="1"/>
  <c r="P314" i="65" a="1"/>
  <c r="P314" i="65" s="1"/>
  <c r="V314" i="65" s="1"/>
  <c r="O314" i="65" a="1"/>
  <c r="O314" i="65" s="1"/>
  <c r="N314" i="65" a="1"/>
  <c r="N314" i="65" s="1"/>
  <c r="T314" i="65" s="1"/>
  <c r="P339" i="65" a="1"/>
  <c r="P339" i="65" s="1"/>
  <c r="V339" i="65" s="1"/>
  <c r="O339" i="65" a="1"/>
  <c r="O339" i="65" s="1"/>
  <c r="N339" i="65" a="1"/>
  <c r="N339" i="65" s="1"/>
  <c r="T339" i="65" s="1"/>
  <c r="M503" i="65" a="1"/>
  <c r="M503" i="65" s="1"/>
  <c r="S503" i="65" s="1"/>
  <c r="M594" i="65" a="1"/>
  <c r="M594" i="65" s="1"/>
  <c r="S594" i="65" s="1"/>
  <c r="P837" i="65" a="1"/>
  <c r="P837" i="65" s="1"/>
  <c r="V837" i="65" s="1"/>
  <c r="O837" i="65" a="1"/>
  <c r="O837" i="65" s="1"/>
  <c r="U837" i="65" s="1"/>
  <c r="N837" i="65" a="1"/>
  <c r="N837" i="65" s="1"/>
  <c r="T837" i="65" s="1"/>
  <c r="M113" i="65" a="1"/>
  <c r="M113" i="65" s="1"/>
  <c r="P927" i="65" a="1"/>
  <c r="P927" i="65" s="1"/>
  <c r="O927" i="65" a="1"/>
  <c r="O927" i="65" s="1"/>
  <c r="U927" i="65" s="1"/>
  <c r="AB927" i="65" s="1"/>
  <c r="N927" i="65" a="1"/>
  <c r="N927" i="65" s="1"/>
  <c r="Q82" i="65" a="1"/>
  <c r="Q82" i="65" s="1"/>
  <c r="P82" i="65" a="1"/>
  <c r="P82" i="65" s="1"/>
  <c r="V82" i="65" s="1"/>
  <c r="O82" i="65" a="1"/>
  <c r="O82" i="65" s="1"/>
  <c r="N82" i="65" a="1"/>
  <c r="N82" i="65" s="1"/>
  <c r="T82" i="65" s="1"/>
  <c r="Q126" i="65" a="1"/>
  <c r="Q126" i="65" s="1"/>
  <c r="P126" i="65" a="1"/>
  <c r="P126" i="65" s="1"/>
  <c r="V126" i="65" s="1"/>
  <c r="O126" i="65" a="1"/>
  <c r="O126" i="65" s="1"/>
  <c r="N126" i="65" a="1"/>
  <c r="N126" i="65" s="1"/>
  <c r="T126" i="65" s="1"/>
  <c r="M160" i="65" a="1"/>
  <c r="M160" i="65" s="1"/>
  <c r="P333" i="65" a="1"/>
  <c r="P333" i="65" s="1"/>
  <c r="V333" i="65" s="1"/>
  <c r="N333" i="65" a="1"/>
  <c r="N333" i="65" s="1"/>
  <c r="T333" i="65" s="1"/>
  <c r="O333" i="65" a="1"/>
  <c r="O333" i="65" s="1"/>
  <c r="M425" i="65" a="1"/>
  <c r="M425" i="65" s="1"/>
  <c r="S425" i="65" s="1"/>
  <c r="P497" i="65" a="1"/>
  <c r="P497" i="65" s="1"/>
  <c r="V497" i="65" s="1"/>
  <c r="O497" i="65" a="1"/>
  <c r="O497" i="65" s="1"/>
  <c r="N497" i="65" a="1"/>
  <c r="N497" i="65" s="1"/>
  <c r="T497" i="65" s="1"/>
  <c r="M575" i="65" a="1"/>
  <c r="M575" i="65" s="1"/>
  <c r="S575" i="65" s="1"/>
  <c r="Q16" i="65" a="1"/>
  <c r="Q16" i="65" s="1"/>
  <c r="P16" i="65" a="1"/>
  <c r="P16" i="65" s="1"/>
  <c r="V16" i="65" s="1"/>
  <c r="O16" i="65" a="1"/>
  <c r="O16" i="65" s="1"/>
  <c r="N16" i="65" a="1"/>
  <c r="N16" i="65" s="1"/>
  <c r="T16" i="65" s="1"/>
  <c r="M76" i="65" a="1"/>
  <c r="M76" i="65" s="1"/>
  <c r="Q160" i="65" a="1"/>
  <c r="Q160" i="65" s="1"/>
  <c r="P160" i="65" a="1"/>
  <c r="P160" i="65" s="1"/>
  <c r="V160" i="65" s="1"/>
  <c r="N160" i="65" a="1"/>
  <c r="N160" i="65" s="1"/>
  <c r="T160" i="65" s="1"/>
  <c r="O160" i="65" a="1"/>
  <c r="O160" i="65" s="1"/>
  <c r="M234" i="65" a="1"/>
  <c r="M234" i="65" s="1"/>
  <c r="S234" i="65" s="1"/>
  <c r="M262" i="65" a="1"/>
  <c r="M262" i="65" s="1"/>
  <c r="S262" i="65" s="1"/>
  <c r="M302" i="65" a="1"/>
  <c r="M302" i="65" s="1"/>
  <c r="S302" i="65" s="1"/>
  <c r="M327" i="65" a="1"/>
  <c r="M327" i="65" s="1"/>
  <c r="S327" i="65" s="1"/>
  <c r="M352" i="65" a="1"/>
  <c r="M352" i="65" s="1"/>
  <c r="S352" i="65" s="1"/>
  <c r="M391" i="65" a="1"/>
  <c r="M391" i="65" s="1"/>
  <c r="S391" i="65" s="1"/>
  <c r="P538" i="65" a="1"/>
  <c r="P538" i="65" s="1"/>
  <c r="V538" i="65" s="1"/>
  <c r="N538" i="65" a="1"/>
  <c r="N538" i="65" s="1"/>
  <c r="T538" i="65" s="1"/>
  <c r="O538" i="65" a="1"/>
  <c r="O538" i="65" s="1"/>
  <c r="P587" i="65" a="1"/>
  <c r="P587" i="65" s="1"/>
  <c r="V587" i="65" s="1"/>
  <c r="O587" i="65" a="1"/>
  <c r="O587" i="65" s="1"/>
  <c r="N587" i="65" a="1"/>
  <c r="N587" i="65" s="1"/>
  <c r="T587" i="65" s="1"/>
  <c r="O715" i="65" a="1"/>
  <c r="O715" i="65" s="1"/>
  <c r="U715" i="65" s="1"/>
  <c r="P715" i="65" a="1"/>
  <c r="P715" i="65" s="1"/>
  <c r="V715" i="65" s="1"/>
  <c r="N715" i="65" a="1"/>
  <c r="N715" i="65" s="1"/>
  <c r="T715" i="65" s="1"/>
  <c r="N759" i="65" a="1"/>
  <c r="N759" i="65" s="1"/>
  <c r="T759" i="65" s="1"/>
  <c r="P759" i="65" a="1"/>
  <c r="P759" i="65" s="1"/>
  <c r="V759" i="65" s="1"/>
  <c r="O759" i="65" a="1"/>
  <c r="O759" i="65" s="1"/>
  <c r="U759" i="65" s="1"/>
  <c r="M821" i="65" a="1"/>
  <c r="M821" i="65" s="1"/>
  <c r="S821" i="65" s="1"/>
  <c r="P7" i="65" a="1"/>
  <c r="P7" i="65" s="1"/>
  <c r="V7" i="65" s="1"/>
  <c r="O7" i="65" a="1"/>
  <c r="O7" i="65" s="1"/>
  <c r="N7" i="65" a="1"/>
  <c r="N7" i="65" s="1"/>
  <c r="T7" i="65" s="1"/>
  <c r="Q7" i="65" a="1"/>
  <c r="Q7" i="65" s="1"/>
  <c r="Q19" i="65" a="1"/>
  <c r="Q19" i="65" s="1"/>
  <c r="O19" i="65" a="1"/>
  <c r="O19" i="65" s="1"/>
  <c r="M51" i="65" a="1"/>
  <c r="M51" i="65" s="1"/>
  <c r="M66" i="65" a="1"/>
  <c r="M66" i="65" s="1"/>
  <c r="M130" i="65" a="1"/>
  <c r="M130" i="65" s="1"/>
  <c r="S130" i="65" s="1"/>
  <c r="P137" i="65" a="1"/>
  <c r="P137" i="65" s="1"/>
  <c r="V137" i="65" s="1"/>
  <c r="O137" i="65" a="1"/>
  <c r="O137" i="65" s="1"/>
  <c r="N137" i="65" a="1"/>
  <c r="N137" i="65" s="1"/>
  <c r="T137" i="65" s="1"/>
  <c r="Q137" i="65" a="1"/>
  <c r="Q137" i="65" s="1"/>
  <c r="M171" i="65" a="1"/>
  <c r="M171" i="65" s="1"/>
  <c r="M183" i="65" a="1"/>
  <c r="M183" i="65" s="1"/>
  <c r="M237" i="65" a="1"/>
  <c r="M237" i="65" s="1"/>
  <c r="S237" i="65" s="1"/>
  <c r="M265" i="65" a="1"/>
  <c r="M265" i="65" s="1"/>
  <c r="S265" i="65" s="1"/>
  <c r="M278" i="65" a="1"/>
  <c r="M278" i="65" s="1"/>
  <c r="S278" i="65" s="1"/>
  <c r="M292" i="65" a="1"/>
  <c r="M292" i="65" s="1"/>
  <c r="S292" i="65" s="1"/>
  <c r="M304" i="65" a="1"/>
  <c r="M304" i="65" s="1"/>
  <c r="S304" i="65" s="1"/>
  <c r="M317" i="65" a="1"/>
  <c r="M317" i="65" s="1"/>
  <c r="S317" i="65" s="1"/>
  <c r="M329" i="65" a="1"/>
  <c r="M329" i="65" s="1"/>
  <c r="S329" i="65" s="1"/>
  <c r="M342" i="65" a="1"/>
  <c r="M342" i="65" s="1"/>
  <c r="S342" i="65" s="1"/>
  <c r="M355" i="65" a="1"/>
  <c r="M355" i="65" s="1"/>
  <c r="S355" i="65" s="1"/>
  <c r="M368" i="65" a="1"/>
  <c r="M368" i="65" s="1"/>
  <c r="S368" i="65" s="1"/>
  <c r="M380" i="65" a="1"/>
  <c r="M380" i="65" s="1"/>
  <c r="S380" i="65" s="1"/>
  <c r="M393" i="65" a="1"/>
  <c r="M393" i="65" s="1"/>
  <c r="S393" i="65" s="1"/>
  <c r="P414" i="65" a="1"/>
  <c r="P414" i="65" s="1"/>
  <c r="V414" i="65" s="1"/>
  <c r="O414" i="65" a="1"/>
  <c r="O414" i="65" s="1"/>
  <c r="N414" i="65" a="1"/>
  <c r="N414" i="65" s="1"/>
  <c r="T414" i="65" s="1"/>
  <c r="P428" i="65" a="1"/>
  <c r="P428" i="65" s="1"/>
  <c r="V428" i="65" s="1"/>
  <c r="O428" i="65" a="1"/>
  <c r="O428" i="65" s="1"/>
  <c r="N428" i="65" a="1"/>
  <c r="N428" i="65" s="1"/>
  <c r="T428" i="65" s="1"/>
  <c r="P442" i="65" a="1"/>
  <c r="P442" i="65" s="1"/>
  <c r="V442" i="65" s="1"/>
  <c r="O442" i="65" a="1"/>
  <c r="O442" i="65" s="1"/>
  <c r="N442" i="65" a="1"/>
  <c r="N442" i="65" s="1"/>
  <c r="T442" i="65" s="1"/>
  <c r="M458" i="65" a="1"/>
  <c r="M458" i="65" s="1"/>
  <c r="S458" i="65" s="1"/>
  <c r="M471" i="65" a="1"/>
  <c r="M471" i="65" s="1"/>
  <c r="S471" i="65" s="1"/>
  <c r="N513" i="65" a="1"/>
  <c r="N513" i="65" s="1"/>
  <c r="T513" i="65" s="1"/>
  <c r="P513" i="65" a="1"/>
  <c r="P513" i="65" s="1"/>
  <c r="V513" i="65" s="1"/>
  <c r="O513" i="65" a="1"/>
  <c r="O513" i="65" s="1"/>
  <c r="P527" i="65" a="1"/>
  <c r="P527" i="65" s="1"/>
  <c r="V527" i="65" s="1"/>
  <c r="O527" i="65" a="1"/>
  <c r="O527" i="65" s="1"/>
  <c r="N527" i="65" a="1"/>
  <c r="N527" i="65" s="1"/>
  <c r="T527" i="65" s="1"/>
  <c r="P540" i="65" a="1"/>
  <c r="P540" i="65" s="1"/>
  <c r="V540" i="65" s="1"/>
  <c r="O540" i="65" a="1"/>
  <c r="O540" i="65" s="1"/>
  <c r="N540" i="65" a="1"/>
  <c r="N540" i="65" s="1"/>
  <c r="T540" i="65" s="1"/>
  <c r="P553" i="65" a="1"/>
  <c r="P553" i="65" s="1"/>
  <c r="V553" i="65" s="1"/>
  <c r="O553" i="65" a="1"/>
  <c r="O553" i="65" s="1"/>
  <c r="N553" i="65" a="1"/>
  <c r="N553" i="65" s="1"/>
  <c r="T553" i="65" s="1"/>
  <c r="P565" i="65" a="1"/>
  <c r="P565" i="65" s="1"/>
  <c r="V565" i="65" s="1"/>
  <c r="O565" i="65" a="1"/>
  <c r="O565" i="65" s="1"/>
  <c r="N565" i="65" a="1"/>
  <c r="N565" i="65" s="1"/>
  <c r="T565" i="65" s="1"/>
  <c r="P578" i="65" a="1"/>
  <c r="P578" i="65" s="1"/>
  <c r="V578" i="65" s="1"/>
  <c r="N578" i="65" a="1"/>
  <c r="N578" i="65" s="1"/>
  <c r="T578" i="65" s="1"/>
  <c r="O578" i="65" a="1"/>
  <c r="O578" i="65" s="1"/>
  <c r="P590" i="65" a="1"/>
  <c r="P590" i="65" s="1"/>
  <c r="V590" i="65" s="1"/>
  <c r="O590" i="65" a="1"/>
  <c r="O590" i="65" s="1"/>
  <c r="N590" i="65" a="1"/>
  <c r="N590" i="65" s="1"/>
  <c r="T590" i="65" s="1"/>
  <c r="N604" i="65" a="1"/>
  <c r="N604" i="65" s="1"/>
  <c r="T604" i="65" s="1"/>
  <c r="P604" i="65" a="1"/>
  <c r="P604" i="65" s="1"/>
  <c r="V604" i="65" s="1"/>
  <c r="O604" i="65" a="1"/>
  <c r="O604" i="65" s="1"/>
  <c r="P618" i="65" a="1"/>
  <c r="P618" i="65" s="1"/>
  <c r="V618" i="65" s="1"/>
  <c r="O618" i="65" a="1"/>
  <c r="O618" i="65" s="1"/>
  <c r="N618" i="65" a="1"/>
  <c r="N618" i="65" s="1"/>
  <c r="T618" i="65" s="1"/>
  <c r="P631" i="65" a="1"/>
  <c r="P631" i="65" s="1"/>
  <c r="V631" i="65" s="1"/>
  <c r="O631" i="65" a="1"/>
  <c r="O631" i="65" s="1"/>
  <c r="N631" i="65" a="1"/>
  <c r="N631" i="65" s="1"/>
  <c r="T631" i="65" s="1"/>
  <c r="P644" i="65" a="1"/>
  <c r="P644" i="65" s="1"/>
  <c r="V644" i="65" s="1"/>
  <c r="O644" i="65" a="1"/>
  <c r="O644" i="65" s="1"/>
  <c r="N644" i="65" a="1"/>
  <c r="N644" i="65" s="1"/>
  <c r="T644" i="65" s="1"/>
  <c r="P658" i="65" a="1"/>
  <c r="P658" i="65" s="1"/>
  <c r="V658" i="65" s="1"/>
  <c r="N658" i="65" a="1"/>
  <c r="N658" i="65" s="1"/>
  <c r="T658" i="65" s="1"/>
  <c r="O658" i="65" a="1"/>
  <c r="O658" i="65" s="1"/>
  <c r="P683" i="65" a="1"/>
  <c r="P683" i="65" s="1"/>
  <c r="V683" i="65" s="1"/>
  <c r="O683" i="65" a="1"/>
  <c r="O683" i="65" s="1"/>
  <c r="U683" i="65" s="1"/>
  <c r="N683" i="65" a="1"/>
  <c r="N683" i="65" s="1"/>
  <c r="T683" i="65" s="1"/>
  <c r="M745" i="65" a="1"/>
  <c r="M745" i="65" s="1"/>
  <c r="S745" i="65" s="1"/>
  <c r="P771" i="65" a="1"/>
  <c r="P771" i="65" s="1"/>
  <c r="V771" i="65" s="1"/>
  <c r="O771" i="65" a="1"/>
  <c r="O771" i="65" s="1"/>
  <c r="U771" i="65" s="1"/>
  <c r="N771" i="65" a="1"/>
  <c r="N771" i="65" s="1"/>
  <c r="T771" i="65" s="1"/>
  <c r="P815" i="65" a="1"/>
  <c r="P815" i="65" s="1"/>
  <c r="V815" i="65" s="1"/>
  <c r="O815" i="65" a="1"/>
  <c r="O815" i="65" s="1"/>
  <c r="U815" i="65" s="1"/>
  <c r="N815" i="65" a="1"/>
  <c r="N815" i="65" s="1"/>
  <c r="T815" i="65" s="1"/>
  <c r="M833" i="65" a="1"/>
  <c r="M833" i="65" s="1"/>
  <c r="S833" i="65" s="1"/>
  <c r="P841" i="65" a="1"/>
  <c r="P841" i="65" s="1"/>
  <c r="V841" i="65" s="1"/>
  <c r="O841" i="65" a="1"/>
  <c r="O841" i="65" s="1"/>
  <c r="U841" i="65" s="1"/>
  <c r="N841" i="65" a="1"/>
  <c r="N841" i="65" s="1"/>
  <c r="T841" i="65" s="1"/>
  <c r="O924" i="65" a="1"/>
  <c r="O924" i="65" s="1"/>
  <c r="U924" i="65" s="1"/>
  <c r="AB924" i="65" s="1"/>
  <c r="N924" i="65" a="1"/>
  <c r="N924" i="65" s="1"/>
  <c r="P924" i="65" a="1"/>
  <c r="P924" i="65" s="1"/>
  <c r="Q124" i="65" a="1"/>
  <c r="Q124" i="65" s="1"/>
  <c r="P124" i="65" a="1"/>
  <c r="P124" i="65" s="1"/>
  <c r="V124" i="65" s="1"/>
  <c r="N124" i="65" a="1"/>
  <c r="N124" i="65" s="1"/>
  <c r="T124" i="65" s="1"/>
  <c r="O124" i="65" a="1"/>
  <c r="O124" i="65" s="1"/>
  <c r="P266" i="65" a="1"/>
  <c r="P266" i="65" s="1"/>
  <c r="V266" i="65" s="1"/>
  <c r="N266" i="65" a="1"/>
  <c r="N266" i="65" s="1"/>
  <c r="T266" i="65" s="1"/>
  <c r="O266" i="65" a="1"/>
  <c r="O266" i="65" s="1"/>
  <c r="O330" i="65" a="1"/>
  <c r="O330" i="65" s="1"/>
  <c r="P330" i="65" a="1"/>
  <c r="P330" i="65" s="1"/>
  <c r="V330" i="65" s="1"/>
  <c r="N330" i="65" a="1"/>
  <c r="N330" i="65" s="1"/>
  <c r="T330" i="65" s="1"/>
  <c r="M437" i="65" a="1"/>
  <c r="M437" i="65" s="1"/>
  <c r="S437" i="65" s="1"/>
  <c r="M487" i="65" a="1"/>
  <c r="M487" i="65" s="1"/>
  <c r="S487" i="65" s="1"/>
  <c r="M585" i="65" a="1"/>
  <c r="M585" i="65" s="1"/>
  <c r="S585" i="65" s="1"/>
  <c r="M61" i="65" a="1"/>
  <c r="M61" i="65" s="1"/>
  <c r="M118" i="65" a="1"/>
  <c r="M118" i="65" s="1"/>
  <c r="P508" i="65" a="1"/>
  <c r="P508" i="65" s="1"/>
  <c r="V508" i="65" s="1"/>
  <c r="O508" i="65" a="1"/>
  <c r="O508" i="65" s="1"/>
  <c r="N508" i="65" a="1"/>
  <c r="N508" i="65" s="1"/>
  <c r="T508" i="65" s="1"/>
  <c r="Q88" i="65" a="1"/>
  <c r="Q88" i="65" s="1"/>
  <c r="P88" i="65" a="1"/>
  <c r="P88" i="65" s="1"/>
  <c r="V88" i="65" s="1"/>
  <c r="O88" i="65" a="1"/>
  <c r="O88" i="65" s="1"/>
  <c r="N88" i="65" a="1"/>
  <c r="N88" i="65" s="1"/>
  <c r="T88" i="65" s="1"/>
  <c r="M827" i="65" a="1"/>
  <c r="M827" i="65" s="1"/>
  <c r="S827" i="65" s="1"/>
  <c r="M38" i="65" a="1"/>
  <c r="M38" i="65" s="1"/>
  <c r="M112" i="65" a="1"/>
  <c r="M112" i="65" s="1"/>
  <c r="M173" i="65" a="1"/>
  <c r="M173" i="65" s="1"/>
  <c r="M254" i="65" a="1"/>
  <c r="M254" i="65" s="1"/>
  <c r="S254" i="65" s="1"/>
  <c r="P403" i="65" a="1"/>
  <c r="P403" i="65" s="1"/>
  <c r="V403" i="65" s="1"/>
  <c r="O403" i="65" a="1"/>
  <c r="O403" i="65" s="1"/>
  <c r="N403" i="65" a="1"/>
  <c r="N403" i="65" s="1"/>
  <c r="T403" i="65" s="1"/>
  <c r="O445" i="65" a="1"/>
  <c r="O445" i="65" s="1"/>
  <c r="P445" i="65" a="1"/>
  <c r="P445" i="65" s="1"/>
  <c r="V445" i="65" s="1"/>
  <c r="N445" i="65" a="1"/>
  <c r="N445" i="65" s="1"/>
  <c r="T445" i="65" s="1"/>
  <c r="M495" i="65" a="1"/>
  <c r="M495" i="65" s="1"/>
  <c r="S495" i="65" s="1"/>
  <c r="N593" i="65" a="1"/>
  <c r="N593" i="65" s="1"/>
  <c r="T593" i="65" s="1"/>
  <c r="P593" i="65" a="1"/>
  <c r="P593" i="65" s="1"/>
  <c r="V593" i="65" s="1"/>
  <c r="O593" i="65" a="1"/>
  <c r="O593" i="65" s="1"/>
  <c r="P634" i="65" a="1"/>
  <c r="P634" i="65" s="1"/>
  <c r="V634" i="65" s="1"/>
  <c r="O634" i="65" a="1"/>
  <c r="O634" i="65" s="1"/>
  <c r="N634" i="65" a="1"/>
  <c r="N634" i="65" s="1"/>
  <c r="T634" i="65" s="1"/>
  <c r="O112" i="65" a="1"/>
  <c r="O112" i="65" s="1"/>
  <c r="N112" i="65" a="1"/>
  <c r="N112" i="65" s="1"/>
  <c r="T112" i="65" s="1"/>
  <c r="P112" i="65" a="1"/>
  <c r="P112" i="65" s="1"/>
  <c r="V112" i="65" s="1"/>
  <c r="Q112" i="65" a="1"/>
  <c r="Q112" i="65" s="1"/>
  <c r="M89" i="65" a="1"/>
  <c r="M89" i="65" s="1"/>
  <c r="P75" i="65" a="1"/>
  <c r="P75" i="65" s="1"/>
  <c r="V75" i="65" s="1"/>
  <c r="Q75" i="65" a="1"/>
  <c r="Q75" i="65" s="1"/>
  <c r="O75" i="65" a="1"/>
  <c r="O75" i="65" s="1"/>
  <c r="N75" i="65" a="1"/>
  <c r="N75" i="65" s="1"/>
  <c r="T75" i="65" s="1"/>
  <c r="M661" i="65" a="1"/>
  <c r="M661" i="65" s="1"/>
  <c r="S661" i="65" s="1"/>
  <c r="Q10" i="65" a="1"/>
  <c r="Q10" i="65" s="1"/>
  <c r="P10" i="65" a="1"/>
  <c r="P10" i="65" s="1"/>
  <c r="V10" i="65" s="1"/>
  <c r="O10" i="65" a="1"/>
  <c r="O10" i="65" s="1"/>
  <c r="N10" i="65" a="1"/>
  <c r="N10" i="65" s="1"/>
  <c r="T10" i="65" s="1"/>
  <c r="M126" i="65" a="1"/>
  <c r="M126" i="65" s="1"/>
  <c r="M282" i="65" a="1"/>
  <c r="M282" i="65" s="1"/>
  <c r="S282" i="65" s="1"/>
  <c r="M358" i="65" a="1"/>
  <c r="M358" i="65" s="1"/>
  <c r="S358" i="65" s="1"/>
  <c r="P418" i="65" a="1"/>
  <c r="P418" i="65" s="1"/>
  <c r="V418" i="65" s="1"/>
  <c r="O418" i="65" a="1"/>
  <c r="O418" i="65" s="1"/>
  <c r="N418" i="65" a="1"/>
  <c r="N418" i="65" s="1"/>
  <c r="T418" i="65" s="1"/>
  <c r="N503" i="65" a="1"/>
  <c r="N503" i="65" s="1"/>
  <c r="T503" i="65" s="1"/>
  <c r="P503" i="65" a="1"/>
  <c r="P503" i="65" s="1"/>
  <c r="V503" i="65" s="1"/>
  <c r="O503" i="65" a="1"/>
  <c r="O503" i="65" s="1"/>
  <c r="P608" i="65" a="1"/>
  <c r="P608" i="65" s="1"/>
  <c r="V608" i="65" s="1"/>
  <c r="O608" i="65" a="1"/>
  <c r="O608" i="65" s="1"/>
  <c r="N608" i="65" a="1"/>
  <c r="N608" i="65" s="1"/>
  <c r="T608" i="65" s="1"/>
  <c r="P723" i="65" a="1"/>
  <c r="P723" i="65" s="1"/>
  <c r="V723" i="65" s="1"/>
  <c r="O723" i="65" a="1"/>
  <c r="O723" i="65" s="1"/>
  <c r="U723" i="65" s="1"/>
  <c r="N723" i="65" a="1"/>
  <c r="N723" i="65" s="1"/>
  <c r="T723" i="65" s="1"/>
  <c r="Q113" i="65" a="1"/>
  <c r="Q113" i="65" s="1"/>
  <c r="P113" i="65" a="1"/>
  <c r="P113" i="65" s="1"/>
  <c r="V113" i="65" s="1"/>
  <c r="N113" i="65" a="1"/>
  <c r="N113" i="65" s="1"/>
  <c r="T113" i="65" s="1"/>
  <c r="O113" i="65" a="1"/>
  <c r="O113" i="65" s="1"/>
  <c r="P269" i="65" a="1"/>
  <c r="P269" i="65" s="1"/>
  <c r="V269" i="65" s="1"/>
  <c r="O269" i="65" a="1"/>
  <c r="O269" i="65" s="1"/>
  <c r="N269" i="65" a="1"/>
  <c r="N269" i="65" s="1"/>
  <c r="T269" i="65" s="1"/>
  <c r="P412" i="65" a="1"/>
  <c r="P412" i="65" s="1"/>
  <c r="V412" i="65" s="1"/>
  <c r="O412" i="65" a="1"/>
  <c r="O412" i="65" s="1"/>
  <c r="N412" i="65" a="1"/>
  <c r="N412" i="65" s="1"/>
  <c r="T412" i="65" s="1"/>
  <c r="M13" i="65" a="1"/>
  <c r="M13" i="65" s="1"/>
  <c r="S13" i="65" s="1"/>
  <c r="Q28" i="65" a="1"/>
  <c r="Q28" i="65" s="1"/>
  <c r="O28" i="65" a="1"/>
  <c r="O28" i="65" s="1"/>
  <c r="Q35" i="65" a="1"/>
  <c r="Q35" i="65" s="1"/>
  <c r="W35" i="65" s="1"/>
  <c r="P35" i="65" a="1"/>
  <c r="P35" i="65" s="1"/>
  <c r="V35" i="65" s="1"/>
  <c r="O35" i="65" a="1"/>
  <c r="O35" i="65" s="1"/>
  <c r="U35" i="65" s="1"/>
  <c r="N35" i="65" a="1"/>
  <c r="N35" i="65" s="1"/>
  <c r="T35" i="65" s="1"/>
  <c r="P51" i="65" a="1"/>
  <c r="P51" i="65" s="1"/>
  <c r="V51" i="65" s="1"/>
  <c r="O51" i="65" a="1"/>
  <c r="O51" i="65" s="1"/>
  <c r="U51" i="65" s="1"/>
  <c r="Q51" i="65" a="1"/>
  <c r="Q51" i="65" s="1"/>
  <c r="N51" i="65" a="1"/>
  <c r="N51" i="65" s="1"/>
  <c r="T51" i="65" s="1"/>
  <c r="P66" i="65" a="1"/>
  <c r="P66" i="65" s="1"/>
  <c r="V66" i="65" s="1"/>
  <c r="O66" i="65" a="1"/>
  <c r="O66" i="65" s="1"/>
  <c r="N66" i="65" a="1"/>
  <c r="N66" i="65" s="1"/>
  <c r="T66" i="65" s="1"/>
  <c r="Q66" i="65" a="1"/>
  <c r="Q66" i="65" s="1"/>
  <c r="N79" i="65" a="1"/>
  <c r="N79" i="65" s="1"/>
  <c r="T79" i="65" s="1"/>
  <c r="O79" i="65" a="1"/>
  <c r="O79" i="65" s="1"/>
  <c r="Q79" i="65" a="1"/>
  <c r="Q79" i="65" s="1"/>
  <c r="P79" i="65" a="1"/>
  <c r="P79" i="65" s="1"/>
  <c r="V79" i="65" s="1"/>
  <c r="P93" i="65" a="1"/>
  <c r="P93" i="65" s="1"/>
  <c r="V93" i="65" s="1"/>
  <c r="O93" i="65" a="1"/>
  <c r="O93" i="65" s="1"/>
  <c r="U93" i="65" s="1"/>
  <c r="N93" i="65" a="1"/>
  <c r="N93" i="65" s="1"/>
  <c r="T93" i="65" s="1"/>
  <c r="Q93" i="65" a="1"/>
  <c r="Q93" i="65" s="1"/>
  <c r="W93" i="65" s="1"/>
  <c r="P110" i="65" a="1"/>
  <c r="P110" i="65" s="1"/>
  <c r="V110" i="65" s="1"/>
  <c r="Q110" i="65" a="1"/>
  <c r="Q110" i="65" s="1"/>
  <c r="O110" i="65" a="1"/>
  <c r="O110" i="65" s="1"/>
  <c r="N110" i="65" a="1"/>
  <c r="N110" i="65" s="1"/>
  <c r="T110" i="65" s="1"/>
  <c r="P123" i="65" a="1"/>
  <c r="P123" i="65" s="1"/>
  <c r="V123" i="65" s="1"/>
  <c r="N123" i="65" a="1"/>
  <c r="N123" i="65" s="1"/>
  <c r="T123" i="65" s="1"/>
  <c r="O123" i="65" a="1"/>
  <c r="O123" i="65" s="1"/>
  <c r="U123" i="65" s="1"/>
  <c r="Q123" i="65" a="1"/>
  <c r="Q123" i="65" s="1"/>
  <c r="W123" i="65" s="1"/>
  <c r="P130" i="65" a="1"/>
  <c r="P130" i="65" s="1"/>
  <c r="V130" i="65" s="1"/>
  <c r="N130" i="65" a="1"/>
  <c r="N130" i="65" s="1"/>
  <c r="T130" i="65" s="1"/>
  <c r="Q130" i="65" a="1"/>
  <c r="Q130" i="65" s="1"/>
  <c r="O130" i="65" a="1"/>
  <c r="O130" i="65" s="1"/>
  <c r="M147" i="65" a="1"/>
  <c r="M147" i="65" s="1"/>
  <c r="M156" i="65" a="1"/>
  <c r="M156" i="65" s="1"/>
  <c r="S156" i="65" s="1"/>
  <c r="Q171" i="65" a="1"/>
  <c r="Q171" i="65" s="1"/>
  <c r="P171" i="65" a="1"/>
  <c r="P171" i="65" s="1"/>
  <c r="V171" i="65" s="1"/>
  <c r="O171" i="65" a="1"/>
  <c r="O171" i="65" s="1"/>
  <c r="N171" i="65" a="1"/>
  <c r="N171" i="65" s="1"/>
  <c r="T171" i="65" s="1"/>
  <c r="Q183" i="65" a="1"/>
  <c r="Q183" i="65" s="1"/>
  <c r="P183" i="65" a="1"/>
  <c r="P183" i="65" s="1"/>
  <c r="V183" i="65" s="1"/>
  <c r="O183" i="65" a="1"/>
  <c r="O183" i="65" s="1"/>
  <c r="N183" i="65" a="1"/>
  <c r="N183" i="65" s="1"/>
  <c r="T183" i="65" s="1"/>
  <c r="P237" i="65" a="1"/>
  <c r="P237" i="65" s="1"/>
  <c r="V237" i="65" s="1"/>
  <c r="O237" i="65" a="1"/>
  <c r="O237" i="65" s="1"/>
  <c r="N237" i="65" a="1"/>
  <c r="N237" i="65" s="1"/>
  <c r="T237" i="65" s="1"/>
  <c r="P252" i="65" a="1"/>
  <c r="P252" i="65" s="1"/>
  <c r="V252" i="65" s="1"/>
  <c r="O252" i="65" a="1"/>
  <c r="O252" i="65" s="1"/>
  <c r="N252" i="65" a="1"/>
  <c r="N252" i="65" s="1"/>
  <c r="T252" i="65" s="1"/>
  <c r="P265" i="65" a="1"/>
  <c r="P265" i="65" s="1"/>
  <c r="V265" i="65" s="1"/>
  <c r="O265" i="65" a="1"/>
  <c r="O265" i="65" s="1"/>
  <c r="N265" i="65" a="1"/>
  <c r="N265" i="65" s="1"/>
  <c r="T265" i="65" s="1"/>
  <c r="P278" i="65" a="1"/>
  <c r="P278" i="65" s="1"/>
  <c r="V278" i="65" s="1"/>
  <c r="O278" i="65" a="1"/>
  <c r="O278" i="65" s="1"/>
  <c r="N278" i="65" a="1"/>
  <c r="N278" i="65" s="1"/>
  <c r="T278" i="65" s="1"/>
  <c r="N292" i="65" a="1"/>
  <c r="N292" i="65" s="1"/>
  <c r="T292" i="65" s="1"/>
  <c r="P292" i="65" a="1"/>
  <c r="P292" i="65" s="1"/>
  <c r="V292" i="65" s="1"/>
  <c r="O292" i="65" a="1"/>
  <c r="O292" i="65" s="1"/>
  <c r="N304" i="65" a="1"/>
  <c r="N304" i="65" s="1"/>
  <c r="T304" i="65" s="1"/>
  <c r="O304" i="65" a="1"/>
  <c r="O304" i="65" s="1"/>
  <c r="P304" i="65" a="1"/>
  <c r="P304" i="65" s="1"/>
  <c r="V304" i="65" s="1"/>
  <c r="P317" i="65" a="1"/>
  <c r="P317" i="65" s="1"/>
  <c r="V317" i="65" s="1"/>
  <c r="O317" i="65" a="1"/>
  <c r="O317" i="65" s="1"/>
  <c r="N317" i="65" a="1"/>
  <c r="N317" i="65" s="1"/>
  <c r="T317" i="65" s="1"/>
  <c r="O329" i="65" a="1"/>
  <c r="O329" i="65" s="1"/>
  <c r="N329" i="65" a="1"/>
  <c r="N329" i="65" s="1"/>
  <c r="T329" i="65" s="1"/>
  <c r="P329" i="65" a="1"/>
  <c r="P329" i="65" s="1"/>
  <c r="V329" i="65" s="1"/>
  <c r="P342" i="65" a="1"/>
  <c r="P342" i="65" s="1"/>
  <c r="V342" i="65" s="1"/>
  <c r="O342" i="65" a="1"/>
  <c r="O342" i="65" s="1"/>
  <c r="N342" i="65" a="1"/>
  <c r="N342" i="65" s="1"/>
  <c r="T342" i="65" s="1"/>
  <c r="O355" i="65" a="1"/>
  <c r="O355" i="65" s="1"/>
  <c r="N355" i="65" a="1"/>
  <c r="N355" i="65" s="1"/>
  <c r="T355" i="65" s="1"/>
  <c r="P355" i="65" a="1"/>
  <c r="P355" i="65" s="1"/>
  <c r="V355" i="65" s="1"/>
  <c r="P368" i="65" a="1"/>
  <c r="P368" i="65" s="1"/>
  <c r="V368" i="65" s="1"/>
  <c r="O368" i="65" a="1"/>
  <c r="O368" i="65" s="1"/>
  <c r="N368" i="65" a="1"/>
  <c r="N368" i="65" s="1"/>
  <c r="T368" i="65" s="1"/>
  <c r="P380" i="65" a="1"/>
  <c r="P380" i="65" s="1"/>
  <c r="V380" i="65" s="1"/>
  <c r="O380" i="65" a="1"/>
  <c r="O380" i="65" s="1"/>
  <c r="N380" i="65" a="1"/>
  <c r="N380" i="65" s="1"/>
  <c r="T380" i="65" s="1"/>
  <c r="P393" i="65" a="1"/>
  <c r="P393" i="65" s="1"/>
  <c r="V393" i="65" s="1"/>
  <c r="O393" i="65" a="1"/>
  <c r="O393" i="65" s="1"/>
  <c r="N393" i="65" a="1"/>
  <c r="N393" i="65" s="1"/>
  <c r="T393" i="65" s="1"/>
  <c r="M408" i="65" a="1"/>
  <c r="M408" i="65" s="1"/>
  <c r="S408" i="65" s="1"/>
  <c r="M421" i="65" a="1"/>
  <c r="M421" i="65" s="1"/>
  <c r="S421" i="65" s="1"/>
  <c r="M436" i="65" a="1"/>
  <c r="M436" i="65" s="1"/>
  <c r="S436" i="65" s="1"/>
  <c r="P458" i="65" a="1"/>
  <c r="P458" i="65" s="1"/>
  <c r="V458" i="65" s="1"/>
  <c r="O458" i="65" a="1"/>
  <c r="O458" i="65" s="1"/>
  <c r="N458" i="65" a="1"/>
  <c r="N458" i="65" s="1"/>
  <c r="T458" i="65" s="1"/>
  <c r="O471" i="65" a="1"/>
  <c r="O471" i="65" s="1"/>
  <c r="N471" i="65" a="1"/>
  <c r="N471" i="65" s="1"/>
  <c r="T471" i="65" s="1"/>
  <c r="P471" i="65" a="1"/>
  <c r="P471" i="65" s="1"/>
  <c r="V471" i="65" s="1"/>
  <c r="M485" i="65" a="1"/>
  <c r="M485" i="65" s="1"/>
  <c r="S485" i="65" s="1"/>
  <c r="P493" i="65" a="1"/>
  <c r="P493" i="65" s="1"/>
  <c r="V493" i="65" s="1"/>
  <c r="O493" i="65" a="1"/>
  <c r="O493" i="65" s="1"/>
  <c r="N493" i="65" a="1"/>
  <c r="N493" i="65" s="1"/>
  <c r="T493" i="65" s="1"/>
  <c r="M507" i="65" a="1"/>
  <c r="M507" i="65" s="1"/>
  <c r="S507" i="65" s="1"/>
  <c r="M521" i="65" a="1"/>
  <c r="M521" i="65" s="1"/>
  <c r="S521" i="65" s="1"/>
  <c r="M534" i="65" a="1"/>
  <c r="M534" i="65" s="1"/>
  <c r="S534" i="65" s="1"/>
  <c r="M547" i="65" a="1"/>
  <c r="M547" i="65" s="1"/>
  <c r="S547" i="65" s="1"/>
  <c r="M560" i="65" a="1"/>
  <c r="M560" i="65" s="1"/>
  <c r="S560" i="65" s="1"/>
  <c r="M572" i="65" a="1"/>
  <c r="M572" i="65" s="1"/>
  <c r="S572" i="65" s="1"/>
  <c r="M584" i="65" a="1"/>
  <c r="M584" i="65" s="1"/>
  <c r="S584" i="65" s="1"/>
  <c r="M598" i="65" a="1"/>
  <c r="M598" i="65" s="1"/>
  <c r="S598" i="65" s="1"/>
  <c r="M624" i="65" a="1"/>
  <c r="M624" i="65" s="1"/>
  <c r="S624" i="65" s="1"/>
  <c r="M652" i="65" a="1"/>
  <c r="M652" i="65" s="1"/>
  <c r="S652" i="65" s="1"/>
  <c r="N701" i="65" a="1"/>
  <c r="N701" i="65" s="1"/>
  <c r="T701" i="65" s="1"/>
  <c r="O701" i="65" a="1"/>
  <c r="O701" i="65" s="1"/>
  <c r="U701" i="65" s="1"/>
  <c r="P701" i="65" a="1"/>
  <c r="P701" i="65" s="1"/>
  <c r="V701" i="65" s="1"/>
  <c r="O727" i="65" a="1"/>
  <c r="O727" i="65" s="1"/>
  <c r="U727" i="65" s="1"/>
  <c r="P727" i="65" a="1"/>
  <c r="P727" i="65" s="1"/>
  <c r="V727" i="65" s="1"/>
  <c r="N727" i="65" a="1"/>
  <c r="N727" i="65" s="1"/>
  <c r="T727" i="65" s="1"/>
  <c r="N745" i="65" a="1"/>
  <c r="N745" i="65" s="1"/>
  <c r="T745" i="65" s="1"/>
  <c r="P745" i="65" a="1"/>
  <c r="P745" i="65" s="1"/>
  <c r="V745" i="65" s="1"/>
  <c r="O745" i="65" a="1"/>
  <c r="O745" i="65" s="1"/>
  <c r="U745" i="65" s="1"/>
  <c r="P789" i="65" a="1"/>
  <c r="P789" i="65" s="1"/>
  <c r="V789" i="65" s="1"/>
  <c r="O789" i="65" a="1"/>
  <c r="O789" i="65" s="1"/>
  <c r="U789" i="65" s="1"/>
  <c r="N789" i="65" a="1"/>
  <c r="N789" i="65" s="1"/>
  <c r="T789" i="65" s="1"/>
  <c r="P833" i="65" a="1"/>
  <c r="P833" i="65" s="1"/>
  <c r="V833" i="65" s="1"/>
  <c r="O833" i="65" a="1"/>
  <c r="O833" i="65" s="1"/>
  <c r="U833" i="65" s="1"/>
  <c r="N833" i="65" a="1"/>
  <c r="N833" i="65" s="1"/>
  <c r="T833" i="65" s="1"/>
  <c r="M930" i="65" a="1"/>
  <c r="M930" i="65" s="1"/>
  <c r="S930" i="65" s="1"/>
  <c r="P253" i="65" a="1"/>
  <c r="P253" i="65" s="1"/>
  <c r="V253" i="65" s="1"/>
  <c r="O253" i="65" a="1"/>
  <c r="O253" i="65" s="1"/>
  <c r="N253" i="65" a="1"/>
  <c r="N253" i="65" s="1"/>
  <c r="T253" i="65" s="1"/>
  <c r="P685" i="65" a="1"/>
  <c r="P685" i="65" s="1"/>
  <c r="V685" i="65" s="1"/>
  <c r="O685" i="65" a="1"/>
  <c r="O685" i="65" s="1"/>
  <c r="U685" i="65" s="1"/>
  <c r="N685" i="65" a="1"/>
  <c r="N685" i="65" s="1"/>
  <c r="T685" i="65" s="1"/>
  <c r="P773" i="65" a="1"/>
  <c r="P773" i="65" s="1"/>
  <c r="V773" i="65" s="1"/>
  <c r="O773" i="65" a="1"/>
  <c r="O773" i="65" s="1"/>
  <c r="U773" i="65" s="1"/>
  <c r="N773" i="65" a="1"/>
  <c r="N773" i="65" s="1"/>
  <c r="T773" i="65" s="1"/>
  <c r="N118" i="65" a="1"/>
  <c r="N118" i="65" s="1"/>
  <c r="T118" i="65" s="1"/>
  <c r="P118" i="65" a="1"/>
  <c r="P118" i="65" s="1"/>
  <c r="V118" i="65" s="1"/>
  <c r="O118" i="65" a="1"/>
  <c r="O118" i="65" s="1"/>
  <c r="Q118" i="65" a="1"/>
  <c r="Q118" i="65" s="1"/>
  <c r="N231" i="65" a="1"/>
  <c r="N231" i="65" s="1"/>
  <c r="T231" i="65" s="1"/>
  <c r="P231" i="65" a="1"/>
  <c r="P231" i="65" s="1"/>
  <c r="V231" i="65" s="1"/>
  <c r="O231" i="65" a="1"/>
  <c r="O231" i="65" s="1"/>
  <c r="O287" i="65" a="1"/>
  <c r="O287" i="65" s="1"/>
  <c r="N287" i="65" a="1"/>
  <c r="N287" i="65" s="1"/>
  <c r="T287" i="65" s="1"/>
  <c r="P287" i="65" a="1"/>
  <c r="P287" i="65" s="1"/>
  <c r="V287" i="65" s="1"/>
  <c r="O338" i="65" a="1"/>
  <c r="O338" i="65" s="1"/>
  <c r="N338" i="65" a="1"/>
  <c r="N338" i="65" s="1"/>
  <c r="T338" i="65" s="1"/>
  <c r="P338" i="65" a="1"/>
  <c r="P338" i="65" s="1"/>
  <c r="V338" i="65" s="1"/>
  <c r="M431" i="65" a="1"/>
  <c r="M431" i="65" s="1"/>
  <c r="S431" i="65" s="1"/>
  <c r="M556" i="65" a="1"/>
  <c r="M556" i="65" s="1"/>
  <c r="S556" i="65" s="1"/>
  <c r="M607" i="65" a="1"/>
  <c r="M607" i="65" s="1"/>
  <c r="S607" i="65" s="1"/>
  <c r="P765" i="65" a="1"/>
  <c r="P765" i="65" s="1"/>
  <c r="V765" i="65" s="1"/>
  <c r="O765" i="65" a="1"/>
  <c r="O765" i="65" s="1"/>
  <c r="U765" i="65" s="1"/>
  <c r="N765" i="65" a="1"/>
  <c r="N765" i="65" s="1"/>
  <c r="T765" i="65" s="1"/>
  <c r="M281" i="65" a="1"/>
  <c r="M281" i="65" s="1"/>
  <c r="S281" i="65" s="1"/>
  <c r="Q38" i="65" a="1"/>
  <c r="Q38" i="65" s="1"/>
  <c r="P38" i="65" a="1"/>
  <c r="P38" i="65" s="1"/>
  <c r="V38" i="65" s="1"/>
  <c r="N38" i="65" a="1"/>
  <c r="N38" i="65" s="1"/>
  <c r="T38" i="65" s="1"/>
  <c r="O38" i="65" a="1"/>
  <c r="O38" i="65" s="1"/>
  <c r="N81" i="65" a="1"/>
  <c r="N81" i="65" s="1"/>
  <c r="T81" i="65" s="1"/>
  <c r="Q81" i="65" a="1"/>
  <c r="Q81" i="65" s="1"/>
  <c r="O81" i="65" a="1"/>
  <c r="O81" i="65" s="1"/>
  <c r="P81" i="65" a="1"/>
  <c r="P81" i="65" s="1"/>
  <c r="V81" i="65" s="1"/>
  <c r="M133" i="65" a="1"/>
  <c r="M133" i="65" s="1"/>
  <c r="O240" i="65" a="1"/>
  <c r="O240" i="65" s="1"/>
  <c r="P240" i="65" a="1"/>
  <c r="P240" i="65" s="1"/>
  <c r="V240" i="65" s="1"/>
  <c r="N240" i="65" a="1"/>
  <c r="N240" i="65" s="1"/>
  <c r="T240" i="65" s="1"/>
  <c r="M509" i="65" a="1"/>
  <c r="M509" i="65" s="1"/>
  <c r="S509" i="65" s="1"/>
  <c r="P932" i="65" a="1"/>
  <c r="P932" i="65" s="1"/>
  <c r="O932" i="65" a="1"/>
  <c r="O932" i="65" s="1"/>
  <c r="U932" i="65" s="1"/>
  <c r="AB932" i="65" s="1"/>
  <c r="N932" i="65" a="1"/>
  <c r="N932" i="65" s="1"/>
  <c r="M10" i="65" a="1"/>
  <c r="M10" i="65" s="1"/>
  <c r="S10" i="65" s="1"/>
  <c r="M151" i="65" a="1"/>
  <c r="M151" i="65" s="1"/>
  <c r="M446" i="65" a="1"/>
  <c r="M446" i="65" s="1"/>
  <c r="S446" i="65" s="1"/>
  <c r="P679" i="65" a="1"/>
  <c r="P679" i="65" s="1"/>
  <c r="V679" i="65" s="1"/>
  <c r="O679" i="65" a="1"/>
  <c r="O679" i="65" s="1"/>
  <c r="U679" i="65" s="1"/>
  <c r="N679" i="65" a="1"/>
  <c r="N679" i="65" s="1"/>
  <c r="T679" i="65" s="1"/>
  <c r="O54" i="65" a="1"/>
  <c r="O54" i="65" s="1"/>
  <c r="P54" i="65" a="1"/>
  <c r="P54" i="65" s="1"/>
  <c r="V54" i="65" s="1"/>
  <c r="N54" i="65" a="1"/>
  <c r="N54" i="65" s="1"/>
  <c r="T54" i="65" s="1"/>
  <c r="Q54" i="65" a="1"/>
  <c r="Q54" i="65" s="1"/>
  <c r="O241" i="65" a="1"/>
  <c r="O241" i="65" s="1"/>
  <c r="N241" i="65" a="1"/>
  <c r="N241" i="65" s="1"/>
  <c r="T241" i="65" s="1"/>
  <c r="P241" i="65" a="1"/>
  <c r="P241" i="65" s="1"/>
  <c r="V241" i="65" s="1"/>
  <c r="P371" i="65" a="1"/>
  <c r="P371" i="65" s="1"/>
  <c r="V371" i="65" s="1"/>
  <c r="O371" i="65" a="1"/>
  <c r="O371" i="65" s="1"/>
  <c r="N371" i="65" a="1"/>
  <c r="N371" i="65" s="1"/>
  <c r="T371" i="65" s="1"/>
  <c r="P829" i="65" a="1"/>
  <c r="P829" i="65" s="1"/>
  <c r="V829" i="65" s="1"/>
  <c r="O829" i="65" a="1"/>
  <c r="O829" i="65" s="1"/>
  <c r="U829" i="65" s="1"/>
  <c r="N829" i="65" a="1"/>
  <c r="N829" i="65" s="1"/>
  <c r="T829" i="65" s="1"/>
  <c r="M365" i="65" a="1"/>
  <c r="M365" i="65" s="1"/>
  <c r="S365" i="65" s="1"/>
  <c r="O642" i="65" a="1"/>
  <c r="O642" i="65" s="1"/>
  <c r="N642" i="65" a="1"/>
  <c r="N642" i="65" s="1"/>
  <c r="T642" i="65" s="1"/>
  <c r="P642" i="65" a="1"/>
  <c r="P642" i="65" s="1"/>
  <c r="V642" i="65" s="1"/>
  <c r="Q13" i="65" a="1"/>
  <c r="Q13" i="65" s="1"/>
  <c r="O13" i="65" a="1"/>
  <c r="O13" i="65" s="1"/>
  <c r="N13" i="65" a="1"/>
  <c r="N13" i="65" s="1"/>
  <c r="T13" i="65" s="1"/>
  <c r="P13" i="65" a="1"/>
  <c r="P13" i="65" s="1"/>
  <c r="V13" i="65" s="1"/>
  <c r="M45" i="65" a="1"/>
  <c r="M45" i="65" s="1"/>
  <c r="M59" i="65" a="1"/>
  <c r="M59" i="65" s="1"/>
  <c r="M72" i="65" a="1"/>
  <c r="M72" i="65" s="1"/>
  <c r="M87" i="65" a="1"/>
  <c r="M87" i="65" s="1"/>
  <c r="M104" i="65" a="1"/>
  <c r="M104" i="65" s="1"/>
  <c r="M117" i="65" a="1"/>
  <c r="M117" i="65" s="1"/>
  <c r="M139" i="65" a="1"/>
  <c r="M139" i="65" s="1"/>
  <c r="AE146" i="65"/>
  <c r="Q147" i="65" a="1"/>
  <c r="Q147" i="65" s="1"/>
  <c r="W147" i="65" s="1"/>
  <c r="P147" i="65" a="1"/>
  <c r="P147" i="65" s="1"/>
  <c r="V147" i="65" s="1"/>
  <c r="N147" i="65" a="1"/>
  <c r="N147" i="65" s="1"/>
  <c r="T147" i="65" s="1"/>
  <c r="O147" i="65" a="1"/>
  <c r="O147" i="65" s="1"/>
  <c r="U147" i="65" s="1"/>
  <c r="Q156" i="65" a="1"/>
  <c r="Q156" i="65" s="1"/>
  <c r="O156" i="65" a="1"/>
  <c r="O156" i="65" s="1"/>
  <c r="N156" i="65" a="1"/>
  <c r="N156" i="65" s="1"/>
  <c r="T156" i="65" s="1"/>
  <c r="P156" i="65" a="1"/>
  <c r="P156" i="65" s="1"/>
  <c r="V156" i="65" s="1"/>
  <c r="M164" i="65" a="1"/>
  <c r="M164" i="65" s="1"/>
  <c r="M177" i="65" a="1"/>
  <c r="M177" i="65" s="1"/>
  <c r="M259" i="65" a="1"/>
  <c r="M259" i="65" s="1"/>
  <c r="S259" i="65" s="1"/>
  <c r="M298" i="65" a="1"/>
  <c r="M298" i="65" s="1"/>
  <c r="S298" i="65" s="1"/>
  <c r="M311" i="65" a="1"/>
  <c r="M311" i="65" s="1"/>
  <c r="S311" i="65" s="1"/>
  <c r="M324" i="65" a="1"/>
  <c r="M324" i="65" s="1"/>
  <c r="S324" i="65" s="1"/>
  <c r="M337" i="65" a="1"/>
  <c r="M337" i="65" s="1"/>
  <c r="S337" i="65" s="1"/>
  <c r="M349" i="65" a="1"/>
  <c r="M349" i="65" s="1"/>
  <c r="S349" i="65" s="1"/>
  <c r="M361" i="65" a="1"/>
  <c r="M361" i="65" s="1"/>
  <c r="S361" i="65" s="1"/>
  <c r="M374" i="65" a="1"/>
  <c r="M374" i="65" s="1"/>
  <c r="S374" i="65" s="1"/>
  <c r="M387" i="65" a="1"/>
  <c r="M387" i="65" s="1"/>
  <c r="S387" i="65" s="1"/>
  <c r="O408" i="65" a="1"/>
  <c r="O408" i="65" s="1"/>
  <c r="N408" i="65" a="1"/>
  <c r="N408" i="65" s="1"/>
  <c r="T408" i="65" s="1"/>
  <c r="P408" i="65" a="1"/>
  <c r="P408" i="65" s="1"/>
  <c r="V408" i="65" s="1"/>
  <c r="P421" i="65" a="1"/>
  <c r="P421" i="65" s="1"/>
  <c r="V421" i="65" s="1"/>
  <c r="O421" i="65" a="1"/>
  <c r="O421" i="65" s="1"/>
  <c r="N421" i="65" a="1"/>
  <c r="N421" i="65" s="1"/>
  <c r="T421" i="65" s="1"/>
  <c r="P436" i="65" a="1"/>
  <c r="P436" i="65" s="1"/>
  <c r="V436" i="65" s="1"/>
  <c r="O436" i="65" a="1"/>
  <c r="O436" i="65" s="1"/>
  <c r="N436" i="65" a="1"/>
  <c r="N436" i="65" s="1"/>
  <c r="T436" i="65" s="1"/>
  <c r="M451" i="65" a="1"/>
  <c r="M451" i="65" s="1"/>
  <c r="S451" i="65" s="1"/>
  <c r="M465" i="65" a="1"/>
  <c r="M465" i="65" s="1"/>
  <c r="S465" i="65" s="1"/>
  <c r="P485" i="65" a="1"/>
  <c r="P485" i="65" s="1"/>
  <c r="V485" i="65" s="1"/>
  <c r="O485" i="65" a="1"/>
  <c r="O485" i="65" s="1"/>
  <c r="N485" i="65" a="1"/>
  <c r="N485" i="65" s="1"/>
  <c r="T485" i="65" s="1"/>
  <c r="M500" i="65" a="1"/>
  <c r="M500" i="65" s="1"/>
  <c r="S500" i="65" s="1"/>
  <c r="P507" i="65" a="1"/>
  <c r="P507" i="65" s="1"/>
  <c r="V507" i="65" s="1"/>
  <c r="O507" i="65" a="1"/>
  <c r="O507" i="65" s="1"/>
  <c r="N507" i="65" a="1"/>
  <c r="N507" i="65" s="1"/>
  <c r="T507" i="65" s="1"/>
  <c r="N521" i="65" a="1"/>
  <c r="N521" i="65" s="1"/>
  <c r="T521" i="65" s="1"/>
  <c r="P521" i="65" a="1"/>
  <c r="P521" i="65" s="1"/>
  <c r="V521" i="65" s="1"/>
  <c r="O521" i="65" a="1"/>
  <c r="O521" i="65" s="1"/>
  <c r="P534" i="65" a="1"/>
  <c r="P534" i="65" s="1"/>
  <c r="V534" i="65" s="1"/>
  <c r="O534" i="65" a="1"/>
  <c r="O534" i="65" s="1"/>
  <c r="N534" i="65" a="1"/>
  <c r="N534" i="65" s="1"/>
  <c r="T534" i="65" s="1"/>
  <c r="N547" i="65" a="1"/>
  <c r="N547" i="65" s="1"/>
  <c r="T547" i="65" s="1"/>
  <c r="O547" i="65" a="1"/>
  <c r="O547" i="65" s="1"/>
  <c r="P547" i="65" a="1"/>
  <c r="P547" i="65" s="1"/>
  <c r="V547" i="65" s="1"/>
  <c r="N560" i="65" a="1"/>
  <c r="N560" i="65" s="1"/>
  <c r="T560" i="65" s="1"/>
  <c r="P560" i="65" a="1"/>
  <c r="P560" i="65" s="1"/>
  <c r="V560" i="65" s="1"/>
  <c r="O560" i="65" a="1"/>
  <c r="O560" i="65" s="1"/>
  <c r="P572" i="65" a="1"/>
  <c r="P572" i="65" s="1"/>
  <c r="V572" i="65" s="1"/>
  <c r="O572" i="65" a="1"/>
  <c r="O572" i="65" s="1"/>
  <c r="N572" i="65" a="1"/>
  <c r="N572" i="65" s="1"/>
  <c r="T572" i="65" s="1"/>
  <c r="P584" i="65" a="1"/>
  <c r="P584" i="65" s="1"/>
  <c r="V584" i="65" s="1"/>
  <c r="N584" i="65" a="1"/>
  <c r="N584" i="65" s="1"/>
  <c r="T584" i="65" s="1"/>
  <c r="O584" i="65" a="1"/>
  <c r="O584" i="65" s="1"/>
  <c r="P598" i="65" a="1"/>
  <c r="P598" i="65" s="1"/>
  <c r="V598" i="65" s="1"/>
  <c r="O598" i="65" a="1"/>
  <c r="O598" i="65" s="1"/>
  <c r="N598" i="65" a="1"/>
  <c r="N598" i="65" s="1"/>
  <c r="T598" i="65" s="1"/>
  <c r="P612" i="65" a="1"/>
  <c r="P612" i="65" s="1"/>
  <c r="V612" i="65" s="1"/>
  <c r="N612" i="65" a="1"/>
  <c r="N612" i="65" s="1"/>
  <c r="T612" i="65" s="1"/>
  <c r="O612" i="65" a="1"/>
  <c r="O612" i="65" s="1"/>
  <c r="P624" i="65" a="1"/>
  <c r="P624" i="65" s="1"/>
  <c r="V624" i="65" s="1"/>
  <c r="O624" i="65" a="1"/>
  <c r="O624" i="65" s="1"/>
  <c r="N624" i="65" a="1"/>
  <c r="N624" i="65" s="1"/>
  <c r="T624" i="65" s="1"/>
  <c r="P639" i="65" a="1"/>
  <c r="P639" i="65" s="1"/>
  <c r="V639" i="65" s="1"/>
  <c r="O639" i="65" a="1"/>
  <c r="O639" i="65" s="1"/>
  <c r="N639" i="65" a="1"/>
  <c r="N639" i="65" s="1"/>
  <c r="T639" i="65" s="1"/>
  <c r="O652" i="65" a="1"/>
  <c r="O652" i="65" s="1"/>
  <c r="N652" i="65" a="1"/>
  <c r="N652" i="65" s="1"/>
  <c r="T652" i="65" s="1"/>
  <c r="P652" i="65" a="1"/>
  <c r="P652" i="65" s="1"/>
  <c r="V652" i="65" s="1"/>
  <c r="P675" i="65" a="1"/>
  <c r="P675" i="65" s="1"/>
  <c r="V675" i="65" s="1"/>
  <c r="O675" i="65" a="1"/>
  <c r="O675" i="65" s="1"/>
  <c r="U675" i="65" s="1"/>
  <c r="N675" i="65" a="1"/>
  <c r="N675" i="65" s="1"/>
  <c r="T675" i="65" s="1"/>
  <c r="O719" i="65" a="1"/>
  <c r="O719" i="65" s="1"/>
  <c r="U719" i="65" s="1"/>
  <c r="P719" i="65" a="1"/>
  <c r="P719" i="65" s="1"/>
  <c r="V719" i="65" s="1"/>
  <c r="N719" i="65" a="1"/>
  <c r="N719" i="65" s="1"/>
  <c r="T719" i="65" s="1"/>
  <c r="M737" i="65" a="1"/>
  <c r="M737" i="65" s="1"/>
  <c r="S737" i="65" s="1"/>
  <c r="P763" i="65" a="1"/>
  <c r="P763" i="65" s="1"/>
  <c r="V763" i="65" s="1"/>
  <c r="N763" i="65" a="1"/>
  <c r="N763" i="65" s="1"/>
  <c r="T763" i="65" s="1"/>
  <c r="O763" i="65" a="1"/>
  <c r="O763" i="65" s="1"/>
  <c r="U763" i="65" s="1"/>
  <c r="M781" i="65" a="1"/>
  <c r="M781" i="65" s="1"/>
  <c r="S781" i="65" s="1"/>
  <c r="P807" i="65" a="1"/>
  <c r="P807" i="65" s="1"/>
  <c r="V807" i="65" s="1"/>
  <c r="O807" i="65" a="1"/>
  <c r="O807" i="65" s="1"/>
  <c r="U807" i="65" s="1"/>
  <c r="N807" i="65" a="1"/>
  <c r="N807" i="65" s="1"/>
  <c r="T807" i="65" s="1"/>
  <c r="P930" i="65" a="1"/>
  <c r="P930" i="65" s="1"/>
  <c r="O930" i="65" a="1"/>
  <c r="O930" i="65" s="1"/>
  <c r="U930" i="65" s="1"/>
  <c r="AB930" i="65" s="1"/>
  <c r="N930" i="65" a="1"/>
  <c r="N930" i="65" s="1"/>
  <c r="N52" i="65" a="1"/>
  <c r="N52" i="65" s="1"/>
  <c r="T52" i="65" s="1"/>
  <c r="Q52" i="65" a="1"/>
  <c r="Q52" i="65" s="1"/>
  <c r="P52" i="65" a="1"/>
  <c r="P52" i="65" s="1"/>
  <c r="V52" i="65" s="1"/>
  <c r="O52" i="65" a="1"/>
  <c r="O52" i="65" s="1"/>
  <c r="O157" i="65" a="1"/>
  <c r="O157" i="65" s="1"/>
  <c r="N157" i="65" a="1"/>
  <c r="N157" i="65" s="1"/>
  <c r="T157" i="65" s="1"/>
  <c r="Q157" i="65" a="1"/>
  <c r="Q157" i="65" s="1"/>
  <c r="P157" i="65" a="1"/>
  <c r="P157" i="65" s="1"/>
  <c r="V157" i="65" s="1"/>
  <c r="O344" i="65" a="1"/>
  <c r="O344" i="65" s="1"/>
  <c r="P344" i="65" a="1"/>
  <c r="P344" i="65" s="1"/>
  <c r="V344" i="65" s="1"/>
  <c r="N344" i="65" a="1"/>
  <c r="N344" i="65" s="1"/>
  <c r="T344" i="65" s="1"/>
  <c r="O494" i="65" a="1"/>
  <c r="O494" i="65" s="1"/>
  <c r="P494" i="65" a="1"/>
  <c r="P494" i="65" s="1"/>
  <c r="V494" i="65" s="1"/>
  <c r="N494" i="65" a="1"/>
  <c r="N494" i="65" s="1"/>
  <c r="T494" i="65" s="1"/>
  <c r="P729" i="65" a="1"/>
  <c r="P729" i="65" s="1"/>
  <c r="V729" i="65" s="1"/>
  <c r="O729" i="65" a="1"/>
  <c r="O729" i="65" s="1"/>
  <c r="U729" i="65" s="1"/>
  <c r="N729" i="65" a="1"/>
  <c r="N729" i="65" s="1"/>
  <c r="T729" i="65" s="1"/>
  <c r="P140" i="65" a="1"/>
  <c r="P140" i="65" s="1"/>
  <c r="V140" i="65" s="1"/>
  <c r="O140" i="65" a="1"/>
  <c r="O140" i="65" s="1"/>
  <c r="N140" i="65" a="1"/>
  <c r="N140" i="65" s="1"/>
  <c r="T140" i="65" s="1"/>
  <c r="Q140" i="65" a="1"/>
  <c r="Q140" i="65" s="1"/>
  <c r="N61" i="65" a="1"/>
  <c r="N61" i="65" s="1"/>
  <c r="T61" i="65" s="1"/>
  <c r="Q61" i="65" a="1"/>
  <c r="Q61" i="65" s="1"/>
  <c r="W61" i="65" s="1"/>
  <c r="P61" i="65" a="1"/>
  <c r="P61" i="65" s="1"/>
  <c r="V61" i="65" s="1"/>
  <c r="O61" i="65" a="1"/>
  <c r="O61" i="65" s="1"/>
  <c r="U61" i="65" s="1"/>
  <c r="M403" i="65" a="1"/>
  <c r="M403" i="65" s="1"/>
  <c r="S403" i="65" s="1"/>
  <c r="Q25" i="65" a="1"/>
  <c r="Q25" i="65" s="1"/>
  <c r="O25" i="65" a="1"/>
  <c r="O25" i="65" s="1"/>
  <c r="M68" i="65" a="1"/>
  <c r="M68" i="65" s="1"/>
  <c r="M307" i="65" a="1"/>
  <c r="M307" i="65" s="1"/>
  <c r="S307" i="65" s="1"/>
  <c r="M4" i="65" a="1"/>
  <c r="M4" i="65" s="1"/>
  <c r="S4" i="65" s="1"/>
  <c r="O141" i="65" a="1"/>
  <c r="O141" i="65" s="1"/>
  <c r="Q141" i="65" a="1"/>
  <c r="Q141" i="65" s="1"/>
  <c r="P141" i="65" a="1"/>
  <c r="P141" i="65" s="1"/>
  <c r="V141" i="65" s="1"/>
  <c r="N141" i="65" a="1"/>
  <c r="N141" i="65" s="1"/>
  <c r="T141" i="65" s="1"/>
  <c r="N307" i="65" a="1"/>
  <c r="N307" i="65" s="1"/>
  <c r="T307" i="65" s="1"/>
  <c r="P307" i="65" a="1"/>
  <c r="P307" i="65" s="1"/>
  <c r="V307" i="65" s="1"/>
  <c r="O307" i="65" a="1"/>
  <c r="O307" i="65" s="1"/>
  <c r="P357" i="65" a="1"/>
  <c r="P357" i="65" s="1"/>
  <c r="V357" i="65" s="1"/>
  <c r="O357" i="65" a="1"/>
  <c r="O357" i="65" s="1"/>
  <c r="N357" i="65" a="1"/>
  <c r="N357" i="65" s="1"/>
  <c r="T357" i="65" s="1"/>
  <c r="P509" i="65" a="1"/>
  <c r="P509" i="65" s="1"/>
  <c r="V509" i="65" s="1"/>
  <c r="O509" i="65" a="1"/>
  <c r="O509" i="65" s="1"/>
  <c r="N509" i="65" a="1"/>
  <c r="N509" i="65" s="1"/>
  <c r="T509" i="65" s="1"/>
  <c r="N550" i="65" a="1"/>
  <c r="N550" i="65" s="1"/>
  <c r="T550" i="65" s="1"/>
  <c r="P550" i="65" a="1"/>
  <c r="P550" i="65" s="1"/>
  <c r="V550" i="65" s="1"/>
  <c r="O550" i="65" a="1"/>
  <c r="O550" i="65" s="1"/>
  <c r="P654" i="65" a="1"/>
  <c r="P654" i="65" s="1"/>
  <c r="V654" i="65" s="1"/>
  <c r="O654" i="65" a="1"/>
  <c r="O654" i="65" s="1"/>
  <c r="N654" i="65" a="1"/>
  <c r="N654" i="65" s="1"/>
  <c r="T654" i="65" s="1"/>
  <c r="P351" i="65" a="1"/>
  <c r="P351" i="65" s="1"/>
  <c r="V351" i="65" s="1"/>
  <c r="O351" i="65" a="1"/>
  <c r="O351" i="65" s="1"/>
  <c r="N351" i="65" a="1"/>
  <c r="N351" i="65" s="1"/>
  <c r="T351" i="65" s="1"/>
  <c r="O749" i="65" a="1"/>
  <c r="O749" i="65" s="1"/>
  <c r="U749" i="65" s="1"/>
  <c r="N749" i="65" a="1"/>
  <c r="N749" i="65" s="1"/>
  <c r="T749" i="65" s="1"/>
  <c r="P749" i="65" a="1"/>
  <c r="P749" i="65" s="1"/>
  <c r="V749" i="65" s="1"/>
  <c r="M134" i="65" a="1"/>
  <c r="M134" i="65" s="1"/>
  <c r="M255" i="65" a="1"/>
  <c r="M255" i="65" s="1"/>
  <c r="S255" i="65" s="1"/>
  <c r="M346" i="65" a="1"/>
  <c r="M346" i="65" s="1"/>
  <c r="S346" i="65" s="1"/>
  <c r="N581" i="65" a="1"/>
  <c r="N581" i="65" s="1"/>
  <c r="T581" i="65" s="1"/>
  <c r="O581" i="65" a="1"/>
  <c r="O581" i="65" s="1"/>
  <c r="P581" i="65" a="1"/>
  <c r="P581" i="65" s="1"/>
  <c r="V581" i="65" s="1"/>
  <c r="P295" i="65" a="1"/>
  <c r="P295" i="65" s="1"/>
  <c r="V295" i="65" s="1"/>
  <c r="O295" i="65" a="1"/>
  <c r="O295" i="65" s="1"/>
  <c r="N295" i="65" a="1"/>
  <c r="N295" i="65" s="1"/>
  <c r="T295" i="65" s="1"/>
  <c r="P383" i="65" a="1"/>
  <c r="P383" i="65" s="1"/>
  <c r="V383" i="65" s="1"/>
  <c r="O383" i="65" a="1"/>
  <c r="O383" i="65" s="1"/>
  <c r="N383" i="65" a="1"/>
  <c r="N383" i="65" s="1"/>
  <c r="T383" i="65" s="1"/>
  <c r="M412" i="65" a="1"/>
  <c r="M412" i="65" s="1"/>
  <c r="S412" i="65" s="1"/>
  <c r="M440" i="65" a="1"/>
  <c r="M440" i="65" s="1"/>
  <c r="S440" i="65" s="1"/>
  <c r="M510" i="65" a="1"/>
  <c r="M510" i="65" s="1"/>
  <c r="S510" i="65" s="1"/>
  <c r="M538" i="65" a="1"/>
  <c r="M538" i="65" s="1"/>
  <c r="S538" i="65" s="1"/>
  <c r="M642" i="65" a="1"/>
  <c r="M642" i="65" s="1"/>
  <c r="S642" i="65" s="1"/>
  <c r="O741" i="65" a="1"/>
  <c r="O741" i="65" s="1"/>
  <c r="U741" i="65" s="1"/>
  <c r="N741" i="65" a="1"/>
  <c r="N741" i="65" s="1"/>
  <c r="T741" i="65" s="1"/>
  <c r="P741" i="65" a="1"/>
  <c r="P741" i="65" s="1"/>
  <c r="V741" i="65" s="1"/>
  <c r="M8" i="65" a="1"/>
  <c r="M8" i="65" s="1"/>
  <c r="S8" i="65" s="1"/>
  <c r="Q24" i="65" a="1"/>
  <c r="Q24" i="65" s="1"/>
  <c r="O24" i="65" a="1"/>
  <c r="O24" i="65" s="1"/>
  <c r="Q45" i="65" a="1"/>
  <c r="Q45" i="65" s="1"/>
  <c r="O45" i="65" a="1"/>
  <c r="O45" i="65" s="1"/>
  <c r="N45" i="65" a="1"/>
  <c r="N45" i="65" s="1"/>
  <c r="T45" i="65" s="1"/>
  <c r="P45" i="65" a="1"/>
  <c r="P45" i="65" s="1"/>
  <c r="V45" i="65" s="1"/>
  <c r="N59" i="65" a="1"/>
  <c r="N59" i="65" s="1"/>
  <c r="T59" i="65" s="1"/>
  <c r="Q59" i="65" a="1"/>
  <c r="Q59" i="65" s="1"/>
  <c r="P59" i="65" a="1"/>
  <c r="P59" i="65" s="1"/>
  <c r="V59" i="65" s="1"/>
  <c r="O59" i="65" a="1"/>
  <c r="O59" i="65" s="1"/>
  <c r="O72" i="65" a="1"/>
  <c r="O72" i="65" s="1"/>
  <c r="Q72" i="65" a="1"/>
  <c r="Q72" i="65" s="1"/>
  <c r="N72" i="65" a="1"/>
  <c r="N72" i="65" s="1"/>
  <c r="T72" i="65" s="1"/>
  <c r="P72" i="65" a="1"/>
  <c r="P72" i="65" s="1"/>
  <c r="V72" i="65" s="1"/>
  <c r="O87" i="65" a="1"/>
  <c r="O87" i="65" s="1"/>
  <c r="Q87" i="65" a="1"/>
  <c r="Q87" i="65" s="1"/>
  <c r="N87" i="65" a="1"/>
  <c r="N87" i="65" s="1"/>
  <c r="T87" i="65" s="1"/>
  <c r="P87" i="65" a="1"/>
  <c r="P87" i="65" s="1"/>
  <c r="V87" i="65" s="1"/>
  <c r="Q104" i="65" a="1"/>
  <c r="Q104" i="65" s="1"/>
  <c r="P104" i="65" a="1"/>
  <c r="P104" i="65" s="1"/>
  <c r="V104" i="65" s="1"/>
  <c r="O104" i="65" a="1"/>
  <c r="O104" i="65" s="1"/>
  <c r="N104" i="65" a="1"/>
  <c r="N104" i="65" s="1"/>
  <c r="T104" i="65" s="1"/>
  <c r="Q117" i="65" a="1"/>
  <c r="Q117" i="65" s="1"/>
  <c r="O117" i="65" a="1"/>
  <c r="O117" i="65" s="1"/>
  <c r="P117" i="65" a="1"/>
  <c r="P117" i="65" s="1"/>
  <c r="V117" i="65" s="1"/>
  <c r="N117" i="65" a="1"/>
  <c r="N117" i="65" s="1"/>
  <c r="T117" i="65" s="1"/>
  <c r="M131" i="65" a="1"/>
  <c r="M131" i="65" s="1"/>
  <c r="N139" i="65" a="1"/>
  <c r="N139" i="65" s="1"/>
  <c r="T139" i="65" s="1"/>
  <c r="Q139" i="65" a="1"/>
  <c r="Q139" i="65" s="1"/>
  <c r="P139" i="65" a="1"/>
  <c r="P139" i="65" s="1"/>
  <c r="V139" i="65" s="1"/>
  <c r="O139" i="65" a="1"/>
  <c r="O139" i="65" s="1"/>
  <c r="U139" i="65" s="1"/>
  <c r="Q164" i="65" a="1"/>
  <c r="Q164" i="65" s="1"/>
  <c r="P164" i="65" a="1"/>
  <c r="P164" i="65" s="1"/>
  <c r="V164" i="65" s="1"/>
  <c r="O164" i="65" a="1"/>
  <c r="O164" i="65" s="1"/>
  <c r="N164" i="65" a="1"/>
  <c r="N164" i="65" s="1"/>
  <c r="T164" i="65" s="1"/>
  <c r="O177" i="65" a="1"/>
  <c r="O177" i="65" s="1"/>
  <c r="N177" i="65" a="1"/>
  <c r="N177" i="65" s="1"/>
  <c r="T177" i="65" s="1"/>
  <c r="Q177" i="65" a="1"/>
  <c r="Q177" i="65" s="1"/>
  <c r="P177" i="65" a="1"/>
  <c r="P177" i="65" s="1"/>
  <c r="V177" i="65" s="1"/>
  <c r="P230" i="65" a="1"/>
  <c r="P230" i="65" s="1"/>
  <c r="V230" i="65" s="1"/>
  <c r="O230" i="65" a="1"/>
  <c r="O230" i="65" s="1"/>
  <c r="N230" i="65" a="1"/>
  <c r="N230" i="65" s="1"/>
  <c r="T230" i="65" s="1"/>
  <c r="P246" i="65" a="1"/>
  <c r="P246" i="65" s="1"/>
  <c r="V246" i="65" s="1"/>
  <c r="O246" i="65" a="1"/>
  <c r="O246" i="65" s="1"/>
  <c r="N246" i="65" a="1"/>
  <c r="N246" i="65" s="1"/>
  <c r="T246" i="65" s="1"/>
  <c r="O259" i="65" a="1"/>
  <c r="O259" i="65" s="1"/>
  <c r="N259" i="65" a="1"/>
  <c r="N259" i="65" s="1"/>
  <c r="T259" i="65" s="1"/>
  <c r="P259" i="65" a="1"/>
  <c r="P259" i="65" s="1"/>
  <c r="V259" i="65" s="1"/>
  <c r="O273" i="65" a="1"/>
  <c r="O273" i="65" s="1"/>
  <c r="N273" i="65" a="1"/>
  <c r="N273" i="65" s="1"/>
  <c r="T273" i="65" s="1"/>
  <c r="P273" i="65" a="1"/>
  <c r="P273" i="65" s="1"/>
  <c r="V273" i="65" s="1"/>
  <c r="P286" i="65" a="1"/>
  <c r="P286" i="65" s="1"/>
  <c r="V286" i="65" s="1"/>
  <c r="O286" i="65" a="1"/>
  <c r="O286" i="65" s="1"/>
  <c r="N286" i="65" a="1"/>
  <c r="N286" i="65" s="1"/>
  <c r="T286" i="65" s="1"/>
  <c r="P298" i="65" a="1"/>
  <c r="P298" i="65" s="1"/>
  <c r="V298" i="65" s="1"/>
  <c r="O298" i="65" a="1"/>
  <c r="O298" i="65" s="1"/>
  <c r="N298" i="65" a="1"/>
  <c r="N298" i="65" s="1"/>
  <c r="T298" i="65" s="1"/>
  <c r="P311" i="65" a="1"/>
  <c r="P311" i="65" s="1"/>
  <c r="V311" i="65" s="1"/>
  <c r="O311" i="65" a="1"/>
  <c r="O311" i="65" s="1"/>
  <c r="N311" i="65" a="1"/>
  <c r="N311" i="65" s="1"/>
  <c r="T311" i="65" s="1"/>
  <c r="P324" i="65" a="1"/>
  <c r="P324" i="65" s="1"/>
  <c r="V324" i="65" s="1"/>
  <c r="O324" i="65" a="1"/>
  <c r="O324" i="65" s="1"/>
  <c r="N324" i="65" a="1"/>
  <c r="N324" i="65" s="1"/>
  <c r="T324" i="65" s="1"/>
  <c r="P337" i="65" a="1"/>
  <c r="P337" i="65" s="1"/>
  <c r="V337" i="65" s="1"/>
  <c r="O337" i="65" a="1"/>
  <c r="O337" i="65" s="1"/>
  <c r="N337" i="65" a="1"/>
  <c r="N337" i="65" s="1"/>
  <c r="T337" i="65" s="1"/>
  <c r="P349" i="65" a="1"/>
  <c r="P349" i="65" s="1"/>
  <c r="V349" i="65" s="1"/>
  <c r="O349" i="65" a="1"/>
  <c r="O349" i="65" s="1"/>
  <c r="N349" i="65" a="1"/>
  <c r="N349" i="65" s="1"/>
  <c r="T349" i="65" s="1"/>
  <c r="P361" i="65" a="1"/>
  <c r="P361" i="65" s="1"/>
  <c r="V361" i="65" s="1"/>
  <c r="O361" i="65" a="1"/>
  <c r="O361" i="65" s="1"/>
  <c r="N361" i="65" a="1"/>
  <c r="N361" i="65" s="1"/>
  <c r="T361" i="65" s="1"/>
  <c r="P374" i="65" a="1"/>
  <c r="P374" i="65" s="1"/>
  <c r="V374" i="65" s="1"/>
  <c r="O374" i="65" a="1"/>
  <c r="O374" i="65" s="1"/>
  <c r="N374" i="65" a="1"/>
  <c r="N374" i="65" s="1"/>
  <c r="T374" i="65" s="1"/>
  <c r="P387" i="65" a="1"/>
  <c r="P387" i="65" s="1"/>
  <c r="V387" i="65" s="1"/>
  <c r="O387" i="65" a="1"/>
  <c r="O387" i="65" s="1"/>
  <c r="N387" i="65" a="1"/>
  <c r="N387" i="65" s="1"/>
  <c r="T387" i="65" s="1"/>
  <c r="P401" i="65" a="1"/>
  <c r="P401" i="65" s="1"/>
  <c r="V401" i="65" s="1"/>
  <c r="O401" i="65" a="1"/>
  <c r="O401" i="65" s="1"/>
  <c r="U401" i="65" s="1"/>
  <c r="N401" i="65" a="1"/>
  <c r="N401" i="65" s="1"/>
  <c r="T401" i="65" s="1"/>
  <c r="M416" i="65" a="1"/>
  <c r="M416" i="65" s="1"/>
  <c r="S416" i="65" s="1"/>
  <c r="M443" i="65" a="1"/>
  <c r="M443" i="65" s="1"/>
  <c r="S443" i="65" s="1"/>
  <c r="P451" i="65" a="1"/>
  <c r="P451" i="65" s="1"/>
  <c r="V451" i="65" s="1"/>
  <c r="O451" i="65" a="1"/>
  <c r="O451" i="65" s="1"/>
  <c r="N451" i="65" a="1"/>
  <c r="N451" i="65" s="1"/>
  <c r="T451" i="65" s="1"/>
  <c r="P465" i="65" a="1"/>
  <c r="P465" i="65" s="1"/>
  <c r="V465" i="65" s="1"/>
  <c r="O465" i="65" a="1"/>
  <c r="O465" i="65" s="1"/>
  <c r="N465" i="65" a="1"/>
  <c r="N465" i="65" s="1"/>
  <c r="T465" i="65" s="1"/>
  <c r="P479" i="65" a="1"/>
  <c r="P479" i="65" s="1"/>
  <c r="V479" i="65" s="1"/>
  <c r="O479" i="65" a="1"/>
  <c r="O479" i="65" s="1"/>
  <c r="U479" i="65" s="1"/>
  <c r="N479" i="65" a="1"/>
  <c r="N479" i="65" s="1"/>
  <c r="T479" i="65" s="1"/>
  <c r="P500" i="65" a="1"/>
  <c r="P500" i="65" s="1"/>
  <c r="V500" i="65" s="1"/>
  <c r="O500" i="65" a="1"/>
  <c r="O500" i="65" s="1"/>
  <c r="N500" i="65" a="1"/>
  <c r="N500" i="65" s="1"/>
  <c r="T500" i="65" s="1"/>
  <c r="M514" i="65" a="1"/>
  <c r="M514" i="65" s="1"/>
  <c r="S514" i="65" s="1"/>
  <c r="M528" i="65" a="1"/>
  <c r="M528" i="65" s="1"/>
  <c r="S528" i="65" s="1"/>
  <c r="M541" i="65" a="1"/>
  <c r="M541" i="65" s="1"/>
  <c r="S541" i="65" s="1"/>
  <c r="M555" i="65" a="1"/>
  <c r="M555" i="65" s="1"/>
  <c r="S555" i="65" s="1"/>
  <c r="M566" i="65" a="1"/>
  <c r="M566" i="65" s="1"/>
  <c r="S566" i="65" s="1"/>
  <c r="M579" i="65" a="1"/>
  <c r="M579" i="65" s="1"/>
  <c r="S579" i="65" s="1"/>
  <c r="M591" i="65" a="1"/>
  <c r="M591" i="65" s="1"/>
  <c r="S591" i="65" s="1"/>
  <c r="M619" i="65" a="1"/>
  <c r="M619" i="65" s="1"/>
  <c r="S619" i="65" s="1"/>
  <c r="M632" i="65" a="1"/>
  <c r="M632" i="65" s="1"/>
  <c r="S632" i="65" s="1"/>
  <c r="M659" i="65" a="1"/>
  <c r="M659" i="65" s="1"/>
  <c r="S659" i="65" s="1"/>
  <c r="M667" i="65" a="1"/>
  <c r="M667" i="65" s="1"/>
  <c r="S667" i="65" s="1"/>
  <c r="N693" i="65" a="1"/>
  <c r="N693" i="65" s="1"/>
  <c r="T693" i="65" s="1"/>
  <c r="P693" i="65" a="1"/>
  <c r="P693" i="65" s="1"/>
  <c r="V693" i="65" s="1"/>
  <c r="O693" i="65" a="1"/>
  <c r="O693" i="65" s="1"/>
  <c r="U693" i="65" s="1"/>
  <c r="P737" i="65" a="1"/>
  <c r="P737" i="65" s="1"/>
  <c r="V737" i="65" s="1"/>
  <c r="O737" i="65" a="1"/>
  <c r="O737" i="65" s="1"/>
  <c r="U737" i="65" s="1"/>
  <c r="N737" i="65" a="1"/>
  <c r="N737" i="65" s="1"/>
  <c r="T737" i="65" s="1"/>
  <c r="M755" i="65" a="1"/>
  <c r="M755" i="65" s="1"/>
  <c r="S755" i="65" s="1"/>
  <c r="P781" i="65" a="1"/>
  <c r="P781" i="65" s="1"/>
  <c r="V781" i="65" s="1"/>
  <c r="O781" i="65" a="1"/>
  <c r="O781" i="65" s="1"/>
  <c r="U781" i="65" s="1"/>
  <c r="N781" i="65" a="1"/>
  <c r="N781" i="65" s="1"/>
  <c r="T781" i="65" s="1"/>
  <c r="P825" i="65" a="1"/>
  <c r="P825" i="65" s="1"/>
  <c r="V825" i="65" s="1"/>
  <c r="O825" i="65" a="1"/>
  <c r="O825" i="65" s="1"/>
  <c r="U825" i="65" s="1"/>
  <c r="N825" i="65" a="1"/>
  <c r="N825" i="65" s="1"/>
  <c r="T825" i="65" s="1"/>
  <c r="M843" i="65" a="1"/>
  <c r="M843" i="65" s="1"/>
  <c r="S843" i="65" s="1"/>
  <c r="O851" i="65" a="1"/>
  <c r="O851" i="65" s="1"/>
  <c r="U851" i="65" s="1"/>
  <c r="N851" i="65" a="1"/>
  <c r="N851" i="65" s="1"/>
  <c r="T851" i="65" s="1"/>
  <c r="P851" i="65" a="1"/>
  <c r="P851" i="65" s="1"/>
  <c r="V851" i="65" s="1"/>
  <c r="M925" i="65" a="1"/>
  <c r="M925" i="65" s="1"/>
  <c r="S925" i="65" s="1"/>
  <c r="M573" i="65" a="1"/>
  <c r="M573" i="65" s="1"/>
  <c r="S573" i="65" s="1"/>
  <c r="M640" i="65" a="1"/>
  <c r="M640" i="65" s="1"/>
  <c r="S640" i="65" s="1"/>
  <c r="P817" i="65" a="1"/>
  <c r="P817" i="65" s="1"/>
  <c r="V817" i="65" s="1"/>
  <c r="O817" i="65" a="1"/>
  <c r="O817" i="65" s="1"/>
  <c r="U817" i="65" s="1"/>
  <c r="N817" i="65" a="1"/>
  <c r="N817" i="65" s="1"/>
  <c r="T817" i="65" s="1"/>
  <c r="M88" i="65" a="1"/>
  <c r="M88" i="65" s="1"/>
  <c r="P561" i="65" a="1"/>
  <c r="P561" i="65" s="1"/>
  <c r="V561" i="65" s="1"/>
  <c r="N561" i="65" a="1"/>
  <c r="N561" i="65" s="1"/>
  <c r="T561" i="65" s="1"/>
  <c r="O561" i="65" a="1"/>
  <c r="O561" i="65" s="1"/>
  <c r="P585" i="65" a="1"/>
  <c r="P585" i="65" s="1"/>
  <c r="V585" i="65" s="1"/>
  <c r="N585" i="65" a="1"/>
  <c r="N585" i="65" s="1"/>
  <c r="T585" i="65" s="1"/>
  <c r="O585" i="65" a="1"/>
  <c r="O585" i="65" s="1"/>
  <c r="N653" i="65" a="1"/>
  <c r="N653" i="65" s="1"/>
  <c r="T653" i="65" s="1"/>
  <c r="P653" i="65" a="1"/>
  <c r="P653" i="65" s="1"/>
  <c r="V653" i="65" s="1"/>
  <c r="O653" i="65" a="1"/>
  <c r="O653" i="65" s="1"/>
  <c r="P835" i="65" a="1"/>
  <c r="P835" i="65" s="1"/>
  <c r="V835" i="65" s="1"/>
  <c r="O835" i="65" a="1"/>
  <c r="O835" i="65" s="1"/>
  <c r="U835" i="65" s="1"/>
  <c r="N835" i="65" a="1"/>
  <c r="N835" i="65" s="1"/>
  <c r="T835" i="65" s="1"/>
  <c r="P260" i="65" a="1"/>
  <c r="P260" i="65" s="1"/>
  <c r="V260" i="65" s="1"/>
  <c r="O260" i="65" a="1"/>
  <c r="O260" i="65" s="1"/>
  <c r="N260" i="65" a="1"/>
  <c r="N260" i="65" s="1"/>
  <c r="T260" i="65" s="1"/>
  <c r="O431" i="65" a="1"/>
  <c r="O431" i="65" s="1"/>
  <c r="N431" i="65" a="1"/>
  <c r="N431" i="65" s="1"/>
  <c r="T431" i="65" s="1"/>
  <c r="P431" i="65" a="1"/>
  <c r="P431" i="65" s="1"/>
  <c r="V431" i="65" s="1"/>
  <c r="P783" i="65" a="1"/>
  <c r="P783" i="65" s="1"/>
  <c r="V783" i="65" s="1"/>
  <c r="O783" i="65" a="1"/>
  <c r="O783" i="65" s="1"/>
  <c r="U783" i="65" s="1"/>
  <c r="N783" i="65" a="1"/>
  <c r="N783" i="65" s="1"/>
  <c r="T783" i="65" s="1"/>
  <c r="P53" i="65" a="1"/>
  <c r="P53" i="65" s="1"/>
  <c r="V53" i="65" s="1"/>
  <c r="Q53" i="65" a="1"/>
  <c r="Q53" i="65" s="1"/>
  <c r="N53" i="65" a="1"/>
  <c r="N53" i="65" s="1"/>
  <c r="T53" i="65" s="1"/>
  <c r="O53" i="65" a="1"/>
  <c r="O53" i="65" s="1"/>
  <c r="Q150" i="65" a="1"/>
  <c r="Q150" i="65" s="1"/>
  <c r="P150" i="65" a="1"/>
  <c r="P150" i="65" s="1"/>
  <c r="V150" i="65" s="1"/>
  <c r="O150" i="65" a="1"/>
  <c r="O150" i="65" s="1"/>
  <c r="N150" i="65" a="1"/>
  <c r="N150" i="65" s="1"/>
  <c r="T150" i="65" s="1"/>
  <c r="P294" i="65" a="1"/>
  <c r="P294" i="65" s="1"/>
  <c r="V294" i="65" s="1"/>
  <c r="O294" i="65" a="1"/>
  <c r="O294" i="65" s="1"/>
  <c r="N294" i="65" a="1"/>
  <c r="N294" i="65" s="1"/>
  <c r="T294" i="65" s="1"/>
  <c r="P396" i="65" a="1"/>
  <c r="P396" i="65" s="1"/>
  <c r="V396" i="65" s="1"/>
  <c r="O396" i="65" a="1"/>
  <c r="O396" i="65" s="1"/>
  <c r="N396" i="65" a="1"/>
  <c r="N396" i="65" s="1"/>
  <c r="T396" i="65" s="1"/>
  <c r="O21" i="65" a="1"/>
  <c r="O21" i="65" s="1"/>
  <c r="Q21" i="65" a="1"/>
  <c r="Q21" i="65" s="1"/>
  <c r="M106" i="65" a="1"/>
  <c r="M106" i="65" s="1"/>
  <c r="M261" i="65" a="1"/>
  <c r="M261" i="65" s="1"/>
  <c r="S261" i="65" s="1"/>
  <c r="P627" i="65" a="1"/>
  <c r="P627" i="65" s="1"/>
  <c r="V627" i="65" s="1"/>
  <c r="O627" i="65" a="1"/>
  <c r="O627" i="65" s="1"/>
  <c r="N627" i="65" a="1"/>
  <c r="N627" i="65" s="1"/>
  <c r="T627" i="65" s="1"/>
  <c r="Q47" i="65" a="1"/>
  <c r="Q47" i="65" s="1"/>
  <c r="P47" i="65" a="1"/>
  <c r="P47" i="65" s="1"/>
  <c r="V47" i="65" s="1"/>
  <c r="O47" i="65" a="1"/>
  <c r="O47" i="65" s="1"/>
  <c r="N47" i="65" a="1"/>
  <c r="N47" i="65" s="1"/>
  <c r="T47" i="65" s="1"/>
  <c r="P233" i="65" a="1"/>
  <c r="P233" i="65" s="1"/>
  <c r="V233" i="65" s="1"/>
  <c r="O233" i="65" a="1"/>
  <c r="O233" i="65" s="1"/>
  <c r="N233" i="65" a="1"/>
  <c r="N233" i="65" s="1"/>
  <c r="T233" i="65" s="1"/>
  <c r="N275" i="65" a="1"/>
  <c r="N275" i="65" s="1"/>
  <c r="T275" i="65" s="1"/>
  <c r="P275" i="65" a="1"/>
  <c r="P275" i="65" s="1"/>
  <c r="V275" i="65" s="1"/>
  <c r="O275" i="65" a="1"/>
  <c r="O275" i="65" s="1"/>
  <c r="P326" i="65" a="1"/>
  <c r="P326" i="65" s="1"/>
  <c r="V326" i="65" s="1"/>
  <c r="O326" i="65" a="1"/>
  <c r="O326" i="65" s="1"/>
  <c r="N326" i="65" a="1"/>
  <c r="N326" i="65" s="1"/>
  <c r="T326" i="65" s="1"/>
  <c r="P364" i="65" a="1"/>
  <c r="P364" i="65" s="1"/>
  <c r="V364" i="65" s="1"/>
  <c r="O364" i="65" a="1"/>
  <c r="O364" i="65" s="1"/>
  <c r="U364" i="65" s="1"/>
  <c r="N364" i="65" a="1"/>
  <c r="N364" i="65" s="1"/>
  <c r="T364" i="65" s="1"/>
  <c r="P390" i="65" a="1"/>
  <c r="P390" i="65" s="1"/>
  <c r="V390" i="65" s="1"/>
  <c r="O390" i="65" a="1"/>
  <c r="O390" i="65" s="1"/>
  <c r="U390" i="65" s="1"/>
  <c r="N390" i="65" a="1"/>
  <c r="N390" i="65" s="1"/>
  <c r="T390" i="65" s="1"/>
  <c r="M621" i="65" a="1"/>
  <c r="M621" i="65" s="1"/>
  <c r="S621" i="65" s="1"/>
  <c r="M383" i="65" a="1"/>
  <c r="M383" i="65" s="1"/>
  <c r="S383" i="65" s="1"/>
  <c r="M475" i="65" a="1"/>
  <c r="M475" i="65" s="1"/>
  <c r="S475" i="65" s="1"/>
  <c r="P531" i="65" a="1"/>
  <c r="P531" i="65" s="1"/>
  <c r="V531" i="65" s="1"/>
  <c r="N531" i="65" a="1"/>
  <c r="N531" i="65" s="1"/>
  <c r="T531" i="65" s="1"/>
  <c r="O531" i="65" a="1"/>
  <c r="O531" i="65" s="1"/>
  <c r="N621" i="65" a="1"/>
  <c r="N621" i="65" s="1"/>
  <c r="T621" i="65" s="1"/>
  <c r="P621" i="65" a="1"/>
  <c r="P621" i="65" s="1"/>
  <c r="V621" i="65" s="1"/>
  <c r="O621" i="65" a="1"/>
  <c r="O621" i="65" s="1"/>
  <c r="P661" i="65" a="1"/>
  <c r="P661" i="65" s="1"/>
  <c r="V661" i="65" s="1"/>
  <c r="O661" i="65" a="1"/>
  <c r="O661" i="65" s="1"/>
  <c r="N661" i="65" a="1"/>
  <c r="N661" i="65" s="1"/>
  <c r="T661" i="65" s="1"/>
  <c r="P346" i="65" a="1"/>
  <c r="P346" i="65" s="1"/>
  <c r="V346" i="65" s="1"/>
  <c r="O346" i="65" a="1"/>
  <c r="O346" i="65" s="1"/>
  <c r="N346" i="65" a="1"/>
  <c r="N346" i="65" s="1"/>
  <c r="T346" i="65" s="1"/>
  <c r="O475" i="65" a="1"/>
  <c r="O475" i="65" s="1"/>
  <c r="N475" i="65" a="1"/>
  <c r="N475" i="65" s="1"/>
  <c r="T475" i="65" s="1"/>
  <c r="P475" i="65" a="1"/>
  <c r="P475" i="65" s="1"/>
  <c r="V475" i="65" s="1"/>
  <c r="O8" i="65" a="1"/>
  <c r="O8" i="65" s="1"/>
  <c r="Q8" i="65" a="1"/>
  <c r="Q8" i="65" s="1"/>
  <c r="P8" i="65" a="1"/>
  <c r="P8" i="65" s="1"/>
  <c r="V8" i="65" s="1"/>
  <c r="N8" i="65" a="1"/>
  <c r="N8" i="65" s="1"/>
  <c r="T8" i="65" s="1"/>
  <c r="M52" i="65" a="1"/>
  <c r="M52" i="65" s="1"/>
  <c r="M67" i="65" a="1"/>
  <c r="M67" i="65" s="1"/>
  <c r="M80" i="65" a="1"/>
  <c r="M80" i="65" s="1"/>
  <c r="M111" i="65" a="1"/>
  <c r="M111" i="65" s="1"/>
  <c r="S111" i="65" s="1"/>
  <c r="M124" i="65" a="1"/>
  <c r="M124" i="65" s="1"/>
  <c r="Q131" i="65" a="1"/>
  <c r="Q131" i="65" s="1"/>
  <c r="O131" i="65" a="1"/>
  <c r="O131" i="65" s="1"/>
  <c r="N131" i="65" a="1"/>
  <c r="N131" i="65" s="1"/>
  <c r="T131" i="65" s="1"/>
  <c r="P131" i="65" a="1"/>
  <c r="P131" i="65" s="1"/>
  <c r="V131" i="65" s="1"/>
  <c r="M157" i="65" a="1"/>
  <c r="M157" i="65" s="1"/>
  <c r="M172" i="65" a="1"/>
  <c r="M172" i="65" s="1"/>
  <c r="M184" i="65" a="1"/>
  <c r="M184" i="65" s="1"/>
  <c r="M253" i="65" a="1"/>
  <c r="M253" i="65" s="1"/>
  <c r="S253" i="65" s="1"/>
  <c r="M266" i="65" a="1"/>
  <c r="M266" i="65" s="1"/>
  <c r="S266" i="65" s="1"/>
  <c r="M279" i="65" a="1"/>
  <c r="M279" i="65" s="1"/>
  <c r="S279" i="65" s="1"/>
  <c r="M293" i="65" a="1"/>
  <c r="M293" i="65" s="1"/>
  <c r="S293" i="65" s="1"/>
  <c r="M305" i="65" a="1"/>
  <c r="M305" i="65" s="1"/>
  <c r="S305" i="65" s="1"/>
  <c r="M319" i="65" a="1"/>
  <c r="M319" i="65" s="1"/>
  <c r="S319" i="65" s="1"/>
  <c r="M330" i="65" a="1"/>
  <c r="M330" i="65" s="1"/>
  <c r="S330" i="65" s="1"/>
  <c r="M344" i="65" a="1"/>
  <c r="M344" i="65" s="1"/>
  <c r="S344" i="65" s="1"/>
  <c r="M369" i="65" a="1"/>
  <c r="M369" i="65" s="1"/>
  <c r="S369" i="65" s="1"/>
  <c r="M381" i="65" a="1"/>
  <c r="M381" i="65" s="1"/>
  <c r="S381" i="65" s="1"/>
  <c r="M395" i="65" a="1"/>
  <c r="M395" i="65" s="1"/>
  <c r="S395" i="65" s="1"/>
  <c r="O416" i="65" a="1"/>
  <c r="O416" i="65" s="1"/>
  <c r="N416" i="65" a="1"/>
  <c r="N416" i="65" s="1"/>
  <c r="T416" i="65" s="1"/>
  <c r="P416" i="65" a="1"/>
  <c r="P416" i="65" s="1"/>
  <c r="V416" i="65" s="1"/>
  <c r="P430" i="65" a="1"/>
  <c r="P430" i="65" s="1"/>
  <c r="V430" i="65" s="1"/>
  <c r="O430" i="65" a="1"/>
  <c r="O430" i="65" s="1"/>
  <c r="N430" i="65" a="1"/>
  <c r="N430" i="65" s="1"/>
  <c r="T430" i="65" s="1"/>
  <c r="P443" i="65" a="1"/>
  <c r="P443" i="65" s="1"/>
  <c r="V443" i="65" s="1"/>
  <c r="O443" i="65" a="1"/>
  <c r="O443" i="65" s="1"/>
  <c r="N443" i="65" a="1"/>
  <c r="N443" i="65" s="1"/>
  <c r="T443" i="65" s="1"/>
  <c r="M459" i="65" a="1"/>
  <c r="M459" i="65" s="1"/>
  <c r="S459" i="65" s="1"/>
  <c r="M472" i="65" a="1"/>
  <c r="M472" i="65" s="1"/>
  <c r="S472" i="65" s="1"/>
  <c r="M494" i="65" a="1"/>
  <c r="M494" i="65" s="1"/>
  <c r="S494" i="65" s="1"/>
  <c r="P514" i="65" a="1"/>
  <c r="P514" i="65" s="1"/>
  <c r="V514" i="65" s="1"/>
  <c r="O514" i="65" a="1"/>
  <c r="O514" i="65" s="1"/>
  <c r="N514" i="65" a="1"/>
  <c r="N514" i="65" s="1"/>
  <c r="T514" i="65" s="1"/>
  <c r="O528" i="65" a="1"/>
  <c r="O528" i="65" s="1"/>
  <c r="N528" i="65" a="1"/>
  <c r="N528" i="65" s="1"/>
  <c r="T528" i="65" s="1"/>
  <c r="P528" i="65" a="1"/>
  <c r="P528" i="65" s="1"/>
  <c r="V528" i="65" s="1"/>
  <c r="P541" i="65" a="1"/>
  <c r="P541" i="65" s="1"/>
  <c r="V541" i="65" s="1"/>
  <c r="O541" i="65" a="1"/>
  <c r="O541" i="65" s="1"/>
  <c r="N541" i="65" a="1"/>
  <c r="N541" i="65" s="1"/>
  <c r="T541" i="65" s="1"/>
  <c r="N555" i="65" a="1"/>
  <c r="N555" i="65" s="1"/>
  <c r="T555" i="65" s="1"/>
  <c r="P555" i="65" a="1"/>
  <c r="P555" i="65" s="1"/>
  <c r="V555" i="65" s="1"/>
  <c r="O555" i="65" a="1"/>
  <c r="O555" i="65" s="1"/>
  <c r="N566" i="65" a="1"/>
  <c r="N566" i="65" s="1"/>
  <c r="T566" i="65" s="1"/>
  <c r="P566" i="65" a="1"/>
  <c r="P566" i="65" s="1"/>
  <c r="V566" i="65" s="1"/>
  <c r="O566" i="65" a="1"/>
  <c r="O566" i="65" s="1"/>
  <c r="P579" i="65" a="1"/>
  <c r="P579" i="65" s="1"/>
  <c r="V579" i="65" s="1"/>
  <c r="O579" i="65" a="1"/>
  <c r="O579" i="65" s="1"/>
  <c r="N579" i="65" a="1"/>
  <c r="N579" i="65" s="1"/>
  <c r="T579" i="65" s="1"/>
  <c r="P591" i="65" a="1"/>
  <c r="P591" i="65" s="1"/>
  <c r="V591" i="65" s="1"/>
  <c r="O591" i="65" a="1"/>
  <c r="O591" i="65" s="1"/>
  <c r="N591" i="65" a="1"/>
  <c r="N591" i="65" s="1"/>
  <c r="T591" i="65" s="1"/>
  <c r="P606" i="65" a="1"/>
  <c r="P606" i="65" s="1"/>
  <c r="V606" i="65" s="1"/>
  <c r="O606" i="65" a="1"/>
  <c r="O606" i="65" s="1"/>
  <c r="N606" i="65" a="1"/>
  <c r="N606" i="65" s="1"/>
  <c r="T606" i="65" s="1"/>
  <c r="P619" i="65" a="1"/>
  <c r="P619" i="65" s="1"/>
  <c r="V619" i="65" s="1"/>
  <c r="N619" i="65" a="1"/>
  <c r="N619" i="65" s="1"/>
  <c r="T619" i="65" s="1"/>
  <c r="O619" i="65" a="1"/>
  <c r="O619" i="65" s="1"/>
  <c r="P632" i="65" a="1"/>
  <c r="P632" i="65" s="1"/>
  <c r="V632" i="65" s="1"/>
  <c r="O632" i="65" a="1"/>
  <c r="O632" i="65" s="1"/>
  <c r="N632" i="65" a="1"/>
  <c r="N632" i="65" s="1"/>
  <c r="T632" i="65" s="1"/>
  <c r="P646" i="65" a="1"/>
  <c r="P646" i="65" s="1"/>
  <c r="V646" i="65" s="1"/>
  <c r="O646" i="65" a="1"/>
  <c r="O646" i="65" s="1"/>
  <c r="U646" i="65" s="1"/>
  <c r="N646" i="65" a="1"/>
  <c r="N646" i="65" s="1"/>
  <c r="T646" i="65" s="1"/>
  <c r="P659" i="65" a="1"/>
  <c r="P659" i="65" s="1"/>
  <c r="V659" i="65" s="1"/>
  <c r="O659" i="65" a="1"/>
  <c r="O659" i="65" s="1"/>
  <c r="N659" i="65" a="1"/>
  <c r="N659" i="65" s="1"/>
  <c r="T659" i="65" s="1"/>
  <c r="P667" i="65" a="1"/>
  <c r="P667" i="65" s="1"/>
  <c r="V667" i="65" s="1"/>
  <c r="O667" i="65" a="1"/>
  <c r="O667" i="65" s="1"/>
  <c r="U667" i="65" s="1"/>
  <c r="N667" i="65" a="1"/>
  <c r="N667" i="65" s="1"/>
  <c r="T667" i="65" s="1"/>
  <c r="P711" i="65" a="1"/>
  <c r="P711" i="65" s="1"/>
  <c r="V711" i="65" s="1"/>
  <c r="O711" i="65" a="1"/>
  <c r="O711" i="65" s="1"/>
  <c r="U711" i="65" s="1"/>
  <c r="N711" i="65" a="1"/>
  <c r="N711" i="65" s="1"/>
  <c r="T711" i="65" s="1"/>
  <c r="M729" i="65" a="1"/>
  <c r="M729" i="65" s="1"/>
  <c r="S729" i="65" s="1"/>
  <c r="O755" i="65" a="1"/>
  <c r="O755" i="65" s="1"/>
  <c r="U755" i="65" s="1"/>
  <c r="P755" i="65" a="1"/>
  <c r="P755" i="65" s="1"/>
  <c r="V755" i="65" s="1"/>
  <c r="N755" i="65" a="1"/>
  <c r="N755" i="65" s="1"/>
  <c r="T755" i="65" s="1"/>
  <c r="M773" i="65" a="1"/>
  <c r="M773" i="65" s="1"/>
  <c r="S773" i="65" s="1"/>
  <c r="O799" i="65" a="1"/>
  <c r="O799" i="65" s="1"/>
  <c r="U799" i="65" s="1"/>
  <c r="P799" i="65" a="1"/>
  <c r="P799" i="65" s="1"/>
  <c r="V799" i="65" s="1"/>
  <c r="N799" i="65" a="1"/>
  <c r="N799" i="65" s="1"/>
  <c r="T799" i="65" s="1"/>
  <c r="O843" i="65" a="1"/>
  <c r="O843" i="65" s="1"/>
  <c r="U843" i="65" s="1"/>
  <c r="N843" i="65" a="1"/>
  <c r="N843" i="65" s="1"/>
  <c r="T843" i="65" s="1"/>
  <c r="P843" i="65" a="1"/>
  <c r="P843" i="65" s="1"/>
  <c r="V843" i="65" s="1"/>
  <c r="O925" i="65" a="1"/>
  <c r="O925" i="65" s="1"/>
  <c r="U925" i="65" s="1"/>
  <c r="AB925" i="65" s="1"/>
  <c r="N925" i="65" a="1"/>
  <c r="N925" i="65" s="1"/>
  <c r="P925" i="65" a="1"/>
  <c r="P925" i="65" s="1"/>
  <c r="Q232" i="65"/>
  <c r="Q516" i="65"/>
  <c r="Q363" i="65"/>
  <c r="Q473" i="65"/>
  <c r="Q633" i="65"/>
  <c r="Q629" i="65"/>
  <c r="Q625" i="65"/>
  <c r="Q429" i="65"/>
  <c r="Q536" i="65"/>
  <c r="Q462" i="65"/>
  <c r="Q486" i="65"/>
  <c r="Q450" i="65"/>
  <c r="Q570" i="65"/>
  <c r="Q438" i="65"/>
  <c r="Q238" i="65"/>
  <c r="Q601" i="65"/>
  <c r="Q426" i="65"/>
  <c r="Q229" i="65"/>
  <c r="Q422" i="65"/>
  <c r="Q453" i="65"/>
  <c r="Q466" i="65"/>
  <c r="Q235" i="65"/>
  <c r="Q332" i="65"/>
  <c r="Q313" i="65"/>
  <c r="Q306" i="65"/>
  <c r="Q251" i="65"/>
  <c r="S20" i="65"/>
  <c r="Z20" i="65" s="1"/>
  <c r="Q542" i="65"/>
  <c r="Q376" i="65"/>
  <c r="Q530" i="65"/>
  <c r="Q335" i="65"/>
  <c r="Q511" i="65"/>
  <c r="Q645" i="65"/>
  <c r="Q280" i="65"/>
  <c r="Q491" i="65"/>
  <c r="Q272" i="65"/>
  <c r="Q415" i="65"/>
  <c r="Q480" i="65"/>
  <c r="Q596" i="65"/>
  <c r="Q343" i="65"/>
  <c r="Q300" i="65"/>
  <c r="Q353" i="65"/>
  <c r="Q657" i="65"/>
  <c r="Q432" i="65"/>
  <c r="Q496" i="65"/>
  <c r="Q605" i="65"/>
  <c r="Q267" i="65"/>
  <c r="Q592" i="65"/>
  <c r="Q588" i="65"/>
  <c r="Q444" i="65"/>
  <c r="Q257" i="65"/>
  <c r="Q402" i="65"/>
  <c r="Q394" i="65"/>
  <c r="Q554" i="65"/>
  <c r="Q366" i="65"/>
  <c r="Q291" i="65"/>
  <c r="Q615" i="65"/>
  <c r="Q650" i="65"/>
  <c r="Q524" i="65"/>
  <c r="Q519" i="65"/>
  <c r="Q456" i="65"/>
  <c r="Q285" i="65"/>
  <c r="Q318" i="65"/>
  <c r="Q611" i="65"/>
  <c r="Q504" i="65"/>
  <c r="Q638" i="65"/>
  <c r="Q263" i="65"/>
  <c r="Q410" i="65"/>
  <c r="Q406" i="65"/>
  <c r="Q245" i="65"/>
  <c r="Q389" i="65"/>
  <c r="Q577" i="65"/>
  <c r="Q242" i="65"/>
  <c r="Q384" i="65"/>
  <c r="Q548" i="65"/>
  <c r="S27" i="65"/>
  <c r="Z27" i="65" s="1"/>
  <c r="S22" i="65"/>
  <c r="Z22" i="65" s="1"/>
  <c r="S28" i="65"/>
  <c r="Z28" i="65" s="1"/>
  <c r="S23" i="65"/>
  <c r="Z23" i="65" s="1"/>
  <c r="S26" i="65"/>
  <c r="Z26" i="65" s="1"/>
  <c r="S21" i="65"/>
  <c r="Z21" i="65" s="1"/>
  <c r="S24" i="65"/>
  <c r="Z24" i="65" s="1"/>
  <c r="S29" i="65"/>
  <c r="Z29" i="65" s="1"/>
  <c r="S19" i="65"/>
  <c r="Z19" i="65" s="1"/>
  <c r="M17" i="65"/>
  <c r="AE798" i="65"/>
  <c r="AE852" i="65"/>
  <c r="X810" i="65"/>
  <c r="F10" i="53"/>
  <c r="F16" i="53" s="1"/>
  <c r="X923" i="65"/>
  <c r="AE923" i="65" s="1"/>
  <c r="AE922" i="65" s="1"/>
  <c r="X728" i="65"/>
  <c r="X804" i="65"/>
  <c r="X842" i="65"/>
  <c r="X806" i="65"/>
  <c r="X926" i="65"/>
  <c r="AE926" i="65" s="1"/>
  <c r="AA27" i="65"/>
  <c r="X662" i="65"/>
  <c r="X780" i="65"/>
  <c r="X820" i="65"/>
  <c r="X836" i="65"/>
  <c r="X724" i="65"/>
  <c r="M720" i="65"/>
  <c r="M688" i="65"/>
  <c r="X400" i="65"/>
  <c r="M768" i="65"/>
  <c r="X768" i="65"/>
  <c r="X686" i="65"/>
  <c r="M100" i="65"/>
  <c r="M682" i="65"/>
  <c r="X700" i="65"/>
  <c r="M766" i="65"/>
  <c r="M41" i="65"/>
  <c r="M808" i="65"/>
  <c r="AE774" i="65"/>
  <c r="AA23" i="65"/>
  <c r="AA28" i="65"/>
  <c r="M840" i="65"/>
  <c r="M678" i="65"/>
  <c r="AA19" i="65"/>
  <c r="AE752" i="65"/>
  <c r="M55" i="65"/>
  <c r="AA25" i="65"/>
  <c r="M734" i="65"/>
  <c r="M760" i="65"/>
  <c r="M674" i="65"/>
  <c r="X736" i="65"/>
  <c r="X830" i="65"/>
  <c r="M850" i="65"/>
  <c r="M698" i="65"/>
  <c r="X722" i="65"/>
  <c r="M718" i="65"/>
  <c r="M704" i="65"/>
  <c r="X840" i="65"/>
  <c r="M802" i="65"/>
  <c r="M854" i="65"/>
  <c r="M400" i="65"/>
  <c r="M748" i="65"/>
  <c r="M818" i="65"/>
  <c r="M489" i="65"/>
  <c r="M756" i="65"/>
  <c r="M738" i="65"/>
  <c r="M684" i="65"/>
  <c r="M700" i="65"/>
  <c r="X928" i="65"/>
  <c r="AE928" i="65" s="1"/>
  <c r="M478" i="65"/>
  <c r="AA20" i="65"/>
  <c r="M672" i="65"/>
  <c r="M714" i="65"/>
  <c r="X672" i="65"/>
  <c r="M764" i="65"/>
  <c r="M694" i="65"/>
  <c r="M746" i="65"/>
  <c r="X931" i="65"/>
  <c r="AE931" i="65" s="1"/>
  <c r="M686" i="65"/>
  <c r="M702" i="65"/>
  <c r="X706" i="65"/>
  <c r="M668" i="65"/>
  <c r="M814" i="65"/>
  <c r="M788" i="65"/>
  <c r="M834" i="65"/>
  <c r="M846" i="65"/>
  <c r="X924" i="65"/>
  <c r="AE924" i="65" s="1"/>
  <c r="M716" i="65"/>
  <c r="M96" i="65"/>
  <c r="M800" i="65"/>
  <c r="M692" i="65"/>
  <c r="M94" i="65"/>
  <c r="M92" i="65"/>
  <c r="M34" i="65"/>
  <c r="M696" i="65"/>
  <c r="M758" i="65"/>
  <c r="X925" i="65"/>
  <c r="AE925" i="65" s="1"/>
  <c r="X932" i="65"/>
  <c r="AE932" i="65" s="1"/>
  <c r="X934" i="65"/>
  <c r="M776" i="65"/>
  <c r="M806" i="65"/>
  <c r="AA24" i="65"/>
  <c r="M708" i="65"/>
  <c r="M726" i="65"/>
  <c r="M922" i="65"/>
  <c r="M724" i="65"/>
  <c r="M712" i="65"/>
  <c r="M722" i="65"/>
  <c r="M848" i="65"/>
  <c r="M39" i="65"/>
  <c r="M680" i="65"/>
  <c r="M740" i="65"/>
  <c r="M706" i="65"/>
  <c r="M792" i="65"/>
  <c r="M710" i="65"/>
  <c r="M782" i="65"/>
  <c r="M774" i="65"/>
  <c r="M804" i="65"/>
  <c r="M816" i="65"/>
  <c r="M852" i="65"/>
  <c r="M730" i="65"/>
  <c r="M824" i="65"/>
  <c r="M778" i="65"/>
  <c r="M790" i="65"/>
  <c r="AA26" i="65"/>
  <c r="M690" i="65"/>
  <c r="X927" i="65"/>
  <c r="AE927" i="65" s="1"/>
  <c r="M798" i="65"/>
  <c r="X929" i="65"/>
  <c r="AE929" i="65" s="1"/>
  <c r="M762" i="65"/>
  <c r="M670" i="65"/>
  <c r="M742" i="65"/>
  <c r="M786" i="65"/>
  <c r="M844" i="65"/>
  <c r="X930" i="65"/>
  <c r="AE930" i="65" s="1"/>
  <c r="M828" i="65"/>
  <c r="Y10" i="79" l="1"/>
  <c r="AF10" i="79"/>
  <c r="AF8" i="79"/>
  <c r="I41" i="79"/>
  <c r="J41" i="79"/>
  <c r="AE41" i="79" s="1"/>
  <c r="AF41" i="79" s="1"/>
  <c r="AF40" i="79"/>
  <c r="N11" i="79"/>
  <c r="T11" i="79" s="1"/>
  <c r="AA11" i="79" s="1"/>
  <c r="O11" i="79"/>
  <c r="U11" i="79" s="1"/>
  <c r="AB11" i="79" s="1"/>
  <c r="X11" i="79"/>
  <c r="AE11" i="79" s="1"/>
  <c r="P11" i="79"/>
  <c r="V11" i="79" s="1"/>
  <c r="AC11" i="79" s="1"/>
  <c r="Q11" i="79"/>
  <c r="W11" i="79" s="1"/>
  <c r="AD11" i="79" s="1"/>
  <c r="S11" i="79"/>
  <c r="I12" i="79"/>
  <c r="M12" i="79" s="1"/>
  <c r="S12" i="79" s="1"/>
  <c r="E13" i="79"/>
  <c r="J12" i="79"/>
  <c r="Y223" i="65"/>
  <c r="AC223" i="65"/>
  <c r="AA223" i="65"/>
  <c r="AD223" i="65"/>
  <c r="AB223" i="65"/>
  <c r="S225" i="65"/>
  <c r="N225" i="65"/>
  <c r="T225" i="65" s="1"/>
  <c r="O225" i="65"/>
  <c r="U225" i="65" s="1"/>
  <c r="P225" i="65"/>
  <c r="V225" i="65" s="1"/>
  <c r="Q225" i="65"/>
  <c r="W225" i="65" s="1"/>
  <c r="X225" i="65"/>
  <c r="AE225" i="65" s="1"/>
  <c r="I226" i="65"/>
  <c r="M226" i="65" s="1"/>
  <c r="J226" i="65"/>
  <c r="U224" i="65"/>
  <c r="AB224" i="65" s="1"/>
  <c r="AE224" i="65"/>
  <c r="T224" i="65"/>
  <c r="V224" i="65"/>
  <c r="AC224" i="65" s="1"/>
  <c r="W224" i="65"/>
  <c r="AD224" i="65" s="1"/>
  <c r="U661" i="65"/>
  <c r="AB661" i="65" s="1"/>
  <c r="U660" i="65"/>
  <c r="AB660" i="65" s="1"/>
  <c r="U659" i="65"/>
  <c r="AB659" i="65" s="1"/>
  <c r="U658" i="65"/>
  <c r="AB658" i="65" s="1"/>
  <c r="U656" i="65"/>
  <c r="AB656" i="65" s="1"/>
  <c r="U655" i="65"/>
  <c r="AB655" i="65" s="1"/>
  <c r="U654" i="65"/>
  <c r="AB654" i="65" s="1"/>
  <c r="U653" i="65"/>
  <c r="AB653" i="65" s="1"/>
  <c r="U652" i="65"/>
  <c r="AB652" i="65" s="1"/>
  <c r="U651" i="65"/>
  <c r="AB651" i="65" s="1"/>
  <c r="U649" i="65"/>
  <c r="AB649" i="65" s="1"/>
  <c r="U648" i="65"/>
  <c r="AB648" i="65" s="1"/>
  <c r="U647" i="65"/>
  <c r="AB647" i="65" s="1"/>
  <c r="U644" i="65"/>
  <c r="AB644" i="65" s="1"/>
  <c r="U643" i="65"/>
  <c r="AB643" i="65" s="1"/>
  <c r="U642" i="65"/>
  <c r="AB642" i="65" s="1"/>
  <c r="U641" i="65"/>
  <c r="AB641" i="65" s="1"/>
  <c r="U640" i="65"/>
  <c r="AB640" i="65" s="1"/>
  <c r="U639" i="65"/>
  <c r="AB639" i="65" s="1"/>
  <c r="U637" i="65"/>
  <c r="AB637" i="65" s="1"/>
  <c r="U636" i="65"/>
  <c r="AB636" i="65" s="1"/>
  <c r="U635" i="65"/>
  <c r="AB635" i="65" s="1"/>
  <c r="U634" i="65"/>
  <c r="AB634" i="65" s="1"/>
  <c r="U632" i="65"/>
  <c r="AB632" i="65" s="1"/>
  <c r="U631" i="65"/>
  <c r="AB631" i="65" s="1"/>
  <c r="U628" i="65"/>
  <c r="AB628" i="65" s="1"/>
  <c r="U627" i="65"/>
  <c r="AB627" i="65" s="1"/>
  <c r="U624" i="65"/>
  <c r="AB624" i="65" s="1"/>
  <c r="U623" i="65"/>
  <c r="AB623" i="65" s="1"/>
  <c r="U622" i="65"/>
  <c r="AB622" i="65" s="1"/>
  <c r="U621" i="65"/>
  <c r="AB621" i="65" s="1"/>
  <c r="U620" i="65"/>
  <c r="AB620" i="65" s="1"/>
  <c r="U619" i="65"/>
  <c r="AB619" i="65" s="1"/>
  <c r="U618" i="65"/>
  <c r="AB618" i="65" s="1"/>
  <c r="U617" i="65"/>
  <c r="AB617" i="65" s="1"/>
  <c r="U616" i="65"/>
  <c r="AB616" i="65" s="1"/>
  <c r="U614" i="65"/>
  <c r="AB614" i="65" s="1"/>
  <c r="U613" i="65"/>
  <c r="AB613" i="65" s="1"/>
  <c r="U612" i="65"/>
  <c r="AB612" i="65" s="1"/>
  <c r="U610" i="65"/>
  <c r="AB610" i="65" s="1"/>
  <c r="U609" i="65"/>
  <c r="AB609" i="65" s="1"/>
  <c r="U608" i="65"/>
  <c r="AB608" i="65" s="1"/>
  <c r="U607" i="65"/>
  <c r="AB607" i="65" s="1"/>
  <c r="U606" i="65"/>
  <c r="AB606" i="65" s="1"/>
  <c r="U604" i="65"/>
  <c r="AB604" i="65" s="1"/>
  <c r="U603" i="65"/>
  <c r="AB603" i="65" s="1"/>
  <c r="U602" i="65"/>
  <c r="AB602" i="65" s="1"/>
  <c r="U600" i="65"/>
  <c r="AB600" i="65" s="1"/>
  <c r="U599" i="65"/>
  <c r="AB599" i="65" s="1"/>
  <c r="U598" i="65"/>
  <c r="AB598" i="65" s="1"/>
  <c r="U597" i="65"/>
  <c r="AB597" i="65" s="1"/>
  <c r="U595" i="65"/>
  <c r="AB595" i="65" s="1"/>
  <c r="U594" i="65"/>
  <c r="AB594" i="65" s="1"/>
  <c r="U593" i="65"/>
  <c r="AB593" i="65" s="1"/>
  <c r="U591" i="65"/>
  <c r="AB591" i="65" s="1"/>
  <c r="U590" i="65"/>
  <c r="AB590" i="65" s="1"/>
  <c r="U589" i="65"/>
  <c r="AB589" i="65" s="1"/>
  <c r="U587" i="65"/>
  <c r="AB587" i="65" s="1"/>
  <c r="U586" i="65"/>
  <c r="AB586" i="65" s="1"/>
  <c r="U585" i="65"/>
  <c r="AB585" i="65" s="1"/>
  <c r="U584" i="65"/>
  <c r="AB584" i="65" s="1"/>
  <c r="U583" i="65"/>
  <c r="AB583" i="65" s="1"/>
  <c r="U582" i="65"/>
  <c r="AB582" i="65" s="1"/>
  <c r="U581" i="65"/>
  <c r="AB581" i="65" s="1"/>
  <c r="U580" i="65"/>
  <c r="AB580" i="65" s="1"/>
  <c r="U579" i="65"/>
  <c r="AB579" i="65" s="1"/>
  <c r="U578" i="65"/>
  <c r="AB578" i="65" s="1"/>
  <c r="U576" i="65"/>
  <c r="AB576" i="65" s="1"/>
  <c r="U575" i="65"/>
  <c r="AB575" i="65" s="1"/>
  <c r="U574" i="65"/>
  <c r="AB574" i="65" s="1"/>
  <c r="U573" i="65"/>
  <c r="AB573" i="65" s="1"/>
  <c r="U572" i="65"/>
  <c r="AB572" i="65" s="1"/>
  <c r="U571" i="65"/>
  <c r="AB571" i="65" s="1"/>
  <c r="U569" i="65"/>
  <c r="AB569" i="65" s="1"/>
  <c r="U568" i="65"/>
  <c r="AB568" i="65" s="1"/>
  <c r="U567" i="65"/>
  <c r="AB567" i="65" s="1"/>
  <c r="U566" i="65"/>
  <c r="AB566" i="65" s="1"/>
  <c r="U565" i="65"/>
  <c r="AB565" i="65" s="1"/>
  <c r="U564" i="65"/>
  <c r="AB564" i="65" s="1"/>
  <c r="U563" i="65"/>
  <c r="AB563" i="65" s="1"/>
  <c r="U562" i="65"/>
  <c r="AB562" i="65" s="1"/>
  <c r="U561" i="65"/>
  <c r="AB561" i="65" s="1"/>
  <c r="U560" i="65"/>
  <c r="AB560" i="65" s="1"/>
  <c r="U559" i="65"/>
  <c r="AB559" i="65" s="1"/>
  <c r="U558" i="65"/>
  <c r="AB558" i="65" s="1"/>
  <c r="U557" i="65"/>
  <c r="AB557" i="65" s="1"/>
  <c r="U556" i="65"/>
  <c r="AB556" i="65" s="1"/>
  <c r="U555" i="65"/>
  <c r="AB555" i="65" s="1"/>
  <c r="U553" i="65"/>
  <c r="AB553" i="65" s="1"/>
  <c r="U552" i="65"/>
  <c r="AB552" i="65" s="1"/>
  <c r="U551" i="65"/>
  <c r="AB551" i="65" s="1"/>
  <c r="U550" i="65"/>
  <c r="AB550" i="65" s="1"/>
  <c r="U549" i="65"/>
  <c r="AB549" i="65" s="1"/>
  <c r="U547" i="65"/>
  <c r="AB547" i="65" s="1"/>
  <c r="U546" i="65"/>
  <c r="AB546" i="65" s="1"/>
  <c r="U545" i="65"/>
  <c r="AB545" i="65" s="1"/>
  <c r="U544" i="65"/>
  <c r="AB544" i="65" s="1"/>
  <c r="U543" i="65"/>
  <c r="AB543" i="65" s="1"/>
  <c r="U541" i="65"/>
  <c r="AB541" i="65" s="1"/>
  <c r="U540" i="65"/>
  <c r="AB540" i="65" s="1"/>
  <c r="U539" i="65"/>
  <c r="AB539" i="65" s="1"/>
  <c r="U538" i="65"/>
  <c r="AB538" i="65" s="1"/>
  <c r="U537" i="65"/>
  <c r="AB537" i="65" s="1"/>
  <c r="U535" i="65"/>
  <c r="AB535" i="65" s="1"/>
  <c r="U534" i="65"/>
  <c r="AB534" i="65" s="1"/>
  <c r="U533" i="65"/>
  <c r="AB533" i="65" s="1"/>
  <c r="U532" i="65"/>
  <c r="AB532" i="65" s="1"/>
  <c r="U531" i="65"/>
  <c r="AB531" i="65" s="1"/>
  <c r="U529" i="65"/>
  <c r="AB529" i="65" s="1"/>
  <c r="U528" i="65"/>
  <c r="AB528" i="65" s="1"/>
  <c r="U527" i="65"/>
  <c r="AB527" i="65" s="1"/>
  <c r="U526" i="65"/>
  <c r="AB526" i="65" s="1"/>
  <c r="U525" i="65"/>
  <c r="AB525" i="65" s="1"/>
  <c r="U523" i="65"/>
  <c r="AB523" i="65" s="1"/>
  <c r="U522" i="65"/>
  <c r="AB522" i="65" s="1"/>
  <c r="U521" i="65"/>
  <c r="AB521" i="65" s="1"/>
  <c r="U520" i="65"/>
  <c r="AB520" i="65" s="1"/>
  <c r="U518" i="65"/>
  <c r="AB518" i="65" s="1"/>
  <c r="U517" i="65"/>
  <c r="AB517" i="65" s="1"/>
  <c r="U515" i="65"/>
  <c r="AB515" i="65" s="1"/>
  <c r="U514" i="65"/>
  <c r="AB514" i="65" s="1"/>
  <c r="U513" i="65"/>
  <c r="AB513" i="65" s="1"/>
  <c r="U512" i="65"/>
  <c r="AB512" i="65" s="1"/>
  <c r="U510" i="65"/>
  <c r="AB510" i="65" s="1"/>
  <c r="U509" i="65"/>
  <c r="AB509" i="65" s="1"/>
  <c r="U508" i="65"/>
  <c r="AB508" i="65" s="1"/>
  <c r="U507" i="65"/>
  <c r="AB507" i="65" s="1"/>
  <c r="U506" i="65"/>
  <c r="AB506" i="65" s="1"/>
  <c r="U503" i="65"/>
  <c r="AB503" i="65" s="1"/>
  <c r="U502" i="65"/>
  <c r="AB502" i="65" s="1"/>
  <c r="U500" i="65"/>
  <c r="AB500" i="65" s="1"/>
  <c r="U499" i="65"/>
  <c r="AB499" i="65" s="1"/>
  <c r="U498" i="65"/>
  <c r="AB498" i="65" s="1"/>
  <c r="U497" i="65"/>
  <c r="AB497" i="65" s="1"/>
  <c r="U495" i="65"/>
  <c r="AB495" i="65" s="1"/>
  <c r="U494" i="65"/>
  <c r="AB494" i="65" s="1"/>
  <c r="U493" i="65"/>
  <c r="AB493" i="65" s="1"/>
  <c r="U492" i="65"/>
  <c r="AB492" i="65" s="1"/>
  <c r="U488" i="65"/>
  <c r="AB488" i="65" s="1"/>
  <c r="U485" i="65"/>
  <c r="AB485" i="65" s="1"/>
  <c r="U484" i="65"/>
  <c r="AB484" i="65" s="1"/>
  <c r="U483" i="65"/>
  <c r="AB483" i="65" s="1"/>
  <c r="U482" i="65"/>
  <c r="AB482" i="65" s="1"/>
  <c r="U481" i="65"/>
  <c r="AB481" i="65" s="1"/>
  <c r="U477" i="65"/>
  <c r="AB477" i="65" s="1"/>
  <c r="U476" i="65"/>
  <c r="AB476" i="65" s="1"/>
  <c r="U475" i="65"/>
  <c r="AB475" i="65" s="1"/>
  <c r="U474" i="65"/>
  <c r="AB474" i="65" s="1"/>
  <c r="U472" i="65"/>
  <c r="AB472" i="65" s="1"/>
  <c r="U471" i="65"/>
  <c r="AB471" i="65" s="1"/>
  <c r="U470" i="65"/>
  <c r="AB470" i="65" s="1"/>
  <c r="U469" i="65"/>
  <c r="AB469" i="65" s="1"/>
  <c r="U468" i="65"/>
  <c r="AB468" i="65" s="1"/>
  <c r="U467" i="65"/>
  <c r="AB467" i="65" s="1"/>
  <c r="U465" i="65"/>
  <c r="AB465" i="65" s="1"/>
  <c r="U464" i="65"/>
  <c r="AB464" i="65" s="1"/>
  <c r="U461" i="65"/>
  <c r="AB461" i="65" s="1"/>
  <c r="U460" i="65"/>
  <c r="AB460" i="65" s="1"/>
  <c r="U459" i="65"/>
  <c r="AB459" i="65" s="1"/>
  <c r="U458" i="65"/>
  <c r="AB458" i="65" s="1"/>
  <c r="U455" i="65"/>
  <c r="AB455" i="65" s="1"/>
  <c r="U452" i="65"/>
  <c r="AB452" i="65" s="1"/>
  <c r="U451" i="65"/>
  <c r="AB451" i="65" s="1"/>
  <c r="U449" i="65"/>
  <c r="AB449" i="65" s="1"/>
  <c r="U448" i="65"/>
  <c r="AB448" i="65" s="1"/>
  <c r="U446" i="65"/>
  <c r="AB446" i="65" s="1"/>
  <c r="U445" i="65"/>
  <c r="AB445" i="65" s="1"/>
  <c r="U443" i="65"/>
  <c r="AB443" i="65" s="1"/>
  <c r="U442" i="65"/>
  <c r="AB442" i="65" s="1"/>
  <c r="U441" i="65"/>
  <c r="AB441" i="65" s="1"/>
  <c r="U440" i="65"/>
  <c r="AB440" i="65" s="1"/>
  <c r="U439" i="65"/>
  <c r="AB439" i="65" s="1"/>
  <c r="U437" i="65"/>
  <c r="AB437" i="65" s="1"/>
  <c r="U436" i="65"/>
  <c r="AB436" i="65" s="1"/>
  <c r="U435" i="65"/>
  <c r="AB435" i="65" s="1"/>
  <c r="U434" i="65"/>
  <c r="AB434" i="65" s="1"/>
  <c r="U431" i="65"/>
  <c r="AB431" i="65" s="1"/>
  <c r="U430" i="65"/>
  <c r="AB430" i="65" s="1"/>
  <c r="U428" i="65"/>
  <c r="AB428" i="65" s="1"/>
  <c r="U425" i="65"/>
  <c r="AB425" i="65" s="1"/>
  <c r="U424" i="65"/>
  <c r="AB424" i="65" s="1"/>
  <c r="U423" i="65"/>
  <c r="AB423" i="65" s="1"/>
  <c r="U421" i="65"/>
  <c r="AB421" i="65" s="1"/>
  <c r="U420" i="65"/>
  <c r="AB420" i="65" s="1"/>
  <c r="U419" i="65"/>
  <c r="AB419" i="65" s="1"/>
  <c r="U418" i="65"/>
  <c r="AB418" i="65" s="1"/>
  <c r="U417" i="65"/>
  <c r="AB417" i="65" s="1"/>
  <c r="U416" i="65"/>
  <c r="AB416" i="65" s="1"/>
  <c r="U414" i="65"/>
  <c r="AB414" i="65" s="1"/>
  <c r="U413" i="65"/>
  <c r="AB413" i="65" s="1"/>
  <c r="U412" i="65"/>
  <c r="AB412" i="65" s="1"/>
  <c r="U411" i="65"/>
  <c r="AB411" i="65" s="1"/>
  <c r="U409" i="65"/>
  <c r="AB409" i="65" s="1"/>
  <c r="U408" i="65"/>
  <c r="AB408" i="65" s="1"/>
  <c r="U407" i="65"/>
  <c r="AB407" i="65" s="1"/>
  <c r="U405" i="65"/>
  <c r="AB405" i="65" s="1"/>
  <c r="U404" i="65"/>
  <c r="AB404" i="65" s="1"/>
  <c r="U403" i="65"/>
  <c r="AB403" i="65" s="1"/>
  <c r="U399" i="65"/>
  <c r="AB399" i="65" s="1"/>
  <c r="U398" i="65"/>
  <c r="AB398" i="65" s="1"/>
  <c r="U397" i="65"/>
  <c r="AB397" i="65" s="1"/>
  <c r="U396" i="65"/>
  <c r="AB396" i="65" s="1"/>
  <c r="U393" i="65"/>
  <c r="AB393" i="65" s="1"/>
  <c r="U392" i="65"/>
  <c r="AB392" i="65" s="1"/>
  <c r="U391" i="65"/>
  <c r="AB391" i="65" s="1"/>
  <c r="U388" i="65"/>
  <c r="AB388" i="65" s="1"/>
  <c r="U387" i="65"/>
  <c r="AB387" i="65" s="1"/>
  <c r="U386" i="65"/>
  <c r="AB386" i="65" s="1"/>
  <c r="U385" i="65"/>
  <c r="AB385" i="65" s="1"/>
  <c r="U383" i="65"/>
  <c r="AB383" i="65" s="1"/>
  <c r="U382" i="65"/>
  <c r="AB382" i="65" s="1"/>
  <c r="U381" i="65"/>
  <c r="AB381" i="65" s="1"/>
  <c r="U380" i="65"/>
  <c r="AB380" i="65" s="1"/>
  <c r="U379" i="65"/>
  <c r="AB379" i="65" s="1"/>
  <c r="U378" i="65"/>
  <c r="AB378" i="65" s="1"/>
  <c r="U375" i="65"/>
  <c r="AB375" i="65" s="1"/>
  <c r="U374" i="65"/>
  <c r="AB374" i="65" s="1"/>
  <c r="U373" i="65"/>
  <c r="AB373" i="65" s="1"/>
  <c r="U372" i="65"/>
  <c r="AB372" i="65" s="1"/>
  <c r="U371" i="65"/>
  <c r="AB371" i="65" s="1"/>
  <c r="U370" i="65"/>
  <c r="AB370" i="65" s="1"/>
  <c r="U369" i="65"/>
  <c r="AB369" i="65" s="1"/>
  <c r="U368" i="65"/>
  <c r="AB368" i="65" s="1"/>
  <c r="U367" i="65"/>
  <c r="AB367" i="65" s="1"/>
  <c r="U365" i="65"/>
  <c r="AB365" i="65" s="1"/>
  <c r="U362" i="65"/>
  <c r="AB362" i="65" s="1"/>
  <c r="U361" i="65"/>
  <c r="AB361" i="65" s="1"/>
  <c r="U360" i="65"/>
  <c r="AB360" i="65" s="1"/>
  <c r="U359" i="65"/>
  <c r="AB359" i="65" s="1"/>
  <c r="U358" i="65"/>
  <c r="AB358" i="65" s="1"/>
  <c r="U357" i="65"/>
  <c r="AB357" i="65" s="1"/>
  <c r="U356" i="65"/>
  <c r="AB356" i="65" s="1"/>
  <c r="U355" i="65"/>
  <c r="AB355" i="65" s="1"/>
  <c r="U354" i="65"/>
  <c r="AB354" i="65" s="1"/>
  <c r="U352" i="65"/>
  <c r="AB352" i="65" s="1"/>
  <c r="U351" i="65"/>
  <c r="AB351" i="65" s="1"/>
  <c r="U350" i="65"/>
  <c r="AB350" i="65" s="1"/>
  <c r="U349" i="65"/>
  <c r="AB349" i="65" s="1"/>
  <c r="U348" i="65"/>
  <c r="AB348" i="65" s="1"/>
  <c r="U347" i="65"/>
  <c r="AB347" i="65" s="1"/>
  <c r="U346" i="65"/>
  <c r="AB346" i="65" s="1"/>
  <c r="U345" i="65"/>
  <c r="AB345" i="65" s="1"/>
  <c r="U344" i="65"/>
  <c r="AB344" i="65" s="1"/>
  <c r="U342" i="65"/>
  <c r="AB342" i="65" s="1"/>
  <c r="U341" i="65"/>
  <c r="AB341" i="65" s="1"/>
  <c r="U340" i="65"/>
  <c r="AB340" i="65" s="1"/>
  <c r="U339" i="65"/>
  <c r="AB339" i="65" s="1"/>
  <c r="U338" i="65"/>
  <c r="AB338" i="65" s="1"/>
  <c r="U337" i="65"/>
  <c r="AB337" i="65" s="1"/>
  <c r="U336" i="65"/>
  <c r="AB336" i="65" s="1"/>
  <c r="U334" i="65"/>
  <c r="AB334" i="65" s="1"/>
  <c r="U333" i="65"/>
  <c r="AB333" i="65" s="1"/>
  <c r="U331" i="65"/>
  <c r="AB331" i="65" s="1"/>
  <c r="U330" i="65"/>
  <c r="AB330" i="65" s="1"/>
  <c r="U329" i="65"/>
  <c r="AB329" i="65" s="1"/>
  <c r="U328" i="65"/>
  <c r="AB328" i="65" s="1"/>
  <c r="U327" i="65"/>
  <c r="AB327" i="65" s="1"/>
  <c r="U326" i="65"/>
  <c r="AB326" i="65" s="1"/>
  <c r="U325" i="65"/>
  <c r="AB325" i="65" s="1"/>
  <c r="U324" i="65"/>
  <c r="AB324" i="65" s="1"/>
  <c r="U323" i="65"/>
  <c r="AB323" i="65" s="1"/>
  <c r="U322" i="65"/>
  <c r="AB322" i="65" s="1"/>
  <c r="U321" i="65"/>
  <c r="AB321" i="65" s="1"/>
  <c r="U320" i="65"/>
  <c r="AB320" i="65" s="1"/>
  <c r="U319" i="65"/>
  <c r="AB319" i="65" s="1"/>
  <c r="U317" i="65"/>
  <c r="AB317" i="65" s="1"/>
  <c r="U316" i="65"/>
  <c r="AB316" i="65" s="1"/>
  <c r="U315" i="65"/>
  <c r="AB315" i="65" s="1"/>
  <c r="U314" i="65"/>
  <c r="AB314" i="65" s="1"/>
  <c r="U312" i="65"/>
  <c r="AB312" i="65" s="1"/>
  <c r="U311" i="65"/>
  <c r="AB311" i="65" s="1"/>
  <c r="U310" i="65"/>
  <c r="AB310" i="65" s="1"/>
  <c r="U309" i="65"/>
  <c r="AB309" i="65" s="1"/>
  <c r="U308" i="65"/>
  <c r="AB308" i="65" s="1"/>
  <c r="U307" i="65"/>
  <c r="AB307" i="65" s="1"/>
  <c r="U305" i="65"/>
  <c r="AB305" i="65" s="1"/>
  <c r="U304" i="65"/>
  <c r="AB304" i="65" s="1"/>
  <c r="U303" i="65"/>
  <c r="AB303" i="65" s="1"/>
  <c r="U302" i="65"/>
  <c r="AB302" i="65" s="1"/>
  <c r="U301" i="65"/>
  <c r="AB301" i="65" s="1"/>
  <c r="U299" i="65"/>
  <c r="AB299" i="65" s="1"/>
  <c r="U298" i="65"/>
  <c r="AB298" i="65" s="1"/>
  <c r="U297" i="65"/>
  <c r="AB297" i="65" s="1"/>
  <c r="U296" i="65"/>
  <c r="AB296" i="65" s="1"/>
  <c r="U295" i="65"/>
  <c r="AB295" i="65" s="1"/>
  <c r="U294" i="65"/>
  <c r="AB294" i="65" s="1"/>
  <c r="U293" i="65"/>
  <c r="AB293" i="65" s="1"/>
  <c r="U292" i="65"/>
  <c r="AB292" i="65" s="1"/>
  <c r="U290" i="65"/>
  <c r="AB290" i="65" s="1"/>
  <c r="U289" i="65"/>
  <c r="AB289" i="65" s="1"/>
  <c r="U288" i="65"/>
  <c r="AB288" i="65" s="1"/>
  <c r="U287" i="65"/>
  <c r="AB287" i="65" s="1"/>
  <c r="U286" i="65"/>
  <c r="AB286" i="65" s="1"/>
  <c r="U284" i="65"/>
  <c r="AB284" i="65" s="1"/>
  <c r="U283" i="65"/>
  <c r="AB283" i="65" s="1"/>
  <c r="U282" i="65"/>
  <c r="AB282" i="65" s="1"/>
  <c r="U279" i="65"/>
  <c r="AB279" i="65" s="1"/>
  <c r="U278" i="65"/>
  <c r="AB278" i="65" s="1"/>
  <c r="U277" i="65"/>
  <c r="AB277" i="65" s="1"/>
  <c r="U276" i="65"/>
  <c r="AB276" i="65" s="1"/>
  <c r="U275" i="65"/>
  <c r="AB275" i="65" s="1"/>
  <c r="U274" i="65"/>
  <c r="AB274" i="65" s="1"/>
  <c r="U273" i="65"/>
  <c r="AB273" i="65" s="1"/>
  <c r="U271" i="65"/>
  <c r="AB271" i="65" s="1"/>
  <c r="U270" i="65"/>
  <c r="AB270" i="65" s="1"/>
  <c r="U269" i="65"/>
  <c r="AB269" i="65" s="1"/>
  <c r="U266" i="65"/>
  <c r="AB266" i="65" s="1"/>
  <c r="U265" i="65"/>
  <c r="AB265" i="65" s="1"/>
  <c r="U264" i="65"/>
  <c r="AB264" i="65" s="1"/>
  <c r="U262" i="65"/>
  <c r="AB262" i="65" s="1"/>
  <c r="U261" i="65"/>
  <c r="AB261" i="65" s="1"/>
  <c r="U260" i="65"/>
  <c r="AB260" i="65" s="1"/>
  <c r="U259" i="65"/>
  <c r="AB259" i="65" s="1"/>
  <c r="U258" i="65"/>
  <c r="AB258" i="65" s="1"/>
  <c r="U256" i="65"/>
  <c r="AB256" i="65" s="1"/>
  <c r="U255" i="65"/>
  <c r="AB255" i="65" s="1"/>
  <c r="U254" i="65"/>
  <c r="AB254" i="65" s="1"/>
  <c r="U253" i="65"/>
  <c r="AB253" i="65" s="1"/>
  <c r="U252" i="65"/>
  <c r="AB252" i="65" s="1"/>
  <c r="U250" i="65"/>
  <c r="AB250" i="65" s="1"/>
  <c r="U249" i="65"/>
  <c r="AB249" i="65" s="1"/>
  <c r="U248" i="65"/>
  <c r="AB248" i="65" s="1"/>
  <c r="U247" i="65"/>
  <c r="AB247" i="65" s="1"/>
  <c r="U246" i="65"/>
  <c r="AB246" i="65" s="1"/>
  <c r="U244" i="65"/>
  <c r="AB244" i="65" s="1"/>
  <c r="U243" i="65"/>
  <c r="AB243" i="65" s="1"/>
  <c r="U241" i="65"/>
  <c r="AB241" i="65" s="1"/>
  <c r="U240" i="65"/>
  <c r="AB240" i="65" s="1"/>
  <c r="U237" i="65"/>
  <c r="AB237" i="65" s="1"/>
  <c r="U234" i="65"/>
  <c r="AB234" i="65" s="1"/>
  <c r="U233" i="65"/>
  <c r="AB233" i="65" s="1"/>
  <c r="U231" i="65"/>
  <c r="AB231" i="65" s="1"/>
  <c r="U230" i="65"/>
  <c r="AB230" i="65" s="1"/>
  <c r="W188" i="65"/>
  <c r="AD188" i="65" s="1"/>
  <c r="W187" i="65"/>
  <c r="AD187" i="65" s="1"/>
  <c r="W186" i="65"/>
  <c r="AD186" i="65" s="1"/>
  <c r="W185" i="65"/>
  <c r="AD185" i="65" s="1"/>
  <c r="W184" i="65"/>
  <c r="AD184" i="65" s="1"/>
  <c r="W183" i="65"/>
  <c r="AD183" i="65" s="1"/>
  <c r="W182" i="65"/>
  <c r="AD182" i="65" s="1"/>
  <c r="W181" i="65"/>
  <c r="AD181" i="65" s="1"/>
  <c r="W180" i="65"/>
  <c r="AD180" i="65" s="1"/>
  <c r="W178" i="65"/>
  <c r="AD178" i="65" s="1"/>
  <c r="W177" i="65"/>
  <c r="AD177" i="65" s="1"/>
  <c r="W176" i="65"/>
  <c r="AD176" i="65" s="1"/>
  <c r="W175" i="65"/>
  <c r="AD175" i="65" s="1"/>
  <c r="W174" i="65"/>
  <c r="AD174" i="65" s="1"/>
  <c r="W173" i="65"/>
  <c r="AD173" i="65" s="1"/>
  <c r="W172" i="65"/>
  <c r="AD172" i="65" s="1"/>
  <c r="W171" i="65"/>
  <c r="AD171" i="65" s="1"/>
  <c r="W170" i="65"/>
  <c r="AD170" i="65" s="1"/>
  <c r="W168" i="65"/>
  <c r="AD168" i="65" s="1"/>
  <c r="W167" i="65"/>
  <c r="AD167" i="65" s="1"/>
  <c r="W166" i="65"/>
  <c r="AD166" i="65" s="1"/>
  <c r="W164" i="65"/>
  <c r="AD164" i="65" s="1"/>
  <c r="W163" i="65"/>
  <c r="AD163" i="65" s="1"/>
  <c r="W162" i="65"/>
  <c r="AD162" i="65" s="1"/>
  <c r="W160" i="65"/>
  <c r="AD160" i="65" s="1"/>
  <c r="W159" i="65"/>
  <c r="AD159" i="65" s="1"/>
  <c r="W158" i="65"/>
  <c r="AD158" i="65" s="1"/>
  <c r="W157" i="65"/>
  <c r="AD157" i="65" s="1"/>
  <c r="W156" i="65"/>
  <c r="AD156" i="65" s="1"/>
  <c r="W155" i="65"/>
  <c r="AD155" i="65" s="1"/>
  <c r="W154" i="65"/>
  <c r="AD154" i="65" s="1"/>
  <c r="W152" i="65"/>
  <c r="AD152" i="65" s="1"/>
  <c r="W151" i="65"/>
  <c r="AD151" i="65" s="1"/>
  <c r="W150" i="65"/>
  <c r="AD150" i="65" s="1"/>
  <c r="W149" i="65"/>
  <c r="AD149" i="65" s="1"/>
  <c r="W145" i="65"/>
  <c r="AD145" i="65" s="1"/>
  <c r="W144" i="65"/>
  <c r="AD144" i="65" s="1"/>
  <c r="W143" i="65"/>
  <c r="AD143" i="65" s="1"/>
  <c r="W142" i="65"/>
  <c r="AD142" i="65" s="1"/>
  <c r="W141" i="65"/>
  <c r="AD141" i="65" s="1"/>
  <c r="W140" i="65"/>
  <c r="AD140" i="65" s="1"/>
  <c r="W139" i="65"/>
  <c r="AD139" i="65" s="1"/>
  <c r="W137" i="65"/>
  <c r="AD137" i="65" s="1"/>
  <c r="W136" i="65"/>
  <c r="AD136" i="65" s="1"/>
  <c r="W135" i="65"/>
  <c r="AD135" i="65" s="1"/>
  <c r="W134" i="65"/>
  <c r="AD134" i="65" s="1"/>
  <c r="W133" i="65"/>
  <c r="AD133" i="65" s="1"/>
  <c r="W132" i="65"/>
  <c r="AD132" i="65" s="1"/>
  <c r="W131" i="65"/>
  <c r="AD131" i="65" s="1"/>
  <c r="W130" i="65"/>
  <c r="AD130" i="65" s="1"/>
  <c r="W129" i="65"/>
  <c r="AD129" i="65" s="1"/>
  <c r="W128" i="65"/>
  <c r="AD128" i="65" s="1"/>
  <c r="W126" i="65"/>
  <c r="AD126" i="65" s="1"/>
  <c r="W125" i="65"/>
  <c r="AD125" i="65" s="1"/>
  <c r="W124" i="65"/>
  <c r="AD124" i="65" s="1"/>
  <c r="W121" i="65"/>
  <c r="AD121" i="65" s="1"/>
  <c r="W120" i="65"/>
  <c r="AD120" i="65" s="1"/>
  <c r="W119" i="65"/>
  <c r="AD119" i="65" s="1"/>
  <c r="W118" i="65"/>
  <c r="AD118" i="65" s="1"/>
  <c r="W117" i="65"/>
  <c r="AD117" i="65" s="1"/>
  <c r="W116" i="65"/>
  <c r="AD116" i="65" s="1"/>
  <c r="W115" i="65"/>
  <c r="AD115" i="65" s="1"/>
  <c r="W113" i="65"/>
  <c r="AD113" i="65" s="1"/>
  <c r="W112" i="65"/>
  <c r="AD112" i="65" s="1"/>
  <c r="W111" i="65"/>
  <c r="AD111" i="65" s="1"/>
  <c r="W110" i="65"/>
  <c r="AD110" i="65" s="1"/>
  <c r="W108" i="65"/>
  <c r="AD108" i="65" s="1"/>
  <c r="W107" i="65"/>
  <c r="AD107" i="65" s="1"/>
  <c r="W106" i="65"/>
  <c r="AD106" i="65" s="1"/>
  <c r="W105" i="65"/>
  <c r="AD105" i="65" s="1"/>
  <c r="W104" i="65"/>
  <c r="AD104" i="65" s="1"/>
  <c r="W103" i="65"/>
  <c r="AD103" i="65" s="1"/>
  <c r="W91" i="65"/>
  <c r="AD91" i="65" s="1"/>
  <c r="W90" i="65"/>
  <c r="AD90" i="65" s="1"/>
  <c r="W89" i="65"/>
  <c r="AD89" i="65" s="1"/>
  <c r="W88" i="65"/>
  <c r="AD88" i="65" s="1"/>
  <c r="W87" i="65"/>
  <c r="AD87" i="65" s="1"/>
  <c r="W86" i="65"/>
  <c r="AD86" i="65" s="1"/>
  <c r="W85" i="65"/>
  <c r="AD85" i="65" s="1"/>
  <c r="W82" i="65"/>
  <c r="AD82" i="65" s="1"/>
  <c r="W81" i="65"/>
  <c r="AD81" i="65" s="1"/>
  <c r="W80" i="65"/>
  <c r="AD80" i="65" s="1"/>
  <c r="W79" i="65"/>
  <c r="AD79" i="65" s="1"/>
  <c r="W77" i="65"/>
  <c r="AD77" i="65" s="1"/>
  <c r="W76" i="65"/>
  <c r="AD76" i="65" s="1"/>
  <c r="W75" i="65"/>
  <c r="AD75" i="65" s="1"/>
  <c r="W74" i="65"/>
  <c r="AD74" i="65" s="1"/>
  <c r="W72" i="65"/>
  <c r="AD72" i="65" s="1"/>
  <c r="W71" i="65"/>
  <c r="AD71" i="65" s="1"/>
  <c r="W70" i="65"/>
  <c r="AD70" i="65" s="1"/>
  <c r="W69" i="65"/>
  <c r="AD69" i="65" s="1"/>
  <c r="W68" i="65"/>
  <c r="AD68" i="65" s="1"/>
  <c r="W67" i="65"/>
  <c r="AD67" i="65" s="1"/>
  <c r="W66" i="65"/>
  <c r="AD66" i="65" s="1"/>
  <c r="W65" i="65"/>
  <c r="AD65" i="65" s="1"/>
  <c r="W63" i="65"/>
  <c r="AD63" i="65" s="1"/>
  <c r="W62" i="65"/>
  <c r="AD62" i="65" s="1"/>
  <c r="W59" i="65"/>
  <c r="AD59" i="65" s="1"/>
  <c r="W58" i="65"/>
  <c r="AD58" i="65" s="1"/>
  <c r="W54" i="65"/>
  <c r="AD54" i="65" s="1"/>
  <c r="W53" i="65"/>
  <c r="AD53" i="65" s="1"/>
  <c r="W52" i="65"/>
  <c r="AD52" i="65" s="1"/>
  <c r="W51" i="65"/>
  <c r="AD51" i="65" s="1"/>
  <c r="W49" i="65"/>
  <c r="AD49" i="65" s="1"/>
  <c r="W48" i="65"/>
  <c r="AD48" i="65" s="1"/>
  <c r="W47" i="65"/>
  <c r="AD47" i="65" s="1"/>
  <c r="W46" i="65"/>
  <c r="AD46" i="65" s="1"/>
  <c r="W45" i="65"/>
  <c r="AD45" i="65" s="1"/>
  <c r="W38" i="65"/>
  <c r="AD38" i="65" s="1"/>
  <c r="W37" i="65"/>
  <c r="AD37" i="65" s="1"/>
  <c r="W33" i="65"/>
  <c r="AD33" i="65" s="1"/>
  <c r="W32" i="65"/>
  <c r="AD32" i="65" s="1"/>
  <c r="W31" i="65"/>
  <c r="AD31" i="65" s="1"/>
  <c r="W29" i="65"/>
  <c r="AD29" i="65" s="1"/>
  <c r="W28" i="65"/>
  <c r="AD28" i="65" s="1"/>
  <c r="W27" i="65"/>
  <c r="AD27" i="65" s="1"/>
  <c r="W26" i="65"/>
  <c r="AD26" i="65" s="1"/>
  <c r="W25" i="65"/>
  <c r="AD25" i="65" s="1"/>
  <c r="W24" i="65"/>
  <c r="AD24" i="65" s="1"/>
  <c r="W23" i="65"/>
  <c r="AD23" i="65" s="1"/>
  <c r="W22" i="65"/>
  <c r="AD22" i="65" s="1"/>
  <c r="W21" i="65"/>
  <c r="AD21" i="65" s="1"/>
  <c r="W20" i="65"/>
  <c r="AD20" i="65" s="1"/>
  <c r="W19" i="65"/>
  <c r="AD19" i="65" s="1"/>
  <c r="W18" i="65"/>
  <c r="AD18" i="65" s="1"/>
  <c r="W16" i="65"/>
  <c r="AD16" i="65" s="1"/>
  <c r="W15" i="65"/>
  <c r="AD15" i="65" s="1"/>
  <c r="W14" i="65"/>
  <c r="AD14" i="65" s="1"/>
  <c r="W13" i="65"/>
  <c r="AD13" i="65" s="1"/>
  <c r="W12" i="65"/>
  <c r="AD12" i="65" s="1"/>
  <c r="W11" i="65"/>
  <c r="AD11" i="65" s="1"/>
  <c r="W10" i="65"/>
  <c r="AD10" i="65" s="1"/>
  <c r="W9" i="65"/>
  <c r="AD9" i="65" s="1"/>
  <c r="W8" i="65"/>
  <c r="AD8" i="65" s="1"/>
  <c r="W7" i="65"/>
  <c r="AD7" i="65" s="1"/>
  <c r="W6" i="65"/>
  <c r="AD6" i="65" s="1"/>
  <c r="W5" i="65"/>
  <c r="AD5" i="65" s="1"/>
  <c r="W4" i="65"/>
  <c r="AD4" i="65" s="1"/>
  <c r="U188" i="65"/>
  <c r="AB188" i="65" s="1"/>
  <c r="U187" i="65"/>
  <c r="AB187" i="65" s="1"/>
  <c r="U186" i="65"/>
  <c r="AB186" i="65" s="1"/>
  <c r="U185" i="65"/>
  <c r="AB185" i="65" s="1"/>
  <c r="U184" i="65"/>
  <c r="AB184" i="65" s="1"/>
  <c r="U183" i="65"/>
  <c r="AB183" i="65" s="1"/>
  <c r="U182" i="65"/>
  <c r="AB182" i="65" s="1"/>
  <c r="U181" i="65"/>
  <c r="AB181" i="65" s="1"/>
  <c r="U180" i="65"/>
  <c r="AB180" i="65" s="1"/>
  <c r="U178" i="65"/>
  <c r="AB178" i="65" s="1"/>
  <c r="U177" i="65"/>
  <c r="AB177" i="65" s="1"/>
  <c r="U176" i="65"/>
  <c r="AB176" i="65" s="1"/>
  <c r="U175" i="65"/>
  <c r="AB175" i="65" s="1"/>
  <c r="U174" i="65"/>
  <c r="AB174" i="65" s="1"/>
  <c r="U173" i="65"/>
  <c r="AB173" i="65" s="1"/>
  <c r="U172" i="65"/>
  <c r="AB172" i="65" s="1"/>
  <c r="U171" i="65"/>
  <c r="AB171" i="65" s="1"/>
  <c r="U170" i="65"/>
  <c r="AB170" i="65" s="1"/>
  <c r="U168" i="65"/>
  <c r="AB168" i="65" s="1"/>
  <c r="U167" i="65"/>
  <c r="AB167" i="65" s="1"/>
  <c r="U166" i="65"/>
  <c r="AB166" i="65" s="1"/>
  <c r="U164" i="65"/>
  <c r="AB164" i="65" s="1"/>
  <c r="U163" i="65"/>
  <c r="AB163" i="65" s="1"/>
  <c r="U160" i="65"/>
  <c r="AB160" i="65" s="1"/>
  <c r="U159" i="65"/>
  <c r="AB159" i="65" s="1"/>
  <c r="U158" i="65"/>
  <c r="AB158" i="65" s="1"/>
  <c r="U157" i="65"/>
  <c r="AB157" i="65" s="1"/>
  <c r="U156" i="65"/>
  <c r="AB156" i="65" s="1"/>
  <c r="U155" i="65"/>
  <c r="AB155" i="65" s="1"/>
  <c r="U154" i="65"/>
  <c r="AB154" i="65" s="1"/>
  <c r="U152" i="65"/>
  <c r="AB152" i="65" s="1"/>
  <c r="U151" i="65"/>
  <c r="AB151" i="65" s="1"/>
  <c r="U150" i="65"/>
  <c r="AB150" i="65" s="1"/>
  <c r="U149" i="65"/>
  <c r="AB149" i="65" s="1"/>
  <c r="U145" i="65"/>
  <c r="AB145" i="65" s="1"/>
  <c r="U144" i="65"/>
  <c r="AB144" i="65" s="1"/>
  <c r="U143" i="65"/>
  <c r="AB143" i="65" s="1"/>
  <c r="U142" i="65"/>
  <c r="AB142" i="65" s="1"/>
  <c r="U141" i="65"/>
  <c r="AB141" i="65" s="1"/>
  <c r="U140" i="65"/>
  <c r="AB140" i="65" s="1"/>
  <c r="U137" i="65"/>
  <c r="AB137" i="65" s="1"/>
  <c r="U136" i="65"/>
  <c r="AB136" i="65" s="1"/>
  <c r="U135" i="65"/>
  <c r="AB135" i="65" s="1"/>
  <c r="U134" i="65"/>
  <c r="AB134" i="65" s="1"/>
  <c r="U133" i="65"/>
  <c r="AB133" i="65" s="1"/>
  <c r="U132" i="65"/>
  <c r="AB132" i="65" s="1"/>
  <c r="U131" i="65"/>
  <c r="AB131" i="65" s="1"/>
  <c r="U130" i="65"/>
  <c r="AB130" i="65" s="1"/>
  <c r="U129" i="65"/>
  <c r="AB129" i="65" s="1"/>
  <c r="U128" i="65"/>
  <c r="AB128" i="65" s="1"/>
  <c r="U126" i="65"/>
  <c r="AB126" i="65" s="1"/>
  <c r="U125" i="65"/>
  <c r="AB125" i="65" s="1"/>
  <c r="U124" i="65"/>
  <c r="AB124" i="65" s="1"/>
  <c r="U121" i="65"/>
  <c r="AB121" i="65" s="1"/>
  <c r="U120" i="65"/>
  <c r="AB120" i="65" s="1"/>
  <c r="U119" i="65"/>
  <c r="AB119" i="65" s="1"/>
  <c r="U118" i="65"/>
  <c r="AB118" i="65" s="1"/>
  <c r="U117" i="65"/>
  <c r="AB117" i="65" s="1"/>
  <c r="U116" i="65"/>
  <c r="AB116" i="65" s="1"/>
  <c r="U115" i="65"/>
  <c r="AB115" i="65" s="1"/>
  <c r="U113" i="65"/>
  <c r="AB113" i="65" s="1"/>
  <c r="U112" i="65"/>
  <c r="AB112" i="65" s="1"/>
  <c r="U111" i="65"/>
  <c r="AB111" i="65" s="1"/>
  <c r="U110" i="65"/>
  <c r="AB110" i="65" s="1"/>
  <c r="U108" i="65"/>
  <c r="AB108" i="65" s="1"/>
  <c r="U107" i="65"/>
  <c r="AB107" i="65" s="1"/>
  <c r="U106" i="65"/>
  <c r="AB106" i="65" s="1"/>
  <c r="U105" i="65"/>
  <c r="AB105" i="65" s="1"/>
  <c r="U104" i="65"/>
  <c r="AB104" i="65" s="1"/>
  <c r="U103" i="65"/>
  <c r="AB103" i="65" s="1"/>
  <c r="U91" i="65"/>
  <c r="AB91" i="65" s="1"/>
  <c r="U90" i="65"/>
  <c r="AB90" i="65" s="1"/>
  <c r="U89" i="65"/>
  <c r="AB89" i="65" s="1"/>
  <c r="U88" i="65"/>
  <c r="AB88" i="65" s="1"/>
  <c r="U87" i="65"/>
  <c r="AB87" i="65" s="1"/>
  <c r="U86" i="65"/>
  <c r="AB86" i="65" s="1"/>
  <c r="U85" i="65"/>
  <c r="AB85" i="65" s="1"/>
  <c r="U82" i="65"/>
  <c r="AB82" i="65" s="1"/>
  <c r="U81" i="65"/>
  <c r="AB81" i="65" s="1"/>
  <c r="U80" i="65"/>
  <c r="AB80" i="65" s="1"/>
  <c r="U79" i="65"/>
  <c r="AB79" i="65" s="1"/>
  <c r="U77" i="65"/>
  <c r="AB77" i="65" s="1"/>
  <c r="U76" i="65"/>
  <c r="AB76" i="65" s="1"/>
  <c r="U75" i="65"/>
  <c r="AB75" i="65" s="1"/>
  <c r="U74" i="65"/>
  <c r="AB74" i="65" s="1"/>
  <c r="U72" i="65"/>
  <c r="AB72" i="65" s="1"/>
  <c r="U71" i="65"/>
  <c r="AB71" i="65" s="1"/>
  <c r="U70" i="65"/>
  <c r="AB70" i="65" s="1"/>
  <c r="U69" i="65"/>
  <c r="AB69" i="65" s="1"/>
  <c r="U68" i="65"/>
  <c r="AB68" i="65" s="1"/>
  <c r="U67" i="65"/>
  <c r="AB67" i="65" s="1"/>
  <c r="U66" i="65"/>
  <c r="AB66" i="65" s="1"/>
  <c r="U65" i="65"/>
  <c r="AB65" i="65" s="1"/>
  <c r="U63" i="65"/>
  <c r="AB63" i="65" s="1"/>
  <c r="U62" i="65"/>
  <c r="AB62" i="65" s="1"/>
  <c r="U59" i="65"/>
  <c r="AB59" i="65" s="1"/>
  <c r="U58" i="65"/>
  <c r="AB58" i="65" s="1"/>
  <c r="U54" i="65"/>
  <c r="AB54" i="65" s="1"/>
  <c r="U53" i="65"/>
  <c r="AB53" i="65" s="1"/>
  <c r="U52" i="65"/>
  <c r="AB52" i="65" s="1"/>
  <c r="U49" i="65"/>
  <c r="AB49" i="65" s="1"/>
  <c r="U48" i="65"/>
  <c r="AB48" i="65" s="1"/>
  <c r="U47" i="65"/>
  <c r="AB47" i="65" s="1"/>
  <c r="U46" i="65"/>
  <c r="AB46" i="65" s="1"/>
  <c r="U45" i="65"/>
  <c r="AB45" i="65" s="1"/>
  <c r="U44" i="65"/>
  <c r="AB44" i="65" s="1"/>
  <c r="U38" i="65"/>
  <c r="AB38" i="65" s="1"/>
  <c r="U37" i="65"/>
  <c r="AB37" i="65" s="1"/>
  <c r="U33" i="65"/>
  <c r="AB33" i="65" s="1"/>
  <c r="U32" i="65"/>
  <c r="AB32" i="65" s="1"/>
  <c r="U29" i="65"/>
  <c r="AB29" i="65" s="1"/>
  <c r="U28" i="65"/>
  <c r="AB28" i="65" s="1"/>
  <c r="U27" i="65"/>
  <c r="AB27" i="65" s="1"/>
  <c r="U26" i="65"/>
  <c r="AB26" i="65" s="1"/>
  <c r="U25" i="65"/>
  <c r="AB25" i="65" s="1"/>
  <c r="U24" i="65"/>
  <c r="AB24" i="65" s="1"/>
  <c r="U23" i="65"/>
  <c r="AB23" i="65" s="1"/>
  <c r="U22" i="65"/>
  <c r="AB22" i="65" s="1"/>
  <c r="U21" i="65"/>
  <c r="AB21" i="65" s="1"/>
  <c r="U20" i="65"/>
  <c r="AB20" i="65" s="1"/>
  <c r="U19" i="65"/>
  <c r="AB19" i="65" s="1"/>
  <c r="U18" i="65"/>
  <c r="AB18" i="65" s="1"/>
  <c r="U16" i="65"/>
  <c r="AB16" i="65" s="1"/>
  <c r="U15" i="65"/>
  <c r="AB15" i="65" s="1"/>
  <c r="U14" i="65"/>
  <c r="AB14" i="65" s="1"/>
  <c r="U13" i="65"/>
  <c r="AB13" i="65" s="1"/>
  <c r="U12" i="65"/>
  <c r="AB12" i="65" s="1"/>
  <c r="U11" i="65"/>
  <c r="AB11" i="65" s="1"/>
  <c r="U10" i="65"/>
  <c r="AB10" i="65" s="1"/>
  <c r="U9" i="65"/>
  <c r="AB9" i="65" s="1"/>
  <c r="U8" i="65"/>
  <c r="AB8" i="65" s="1"/>
  <c r="U7" i="65"/>
  <c r="AB7" i="65" s="1"/>
  <c r="U6" i="65"/>
  <c r="AB6" i="65" s="1"/>
  <c r="U5" i="65"/>
  <c r="AB5" i="65" s="1"/>
  <c r="U4" i="65"/>
  <c r="AB4" i="65" s="1"/>
  <c r="W708" i="65"/>
  <c r="AD709" i="65"/>
  <c r="AD708" i="65" s="1"/>
  <c r="W489" i="65"/>
  <c r="AD490" i="65"/>
  <c r="AD489" i="65" s="1"/>
  <c r="W822" i="65"/>
  <c r="AD823" i="65"/>
  <c r="AD822" i="65" s="1"/>
  <c r="W672" i="65"/>
  <c r="AD673" i="65"/>
  <c r="AD672" i="65" s="1"/>
  <c r="W796" i="65"/>
  <c r="AD797" i="65"/>
  <c r="AD796" i="65" s="1"/>
  <c r="W830" i="65"/>
  <c r="AD831" i="65"/>
  <c r="AD830" i="65" s="1"/>
  <c r="W376" i="65"/>
  <c r="AD377" i="65"/>
  <c r="AD376" i="65" s="1"/>
  <c r="W754" i="65"/>
  <c r="AD755" i="65"/>
  <c r="AD754" i="65" s="1"/>
  <c r="W802" i="65"/>
  <c r="AD803" i="65"/>
  <c r="AD802" i="65" s="1"/>
  <c r="W740" i="65"/>
  <c r="AD741" i="65"/>
  <c r="AD740" i="65" s="1"/>
  <c r="W238" i="65"/>
  <c r="AD239" i="65"/>
  <c r="AD238" i="65" s="1"/>
  <c r="W694" i="65"/>
  <c r="AD695" i="65"/>
  <c r="AD694" i="65" s="1"/>
  <c r="W650" i="65"/>
  <c r="AD651" i="65"/>
  <c r="AD650" i="65" s="1"/>
  <c r="W706" i="65"/>
  <c r="AD707" i="65"/>
  <c r="AD706" i="65" s="1"/>
  <c r="W762" i="65"/>
  <c r="AD763" i="65"/>
  <c r="AD762" i="65" s="1"/>
  <c r="W786" i="65"/>
  <c r="AD787" i="65"/>
  <c r="AD786" i="65" s="1"/>
  <c r="W842" i="65"/>
  <c r="AD843" i="65"/>
  <c r="AD842" i="65" s="1"/>
  <c r="W798" i="65"/>
  <c r="AD799" i="65"/>
  <c r="AD798" i="65" s="1"/>
  <c r="W429" i="65"/>
  <c r="AD431" i="65"/>
  <c r="AD429" i="65" s="1"/>
  <c r="W496" i="65"/>
  <c r="AD497" i="65"/>
  <c r="AD496" i="65" s="1"/>
  <c r="W406" i="65"/>
  <c r="AD407" i="65"/>
  <c r="AD406" i="65" s="1"/>
  <c r="W444" i="65"/>
  <c r="AD445" i="65"/>
  <c r="AD444" i="65" s="1"/>
  <c r="W688" i="65"/>
  <c r="AD689" i="65"/>
  <c r="AD688" i="65" s="1"/>
  <c r="W846" i="65"/>
  <c r="AD847" i="65"/>
  <c r="AD846" i="65" s="1"/>
  <c r="W232" i="65"/>
  <c r="AD233" i="65"/>
  <c r="AD232" i="65" s="1"/>
  <c r="AD845" i="65"/>
  <c r="AD844" i="65" s="1"/>
  <c r="W844" i="65"/>
  <c r="W194" i="65"/>
  <c r="AD195" i="65"/>
  <c r="AD194" i="65" s="1"/>
  <c r="W838" i="65"/>
  <c r="AD839" i="65"/>
  <c r="AD838" i="65" s="1"/>
  <c r="W766" i="65"/>
  <c r="AD767" i="65"/>
  <c r="AD766" i="65" s="1"/>
  <c r="W716" i="65"/>
  <c r="AD717" i="65"/>
  <c r="AD716" i="65" s="1"/>
  <c r="W782" i="65"/>
  <c r="AD783" i="65"/>
  <c r="AD782" i="65" s="1"/>
  <c r="AD669" i="65"/>
  <c r="AD668" i="65" s="1"/>
  <c r="W668" i="65"/>
  <c r="W504" i="65"/>
  <c r="AD505" i="65"/>
  <c r="AD504" i="65" s="1"/>
  <c r="W714" i="65"/>
  <c r="AD715" i="65"/>
  <c r="AD714" i="65" s="1"/>
  <c r="W760" i="65"/>
  <c r="AD761" i="65"/>
  <c r="AD760" i="65" s="1"/>
  <c r="AD829" i="65"/>
  <c r="AD828" i="65" s="1"/>
  <c r="W828" i="65"/>
  <c r="AD537" i="65"/>
  <c r="AD536" i="65" s="1"/>
  <c r="W536" i="65"/>
  <c r="W682" i="65"/>
  <c r="AD683" i="65"/>
  <c r="AD682" i="65" s="1"/>
  <c r="W263" i="65"/>
  <c r="AD264" i="65"/>
  <c r="AD263" i="65" s="1"/>
  <c r="W462" i="65"/>
  <c r="AD463" i="65"/>
  <c r="AD462" i="65" s="1"/>
  <c r="AD190" i="65"/>
  <c r="AD189" i="65" s="1"/>
  <c r="W189" i="65"/>
  <c r="W738" i="65"/>
  <c r="AD739" i="65"/>
  <c r="AD738" i="65" s="1"/>
  <c r="W530" i="65"/>
  <c r="AD531" i="65"/>
  <c r="AD530" i="65" s="1"/>
  <c r="W480" i="65"/>
  <c r="AD481" i="65"/>
  <c r="AD480" i="65" s="1"/>
  <c r="W615" i="65"/>
  <c r="AD616" i="65"/>
  <c r="AD615" i="65" s="1"/>
  <c r="AD713" i="65"/>
  <c r="AD712" i="65" s="1"/>
  <c r="W712" i="65"/>
  <c r="W750" i="65"/>
  <c r="AD751" i="65"/>
  <c r="AD750" i="65" s="1"/>
  <c r="W548" i="65"/>
  <c r="AD549" i="65"/>
  <c r="AD548" i="65" s="1"/>
  <c r="W588" i="65"/>
  <c r="AD589" i="65"/>
  <c r="AD588" i="65" s="1"/>
  <c r="W854" i="65"/>
  <c r="AD855" i="65"/>
  <c r="AD854" i="65" s="1"/>
  <c r="W400" i="65"/>
  <c r="AD401" i="65"/>
  <c r="AD400" i="65" s="1"/>
  <c r="W784" i="65"/>
  <c r="AD785" i="65"/>
  <c r="AD784" i="65" s="1"/>
  <c r="W814" i="65"/>
  <c r="AD815" i="65"/>
  <c r="AD814" i="65" s="1"/>
  <c r="W710" i="65"/>
  <c r="AD711" i="65"/>
  <c r="AD710" i="65" s="1"/>
  <c r="W768" i="65"/>
  <c r="AD769" i="65"/>
  <c r="AD768" i="65" s="1"/>
  <c r="W934" i="65"/>
  <c r="AD938" i="65"/>
  <c r="AD934" i="65" s="1"/>
  <c r="W772" i="65"/>
  <c r="AD773" i="65"/>
  <c r="AD772" i="65" s="1"/>
  <c r="W790" i="65"/>
  <c r="AD791" i="65"/>
  <c r="AD790" i="65" s="1"/>
  <c r="W818" i="65"/>
  <c r="AD819" i="65"/>
  <c r="AD818" i="65" s="1"/>
  <c r="W251" i="65"/>
  <c r="AD252" i="65"/>
  <c r="AD251" i="65" s="1"/>
  <c r="W478" i="65"/>
  <c r="AD479" i="65"/>
  <c r="AD478" i="65" s="1"/>
  <c r="W519" i="65"/>
  <c r="AD520" i="65"/>
  <c r="AD519" i="65" s="1"/>
  <c r="AD626" i="65"/>
  <c r="AD625" i="65" s="1"/>
  <c r="W625" i="65"/>
  <c r="W611" i="65"/>
  <c r="AD612" i="65"/>
  <c r="AD611" i="65" s="1"/>
  <c r="W389" i="65"/>
  <c r="AD390" i="65"/>
  <c r="AD389" i="65" s="1"/>
  <c r="W774" i="65"/>
  <c r="AD775" i="65"/>
  <c r="AD774" i="65" s="1"/>
  <c r="W812" i="65"/>
  <c r="AD813" i="65"/>
  <c r="AD812" i="65" s="1"/>
  <c r="W662" i="65"/>
  <c r="AD663" i="65"/>
  <c r="AD662" i="65" s="1"/>
  <c r="W834" i="65"/>
  <c r="AD835" i="65"/>
  <c r="AD834" i="65" s="1"/>
  <c r="W384" i="65"/>
  <c r="AD387" i="65"/>
  <c r="AD384" i="65" s="1"/>
  <c r="W466" i="65"/>
  <c r="AD467" i="65"/>
  <c r="AD466" i="65" s="1"/>
  <c r="W746" i="65"/>
  <c r="AD747" i="65"/>
  <c r="AD746" i="65" s="1"/>
  <c r="W402" i="65"/>
  <c r="AD403" i="65"/>
  <c r="AD402" i="65" s="1"/>
  <c r="W511" i="65"/>
  <c r="AD512" i="65"/>
  <c r="AD511" i="65" s="1"/>
  <c r="W816" i="65"/>
  <c r="AD817" i="65"/>
  <c r="AD816" i="65" s="1"/>
  <c r="W456" i="65"/>
  <c r="AD457" i="65"/>
  <c r="AD456" i="65" s="1"/>
  <c r="W698" i="65"/>
  <c r="AD699" i="65"/>
  <c r="AD698" i="65" s="1"/>
  <c r="W486" i="65"/>
  <c r="AD487" i="65"/>
  <c r="AD486" i="65" s="1"/>
  <c r="W776" i="65"/>
  <c r="AD777" i="65"/>
  <c r="AD776" i="65" s="1"/>
  <c r="W313" i="65"/>
  <c r="AD314" i="65"/>
  <c r="AD313" i="65" s="1"/>
  <c r="W852" i="65"/>
  <c r="AD853" i="65"/>
  <c r="AD852" i="65" s="1"/>
  <c r="AD691" i="65"/>
  <c r="AD690" i="65" s="1"/>
  <c r="W690" i="65"/>
  <c r="W788" i="65"/>
  <c r="AD789" i="65"/>
  <c r="AD788" i="65" s="1"/>
  <c r="W410" i="65"/>
  <c r="AD412" i="65"/>
  <c r="AD410" i="65" s="1"/>
  <c r="W291" i="65"/>
  <c r="AD292" i="65"/>
  <c r="AD291" i="65" s="1"/>
  <c r="W285" i="65"/>
  <c r="AD286" i="65"/>
  <c r="AD285" i="65" s="1"/>
  <c r="W770" i="65"/>
  <c r="AD771" i="65"/>
  <c r="AD770" i="65" s="1"/>
  <c r="W335" i="65"/>
  <c r="AD336" i="65"/>
  <c r="AD335" i="65" s="1"/>
  <c r="W645" i="65"/>
  <c r="AD646" i="65"/>
  <c r="AD645" i="65" s="1"/>
  <c r="W450" i="65"/>
  <c r="AD451" i="65"/>
  <c r="AD450" i="65" s="1"/>
  <c r="W732" i="65"/>
  <c r="AD733" i="65"/>
  <c r="AD732" i="65" s="1"/>
  <c r="W808" i="65"/>
  <c r="AD809" i="65"/>
  <c r="AD808" i="65" s="1"/>
  <c r="W704" i="65"/>
  <c r="AD705" i="65"/>
  <c r="AD704" i="65" s="1"/>
  <c r="W318" i="65"/>
  <c r="AD321" i="65"/>
  <c r="AD318" i="65" s="1"/>
  <c r="W780" i="65"/>
  <c r="AD781" i="65"/>
  <c r="AD780" i="65" s="1"/>
  <c r="W794" i="65"/>
  <c r="AD795" i="65"/>
  <c r="AD794" i="65" s="1"/>
  <c r="W720" i="65"/>
  <c r="AD721" i="65"/>
  <c r="AD720" i="65" s="1"/>
  <c r="W524" i="65"/>
  <c r="AD525" i="65"/>
  <c r="AD524" i="65" s="1"/>
  <c r="W245" i="65"/>
  <c r="AD246" i="65"/>
  <c r="AD245" i="65" s="1"/>
  <c r="W806" i="65"/>
  <c r="AD807" i="65"/>
  <c r="AD806" i="65" s="1"/>
  <c r="W800" i="65"/>
  <c r="AD801" i="65"/>
  <c r="AD800" i="65" s="1"/>
  <c r="W432" i="65"/>
  <c r="AD434" i="65"/>
  <c r="AD432" i="65" s="1"/>
  <c r="W366" i="65"/>
  <c r="AD368" i="65"/>
  <c r="AD366" i="65" s="1"/>
  <c r="W501" i="65"/>
  <c r="AD502" i="65"/>
  <c r="AD501" i="65" s="1"/>
  <c r="W728" i="65"/>
  <c r="AD729" i="65"/>
  <c r="AD728" i="65" s="1"/>
  <c r="W343" i="65"/>
  <c r="AD344" i="65"/>
  <c r="AD343" i="65" s="1"/>
  <c r="W756" i="65"/>
  <c r="AD757" i="65"/>
  <c r="AD756" i="65" s="1"/>
  <c r="W267" i="65"/>
  <c r="AD268" i="65"/>
  <c r="AD267" i="65" s="1"/>
  <c r="U189" i="65"/>
  <c r="AB190" i="65"/>
  <c r="AB189" i="65" s="1"/>
  <c r="W666" i="65"/>
  <c r="AD667" i="65"/>
  <c r="AD666" i="65" s="1"/>
  <c r="W657" i="65"/>
  <c r="AD660" i="65"/>
  <c r="AD657" i="65" s="1"/>
  <c r="W792" i="65"/>
  <c r="AD793" i="65"/>
  <c r="AD792" i="65" s="1"/>
  <c r="W422" i="65"/>
  <c r="AD423" i="65"/>
  <c r="AD422" i="65" s="1"/>
  <c r="W810" i="65"/>
  <c r="AD811" i="65"/>
  <c r="AD810" i="65" s="1"/>
  <c r="W736" i="65"/>
  <c r="AD737" i="65"/>
  <c r="AD736" i="65" s="1"/>
  <c r="W415" i="65"/>
  <c r="AD418" i="65"/>
  <c r="AD415" i="65" s="1"/>
  <c r="W596" i="65"/>
  <c r="AD597" i="65"/>
  <c r="AD596" i="65" s="1"/>
  <c r="W824" i="65"/>
  <c r="AD825" i="65"/>
  <c r="AD824" i="65" s="1"/>
  <c r="AB195" i="65"/>
  <c r="AB194" i="65" s="1"/>
  <c r="U194" i="65"/>
  <c r="W832" i="65"/>
  <c r="AD833" i="65"/>
  <c r="AD832" i="65" s="1"/>
  <c r="W453" i="65"/>
  <c r="AD454" i="65"/>
  <c r="AD453" i="65" s="1"/>
  <c r="W722" i="65"/>
  <c r="AD723" i="65"/>
  <c r="AD722" i="65" s="1"/>
  <c r="W718" i="65"/>
  <c r="AD719" i="65"/>
  <c r="AD718" i="65" s="1"/>
  <c r="W726" i="65"/>
  <c r="AD727" i="65"/>
  <c r="AD726" i="65" s="1"/>
  <c r="W826" i="65"/>
  <c r="AD827" i="65"/>
  <c r="AD826" i="65" s="1"/>
  <c r="W242" i="65"/>
  <c r="AD243" i="65"/>
  <c r="AD242" i="65" s="1"/>
  <c r="W629" i="65"/>
  <c r="AD630" i="65"/>
  <c r="AD629" i="65" s="1"/>
  <c r="W684" i="65"/>
  <c r="AD685" i="65"/>
  <c r="AD684" i="65" s="1"/>
  <c r="W257" i="65"/>
  <c r="AD258" i="65"/>
  <c r="AD257" i="65" s="1"/>
  <c r="W724" i="65"/>
  <c r="AD725" i="65"/>
  <c r="AD724" i="65" s="1"/>
  <c r="AD779" i="65"/>
  <c r="AD778" i="65" s="1"/>
  <c r="W778" i="65"/>
  <c r="W730" i="65"/>
  <c r="AD731" i="65"/>
  <c r="AD730" i="65" s="1"/>
  <c r="W686" i="65"/>
  <c r="AD687" i="65"/>
  <c r="AD686" i="65" s="1"/>
  <c r="W758" i="65"/>
  <c r="AD759" i="65"/>
  <c r="AD758" i="65" s="1"/>
  <c r="AD697" i="65"/>
  <c r="AD696" i="65" s="1"/>
  <c r="W696" i="65"/>
  <c r="W742" i="65"/>
  <c r="AD743" i="65"/>
  <c r="AD742" i="65" s="1"/>
  <c r="W670" i="65"/>
  <c r="AD671" i="65"/>
  <c r="AD670" i="65" s="1"/>
  <c r="W820" i="65"/>
  <c r="AD821" i="65"/>
  <c r="AD820" i="65" s="1"/>
  <c r="W734" i="65"/>
  <c r="AD735" i="65"/>
  <c r="AD734" i="65" s="1"/>
  <c r="W473" i="65"/>
  <c r="AD475" i="65"/>
  <c r="AD473" i="65" s="1"/>
  <c r="W752" i="65"/>
  <c r="AD753" i="65"/>
  <c r="AD752" i="65" s="1"/>
  <c r="W748" i="65"/>
  <c r="AD749" i="65"/>
  <c r="AD748" i="65" s="1"/>
  <c r="W300" i="65"/>
  <c r="AD302" i="65"/>
  <c r="AD300" i="65" s="1"/>
  <c r="AD427" i="65"/>
  <c r="AD426" i="65" s="1"/>
  <c r="W426" i="65"/>
  <c r="AD273" i="65"/>
  <c r="AD272" i="65" s="1"/>
  <c r="W272" i="65"/>
  <c r="W542" i="65"/>
  <c r="AD544" i="65"/>
  <c r="AD542" i="65" s="1"/>
  <c r="W804" i="65"/>
  <c r="AD805" i="65"/>
  <c r="AD804" i="65" s="1"/>
  <c r="W664" i="65"/>
  <c r="AD665" i="65"/>
  <c r="AD664" i="65" s="1"/>
  <c r="W592" i="65"/>
  <c r="AD593" i="65"/>
  <c r="AD592" i="65" s="1"/>
  <c r="W447" i="65"/>
  <c r="AD448" i="65"/>
  <c r="AD447" i="65" s="1"/>
  <c r="W394" i="65"/>
  <c r="AD395" i="65"/>
  <c r="AD394" i="65" s="1"/>
  <c r="W554" i="65"/>
  <c r="AD555" i="65"/>
  <c r="AD554" i="65" s="1"/>
  <c r="AD851" i="65"/>
  <c r="AD850" i="65" s="1"/>
  <c r="W850" i="65"/>
  <c r="W678" i="65"/>
  <c r="AD679" i="65"/>
  <c r="AD678" i="65" s="1"/>
  <c r="W633" i="65"/>
  <c r="AD634" i="65"/>
  <c r="AD633" i="65" s="1"/>
  <c r="W438" i="65"/>
  <c r="AD439" i="65"/>
  <c r="AD438" i="65" s="1"/>
  <c r="W229" i="65"/>
  <c r="AD230" i="65"/>
  <c r="AD229" i="65" s="1"/>
  <c r="W638" i="65"/>
  <c r="AD639" i="65"/>
  <c r="AD638" i="65" s="1"/>
  <c r="W922" i="65"/>
  <c r="AD923" i="65"/>
  <c r="AD922" i="65" s="1"/>
  <c r="W577" i="65"/>
  <c r="AD578" i="65"/>
  <c r="AD577" i="65" s="1"/>
  <c r="U934" i="65"/>
  <c r="AB935" i="65"/>
  <c r="AB934" i="65" s="1"/>
  <c r="W764" i="65"/>
  <c r="AD765" i="65"/>
  <c r="AD764" i="65" s="1"/>
  <c r="W700" i="65"/>
  <c r="AD701" i="65"/>
  <c r="AD700" i="65" s="1"/>
  <c r="W848" i="65"/>
  <c r="AD849" i="65"/>
  <c r="AD848" i="65" s="1"/>
  <c r="W491" i="65"/>
  <c r="AD492" i="65"/>
  <c r="AD491" i="65" s="1"/>
  <c r="W280" i="65"/>
  <c r="AD281" i="65"/>
  <c r="AD280" i="65" s="1"/>
  <c r="W235" i="65"/>
  <c r="AD236" i="65"/>
  <c r="AD235" i="65" s="1"/>
  <c r="W363" i="65"/>
  <c r="AD365" i="65"/>
  <c r="AD363" i="65" s="1"/>
  <c r="W306" i="65"/>
  <c r="AD307" i="65"/>
  <c r="AD306" i="65" s="1"/>
  <c r="W840" i="65"/>
  <c r="AD841" i="65"/>
  <c r="AD840" i="65" s="1"/>
  <c r="AD675" i="65"/>
  <c r="AD674" i="65" s="1"/>
  <c r="W674" i="65"/>
  <c r="W601" i="65"/>
  <c r="AD602" i="65"/>
  <c r="AD601" i="65" s="1"/>
  <c r="W680" i="65"/>
  <c r="AD681" i="65"/>
  <c r="AD680" i="65" s="1"/>
  <c r="W702" i="65"/>
  <c r="AD703" i="65"/>
  <c r="AD702" i="65" s="1"/>
  <c r="W570" i="65"/>
  <c r="AD571" i="65"/>
  <c r="AD570" i="65" s="1"/>
  <c r="W353" i="65"/>
  <c r="AD354" i="65"/>
  <c r="AD353" i="65" s="1"/>
  <c r="W516" i="65"/>
  <c r="AD517" i="65"/>
  <c r="AD516" i="65" s="1"/>
  <c r="W605" i="65"/>
  <c r="AD606" i="65"/>
  <c r="AD605" i="65" s="1"/>
  <c r="W744" i="65"/>
  <c r="AD745" i="65"/>
  <c r="AD744" i="65" s="1"/>
  <c r="W676" i="65"/>
  <c r="AD677" i="65"/>
  <c r="AD676" i="65" s="1"/>
  <c r="W332" i="65"/>
  <c r="AD333" i="65"/>
  <c r="AD332" i="65" s="1"/>
  <c r="W692" i="65"/>
  <c r="AD693" i="65"/>
  <c r="AD692" i="65" s="1"/>
  <c r="W836" i="65"/>
  <c r="AD837" i="65"/>
  <c r="AD836" i="65" s="1"/>
  <c r="AB646" i="65"/>
  <c r="AB281" i="65"/>
  <c r="AB463" i="65"/>
  <c r="AB487" i="65"/>
  <c r="AB626" i="65"/>
  <c r="AB390" i="65"/>
  <c r="AB427" i="65"/>
  <c r="AB505" i="65"/>
  <c r="AB364" i="65"/>
  <c r="AB395" i="65"/>
  <c r="AB433" i="65"/>
  <c r="AB239" i="65"/>
  <c r="AB377" i="65"/>
  <c r="AB630" i="65"/>
  <c r="AB268" i="65"/>
  <c r="AB454" i="65"/>
  <c r="AB236" i="65"/>
  <c r="AB457" i="65"/>
  <c r="O788" i="65"/>
  <c r="O804" i="65"/>
  <c r="O772" i="65"/>
  <c r="O768" i="65"/>
  <c r="O489" i="65"/>
  <c r="O760" i="65"/>
  <c r="O702" i="65"/>
  <c r="O830" i="65"/>
  <c r="O850" i="65"/>
  <c r="O822" i="65"/>
  <c r="O836" i="65"/>
  <c r="O844" i="65"/>
  <c r="O664" i="65"/>
  <c r="O842" i="65"/>
  <c r="O688" i="65"/>
  <c r="O840" i="65"/>
  <c r="O812" i="65"/>
  <c r="O806" i="65"/>
  <c r="O710" i="65"/>
  <c r="O478" i="65"/>
  <c r="O684" i="65"/>
  <c r="O796" i="65"/>
  <c r="O854" i="65"/>
  <c r="O736" i="65"/>
  <c r="O682" i="65"/>
  <c r="O730" i="65"/>
  <c r="O400" i="65"/>
  <c r="O758" i="65"/>
  <c r="O716" i="65"/>
  <c r="O732" i="65"/>
  <c r="O824" i="65"/>
  <c r="O754" i="65"/>
  <c r="O700" i="65"/>
  <c r="O770" i="65"/>
  <c r="O662" i="65"/>
  <c r="O764" i="65"/>
  <c r="O698" i="65"/>
  <c r="O666" i="65"/>
  <c r="O752" i="65"/>
  <c r="O680" i="65"/>
  <c r="O766" i="65"/>
  <c r="O820" i="65"/>
  <c r="O696" i="65"/>
  <c r="O800" i="65"/>
  <c r="O792" i="65"/>
  <c r="O810" i="65"/>
  <c r="O726" i="65"/>
  <c r="O706" i="65"/>
  <c r="O780" i="65"/>
  <c r="O778" i="65"/>
  <c r="O808" i="65"/>
  <c r="O668" i="65"/>
  <c r="O802" i="65"/>
  <c r="O750" i="65"/>
  <c r="O672" i="65"/>
  <c r="O714" i="65"/>
  <c r="O728" i="65"/>
  <c r="O756" i="65"/>
  <c r="O738" i="65"/>
  <c r="O826" i="65"/>
  <c r="O798" i="65"/>
  <c r="O834" i="65"/>
  <c r="Y835" i="65"/>
  <c r="Y834" i="65" s="1"/>
  <c r="O742" i="65"/>
  <c r="O922" i="65"/>
  <c r="U923" i="65"/>
  <c r="O744" i="65"/>
  <c r="O694" i="65"/>
  <c r="O670" i="65"/>
  <c r="O814" i="65"/>
  <c r="O748" i="65"/>
  <c r="O718" i="65"/>
  <c r="O734" i="65"/>
  <c r="O774" i="65"/>
  <c r="O686" i="65"/>
  <c r="O782" i="65"/>
  <c r="O816" i="65"/>
  <c r="O674" i="65"/>
  <c r="O832" i="65"/>
  <c r="O722" i="65"/>
  <c r="O676" i="65"/>
  <c r="O790" i="65"/>
  <c r="O848" i="65"/>
  <c r="O776" i="65"/>
  <c r="O786" i="65"/>
  <c r="O846" i="65"/>
  <c r="O762" i="65"/>
  <c r="O678" i="65"/>
  <c r="O724" i="65"/>
  <c r="O692" i="65"/>
  <c r="O746" i="65"/>
  <c r="O838" i="65"/>
  <c r="O784" i="65"/>
  <c r="O740" i="65"/>
  <c r="O708" i="65"/>
  <c r="O690" i="65"/>
  <c r="O704" i="65"/>
  <c r="O712" i="65"/>
  <c r="O828" i="65"/>
  <c r="O852" i="65"/>
  <c r="O720" i="65"/>
  <c r="O794" i="65"/>
  <c r="O818" i="65"/>
  <c r="AD44" i="65"/>
  <c r="AD123" i="65"/>
  <c r="AD61" i="65"/>
  <c r="AB51" i="65"/>
  <c r="AB31" i="65"/>
  <c r="AB139" i="65"/>
  <c r="AB162" i="65"/>
  <c r="AB61" i="65"/>
  <c r="AB123" i="65"/>
  <c r="Q34" i="65"/>
  <c r="Q92" i="65"/>
  <c r="Q94" i="65"/>
  <c r="Q100" i="65"/>
  <c r="Q146" i="65"/>
  <c r="Q41" i="65"/>
  <c r="Q98" i="65"/>
  <c r="Q39" i="65"/>
  <c r="Q55" i="65"/>
  <c r="Q96" i="65"/>
  <c r="O55" i="65"/>
  <c r="O34" i="65"/>
  <c r="O92" i="65"/>
  <c r="O41" i="65"/>
  <c r="O100" i="65"/>
  <c r="O94" i="65"/>
  <c r="O146" i="65"/>
  <c r="O98" i="65"/>
  <c r="O39" i="65"/>
  <c r="O96" i="65"/>
  <c r="AF937" i="65"/>
  <c r="S934" i="65"/>
  <c r="Y937" i="65"/>
  <c r="AC934" i="65"/>
  <c r="Y936" i="65"/>
  <c r="AA934" i="65"/>
  <c r="T934" i="65"/>
  <c r="Z934" i="65"/>
  <c r="Y935" i="65"/>
  <c r="V934" i="65"/>
  <c r="T189" i="65"/>
  <c r="AA190" i="65"/>
  <c r="AA189" i="65" s="1"/>
  <c r="AC195" i="65"/>
  <c r="AC194" i="65" s="1"/>
  <c r="V194" i="65"/>
  <c r="AA195" i="65"/>
  <c r="AA194" i="65" s="1"/>
  <c r="T194" i="65"/>
  <c r="AC190" i="65"/>
  <c r="AC189" i="65" s="1"/>
  <c r="V189" i="65"/>
  <c r="Y938" i="65"/>
  <c r="Z192" i="65"/>
  <c r="AF192" i="65" s="1"/>
  <c r="Y192" i="65"/>
  <c r="Z201" i="65"/>
  <c r="AF201" i="65" s="1"/>
  <c r="Y201" i="65"/>
  <c r="Z199" i="65"/>
  <c r="AF199" i="65" s="1"/>
  <c r="Y199" i="65"/>
  <c r="Z202" i="65"/>
  <c r="AF202" i="65" s="1"/>
  <c r="Y202" i="65"/>
  <c r="Z196" i="65"/>
  <c r="AF196" i="65" s="1"/>
  <c r="Y196" i="65"/>
  <c r="Z190" i="65"/>
  <c r="S189" i="65"/>
  <c r="Y190" i="65"/>
  <c r="Z83" i="65"/>
  <c r="AF83" i="65" s="1"/>
  <c r="Y83" i="65"/>
  <c r="Z195" i="65"/>
  <c r="Y195" i="65"/>
  <c r="S194" i="65"/>
  <c r="Z193" i="65"/>
  <c r="AF193" i="65" s="1"/>
  <c r="Y193" i="65"/>
  <c r="Z191" i="65"/>
  <c r="AF191" i="65" s="1"/>
  <c r="Y191" i="65"/>
  <c r="Z198" i="65"/>
  <c r="AF198" i="65" s="1"/>
  <c r="Y198" i="65"/>
  <c r="Z204" i="65"/>
  <c r="AF204" i="65" s="1"/>
  <c r="Y204" i="65"/>
  <c r="Z200" i="65"/>
  <c r="AF200" i="65" s="1"/>
  <c r="Y200" i="65"/>
  <c r="Z197" i="65"/>
  <c r="AF197" i="65" s="1"/>
  <c r="Y197" i="65"/>
  <c r="Z203" i="65"/>
  <c r="AF203" i="65" s="1"/>
  <c r="Y203" i="65"/>
  <c r="AC380" i="65"/>
  <c r="S728" i="65"/>
  <c r="S171" i="65"/>
  <c r="Z171" i="65" s="1"/>
  <c r="Z247" i="65"/>
  <c r="M796" i="65"/>
  <c r="S796" i="65"/>
  <c r="N710" i="65"/>
  <c r="AA711" i="65"/>
  <c r="AA710" i="65" s="1"/>
  <c r="AC259" i="65"/>
  <c r="AC79" i="65"/>
  <c r="AA136" i="65"/>
  <c r="AA320" i="65"/>
  <c r="AC290" i="65"/>
  <c r="S54" i="65"/>
  <c r="Z54" i="65" s="1"/>
  <c r="AC288" i="65"/>
  <c r="AA141" i="65"/>
  <c r="AA538" i="65"/>
  <c r="AA71" i="65"/>
  <c r="AC356" i="65"/>
  <c r="AC567" i="65"/>
  <c r="V748" i="65"/>
  <c r="Z378" i="65"/>
  <c r="AA277" i="65"/>
  <c r="S185" i="65"/>
  <c r="Z185" i="65" s="1"/>
  <c r="AC580" i="65"/>
  <c r="AC579" i="65"/>
  <c r="AA565" i="65"/>
  <c r="AC158" i="65"/>
  <c r="AC360" i="65"/>
  <c r="AA331" i="65"/>
  <c r="AC594" i="65"/>
  <c r="V746" i="65"/>
  <c r="Z460" i="65"/>
  <c r="M516" i="65"/>
  <c r="Z518" i="65"/>
  <c r="AA69" i="65"/>
  <c r="AC584" i="65"/>
  <c r="T932" i="65"/>
  <c r="AA932" i="65" s="1"/>
  <c r="Z431" i="65"/>
  <c r="AA75" i="65"/>
  <c r="AA414" i="65"/>
  <c r="AA484" i="65"/>
  <c r="AC552" i="65"/>
  <c r="Z656" i="65"/>
  <c r="AC175" i="65"/>
  <c r="Z628" i="65"/>
  <c r="P766" i="65"/>
  <c r="V766" i="65"/>
  <c r="AA352" i="65"/>
  <c r="AC566" i="65"/>
  <c r="AC53" i="65"/>
  <c r="S77" i="65"/>
  <c r="Z77" i="65" s="1"/>
  <c r="AA358" i="65"/>
  <c r="AC459" i="65"/>
  <c r="M780" i="65"/>
  <c r="S780" i="65"/>
  <c r="Z348" i="65"/>
  <c r="Z563" i="65"/>
  <c r="Z641" i="65"/>
  <c r="Z654" i="65"/>
  <c r="P662" i="65"/>
  <c r="AC663" i="65"/>
  <c r="AC662" i="65" s="1"/>
  <c r="AC150" i="65"/>
  <c r="Z311" i="65"/>
  <c r="AA576" i="65"/>
  <c r="Z558" i="65"/>
  <c r="Z598" i="65"/>
  <c r="Z287" i="65"/>
  <c r="AC379" i="65"/>
  <c r="S143" i="65"/>
  <c r="Z143" i="65" s="1"/>
  <c r="AC443" i="65"/>
  <c r="AC349" i="65"/>
  <c r="Z259" i="65"/>
  <c r="AC271" i="65"/>
  <c r="Z308" i="65"/>
  <c r="AA337" i="65"/>
  <c r="AA584" i="65"/>
  <c r="AA145" i="65"/>
  <c r="S486" i="65"/>
  <c r="S136" i="65"/>
  <c r="Z136" i="65" s="1"/>
  <c r="AC481" i="65"/>
  <c r="AA135" i="65"/>
  <c r="AA143" i="65"/>
  <c r="AC485" i="65"/>
  <c r="S147" i="65"/>
  <c r="S146" i="65" s="1"/>
  <c r="S66" i="65"/>
  <c r="Z66" i="65" s="1"/>
  <c r="T926" i="65"/>
  <c r="AA926" i="65" s="1"/>
  <c r="AC583" i="65"/>
  <c r="N784" i="65"/>
  <c r="AA785" i="65"/>
  <c r="AA784" i="65" s="1"/>
  <c r="AC474" i="65"/>
  <c r="AC413" i="65"/>
  <c r="Z382" i="65"/>
  <c r="AA305" i="65"/>
  <c r="S124" i="65"/>
  <c r="S88" i="65"/>
  <c r="AC104" i="65"/>
  <c r="AA351" i="65"/>
  <c r="Z465" i="65"/>
  <c r="AC338" i="65"/>
  <c r="AC565" i="65"/>
  <c r="AC145" i="65"/>
  <c r="AA568" i="65"/>
  <c r="AC381" i="65"/>
  <c r="AA583" i="65"/>
  <c r="AA362" i="65"/>
  <c r="AA552" i="65"/>
  <c r="Z392" i="65"/>
  <c r="Z331" i="65"/>
  <c r="AA175" i="65"/>
  <c r="AA255" i="65"/>
  <c r="S115" i="65"/>
  <c r="Z115" i="65" s="1"/>
  <c r="M794" i="65"/>
  <c r="Z795" i="65"/>
  <c r="Z794" i="65" s="1"/>
  <c r="Z241" i="65"/>
  <c r="AA566" i="65"/>
  <c r="Z307" i="65"/>
  <c r="AC157" i="65"/>
  <c r="Z451" i="65"/>
  <c r="AA156" i="65"/>
  <c r="Z365" i="65"/>
  <c r="V932" i="65"/>
  <c r="AC932" i="65" s="1"/>
  <c r="AA338" i="65"/>
  <c r="Z534" i="65"/>
  <c r="AA368" i="65"/>
  <c r="AC66" i="65"/>
  <c r="N722" i="65"/>
  <c r="AA723" i="65"/>
  <c r="AA722" i="65" s="1"/>
  <c r="S112" i="65"/>
  <c r="Z112" i="65" s="1"/>
  <c r="AA553" i="65"/>
  <c r="AC414" i="65"/>
  <c r="AA660" i="65"/>
  <c r="N790" i="65"/>
  <c r="AA791" i="65"/>
  <c r="AA790" i="65" s="1"/>
  <c r="AC348" i="65"/>
  <c r="AA111" i="65"/>
  <c r="S176" i="65"/>
  <c r="Z176" i="65" s="1"/>
  <c r="P774" i="65"/>
  <c r="AC775" i="65"/>
  <c r="AC774" i="65" s="1"/>
  <c r="AC600" i="65"/>
  <c r="AA68" i="65"/>
  <c r="AC67" i="65"/>
  <c r="Z379" i="65"/>
  <c r="S91" i="65"/>
  <c r="Z91" i="65" s="1"/>
  <c r="AC544" i="65"/>
  <c r="AC305" i="65"/>
  <c r="Z617" i="65"/>
  <c r="AC398" i="65"/>
  <c r="AC468" i="65"/>
  <c r="AA622" i="65"/>
  <c r="AA405" i="65"/>
  <c r="S85" i="65"/>
  <c r="Z85" i="65" s="1"/>
  <c r="AC340" i="65"/>
  <c r="AA249" i="65"/>
  <c r="AA120" i="65"/>
  <c r="AC48" i="65"/>
  <c r="Z557" i="65"/>
  <c r="P738" i="65"/>
  <c r="V738" i="65"/>
  <c r="V925" i="65"/>
  <c r="AC925" i="65" s="1"/>
  <c r="AC659" i="65"/>
  <c r="S80" i="65"/>
  <c r="M666" i="65"/>
  <c r="AC87" i="65"/>
  <c r="Z642" i="65"/>
  <c r="AC351" i="65"/>
  <c r="S68" i="65"/>
  <c r="AC572" i="65"/>
  <c r="AA436" i="65"/>
  <c r="Z509" i="65"/>
  <c r="AC278" i="65"/>
  <c r="AA130" i="65"/>
  <c r="AC75" i="65"/>
  <c r="S38" i="65"/>
  <c r="AC124" i="65"/>
  <c r="AA644" i="65"/>
  <c r="Z393" i="65"/>
  <c r="Z262" i="65"/>
  <c r="AC126" i="65"/>
  <c r="Z599" i="65"/>
  <c r="P708" i="65"/>
  <c r="AC464" i="65"/>
  <c r="AC244" i="65"/>
  <c r="S137" i="65"/>
  <c r="Z137" i="65" s="1"/>
  <c r="N690" i="65"/>
  <c r="AA691" i="65"/>
  <c r="AA690" i="65" s="1"/>
  <c r="S163" i="65"/>
  <c r="Z163" i="65" s="1"/>
  <c r="AA641" i="65"/>
  <c r="AC362" i="65"/>
  <c r="AA250" i="65"/>
  <c r="AC121" i="65"/>
  <c r="AC33" i="65"/>
  <c r="S141" i="65"/>
  <c r="Z141" i="65" s="1"/>
  <c r="AC643" i="65"/>
  <c r="Z367" i="65"/>
  <c r="AA544" i="65"/>
  <c r="AC640" i="65"/>
  <c r="Z603" i="65"/>
  <c r="AA296" i="65"/>
  <c r="AC70" i="65"/>
  <c r="AC255" i="65"/>
  <c r="AC532" i="65"/>
  <c r="S70" i="65"/>
  <c r="Z70" i="65" s="1"/>
  <c r="AC648" i="65"/>
  <c r="AA469" i="65"/>
  <c r="T925" i="65"/>
  <c r="AA925" i="65" s="1"/>
  <c r="AA646" i="65"/>
  <c r="AC555" i="65"/>
  <c r="S67" i="65"/>
  <c r="Z67" i="65" s="1"/>
  <c r="Z383" i="65"/>
  <c r="Z659" i="65"/>
  <c r="AC324" i="65"/>
  <c r="AA654" i="65"/>
  <c r="AA240" i="65"/>
  <c r="AC287" i="65"/>
  <c r="Z507" i="65"/>
  <c r="AC368" i="65"/>
  <c r="AA265" i="65"/>
  <c r="S89" i="65"/>
  <c r="Z89" i="65" s="1"/>
  <c r="M826" i="65"/>
  <c r="AC553" i="65"/>
  <c r="Z234" i="65"/>
  <c r="AC301" i="65"/>
  <c r="AC660" i="65"/>
  <c r="AC449" i="65"/>
  <c r="AA244" i="65"/>
  <c r="AA435" i="65"/>
  <c r="S155" i="65"/>
  <c r="Z155" i="65" s="1"/>
  <c r="AC641" i="65"/>
  <c r="AA613" i="65"/>
  <c r="AA341" i="65"/>
  <c r="AA108" i="65"/>
  <c r="Z581" i="65"/>
  <c r="AA345" i="65"/>
  <c r="AC539" i="65"/>
  <c r="Z354" i="65"/>
  <c r="S65" i="65"/>
  <c r="Z65" i="65" s="1"/>
  <c r="Z497" i="65"/>
  <c r="AA281" i="65"/>
  <c r="Z576" i="65"/>
  <c r="AC385" i="65"/>
  <c r="AC535" i="65"/>
  <c r="AA518" i="65"/>
  <c r="AC405" i="65"/>
  <c r="AA557" i="65"/>
  <c r="AC574" i="65"/>
  <c r="AC327" i="65"/>
  <c r="AA234" i="65"/>
  <c r="AC120" i="65"/>
  <c r="AC32" i="65"/>
  <c r="AC575" i="65"/>
  <c r="AC358" i="65"/>
  <c r="Z547" i="65"/>
  <c r="AA154" i="65"/>
  <c r="S172" i="65"/>
  <c r="Z172" i="65" s="1"/>
  <c r="AC307" i="65"/>
  <c r="AA171" i="65"/>
  <c r="S120" i="65"/>
  <c r="Z120" i="65" s="1"/>
  <c r="Z461" i="65"/>
  <c r="AC117" i="65"/>
  <c r="AC442" i="65"/>
  <c r="Z323" i="65"/>
  <c r="N736" i="65"/>
  <c r="Z500" i="65"/>
  <c r="Z310" i="65"/>
  <c r="AC135" i="65"/>
  <c r="Z545" i="65"/>
  <c r="Z607" i="65"/>
  <c r="M752" i="65"/>
  <c r="Z559" i="65"/>
  <c r="Z532" i="65"/>
  <c r="AA309" i="65"/>
  <c r="AC545" i="65"/>
  <c r="AC352" i="65"/>
  <c r="AC262" i="65"/>
  <c r="Z312" i="65"/>
  <c r="AC561" i="65"/>
  <c r="S164" i="65"/>
  <c r="Z164" i="65" s="1"/>
  <c r="AA66" i="65"/>
  <c r="Z254" i="65"/>
  <c r="S160" i="65"/>
  <c r="Z160" i="65" s="1"/>
  <c r="Z271" i="65"/>
  <c r="Z533" i="65"/>
  <c r="AC68" i="65"/>
  <c r="AA48" i="65"/>
  <c r="P696" i="65"/>
  <c r="V696" i="65"/>
  <c r="N740" i="65"/>
  <c r="T740" i="65"/>
  <c r="S131" i="65"/>
  <c r="Z131" i="65" s="1"/>
  <c r="Z421" i="65"/>
  <c r="S159" i="65"/>
  <c r="Z159" i="65" s="1"/>
  <c r="Z340" i="65"/>
  <c r="AA275" i="65"/>
  <c r="AA321" i="65"/>
  <c r="S157" i="65"/>
  <c r="Z157" i="65" s="1"/>
  <c r="AA349" i="65"/>
  <c r="AA360" i="65"/>
  <c r="AC495" i="65"/>
  <c r="Z785" i="65"/>
  <c r="Z784" i="65" s="1"/>
  <c r="Z584" i="65"/>
  <c r="P752" i="65"/>
  <c r="AC460" i="65"/>
  <c r="Z523" i="65"/>
  <c r="AC322" i="65"/>
  <c r="AC649" i="65"/>
  <c r="Z661" i="65"/>
  <c r="AA477" i="65"/>
  <c r="Z546" i="65"/>
  <c r="AA413" i="65"/>
  <c r="AA159" i="65"/>
  <c r="AC465" i="65"/>
  <c r="AC113" i="65"/>
  <c r="AC266" i="65"/>
  <c r="AA348" i="65"/>
  <c r="S53" i="65"/>
  <c r="Z53" i="65" s="1"/>
  <c r="AC49" i="65"/>
  <c r="S121" i="65"/>
  <c r="Z121" i="65" s="1"/>
  <c r="AA398" i="65"/>
  <c r="Z345" i="65"/>
  <c r="S135" i="65"/>
  <c r="Z135" i="65" s="1"/>
  <c r="Z231" i="65"/>
  <c r="AC156" i="65"/>
  <c r="S173" i="65"/>
  <c r="S51" i="65"/>
  <c r="Z327" i="65"/>
  <c r="AC314" i="65"/>
  <c r="V926" i="65"/>
  <c r="AC926" i="65" s="1"/>
  <c r="AC331" i="65"/>
  <c r="S188" i="65"/>
  <c r="Z188" i="65" s="1"/>
  <c r="AA121" i="65"/>
  <c r="N704" i="65"/>
  <c r="T704" i="65"/>
  <c r="S108" i="65"/>
  <c r="Z108" i="65" s="1"/>
  <c r="M676" i="65"/>
  <c r="Z677" i="65"/>
  <c r="Z676" i="65" s="1"/>
  <c r="Z643" i="65"/>
  <c r="AC636" i="65"/>
  <c r="AA532" i="65"/>
  <c r="AC419" i="65"/>
  <c r="S125" i="65"/>
  <c r="Z125" i="65" s="1"/>
  <c r="AC469" i="65"/>
  <c r="S52" i="65"/>
  <c r="Z621" i="65"/>
  <c r="AC627" i="65"/>
  <c r="Z640" i="65"/>
  <c r="Z632" i="65"/>
  <c r="Z416" i="65"/>
  <c r="AA311" i="65"/>
  <c r="Z510" i="65"/>
  <c r="AC652" i="65"/>
  <c r="AC560" i="65"/>
  <c r="AC436" i="65"/>
  <c r="AC240" i="65"/>
  <c r="AA88" i="65"/>
  <c r="V924" i="65"/>
  <c r="AC924" i="65" s="1"/>
  <c r="AC644" i="65"/>
  <c r="AA540" i="65"/>
  <c r="Z368" i="65"/>
  <c r="AA82" i="65"/>
  <c r="AA248" i="65"/>
  <c r="AC607" i="65"/>
  <c r="Z593" i="65"/>
  <c r="T447" i="65"/>
  <c r="AC188" i="65"/>
  <c r="AA116" i="65"/>
  <c r="AC97" i="65"/>
  <c r="AC96" i="65" s="1"/>
  <c r="AC111" i="65"/>
  <c r="AA559" i="65"/>
  <c r="AC435" i="65"/>
  <c r="S145" i="65"/>
  <c r="Z145" i="65" s="1"/>
  <c r="AC397" i="65"/>
  <c r="M822" i="65"/>
  <c r="Z484" i="65"/>
  <c r="AC250" i="65"/>
  <c r="AC108" i="65"/>
  <c r="Z482" i="65"/>
  <c r="AA488" i="65"/>
  <c r="Z341" i="65"/>
  <c r="S49" i="65"/>
  <c r="Z49" i="65" s="1"/>
  <c r="Z397" i="65"/>
  <c r="P720" i="65"/>
  <c r="V720" i="65"/>
  <c r="AA599" i="65"/>
  <c r="AA80" i="65"/>
  <c r="Z564" i="65"/>
  <c r="AA385" i="65"/>
  <c r="AA283" i="65"/>
  <c r="AC454" i="65"/>
  <c r="AA409" i="65"/>
  <c r="AC609" i="65"/>
  <c r="Z398" i="65"/>
  <c r="AA574" i="65"/>
  <c r="AC178" i="65"/>
  <c r="AA107" i="65"/>
  <c r="AA431" i="65"/>
  <c r="Z573" i="65"/>
  <c r="Z619" i="65"/>
  <c r="AA177" i="65"/>
  <c r="Z440" i="65"/>
  <c r="Z403" i="65"/>
  <c r="AA560" i="65"/>
  <c r="AA421" i="65"/>
  <c r="AA355" i="65"/>
  <c r="AC265" i="65"/>
  <c r="T924" i="65"/>
  <c r="AA924" i="65" s="1"/>
  <c r="AA631" i="65"/>
  <c r="Z355" i="65"/>
  <c r="AA160" i="65"/>
  <c r="AA607" i="65"/>
  <c r="Z567" i="65"/>
  <c r="P664" i="65"/>
  <c r="AA651" i="65"/>
  <c r="AA482" i="65"/>
  <c r="AA562" i="65"/>
  <c r="AC613" i="65"/>
  <c r="AA470" i="65"/>
  <c r="AC341" i="65"/>
  <c r="AC488" i="65"/>
  <c r="AC345" i="65"/>
  <c r="AA526" i="65"/>
  <c r="Z328" i="65"/>
  <c r="S33" i="65"/>
  <c r="Z33" i="65" s="1"/>
  <c r="Z552" i="65"/>
  <c r="AA372" i="65"/>
  <c r="AA609" i="65"/>
  <c r="Z372" i="65"/>
  <c r="AA455" i="65"/>
  <c r="AA327" i="65"/>
  <c r="AA32" i="65"/>
  <c r="AA563" i="65"/>
  <c r="Z600" i="65"/>
  <c r="S106" i="65"/>
  <c r="Z106" i="65" s="1"/>
  <c r="Z591" i="65"/>
  <c r="AC72" i="65"/>
  <c r="Z412" i="65"/>
  <c r="AC52" i="65"/>
  <c r="AC547" i="65"/>
  <c r="S133" i="65"/>
  <c r="Z133" i="65" s="1"/>
  <c r="AC493" i="65"/>
  <c r="AA252" i="65"/>
  <c r="AC608" i="65"/>
  <c r="AA112" i="65"/>
  <c r="AC88" i="65"/>
  <c r="AC540" i="65"/>
  <c r="AC248" i="65"/>
  <c r="AA293" i="65"/>
  <c r="Z644" i="65"/>
  <c r="Z442" i="65"/>
  <c r="AA188" i="65"/>
  <c r="Z295" i="65"/>
  <c r="V929" i="65"/>
  <c r="AC929" i="65" s="1"/>
  <c r="AC559" i="65"/>
  <c r="AC420" i="65"/>
  <c r="AA328" i="65"/>
  <c r="Z539" i="65"/>
  <c r="AC283" i="65"/>
  <c r="S144" i="65"/>
  <c r="Z144" i="65" s="1"/>
  <c r="AA31" i="65"/>
  <c r="AC409" i="65"/>
  <c r="AC505" i="65"/>
  <c r="Z359" i="65"/>
  <c r="AA446" i="65"/>
  <c r="Z339" i="65"/>
  <c r="Z448" i="65"/>
  <c r="AC107" i="65"/>
  <c r="AC308" i="65"/>
  <c r="AC614" i="65"/>
  <c r="Z472" i="65"/>
  <c r="S187" i="65"/>
  <c r="Z187" i="65" s="1"/>
  <c r="AA276" i="65"/>
  <c r="M501" i="65"/>
  <c r="Z503" i="65"/>
  <c r="AC284" i="65"/>
  <c r="Z623" i="65"/>
  <c r="AA567" i="65"/>
  <c r="Z627" i="65"/>
  <c r="M754" i="65"/>
  <c r="M744" i="65"/>
  <c r="T928" i="65"/>
  <c r="AA928" i="65" s="1"/>
  <c r="AA580" i="65"/>
  <c r="AC598" i="65"/>
  <c r="AA155" i="65"/>
  <c r="Z583" i="65"/>
  <c r="AC125" i="65"/>
  <c r="AA131" i="65"/>
  <c r="AC393" i="65"/>
  <c r="AC320" i="65"/>
  <c r="Z297" i="65"/>
  <c r="AA47" i="65"/>
  <c r="AA113" i="65"/>
  <c r="AA314" i="65"/>
  <c r="S129" i="65"/>
  <c r="Z129" i="65" s="1"/>
  <c r="Z329" i="65"/>
  <c r="M820" i="65"/>
  <c r="AA556" i="65"/>
  <c r="AA573" i="65"/>
  <c r="Z631" i="65"/>
  <c r="S426" i="65"/>
  <c r="AC323" i="65"/>
  <c r="S174" i="65"/>
  <c r="Z174" i="65" s="1"/>
  <c r="T929" i="65"/>
  <c r="AA929" i="65" s="1"/>
  <c r="AC651" i="65"/>
  <c r="AA546" i="65"/>
  <c r="AA420" i="65"/>
  <c r="AC562" i="65"/>
  <c r="AC470" i="65"/>
  <c r="AA377" i="65"/>
  <c r="AC424" i="65"/>
  <c r="S132" i="65"/>
  <c r="Z132" i="65" s="1"/>
  <c r="AC617" i="65"/>
  <c r="AC526" i="65"/>
  <c r="Z303" i="65"/>
  <c r="Z526" i="65"/>
  <c r="AC372" i="65"/>
  <c r="AA128" i="65"/>
  <c r="Z375" i="65"/>
  <c r="P750" i="65"/>
  <c r="V750" i="65"/>
  <c r="AA595" i="65"/>
  <c r="AC425" i="65"/>
  <c r="Z248" i="65"/>
  <c r="AC105" i="65"/>
  <c r="Z434" i="65"/>
  <c r="AC315" i="65"/>
  <c r="AC181" i="65"/>
  <c r="AC563" i="65"/>
  <c r="AC282" i="65"/>
  <c r="AA614" i="65"/>
  <c r="S184" i="65"/>
  <c r="Z184" i="65" s="1"/>
  <c r="AA288" i="65"/>
  <c r="Z346" i="65"/>
  <c r="Z324" i="65"/>
  <c r="AC274" i="65"/>
  <c r="S180" i="65"/>
  <c r="AC591" i="65"/>
  <c r="AA585" i="65"/>
  <c r="AA158" i="65"/>
  <c r="Z614" i="65"/>
  <c r="AA125" i="65"/>
  <c r="AC558" i="65"/>
  <c r="AC276" i="65"/>
  <c r="AC585" i="65"/>
  <c r="AA62" i="65"/>
  <c r="AC143" i="65"/>
  <c r="AC233" i="65"/>
  <c r="AA253" i="65"/>
  <c r="AC656" i="65"/>
  <c r="Z608" i="65"/>
  <c r="Z350" i="65"/>
  <c r="Z485" i="65"/>
  <c r="Z330" i="65"/>
  <c r="N850" i="65"/>
  <c r="T850" i="65"/>
  <c r="Z566" i="65"/>
  <c r="AC252" i="65"/>
  <c r="AA310" i="65"/>
  <c r="AC182" i="65"/>
  <c r="AC522" i="65"/>
  <c r="AA359" i="65"/>
  <c r="Z620" i="65"/>
  <c r="Z325" i="65"/>
  <c r="Z334" i="65"/>
  <c r="Z332" i="65" s="1"/>
  <c r="AA425" i="65"/>
  <c r="AC446" i="65"/>
  <c r="AC133" i="65"/>
  <c r="Z419" i="65"/>
  <c r="AA315" i="65"/>
  <c r="AA90" i="65"/>
  <c r="AA551" i="65"/>
  <c r="AC185" i="65"/>
  <c r="AA150" i="65"/>
  <c r="Z320" i="65"/>
  <c r="AA610" i="65"/>
  <c r="Z586" i="65"/>
  <c r="AC576" i="65"/>
  <c r="AA259" i="65"/>
  <c r="Z446" i="65"/>
  <c r="S158" i="65"/>
  <c r="Z158" i="65" s="1"/>
  <c r="Z441" i="65"/>
  <c r="AC69" i="65"/>
  <c r="AC621" i="65"/>
  <c r="S151" i="65"/>
  <c r="Z151" i="65" s="1"/>
  <c r="AC136" i="65"/>
  <c r="AA104" i="65"/>
  <c r="P682" i="65"/>
  <c r="V682" i="65"/>
  <c r="Z284" i="65"/>
  <c r="AA383" i="65"/>
  <c r="AC632" i="65"/>
  <c r="AA550" i="65"/>
  <c r="P34" i="65"/>
  <c r="AC35" i="65"/>
  <c r="AC34" i="65" s="1"/>
  <c r="AA404" i="65"/>
  <c r="AA512" i="65"/>
  <c r="AC475" i="65"/>
  <c r="AA396" i="65"/>
  <c r="AC298" i="65"/>
  <c r="S139" i="65"/>
  <c r="Z139" i="65" s="1"/>
  <c r="AA237" i="65"/>
  <c r="AC637" i="65"/>
  <c r="AC404" i="65"/>
  <c r="AA437" i="65"/>
  <c r="AA316" i="65"/>
  <c r="Z277" i="65"/>
  <c r="AA522" i="65"/>
  <c r="S119" i="65"/>
  <c r="Z119" i="65" s="1"/>
  <c r="Z515" i="65"/>
  <c r="AC595" i="65"/>
  <c r="Z498" i="65"/>
  <c r="Z322" i="65"/>
  <c r="AA105" i="65"/>
  <c r="Z663" i="65"/>
  <c r="Z662" i="65" s="1"/>
  <c r="Z405" i="65"/>
  <c r="AC302" i="65"/>
  <c r="AA168" i="65"/>
  <c r="S126" i="65"/>
  <c r="Z126" i="65" s="1"/>
  <c r="Z594" i="65"/>
  <c r="AA515" i="65"/>
  <c r="AC76" i="65"/>
  <c r="AA269" i="65"/>
  <c r="Z315" i="65"/>
  <c r="AC661" i="65"/>
  <c r="Z255" i="65"/>
  <c r="S134" i="65"/>
  <c r="Z134" i="65" s="1"/>
  <c r="M770" i="65"/>
  <c r="Z771" i="65"/>
  <c r="Z562" i="65"/>
  <c r="AC321" i="65"/>
  <c r="AA485" i="65"/>
  <c r="AC137" i="65"/>
  <c r="AC37" i="65"/>
  <c r="V928" i="65"/>
  <c r="AC928" i="65" s="1"/>
  <c r="AA53" i="65"/>
  <c r="AA72" i="65"/>
  <c r="AC528" i="65"/>
  <c r="AC503" i="65"/>
  <c r="Z317" i="65"/>
  <c r="AC293" i="65"/>
  <c r="AC129" i="65"/>
  <c r="AA534" i="65"/>
  <c r="AA408" i="65"/>
  <c r="AA241" i="65"/>
  <c r="AC342" i="65"/>
  <c r="P840" i="65"/>
  <c r="AC841" i="65"/>
  <c r="AC840" i="65" s="1"/>
  <c r="Z304" i="65"/>
  <c r="Z604" i="65"/>
  <c r="Z326" i="65"/>
  <c r="AC270" i="65"/>
  <c r="S117" i="65"/>
  <c r="Z117" i="65" s="1"/>
  <c r="N726" i="65"/>
  <c r="AC529" i="65"/>
  <c r="AC275" i="65"/>
  <c r="Z574" i="65"/>
  <c r="AC62" i="65"/>
  <c r="AC647" i="65"/>
  <c r="AC71" i="65"/>
  <c r="V931" i="65"/>
  <c r="AC931" i="65" s="1"/>
  <c r="AC279" i="65"/>
  <c r="AA495" i="65"/>
  <c r="AA132" i="65"/>
  <c r="AC448" i="65"/>
  <c r="AA304" i="65"/>
  <c r="AC172" i="65"/>
  <c r="Z508" i="65"/>
  <c r="AC144" i="65"/>
  <c r="Z572" i="65"/>
  <c r="AC484" i="65"/>
  <c r="AC541" i="65"/>
  <c r="P400" i="65"/>
  <c r="AC401" i="65"/>
  <c r="AC400" i="65" s="1"/>
  <c r="AC550" i="65"/>
  <c r="AA639" i="65"/>
  <c r="AC408" i="65"/>
  <c r="T927" i="65"/>
  <c r="AA927" i="65" s="1"/>
  <c r="AA176" i="65"/>
  <c r="AA91" i="65"/>
  <c r="S931" i="65"/>
  <c r="Y931" i="65" s="1"/>
  <c r="AC260" i="65"/>
  <c r="AC383" i="65"/>
  <c r="AC399" i="65"/>
  <c r="Z289" i="65"/>
  <c r="AA603" i="65"/>
  <c r="N694" i="65"/>
  <c r="AA695" i="65"/>
  <c r="AA694" i="65" s="1"/>
  <c r="AC128" i="65"/>
  <c r="AA624" i="65"/>
  <c r="AA81" i="65"/>
  <c r="AA418" i="65"/>
  <c r="AC184" i="65"/>
  <c r="AA529" i="65"/>
  <c r="AA661" i="65"/>
  <c r="AA581" i="65"/>
  <c r="AC173" i="65"/>
  <c r="AA472" i="65"/>
  <c r="AA117" i="65"/>
  <c r="AC304" i="65"/>
  <c r="AC174" i="65"/>
  <c r="AA144" i="65"/>
  <c r="AC334" i="65"/>
  <c r="AA558" i="65"/>
  <c r="Z425" i="65"/>
  <c r="AC373" i="65"/>
  <c r="T931" i="65"/>
  <c r="AA931" i="65" s="1"/>
  <c r="Z610" i="65"/>
  <c r="Z249" i="65"/>
  <c r="AC499" i="65"/>
  <c r="AA564" i="65"/>
  <c r="Z635" i="65"/>
  <c r="AA365" i="65"/>
  <c r="AA465" i="65"/>
  <c r="AA49" i="65"/>
  <c r="P736" i="65"/>
  <c r="V736" i="65"/>
  <c r="S177" i="65"/>
  <c r="Z177" i="65" s="1"/>
  <c r="AC390" i="65"/>
  <c r="AA164" i="65"/>
  <c r="AC81" i="65"/>
  <c r="AA52" i="65"/>
  <c r="AA231" i="65"/>
  <c r="S76" i="65"/>
  <c r="Z414" i="65"/>
  <c r="AC328" i="65"/>
  <c r="AA261" i="65"/>
  <c r="AA528" i="65"/>
  <c r="AC164" i="65"/>
  <c r="T930" i="65"/>
  <c r="AA930" i="65" s="1"/>
  <c r="AA350" i="65"/>
  <c r="S926" i="65"/>
  <c r="Y926" i="65" s="1"/>
  <c r="AC546" i="65"/>
  <c r="S142" i="65"/>
  <c r="Z142" i="65" s="1"/>
  <c r="P810" i="65"/>
  <c r="V810" i="65"/>
  <c r="AA619" i="65"/>
  <c r="AC364" i="65"/>
  <c r="S842" i="65"/>
  <c r="Z541" i="65"/>
  <c r="AA286" i="65"/>
  <c r="AC329" i="65"/>
  <c r="Z292" i="65"/>
  <c r="V927" i="65"/>
  <c r="AC927" i="65" s="1"/>
  <c r="AC186" i="65"/>
  <c r="AC500" i="65"/>
  <c r="Z337" i="65"/>
  <c r="Z637" i="65"/>
  <c r="AA463" i="65"/>
  <c r="AA494" i="65"/>
  <c r="Z624" i="65"/>
  <c r="AC330" i="65"/>
  <c r="N778" i="65"/>
  <c r="S47" i="65"/>
  <c r="Z47" i="65" s="1"/>
  <c r="AC269" i="65"/>
  <c r="AC159" i="65"/>
  <c r="AC538" i="65"/>
  <c r="AA89" i="65"/>
  <c r="AA356" i="65"/>
  <c r="AC428" i="65"/>
  <c r="AC61" i="65"/>
  <c r="AC371" i="65"/>
  <c r="Z618" i="65"/>
  <c r="AC639" i="65"/>
  <c r="AA471" i="65"/>
  <c r="AA503" i="65"/>
  <c r="AC527" i="65"/>
  <c r="Z653" i="65"/>
  <c r="AA475" i="65"/>
  <c r="AC387" i="65"/>
  <c r="AC618" i="65"/>
  <c r="Z590" i="65"/>
  <c r="AC310" i="65"/>
  <c r="AC176" i="65"/>
  <c r="Z655" i="65"/>
  <c r="AC533" i="65"/>
  <c r="AC316" i="65"/>
  <c r="AC261" i="65"/>
  <c r="Z275" i="65"/>
  <c r="Z561" i="65"/>
  <c r="AC603" i="65"/>
  <c r="Z250" i="65"/>
  <c r="AA388" i="65"/>
  <c r="Z274" i="65"/>
  <c r="AC498" i="65"/>
  <c r="AC359" i="65"/>
  <c r="AA256" i="65"/>
  <c r="V41" i="65"/>
  <c r="AA635" i="65"/>
  <c r="AA452" i="65"/>
  <c r="S105" i="65"/>
  <c r="Z105" i="65" s="1"/>
  <c r="AA582" i="65"/>
  <c r="Z296" i="65"/>
  <c r="Z276" i="65"/>
  <c r="AA151" i="65"/>
  <c r="AA133" i="65"/>
  <c r="Z649" i="65"/>
  <c r="AA391" i="65"/>
  <c r="AA302" i="65"/>
  <c r="AC90" i="65"/>
  <c r="AC551" i="65"/>
  <c r="AC619" i="65"/>
  <c r="Z293" i="65"/>
  <c r="Z528" i="65"/>
  <c r="AA374" i="65"/>
  <c r="AC509" i="65"/>
  <c r="AA140" i="65"/>
  <c r="V930" i="65"/>
  <c r="AC930" i="65" s="1"/>
  <c r="AC534" i="65"/>
  <c r="Z387" i="65"/>
  <c r="S104" i="65"/>
  <c r="Z104" i="65" s="1"/>
  <c r="AC118" i="65"/>
  <c r="AA329" i="65"/>
  <c r="S118" i="65"/>
  <c r="AC513" i="65"/>
  <c r="Z278" i="65"/>
  <c r="S113" i="65"/>
  <c r="Z113" i="65" s="1"/>
  <c r="AC350" i="65"/>
  <c r="AA184" i="65"/>
  <c r="Z565" i="65"/>
  <c r="AC297" i="65"/>
  <c r="AA86" i="65"/>
  <c r="AA461" i="65"/>
  <c r="S186" i="65"/>
  <c r="Z186" i="65" s="1"/>
  <c r="S453" i="65"/>
  <c r="AC437" i="65"/>
  <c r="N672" i="65"/>
  <c r="AA182" i="65"/>
  <c r="S75" i="65"/>
  <c r="Z75" i="65" s="1"/>
  <c r="AC254" i="65"/>
  <c r="Z522" i="65"/>
  <c r="S182" i="65"/>
  <c r="Z182" i="65" s="1"/>
  <c r="N17" i="65"/>
  <c r="AA18" i="65"/>
  <c r="AC586" i="65"/>
  <c r="P694" i="65"/>
  <c r="AC695" i="65"/>
  <c r="AC694" i="65" s="1"/>
  <c r="AC388" i="65"/>
  <c r="S46" i="65"/>
  <c r="Z46" i="65" s="1"/>
  <c r="AA498" i="65"/>
  <c r="AC582" i="65"/>
  <c r="Z283" i="65"/>
  <c r="AC46" i="65"/>
  <c r="Z636" i="65"/>
  <c r="AC391" i="65"/>
  <c r="AC168" i="65"/>
  <c r="Z279" i="65"/>
  <c r="AA294" i="65"/>
  <c r="Z514" i="65"/>
  <c r="AC624" i="65"/>
  <c r="Z374" i="65"/>
  <c r="S87" i="65"/>
  <c r="Z87" i="65" s="1"/>
  <c r="AA54" i="65"/>
  <c r="AA38" i="65"/>
  <c r="AA118" i="65"/>
  <c r="AA183" i="65"/>
  <c r="AC418" i="65"/>
  <c r="S61" i="65"/>
  <c r="Z61" i="65" s="1"/>
  <c r="AC604" i="65"/>
  <c r="AA513" i="65"/>
  <c r="AC417" i="65"/>
  <c r="AC299" i="65"/>
  <c r="Z553" i="65"/>
  <c r="AA386" i="65"/>
  <c r="AA297" i="65"/>
  <c r="AC163" i="65"/>
  <c r="AC86" i="65"/>
  <c r="AA167" i="65"/>
  <c r="AC247" i="65"/>
  <c r="AA533" i="65"/>
  <c r="S71" i="65"/>
  <c r="Z71" i="65" s="1"/>
  <c r="S167" i="65"/>
  <c r="Z338" i="65"/>
  <c r="Z420" i="65"/>
  <c r="S152" i="65"/>
  <c r="Z152" i="65" s="1"/>
  <c r="AA106" i="65"/>
  <c r="N844" i="65"/>
  <c r="AA845" i="65"/>
  <c r="AA844" i="65" s="1"/>
  <c r="AC369" i="65"/>
  <c r="AA589" i="65"/>
  <c r="Z470" i="65"/>
  <c r="AC256" i="65"/>
  <c r="AC635" i="65"/>
  <c r="AC370" i="65"/>
  <c r="AC452" i="65"/>
  <c r="AC483" i="65"/>
  <c r="Z270" i="65"/>
  <c r="S107" i="65"/>
  <c r="Z107" i="65" s="1"/>
  <c r="AC289" i="65"/>
  <c r="AC514" i="65"/>
  <c r="Z266" i="65"/>
  <c r="AC326" i="65"/>
  <c r="P824" i="65"/>
  <c r="AC825" i="65"/>
  <c r="AC824" i="65" s="1"/>
  <c r="AA500" i="65"/>
  <c r="AC374" i="65"/>
  <c r="AA59" i="65"/>
  <c r="AC581" i="65"/>
  <c r="AC140" i="65"/>
  <c r="AC521" i="65"/>
  <c r="Z361" i="65"/>
  <c r="S72" i="65"/>
  <c r="Z72" i="65" s="1"/>
  <c r="AC54" i="65"/>
  <c r="P700" i="65"/>
  <c r="V700" i="65"/>
  <c r="AC458" i="65"/>
  <c r="AA412" i="65"/>
  <c r="Z358" i="65"/>
  <c r="Z585" i="65"/>
  <c r="Z471" i="65"/>
  <c r="S235" i="65"/>
  <c r="Z575" i="65"/>
  <c r="AA119" i="65"/>
  <c r="Z396" i="65"/>
  <c r="Z362" i="65"/>
  <c r="AA163" i="65"/>
  <c r="AC461" i="65"/>
  <c r="M836" i="65"/>
  <c r="S836" i="65"/>
  <c r="AA247" i="65"/>
  <c r="Z373" i="65"/>
  <c r="AA142" i="65"/>
  <c r="S178" i="65"/>
  <c r="Z178" i="65" s="1"/>
  <c r="AA303" i="65"/>
  <c r="S48" i="65"/>
  <c r="Z48" i="65" s="1"/>
  <c r="AA173" i="65"/>
  <c r="AA369" i="65"/>
  <c r="V742" i="65"/>
  <c r="AA441" i="65"/>
  <c r="AC154" i="65"/>
  <c r="AC312" i="65"/>
  <c r="Z549" i="65"/>
  <c r="AC347" i="65"/>
  <c r="AA647" i="65"/>
  <c r="P706" i="65"/>
  <c r="AC707" i="65"/>
  <c r="AC706" i="65" s="1"/>
  <c r="AA569" i="65"/>
  <c r="Z476" i="65"/>
  <c r="Z256" i="65"/>
  <c r="Z609" i="65"/>
  <c r="AA152" i="65"/>
  <c r="AA76" i="65"/>
  <c r="AA655" i="65"/>
  <c r="AC510" i="65"/>
  <c r="Z370" i="65"/>
  <c r="S45" i="65"/>
  <c r="Z45" i="65" s="1"/>
  <c r="Z513" i="65"/>
  <c r="AA290" i="65"/>
  <c r="AC441" i="65"/>
  <c r="AC152" i="65"/>
  <c r="Z459" i="65"/>
  <c r="AA598" i="65"/>
  <c r="Z408" i="65"/>
  <c r="AA330" i="65"/>
  <c r="AC587" i="65"/>
  <c r="AC472" i="65"/>
  <c r="AC325" i="65"/>
  <c r="AA443" i="65"/>
  <c r="AC506" i="65"/>
  <c r="AC515" i="65"/>
  <c r="AA579" i="65"/>
  <c r="AC89" i="65"/>
  <c r="AC434" i="65"/>
  <c r="Z494" i="65"/>
  <c r="Z253" i="65"/>
  <c r="AC346" i="65"/>
  <c r="AC294" i="65"/>
  <c r="AC653" i="65"/>
  <c r="N780" i="65"/>
  <c r="AA781" i="65"/>
  <c r="AA780" i="65" s="1"/>
  <c r="AC357" i="65"/>
  <c r="AA521" i="65"/>
  <c r="Z349" i="65"/>
  <c r="S59" i="65"/>
  <c r="Z59" i="65" s="1"/>
  <c r="Z436" i="65"/>
  <c r="AC183" i="65"/>
  <c r="Z495" i="65"/>
  <c r="AA590" i="65"/>
  <c r="Z458" i="65"/>
  <c r="S183" i="65"/>
  <c r="Z183" i="65" s="1"/>
  <c r="Z357" i="65"/>
  <c r="Z299" i="65"/>
  <c r="S924" i="65"/>
  <c r="Z924" i="65" s="1"/>
  <c r="AF924" i="65" s="1"/>
  <c r="Z527" i="65"/>
  <c r="AC386" i="65"/>
  <c r="AA284" i="65"/>
  <c r="AA805" i="65"/>
  <c r="AA804" i="65" s="1"/>
  <c r="Z360" i="65"/>
  <c r="Z651" i="65"/>
  <c r="AA392" i="65"/>
  <c r="AC77" i="65"/>
  <c r="Z587" i="65"/>
  <c r="AC106" i="65"/>
  <c r="N742" i="65"/>
  <c r="AC589" i="65"/>
  <c r="AC620" i="65"/>
  <c r="AC440" i="65"/>
  <c r="AC569" i="65"/>
  <c r="M242" i="65"/>
  <c r="Z243" i="65"/>
  <c r="S82" i="65"/>
  <c r="Z82" i="65" s="1"/>
  <c r="Z595" i="65"/>
  <c r="AA378" i="65"/>
  <c r="AC655" i="65"/>
  <c r="AA134" i="65"/>
  <c r="AC411" i="65"/>
  <c r="AC13" i="65"/>
  <c r="AA5" i="65"/>
  <c r="AC9" i="65"/>
  <c r="AA12" i="65"/>
  <c r="Z8" i="65"/>
  <c r="AA10" i="65"/>
  <c r="Z10" i="65"/>
  <c r="AA11" i="65"/>
  <c r="T3" i="65"/>
  <c r="Z7" i="65"/>
  <c r="Z15" i="65"/>
  <c r="Z14" i="65"/>
  <c r="Z12" i="65"/>
  <c r="AC11" i="65"/>
  <c r="AC8" i="65"/>
  <c r="AC7" i="65"/>
  <c r="AC5" i="65"/>
  <c r="AC14" i="65"/>
  <c r="AA9" i="65"/>
  <c r="AC10" i="65"/>
  <c r="AA15" i="65"/>
  <c r="AA7" i="65"/>
  <c r="Z11" i="65"/>
  <c r="AA16" i="65"/>
  <c r="Z16" i="65"/>
  <c r="AC16" i="65"/>
  <c r="Z13" i="65"/>
  <c r="AC4" i="65"/>
  <c r="AA13" i="65"/>
  <c r="Z9" i="65"/>
  <c r="AC6" i="65"/>
  <c r="AF936" i="65"/>
  <c r="M830" i="65"/>
  <c r="M832" i="65"/>
  <c r="M57" i="65"/>
  <c r="M447" i="65"/>
  <c r="M750" i="65"/>
  <c r="P730" i="65"/>
  <c r="M406" i="65"/>
  <c r="M588" i="65"/>
  <c r="M444" i="65"/>
  <c r="M98" i="65"/>
  <c r="O232" i="65"/>
  <c r="Z833" i="65"/>
  <c r="Z832" i="65" s="1"/>
  <c r="S832" i="65"/>
  <c r="M165" i="65"/>
  <c r="P674" i="65"/>
  <c r="M732" i="65"/>
  <c r="M36" i="65"/>
  <c r="O429" i="65"/>
  <c r="Z487" i="65"/>
  <c r="M426" i="65"/>
  <c r="M267" i="65"/>
  <c r="M313" i="65"/>
  <c r="M161" i="65"/>
  <c r="M728" i="65"/>
  <c r="M389" i="65"/>
  <c r="M114" i="65"/>
  <c r="M148" i="65"/>
  <c r="M548" i="65"/>
  <c r="M263" i="65"/>
  <c r="P922" i="65"/>
  <c r="M486" i="65"/>
  <c r="M772" i="65"/>
  <c r="M456" i="65"/>
  <c r="M109" i="65"/>
  <c r="M422" i="65"/>
  <c r="M625" i="65"/>
  <c r="M450" i="65"/>
  <c r="M611" i="65"/>
  <c r="P96" i="65"/>
  <c r="M842" i="65"/>
  <c r="M601" i="65"/>
  <c r="M285" i="65"/>
  <c r="M536" i="65"/>
  <c r="M280" i="65"/>
  <c r="M60" i="65"/>
  <c r="M235" i="65"/>
  <c r="M650" i="65"/>
  <c r="Z751" i="65"/>
  <c r="Z750" i="65" s="1"/>
  <c r="S750" i="65"/>
  <c r="Z733" i="65"/>
  <c r="Z732" i="65" s="1"/>
  <c r="S732" i="65"/>
  <c r="Y927" i="65"/>
  <c r="Z927" i="65"/>
  <c r="AF927" i="65" s="1"/>
  <c r="S830" i="65"/>
  <c r="Z831" i="65"/>
  <c r="Z830" i="65" s="1"/>
  <c r="Z427" i="65"/>
  <c r="Y930" i="65"/>
  <c r="Z930" i="65"/>
  <c r="AF930" i="65" s="1"/>
  <c r="M366" i="65"/>
  <c r="M453" i="65"/>
  <c r="M519" i="65"/>
  <c r="Z391" i="65"/>
  <c r="M542" i="65"/>
  <c r="O516" i="65"/>
  <c r="M662" i="65"/>
  <c r="M335" i="65"/>
  <c r="M153" i="65"/>
  <c r="P742" i="65"/>
  <c r="N766" i="65"/>
  <c r="M402" i="65"/>
  <c r="M229" i="65"/>
  <c r="P746" i="65"/>
  <c r="M138" i="65"/>
  <c r="M432" i="65"/>
  <c r="M812" i="65"/>
  <c r="P41" i="65"/>
  <c r="M473" i="65"/>
  <c r="O257" i="65"/>
  <c r="M462" i="65"/>
  <c r="M30" i="65"/>
  <c r="M102" i="65"/>
  <c r="Z150" i="65"/>
  <c r="M736" i="65"/>
  <c r="M438" i="65"/>
  <c r="P832" i="65"/>
  <c r="M245" i="65"/>
  <c r="M272" i="65"/>
  <c r="N786" i="65"/>
  <c r="M50" i="65"/>
  <c r="M429" i="65"/>
  <c r="M251" i="65"/>
  <c r="M64" i="65"/>
  <c r="P98" i="65"/>
  <c r="M78" i="65"/>
  <c r="M169" i="65"/>
  <c r="M592" i="65"/>
  <c r="M491" i="65"/>
  <c r="M43" i="65"/>
  <c r="M615" i="65"/>
  <c r="M530" i="65"/>
  <c r="M238" i="65"/>
  <c r="M384" i="65"/>
  <c r="Z388" i="65"/>
  <c r="M596" i="65"/>
  <c r="M466" i="65"/>
  <c r="M657" i="65"/>
  <c r="Z556" i="65"/>
  <c r="Y932" i="65"/>
  <c r="Z932" i="65"/>
  <c r="AF932" i="65" s="1"/>
  <c r="AA665" i="65"/>
  <c r="AA664" i="65" s="1"/>
  <c r="T664" i="65"/>
  <c r="V922" i="65"/>
  <c r="AC923" i="65"/>
  <c r="AC922" i="65" s="1"/>
  <c r="Z344" i="65"/>
  <c r="Z928" i="65"/>
  <c r="AF928" i="65" s="1"/>
  <c r="Y928" i="65"/>
  <c r="Y929" i="65"/>
  <c r="Z929" i="65"/>
  <c r="AF929" i="65" s="1"/>
  <c r="Y925" i="65"/>
  <c r="Z925" i="65"/>
  <c r="AF925" i="65" s="1"/>
  <c r="Z839" i="65"/>
  <c r="Z838" i="65" s="1"/>
  <c r="S838" i="65"/>
  <c r="Z268" i="65"/>
  <c r="M570" i="65"/>
  <c r="M363" i="65"/>
  <c r="M504" i="65"/>
  <c r="M232" i="65"/>
  <c r="M629" i="65"/>
  <c r="Z99" i="65"/>
  <c r="Z98" i="65" s="1"/>
  <c r="S98" i="65"/>
  <c r="V98" i="65"/>
  <c r="AC99" i="65"/>
  <c r="AC98" i="65" s="1"/>
  <c r="Q165" i="65"/>
  <c r="M577" i="65"/>
  <c r="M784" i="65"/>
  <c r="AC711" i="65"/>
  <c r="AC710" i="65" s="1"/>
  <c r="P710" i="65"/>
  <c r="M318" i="65"/>
  <c r="Z380" i="65"/>
  <c r="M376" i="65"/>
  <c r="M810" i="65"/>
  <c r="Z622" i="65"/>
  <c r="Z409" i="65"/>
  <c r="M84" i="65"/>
  <c r="Z86" i="65"/>
  <c r="Z660" i="65"/>
  <c r="M511" i="65"/>
  <c r="Z319" i="65"/>
  <c r="Z111" i="65"/>
  <c r="M127" i="65"/>
  <c r="P748" i="65"/>
  <c r="M179" i="65"/>
  <c r="Z435" i="65"/>
  <c r="Z316" i="65"/>
  <c r="Z464" i="65"/>
  <c r="M633" i="65"/>
  <c r="N820" i="65"/>
  <c r="M645" i="65"/>
  <c r="M73" i="65"/>
  <c r="M353" i="65"/>
  <c r="Z130" i="65"/>
  <c r="Z521" i="65"/>
  <c r="Z168" i="65"/>
  <c r="M291" i="65"/>
  <c r="Z32" i="65"/>
  <c r="M3" i="65"/>
  <c r="M480" i="65"/>
  <c r="P816" i="65"/>
  <c r="V816" i="65"/>
  <c r="M343" i="65"/>
  <c r="M554" i="65"/>
  <c r="Z156" i="65"/>
  <c r="Z580" i="65"/>
  <c r="M638" i="65"/>
  <c r="M146" i="65"/>
  <c r="Z6" i="65"/>
  <c r="Z483" i="65"/>
  <c r="Z175" i="65"/>
  <c r="Z314" i="65"/>
  <c r="Z477" i="65"/>
  <c r="Z551" i="65"/>
  <c r="Z81" i="65"/>
  <c r="M496" i="65"/>
  <c r="Z544" i="65"/>
  <c r="Z282" i="65"/>
  <c r="M300" i="65"/>
  <c r="M394" i="65"/>
  <c r="M415" i="65"/>
  <c r="Z538" i="65"/>
  <c r="M524" i="65"/>
  <c r="N664" i="65"/>
  <c r="S772" i="65"/>
  <c r="Z773" i="65"/>
  <c r="Z772" i="65" s="1"/>
  <c r="AA773" i="65"/>
  <c r="AA772" i="65" s="1"/>
  <c r="N772" i="65"/>
  <c r="M664" i="65"/>
  <c r="M332" i="65"/>
  <c r="M257" i="65"/>
  <c r="M410" i="65"/>
  <c r="M838" i="65"/>
  <c r="Z63" i="65"/>
  <c r="M122" i="65"/>
  <c r="M605" i="65"/>
  <c r="X146" i="65"/>
  <c r="V712" i="65"/>
  <c r="P712" i="65"/>
  <c r="Z413" i="65"/>
  <c r="Z281" i="65"/>
  <c r="Z240" i="65"/>
  <c r="M306" i="65"/>
  <c r="P836" i="65"/>
  <c r="X94" i="65"/>
  <c r="X798" i="65"/>
  <c r="AE232" i="65"/>
  <c r="X852" i="65"/>
  <c r="X229" i="65"/>
  <c r="AE810" i="65"/>
  <c r="AE830" i="65"/>
  <c r="X760" i="65"/>
  <c r="AE842" i="65"/>
  <c r="AE444" i="65"/>
  <c r="Z719" i="65"/>
  <c r="Z718" i="65" s="1"/>
  <c r="X922" i="65"/>
  <c r="X444" i="65"/>
  <c r="P768" i="65"/>
  <c r="Z803" i="65"/>
  <c r="Z802" i="65" s="1"/>
  <c r="AE804" i="65"/>
  <c r="AE836" i="65"/>
  <c r="AE806" i="65"/>
  <c r="Q36" i="65"/>
  <c r="Z851" i="65"/>
  <c r="Z850" i="65" s="1"/>
  <c r="AE728" i="65"/>
  <c r="Z715" i="65"/>
  <c r="Z714" i="65" s="1"/>
  <c r="N830" i="65"/>
  <c r="AE750" i="65"/>
  <c r="X750" i="65"/>
  <c r="P17" i="65"/>
  <c r="N30" i="65"/>
  <c r="X34" i="65"/>
  <c r="P812" i="65"/>
  <c r="N516" i="65"/>
  <c r="S704" i="65"/>
  <c r="Z449" i="65"/>
  <c r="Z244" i="65"/>
  <c r="N804" i="65"/>
  <c r="N768" i="65"/>
  <c r="N682" i="65"/>
  <c r="Z835" i="65"/>
  <c r="Z834" i="65" s="1"/>
  <c r="Z717" i="65"/>
  <c r="Z716" i="65" s="1"/>
  <c r="X778" i="65"/>
  <c r="Z815" i="65"/>
  <c r="Z814" i="65" s="1"/>
  <c r="AE662" i="65"/>
  <c r="AE820" i="65"/>
  <c r="P690" i="65"/>
  <c r="Z56" i="65"/>
  <c r="Z55" i="65" s="1"/>
  <c r="AE686" i="65"/>
  <c r="O57" i="65"/>
  <c r="S694" i="65"/>
  <c r="X516" i="65"/>
  <c r="X384" i="65"/>
  <c r="AE780" i="65"/>
  <c r="O50" i="65"/>
  <c r="AE384" i="65"/>
  <c r="X694" i="65"/>
  <c r="AE694" i="65"/>
  <c r="AA270" i="65"/>
  <c r="AC729" i="65"/>
  <c r="AC728" i="65" s="1"/>
  <c r="P728" i="65"/>
  <c r="AA371" i="65"/>
  <c r="O251" i="65"/>
  <c r="P778" i="65"/>
  <c r="AC779" i="65"/>
  <c r="AC778" i="65" s="1"/>
  <c r="P704" i="65"/>
  <c r="V704" i="65"/>
  <c r="AA22" i="65"/>
  <c r="AA769" i="65"/>
  <c r="AA768" i="65" s="1"/>
  <c r="T768" i="65"/>
  <c r="O519" i="65"/>
  <c r="X720" i="65"/>
  <c r="AE720" i="65"/>
  <c r="V780" i="65"/>
  <c r="P780" i="65"/>
  <c r="AE680" i="65"/>
  <c r="X680" i="65"/>
  <c r="Z721" i="65"/>
  <c r="Z720" i="65" s="1"/>
  <c r="S720" i="65"/>
  <c r="AA419" i="65"/>
  <c r="O422" i="65"/>
  <c r="X748" i="65"/>
  <c r="P804" i="65"/>
  <c r="Z689" i="65"/>
  <c r="Z688" i="65" s="1"/>
  <c r="AE724" i="65"/>
  <c r="P680" i="65"/>
  <c r="AA539" i="65"/>
  <c r="N447" i="65"/>
  <c r="AC759" i="65"/>
  <c r="AC758" i="65" s="1"/>
  <c r="P758" i="65"/>
  <c r="N840" i="65"/>
  <c r="AE570" i="65"/>
  <c r="Z42" i="65"/>
  <c r="Z41" i="65" s="1"/>
  <c r="S41" i="65"/>
  <c r="N700" i="65"/>
  <c r="Q148" i="65"/>
  <c r="X625" i="65"/>
  <c r="T708" i="65"/>
  <c r="N708" i="65"/>
  <c r="Z809" i="65"/>
  <c r="Z808" i="65" s="1"/>
  <c r="AC518" i="65"/>
  <c r="AE768" i="65"/>
  <c r="O148" i="65"/>
  <c r="AA572" i="65"/>
  <c r="AC622" i="65"/>
  <c r="P410" i="65"/>
  <c r="O570" i="65"/>
  <c r="P834" i="65"/>
  <c r="Q122" i="65"/>
  <c r="N752" i="65"/>
  <c r="X752" i="65"/>
  <c r="S678" i="65"/>
  <c r="O229" i="65"/>
  <c r="AE60" i="65"/>
  <c r="Z747" i="65"/>
  <c r="Z746" i="65" s="1"/>
  <c r="Q161" i="65"/>
  <c r="AC249" i="65"/>
  <c r="X846" i="65"/>
  <c r="AE846" i="65"/>
  <c r="P698" i="65"/>
  <c r="Z101" i="65"/>
  <c r="Z100" i="65" s="1"/>
  <c r="AA561" i="65"/>
  <c r="AE698" i="65"/>
  <c r="X698" i="65"/>
  <c r="AC831" i="65"/>
  <c r="AC830" i="65" s="1"/>
  <c r="P830" i="65"/>
  <c r="AA157" i="65"/>
  <c r="AA346" i="65"/>
  <c r="N698" i="65"/>
  <c r="N734" i="65"/>
  <c r="AA735" i="65"/>
  <c r="AA734" i="65" s="1"/>
  <c r="P238" i="65"/>
  <c r="X758" i="65"/>
  <c r="X742" i="65"/>
  <c r="AE742" i="65"/>
  <c r="AA636" i="65"/>
  <c r="AE453" i="65"/>
  <c r="X453" i="65"/>
  <c r="AE824" i="65"/>
  <c r="X824" i="65"/>
  <c r="X710" i="65"/>
  <c r="AE710" i="65"/>
  <c r="T720" i="65"/>
  <c r="N720" i="65"/>
  <c r="AC623" i="65"/>
  <c r="AA61" i="65"/>
  <c r="Z735" i="65"/>
  <c r="Z734" i="65" s="1"/>
  <c r="S734" i="65"/>
  <c r="P444" i="65"/>
  <c r="AC445" i="65"/>
  <c r="O73" i="65"/>
  <c r="Z819" i="65"/>
  <c r="Z818" i="65" s="1"/>
  <c r="S818" i="65"/>
  <c r="AE734" i="65"/>
  <c r="X734" i="65"/>
  <c r="O332" i="65"/>
  <c r="O629" i="65"/>
  <c r="O615" i="65"/>
  <c r="Z767" i="65"/>
  <c r="Z766" i="65" s="1"/>
  <c r="O657" i="65"/>
  <c r="P633" i="65"/>
  <c r="X96" i="65"/>
  <c r="Z789" i="65"/>
  <c r="Z788" i="65" s="1"/>
  <c r="O161" i="65"/>
  <c r="O611" i="65"/>
  <c r="P519" i="65"/>
  <c r="Z703" i="65"/>
  <c r="Z702" i="65" s="1"/>
  <c r="AE400" i="65"/>
  <c r="P245" i="65"/>
  <c r="AE700" i="65"/>
  <c r="X447" i="65"/>
  <c r="Z749" i="65"/>
  <c r="Z748" i="65" s="1"/>
  <c r="P447" i="65"/>
  <c r="Q84" i="65"/>
  <c r="N400" i="65"/>
  <c r="Q102" i="65"/>
  <c r="AE706" i="65"/>
  <c r="O596" i="65"/>
  <c r="N122" i="65"/>
  <c r="N519" i="65"/>
  <c r="N750" i="65"/>
  <c r="X60" i="65"/>
  <c r="P267" i="65"/>
  <c r="O480" i="65"/>
  <c r="X489" i="65"/>
  <c r="O30" i="65"/>
  <c r="Z699" i="65"/>
  <c r="Z698" i="65" s="1"/>
  <c r="X740" i="65"/>
  <c r="AE722" i="65"/>
  <c r="N662" i="65"/>
  <c r="N670" i="65"/>
  <c r="Q30" i="65"/>
  <c r="Z683" i="65"/>
  <c r="Z682" i="65" s="1"/>
  <c r="O447" i="65"/>
  <c r="Z769" i="65"/>
  <c r="Z768" i="65" s="1"/>
  <c r="S768" i="65"/>
  <c r="O84" i="65"/>
  <c r="O43" i="65"/>
  <c r="P491" i="65"/>
  <c r="O486" i="65"/>
  <c r="P740" i="65"/>
  <c r="AE447" i="65"/>
  <c r="AE766" i="65"/>
  <c r="X766" i="65"/>
  <c r="O109" i="65"/>
  <c r="O491" i="65"/>
  <c r="O78" i="65"/>
  <c r="O36" i="65"/>
  <c r="P744" i="65"/>
  <c r="AC296" i="65"/>
  <c r="AC38" i="65"/>
  <c r="Z481" i="65"/>
  <c r="O496" i="65"/>
  <c r="AE736" i="65"/>
  <c r="O462" i="65"/>
  <c r="P638" i="65"/>
  <c r="O633" i="65"/>
  <c r="AE625" i="65"/>
  <c r="N96" i="65"/>
  <c r="X822" i="65"/>
  <c r="P846" i="65"/>
  <c r="O415" i="65"/>
  <c r="Z841" i="65"/>
  <c r="Z840" i="65" s="1"/>
  <c r="P272" i="65"/>
  <c r="O501" i="65"/>
  <c r="AE285" i="65"/>
  <c r="Q109" i="65"/>
  <c r="S684" i="65"/>
  <c r="O588" i="65"/>
  <c r="N744" i="65"/>
  <c r="P722" i="65"/>
  <c r="AE519" i="65"/>
  <c r="AE376" i="65"/>
  <c r="O280" i="65"/>
  <c r="O363" i="65"/>
  <c r="O650" i="65"/>
  <c r="Z675" i="65"/>
  <c r="Z674" i="65" s="1"/>
  <c r="N229" i="65"/>
  <c r="P122" i="65"/>
  <c r="N758" i="65"/>
  <c r="N706" i="65"/>
  <c r="X702" i="65"/>
  <c r="N824" i="65"/>
  <c r="N834" i="65"/>
  <c r="O376" i="65"/>
  <c r="O313" i="65"/>
  <c r="X774" i="65"/>
  <c r="O394" i="65"/>
  <c r="AE672" i="65"/>
  <c r="X744" i="65"/>
  <c r="N846" i="65"/>
  <c r="P36" i="65"/>
  <c r="Q43" i="65"/>
  <c r="O64" i="65"/>
  <c r="O285" i="65"/>
  <c r="N645" i="65"/>
  <c r="X285" i="65"/>
  <c r="O625" i="65"/>
  <c r="P480" i="65"/>
  <c r="Q179" i="65"/>
  <c r="AE840" i="65"/>
  <c r="Z761" i="65"/>
  <c r="Z760" i="65" s="1"/>
  <c r="AE462" i="65"/>
  <c r="X834" i="65"/>
  <c r="AE834" i="65"/>
  <c r="AA21" i="65"/>
  <c r="AA180" i="65"/>
  <c r="N774" i="65"/>
  <c r="N800" i="65"/>
  <c r="X688" i="65"/>
  <c r="AE688" i="65"/>
  <c r="O153" i="65"/>
  <c r="AA375" i="65"/>
  <c r="N818" i="65"/>
  <c r="P60" i="65"/>
  <c r="AC63" i="65"/>
  <c r="N245" i="65"/>
  <c r="Q3" i="65"/>
  <c r="AA274" i="65"/>
  <c r="AC568" i="65"/>
  <c r="AC82" i="65"/>
  <c r="N78" i="65"/>
  <c r="X682" i="65"/>
  <c r="AC564" i="65"/>
  <c r="AE633" i="65"/>
  <c r="X633" i="65"/>
  <c r="O366" i="65"/>
  <c r="AE313" i="65"/>
  <c r="X313" i="65"/>
  <c r="AC631" i="65"/>
  <c r="AE229" i="65"/>
  <c r="X712" i="65"/>
  <c r="AE712" i="65"/>
  <c r="X272" i="65"/>
  <c r="P678" i="65"/>
  <c r="AC91" i="65"/>
  <c r="AA642" i="65"/>
  <c r="Z665" i="65"/>
  <c r="Z664" i="65" s="1"/>
  <c r="S664" i="65"/>
  <c r="Z452" i="65"/>
  <c r="O17" i="65"/>
  <c r="P179" i="65"/>
  <c r="X678" i="65"/>
  <c r="AE678" i="65"/>
  <c r="AE501" i="65"/>
  <c r="X501" i="65"/>
  <c r="O453" i="65"/>
  <c r="N34" i="65"/>
  <c r="N678" i="65"/>
  <c r="AA124" i="65"/>
  <c r="AA347" i="65"/>
  <c r="AA853" i="65"/>
  <c r="AA852" i="65" s="1"/>
  <c r="N852" i="65"/>
  <c r="AA600" i="65"/>
  <c r="AA442" i="65"/>
  <c r="AC47" i="65"/>
  <c r="S668" i="65"/>
  <c r="P802" i="65"/>
  <c r="O245" i="65"/>
  <c r="O165" i="65"/>
  <c r="AE43" i="65"/>
  <c r="AC317" i="65"/>
  <c r="P496" i="65"/>
  <c r="O638" i="65"/>
  <c r="P489" i="65"/>
  <c r="P670" i="65"/>
  <c r="P686" i="65"/>
  <c r="AC687" i="65"/>
  <c r="AE802" i="65"/>
  <c r="X802" i="65"/>
  <c r="N453" i="65"/>
  <c r="N629" i="65"/>
  <c r="AA628" i="65"/>
  <c r="N625" i="65"/>
  <c r="P734" i="65"/>
  <c r="S489" i="65"/>
  <c r="Z490" i="65"/>
  <c r="Z489" i="65" s="1"/>
  <c r="P146" i="65"/>
  <c r="AC147" i="65"/>
  <c r="AC146" i="65" s="1"/>
  <c r="N812" i="65"/>
  <c r="AA468" i="65"/>
  <c r="N466" i="65"/>
  <c r="AA271" i="65"/>
  <c r="P138" i="65"/>
  <c r="O592" i="65"/>
  <c r="X570" i="65"/>
  <c r="AE548" i="65"/>
  <c r="X548" i="65"/>
  <c r="AA126" i="65"/>
  <c r="N638" i="65"/>
  <c r="O645" i="65"/>
  <c r="AA312" i="65"/>
  <c r="O444" i="65"/>
  <c r="AE516" i="65"/>
  <c r="P504" i="65"/>
  <c r="P280" i="65"/>
  <c r="AE670" i="65"/>
  <c r="X670" i="65"/>
  <c r="AA481" i="65"/>
  <c r="O122" i="65"/>
  <c r="AA399" i="65"/>
  <c r="Z673" i="65"/>
  <c r="Z672" i="65" s="1"/>
  <c r="S672" i="65"/>
  <c r="AA652" i="65"/>
  <c r="Q60" i="65"/>
  <c r="N822" i="65"/>
  <c r="N688" i="65"/>
  <c r="Q73" i="65"/>
  <c r="X754" i="65"/>
  <c r="AE754" i="65"/>
  <c r="AA278" i="65"/>
  <c r="O466" i="65"/>
  <c r="N810" i="65"/>
  <c r="AA289" i="65"/>
  <c r="N848" i="65"/>
  <c r="AE389" i="65"/>
  <c r="AE812" i="65"/>
  <c r="X812" i="65"/>
  <c r="N480" i="65"/>
  <c r="X772" i="65"/>
  <c r="AE772" i="65"/>
  <c r="X496" i="65"/>
  <c r="X491" i="65"/>
  <c r="AE491" i="65"/>
  <c r="S478" i="65"/>
  <c r="Z479" i="65"/>
  <c r="Z478" i="65" s="1"/>
  <c r="AC819" i="65"/>
  <c r="AC818" i="65" s="1"/>
  <c r="P818" i="65"/>
  <c r="Q153" i="65"/>
  <c r="X848" i="65"/>
  <c r="AE848" i="65"/>
  <c r="O3" i="65"/>
  <c r="P501" i="65"/>
  <c r="P848" i="65"/>
  <c r="AC849" i="65"/>
  <c r="AC848" i="65" s="1"/>
  <c r="AA373" i="65"/>
  <c r="AA233" i="65"/>
  <c r="N232" i="65"/>
  <c r="AE818" i="65"/>
  <c r="X818" i="65"/>
  <c r="AC116" i="65"/>
  <c r="P453" i="65"/>
  <c r="N363" i="65"/>
  <c r="AA364" i="65"/>
  <c r="AE638" i="65"/>
  <c r="X638" i="65"/>
  <c r="S764" i="65"/>
  <c r="Z765" i="65"/>
  <c r="Z764" i="65" s="1"/>
  <c r="N41" i="65"/>
  <c r="AE480" i="65"/>
  <c r="X480" i="65"/>
  <c r="N754" i="65"/>
  <c r="AA381" i="65"/>
  <c r="AA483" i="65"/>
  <c r="N376" i="65"/>
  <c r="P754" i="65"/>
  <c r="N422" i="65"/>
  <c r="AC15" i="65"/>
  <c r="O335" i="65"/>
  <c r="S846" i="65"/>
  <c r="Z847" i="65"/>
  <c r="Z846" i="65" s="1"/>
  <c r="N267" i="65"/>
  <c r="AA4" i="65"/>
  <c r="AA591" i="65"/>
  <c r="Z269" i="65"/>
  <c r="AC59" i="65"/>
  <c r="P389" i="65"/>
  <c r="AA507" i="65"/>
  <c r="P625" i="65"/>
  <c r="AA260" i="65"/>
  <c r="P822" i="65"/>
  <c r="N389" i="65"/>
  <c r="N686" i="65"/>
  <c r="AE122" i="65"/>
  <c r="X122" i="65"/>
  <c r="O306" i="65"/>
  <c r="O605" i="65"/>
  <c r="AC508" i="65"/>
  <c r="P852" i="65"/>
  <c r="P772" i="65"/>
  <c r="AC476" i="65"/>
  <c r="P229" i="65"/>
  <c r="AA640" i="65"/>
  <c r="N501" i="65"/>
  <c r="AA663" i="65"/>
  <c r="T662" i="65"/>
  <c r="AA787" i="65"/>
  <c r="AA786" i="65" s="1"/>
  <c r="T786" i="65"/>
  <c r="N684" i="65"/>
  <c r="P726" i="65"/>
  <c r="S854" i="65"/>
  <c r="Z855" i="65"/>
  <c r="Z854" i="65" s="1"/>
  <c r="N410" i="65"/>
  <c r="O127" i="65"/>
  <c r="AA626" i="65"/>
  <c r="AA178" i="65"/>
  <c r="P384" i="65"/>
  <c r="T698" i="65"/>
  <c r="AA699" i="65"/>
  <c r="AA698" i="65" s="1"/>
  <c r="O353" i="65"/>
  <c r="Q138" i="65"/>
  <c r="Q127" i="65"/>
  <c r="O272" i="65"/>
  <c r="AE410" i="65"/>
  <c r="N384" i="65"/>
  <c r="Z701" i="65"/>
  <c r="Z700" i="65" s="1"/>
  <c r="S700" i="65"/>
  <c r="O138" i="65"/>
  <c r="Q78" i="65"/>
  <c r="O291" i="65"/>
  <c r="S756" i="65"/>
  <c r="Z401" i="65"/>
  <c r="Z400" i="65" s="1"/>
  <c r="O438" i="65"/>
  <c r="N109" i="65"/>
  <c r="O406" i="65"/>
  <c r="X410" i="65"/>
  <c r="P672" i="65"/>
  <c r="N146" i="65"/>
  <c r="O410" i="65"/>
  <c r="O402" i="65"/>
  <c r="O384" i="65"/>
  <c r="O542" i="65"/>
  <c r="Q57" i="65"/>
  <c r="P402" i="65"/>
  <c r="X554" i="65"/>
  <c r="P688" i="65"/>
  <c r="P684" i="65"/>
  <c r="P94" i="65"/>
  <c r="N922" i="65"/>
  <c r="O60" i="65"/>
  <c r="T744" i="65"/>
  <c r="AA745" i="65"/>
  <c r="AA744" i="65" s="1"/>
  <c r="O267" i="65"/>
  <c r="O426" i="65"/>
  <c r="X684" i="65"/>
  <c r="AE684" i="65"/>
  <c r="X708" i="65"/>
  <c r="AE708" i="65"/>
  <c r="Q64" i="65"/>
  <c r="N802" i="65"/>
  <c r="P516" i="65"/>
  <c r="X726" i="65"/>
  <c r="AE726" i="65"/>
  <c r="S738" i="65"/>
  <c r="Z739" i="65"/>
  <c r="Z738" i="65" s="1"/>
  <c r="O389" i="65"/>
  <c r="O577" i="65"/>
  <c r="Q17" i="65"/>
  <c r="O179" i="65"/>
  <c r="AE300" i="65"/>
  <c r="Q50" i="65"/>
  <c r="X300" i="65"/>
  <c r="N588" i="65"/>
  <c r="N489" i="65"/>
  <c r="Z687" i="65"/>
  <c r="Z686" i="65" s="1"/>
  <c r="S686" i="65"/>
  <c r="N57" i="65"/>
  <c r="P692" i="65"/>
  <c r="AA467" i="65"/>
  <c r="AC239" i="65"/>
  <c r="Z149" i="65"/>
  <c r="N680" i="65"/>
  <c r="X794" i="65"/>
  <c r="AE794" i="65"/>
  <c r="X78" i="65"/>
  <c r="AE78" i="65"/>
  <c r="P43" i="65"/>
  <c r="P153" i="65"/>
  <c r="Z474" i="65"/>
  <c r="Z520" i="65"/>
  <c r="P450" i="65"/>
  <c r="X153" i="65"/>
  <c r="S922" i="65"/>
  <c r="Z923" i="65"/>
  <c r="Y923" i="65"/>
  <c r="Y922" i="65" s="1"/>
  <c r="P826" i="65"/>
  <c r="N657" i="65"/>
  <c r="X92" i="65"/>
  <c r="AE92" i="65"/>
  <c r="Z74" i="65"/>
  <c r="Z550" i="65"/>
  <c r="AA659" i="65"/>
  <c r="N762" i="65"/>
  <c r="AA29" i="65"/>
  <c r="S670" i="65"/>
  <c r="Z671" i="65"/>
  <c r="AC626" i="65"/>
  <c r="AC805" i="65"/>
  <c r="AC804" i="65" s="1"/>
  <c r="V804" i="65"/>
  <c r="S730" i="65"/>
  <c r="Z731" i="65"/>
  <c r="AA230" i="65"/>
  <c r="N438" i="65"/>
  <c r="N716" i="65"/>
  <c r="N854" i="65"/>
  <c r="X100" i="65"/>
  <c r="AE100" i="65"/>
  <c r="N426" i="65"/>
  <c r="AA517" i="65"/>
  <c r="P473" i="65"/>
  <c r="N92" i="65"/>
  <c r="N179" i="65"/>
  <c r="P127" i="65"/>
  <c r="AE786" i="65"/>
  <c r="X786" i="65"/>
  <c r="AA604" i="65"/>
  <c r="AE764" i="65"/>
  <c r="X764" i="65"/>
  <c r="P762" i="65"/>
  <c r="AA397" i="65"/>
  <c r="AA187" i="65"/>
  <c r="Z779" i="65"/>
  <c r="S778" i="65"/>
  <c r="N478" i="65"/>
  <c r="Z445" i="65"/>
  <c r="P114" i="65"/>
  <c r="Z301" i="65"/>
  <c r="P716" i="65"/>
  <c r="X776" i="65"/>
  <c r="AE776" i="65"/>
  <c r="Z5" i="65"/>
  <c r="Z37" i="65"/>
  <c r="AE645" i="65"/>
  <c r="X645" i="65"/>
  <c r="AA505" i="65"/>
  <c r="AA630" i="65"/>
  <c r="AA616" i="65"/>
  <c r="Y630" i="65"/>
  <c r="P629" i="65"/>
  <c r="Z616" i="65"/>
  <c r="P366" i="65"/>
  <c r="Z407" i="65"/>
  <c r="AA79" i="65"/>
  <c r="P814" i="65"/>
  <c r="P776" i="65"/>
  <c r="P800" i="65"/>
  <c r="AE756" i="65"/>
  <c r="X756" i="65"/>
  <c r="AE666" i="65"/>
  <c r="X666" i="65"/>
  <c r="N615" i="65"/>
  <c r="S742" i="65"/>
  <c r="Z743" i="65"/>
  <c r="AE629" i="65"/>
  <c r="X629" i="65"/>
  <c r="AA70" i="65"/>
  <c r="AE478" i="65"/>
  <c r="X478" i="65"/>
  <c r="X542" i="65"/>
  <c r="AE542" i="65"/>
  <c r="AA656" i="65"/>
  <c r="AC123" i="65"/>
  <c r="Z849" i="65"/>
  <c r="S848" i="65"/>
  <c r="S708" i="65"/>
  <c r="Z709" i="65"/>
  <c r="P406" i="65"/>
  <c r="N836" i="65"/>
  <c r="N756" i="65"/>
  <c r="AE664" i="65"/>
  <c r="X664" i="65"/>
  <c r="AC616" i="65"/>
  <c r="P760" i="65"/>
  <c r="AC571" i="65"/>
  <c r="P30" i="65"/>
  <c r="P102" i="65"/>
  <c r="P462" i="65"/>
  <c r="P542" i="65"/>
  <c r="AC741" i="65"/>
  <c r="AC740" i="65" s="1"/>
  <c r="V740" i="65"/>
  <c r="AA97" i="65"/>
  <c r="AA96" i="65" s="1"/>
  <c r="T96" i="65"/>
  <c r="Z40" i="65"/>
  <c r="S39" i="65"/>
  <c r="Z713" i="65"/>
  <c r="S712" i="65"/>
  <c r="X406" i="65"/>
  <c r="AE406" i="65"/>
  <c r="S92" i="65"/>
  <c r="Z93" i="65"/>
  <c r="P650" i="65"/>
  <c r="Z467" i="65"/>
  <c r="AE832" i="65"/>
  <c r="X832" i="65"/>
  <c r="AC467" i="65"/>
  <c r="N666" i="65"/>
  <c r="X592" i="65"/>
  <c r="AE592" i="65"/>
  <c r="P570" i="65"/>
  <c r="AC180" i="65"/>
  <c r="O102" i="65"/>
  <c r="AC463" i="65"/>
  <c r="N285" i="65"/>
  <c r="AC281" i="65"/>
  <c r="P536" i="65"/>
  <c r="N73" i="65"/>
  <c r="P718" i="65"/>
  <c r="N263" i="65"/>
  <c r="AA292" i="65"/>
  <c r="O235" i="65"/>
  <c r="Z543" i="65"/>
  <c r="AA324" i="65"/>
  <c r="AA643" i="65"/>
  <c r="X376" i="65"/>
  <c r="N814" i="65"/>
  <c r="N456" i="65"/>
  <c r="AA123" i="65"/>
  <c r="AE650" i="65"/>
  <c r="X650" i="65"/>
  <c r="Z233" i="65"/>
  <c r="P770" i="65"/>
  <c r="N724" i="65"/>
  <c r="O300" i="65"/>
  <c r="N98" i="65"/>
  <c r="O554" i="65"/>
  <c r="P466" i="65"/>
  <c r="N592" i="65"/>
  <c r="AC286" i="65"/>
  <c r="AC451" i="65"/>
  <c r="P478" i="65"/>
  <c r="AA547" i="65"/>
  <c r="X30" i="65"/>
  <c r="AE30" i="65"/>
  <c r="N102" i="65"/>
  <c r="P422" i="65"/>
  <c r="Z264" i="65"/>
  <c r="AE536" i="65"/>
  <c r="X536" i="65"/>
  <c r="N718" i="65"/>
  <c r="N291" i="65"/>
  <c r="P235" i="65"/>
  <c r="P806" i="65"/>
  <c r="Z154" i="65"/>
  <c r="N313" i="65"/>
  <c r="Z639" i="65"/>
  <c r="Z807" i="65"/>
  <c r="S806" i="65"/>
  <c r="O456" i="65"/>
  <c r="Z377" i="65"/>
  <c r="AA459" i="65"/>
  <c r="Z634" i="65"/>
  <c r="Z801" i="65"/>
  <c r="S800" i="65"/>
  <c r="N832" i="65"/>
  <c r="S828" i="65"/>
  <c r="Z829" i="65"/>
  <c r="AE770" i="65"/>
  <c r="X770" i="65"/>
  <c r="P724" i="65"/>
  <c r="P291" i="65"/>
  <c r="N450" i="65"/>
  <c r="P592" i="65"/>
  <c r="N530" i="65"/>
  <c r="P285" i="65"/>
  <c r="P363" i="65"/>
  <c r="Z170" i="65"/>
  <c r="AE422" i="65"/>
  <c r="X422" i="65"/>
  <c r="N50" i="65"/>
  <c r="Z404" i="65"/>
  <c r="O536" i="65"/>
  <c r="O318" i="65"/>
  <c r="P73" i="65"/>
  <c r="X235" i="65"/>
  <c r="AE235" i="65"/>
  <c r="N806" i="65"/>
  <c r="AE511" i="65"/>
  <c r="X511" i="65"/>
  <c r="N148" i="65"/>
  <c r="P645" i="65"/>
  <c r="N798" i="65"/>
  <c r="AA370" i="65"/>
  <c r="P588" i="65"/>
  <c r="Z845" i="65"/>
  <c r="S844" i="65"/>
  <c r="X232" i="65"/>
  <c r="X450" i="65"/>
  <c r="AE450" i="65"/>
  <c r="P808" i="65"/>
  <c r="X98" i="65"/>
  <c r="AE98" i="65"/>
  <c r="P376" i="65"/>
  <c r="AA380" i="65"/>
  <c r="O530" i="65"/>
  <c r="N272" i="65"/>
  <c r="Z239" i="65"/>
  <c r="Z756" i="65"/>
  <c r="N444" i="65"/>
  <c r="AE363" i="65"/>
  <c r="X363" i="65"/>
  <c r="X84" i="65"/>
  <c r="AE84" i="65"/>
  <c r="AA45" i="65"/>
  <c r="X318" i="65"/>
  <c r="AE318" i="65"/>
  <c r="AA701" i="65"/>
  <c r="T700" i="65"/>
  <c r="N3" i="65"/>
  <c r="P84" i="65"/>
  <c r="Z537" i="65"/>
  <c r="N511" i="65"/>
  <c r="X43" i="65"/>
  <c r="AC166" i="65"/>
  <c r="Z273" i="65"/>
  <c r="P306" i="65"/>
  <c r="N138" i="65"/>
  <c r="P169" i="65"/>
  <c r="P611" i="65"/>
  <c r="O432" i="65"/>
  <c r="Z697" i="65"/>
  <c r="S696" i="65"/>
  <c r="AC439" i="65"/>
  <c r="Z97" i="65"/>
  <c r="S96" i="65"/>
  <c r="P798" i="65"/>
  <c r="N770" i="65"/>
  <c r="AC628" i="65"/>
  <c r="AA266" i="65"/>
  <c r="AA821" i="65"/>
  <c r="AA820" i="65" s="1"/>
  <c r="T820" i="65"/>
  <c r="AE588" i="65"/>
  <c r="X588" i="65"/>
  <c r="X808" i="65"/>
  <c r="AE808" i="65"/>
  <c r="N60" i="65"/>
  <c r="AC377" i="65"/>
  <c r="P530" i="65"/>
  <c r="X257" i="65"/>
  <c r="AE257" i="65"/>
  <c r="X696" i="65"/>
  <c r="AE696" i="65"/>
  <c r="Z439" i="65"/>
  <c r="X41" i="65"/>
  <c r="AE41" i="65"/>
  <c r="AA535" i="65"/>
  <c r="AE343" i="65"/>
  <c r="X343" i="65"/>
  <c r="AA492" i="65"/>
  <c r="Z246" i="65"/>
  <c r="Z711" i="65"/>
  <c r="S710" i="65"/>
  <c r="N318" i="65"/>
  <c r="X73" i="65"/>
  <c r="AE73" i="65"/>
  <c r="Z602" i="65"/>
  <c r="AC85" i="65"/>
  <c r="Z517" i="65"/>
  <c r="N776" i="65"/>
  <c r="O114" i="65"/>
  <c r="P165" i="65"/>
  <c r="AA440" i="65"/>
  <c r="AA139" i="65"/>
  <c r="X169" i="65"/>
  <c r="S776" i="65"/>
  <c r="Z777" i="65"/>
  <c r="AC273" i="65"/>
  <c r="X114" i="65"/>
  <c r="Z44" i="65"/>
  <c r="AA411" i="65"/>
  <c r="P332" i="65"/>
  <c r="P438" i="65"/>
  <c r="P511" i="65"/>
  <c r="N808" i="65"/>
  <c r="P796" i="65"/>
  <c r="AA308" i="65"/>
  <c r="X530" i="65"/>
  <c r="AE530" i="65"/>
  <c r="P257" i="65"/>
  <c r="N415" i="65"/>
  <c r="N696" i="65"/>
  <c r="Z433" i="65"/>
  <c r="P343" i="65"/>
  <c r="N596" i="65"/>
  <c r="Z684" i="65"/>
  <c r="N491" i="65"/>
  <c r="Z571" i="65"/>
  <c r="P318" i="65"/>
  <c r="AE245" i="65"/>
  <c r="Q114" i="65"/>
  <c r="AC18" i="65"/>
  <c r="AC17" i="65" s="1"/>
  <c r="V17" i="65"/>
  <c r="X50" i="65"/>
  <c r="N668" i="65"/>
  <c r="Q169" i="65"/>
  <c r="AA423" i="65"/>
  <c r="AE611" i="65"/>
  <c r="X611" i="65"/>
  <c r="AC333" i="65"/>
  <c r="P838" i="65"/>
  <c r="AC769" i="65"/>
  <c r="AC768" i="65" s="1"/>
  <c r="V768" i="65"/>
  <c r="O511" i="65"/>
  <c r="X596" i="65"/>
  <c r="AE596" i="65"/>
  <c r="S812" i="65"/>
  <c r="Z813" i="65"/>
  <c r="AA295" i="65"/>
  <c r="N796" i="65"/>
  <c r="N257" i="65"/>
  <c r="P415" i="65"/>
  <c r="AA137" i="65"/>
  <c r="N343" i="65"/>
  <c r="AA597" i="65"/>
  <c r="N84" i="65"/>
  <c r="X306" i="65"/>
  <c r="AE306" i="65"/>
  <c r="AC837" i="65"/>
  <c r="AC836" i="65" s="1"/>
  <c r="V836" i="65"/>
  <c r="N36" i="65"/>
  <c r="N238" i="65"/>
  <c r="P55" i="65"/>
  <c r="N633" i="65"/>
  <c r="N114" i="65"/>
  <c r="S726" i="65"/>
  <c r="Z727" i="65"/>
  <c r="AE50" i="65"/>
  <c r="AE127" i="65"/>
  <c r="P335" i="65"/>
  <c r="X668" i="65"/>
  <c r="AE668" i="65"/>
  <c r="O169" i="65"/>
  <c r="P524" i="65"/>
  <c r="O242" i="65"/>
  <c r="AA44" i="65"/>
  <c r="AC691" i="65"/>
  <c r="AC690" i="65" s="1"/>
  <c r="V690" i="65"/>
  <c r="Z90" i="65"/>
  <c r="S692" i="65"/>
  <c r="Z693" i="65"/>
  <c r="N838" i="65"/>
  <c r="P764" i="65"/>
  <c r="O504" i="65"/>
  <c r="N728" i="65"/>
  <c r="X577" i="65"/>
  <c r="AE577" i="65"/>
  <c r="P596" i="65"/>
  <c r="P548" i="65"/>
  <c r="AE291" i="65"/>
  <c r="X291" i="65"/>
  <c r="N153" i="65"/>
  <c r="N280" i="65"/>
  <c r="X245" i="65"/>
  <c r="X415" i="65"/>
  <c r="Z411" i="65"/>
  <c r="Z825" i="65"/>
  <c r="S824" i="65"/>
  <c r="O343" i="65"/>
  <c r="T706" i="65"/>
  <c r="AA707" i="65"/>
  <c r="AA706" i="65" s="1"/>
  <c r="AA541" i="65"/>
  <c r="N306" i="65"/>
  <c r="Z502" i="65"/>
  <c r="X17" i="65"/>
  <c r="N353" i="65"/>
  <c r="AE267" i="65"/>
  <c r="X267" i="65"/>
  <c r="AC497" i="65"/>
  <c r="O238" i="65"/>
  <c r="Z294" i="65"/>
  <c r="AE55" i="65"/>
  <c r="X55" i="65"/>
  <c r="AA634" i="65"/>
  <c r="Z31" i="65"/>
  <c r="AC336" i="65"/>
  <c r="N169" i="65"/>
  <c r="AE788" i="65"/>
  <c r="X788" i="65"/>
  <c r="N524" i="65"/>
  <c r="P242" i="65"/>
  <c r="N43" i="65"/>
  <c r="Z123" i="65"/>
  <c r="Y123" i="65"/>
  <c r="Z694" i="65"/>
  <c r="Z258" i="65"/>
  <c r="Z110" i="65"/>
  <c r="N748" i="65"/>
  <c r="AA683" i="65"/>
  <c r="AA682" i="65" s="1"/>
  <c r="T682" i="65"/>
  <c r="N794" i="65"/>
  <c r="S810" i="65"/>
  <c r="Z811" i="65"/>
  <c r="AE39" i="65"/>
  <c r="X39" i="65"/>
  <c r="AE714" i="65"/>
  <c r="X714" i="65"/>
  <c r="AE486" i="65"/>
  <c r="X486" i="65"/>
  <c r="Z321" i="65"/>
  <c r="P605" i="65"/>
  <c r="P792" i="65"/>
  <c r="N100" i="65"/>
  <c r="N826" i="65"/>
  <c r="Z658" i="65"/>
  <c r="X263" i="65"/>
  <c r="AE263" i="65"/>
  <c r="Z69" i="65"/>
  <c r="N816" i="65"/>
  <c r="AE746" i="65"/>
  <c r="X746" i="65"/>
  <c r="X690" i="65"/>
  <c r="AE690" i="65"/>
  <c r="P577" i="65"/>
  <c r="N738" i="65"/>
  <c r="Z787" i="65"/>
  <c r="S786" i="65"/>
  <c r="N712" i="65"/>
  <c r="AE738" i="65"/>
  <c r="X738" i="65"/>
  <c r="P251" i="65"/>
  <c r="N165" i="65"/>
  <c r="S792" i="65"/>
  <c r="Z793" i="65"/>
  <c r="Z606" i="65"/>
  <c r="X692" i="65"/>
  <c r="AE692" i="65"/>
  <c r="V674" i="65"/>
  <c r="AC675" i="65"/>
  <c r="AC674" i="65" s="1"/>
  <c r="X676" i="65"/>
  <c r="AE676" i="65"/>
  <c r="AE251" i="65"/>
  <c r="X251" i="65"/>
  <c r="Z799" i="65"/>
  <c r="S798" i="65"/>
  <c r="S790" i="65"/>
  <c r="Z791" i="65"/>
  <c r="X402" i="65"/>
  <c r="AE402" i="65"/>
  <c r="P714" i="65"/>
  <c r="N486" i="65"/>
  <c r="P300" i="65"/>
  <c r="Z390" i="65"/>
  <c r="V730" i="65"/>
  <c r="AC731" i="65"/>
  <c r="AC730" i="65" s="1"/>
  <c r="P782" i="65"/>
  <c r="X605" i="65"/>
  <c r="AE605" i="65"/>
  <c r="N792" i="65"/>
  <c r="Z741" i="65"/>
  <c r="S740" i="65"/>
  <c r="S722" i="65"/>
  <c r="Z723" i="65"/>
  <c r="P100" i="65"/>
  <c r="N692" i="65"/>
  <c r="X148" i="65"/>
  <c r="AE148" i="65"/>
  <c r="AE826" i="65"/>
  <c r="X826" i="65"/>
  <c r="Z356" i="65"/>
  <c r="P657" i="65"/>
  <c r="S34" i="65"/>
  <c r="Z35" i="65"/>
  <c r="AE828" i="65"/>
  <c r="X828" i="65"/>
  <c r="P92" i="65"/>
  <c r="AE816" i="65"/>
  <c r="X816" i="65"/>
  <c r="P820" i="65"/>
  <c r="N746" i="65"/>
  <c r="AE850" i="65"/>
  <c r="X850" i="65"/>
  <c r="AC492" i="65"/>
  <c r="P794" i="65"/>
  <c r="N429" i="65"/>
  <c r="Z58" i="65"/>
  <c r="Z597" i="65"/>
  <c r="AE704" i="65"/>
  <c r="X704" i="65"/>
  <c r="Z79" i="65"/>
  <c r="AE615" i="65"/>
  <c r="X615" i="65"/>
  <c r="AC502" i="65"/>
  <c r="X165" i="65"/>
  <c r="AE165" i="65"/>
  <c r="Z385" i="65"/>
  <c r="Z166" i="65"/>
  <c r="AE730" i="65"/>
  <c r="X730" i="65"/>
  <c r="S774" i="65"/>
  <c r="Z775" i="65"/>
  <c r="Z783" i="65"/>
  <c r="S782" i="65"/>
  <c r="AE153" i="65"/>
  <c r="AE102" i="65"/>
  <c r="X102" i="65"/>
  <c r="AE854" i="65"/>
  <c r="X854" i="65"/>
  <c r="Z612" i="65"/>
  <c r="AE657" i="65"/>
  <c r="X657" i="65"/>
  <c r="P850" i="65"/>
  <c r="O450" i="65"/>
  <c r="Z455" i="65"/>
  <c r="AE429" i="65"/>
  <c r="X429" i="65"/>
  <c r="P39" i="65"/>
  <c r="X462" i="65"/>
  <c r="Z423" i="65"/>
  <c r="Z499" i="65"/>
  <c r="X438" i="65"/>
  <c r="AE438" i="65"/>
  <c r="S736" i="65"/>
  <c r="Z737" i="65"/>
  <c r="AE57" i="65"/>
  <c r="X57" i="65"/>
  <c r="Z62" i="65"/>
  <c r="X426" i="65"/>
  <c r="AE426" i="65"/>
  <c r="AE473" i="65"/>
  <c r="X473" i="65"/>
  <c r="P786" i="65"/>
  <c r="Z691" i="65"/>
  <c r="S690" i="65"/>
  <c r="N39" i="65"/>
  <c r="N366" i="65"/>
  <c r="N542" i="65"/>
  <c r="X335" i="65"/>
  <c r="AE335" i="65"/>
  <c r="Z364" i="65"/>
  <c r="AA268" i="65"/>
  <c r="P854" i="65"/>
  <c r="P50" i="65"/>
  <c r="N406" i="65"/>
  <c r="N432" i="65"/>
  <c r="Z181" i="65"/>
  <c r="Z531" i="65"/>
  <c r="N764" i="65"/>
  <c r="X762" i="65"/>
  <c r="AE762" i="65"/>
  <c r="Z668" i="65"/>
  <c r="T766" i="65"/>
  <c r="AA767" i="65"/>
  <c r="AA766" i="65" s="1"/>
  <c r="Z430" i="65"/>
  <c r="N335" i="65"/>
  <c r="Z418" i="65"/>
  <c r="Z646" i="65"/>
  <c r="N242" i="65"/>
  <c r="AE716" i="65"/>
  <c r="X716" i="65"/>
  <c r="AC403" i="65"/>
  <c r="P554" i="65"/>
  <c r="N504" i="65"/>
  <c r="N760" i="65"/>
  <c r="AA129" i="65"/>
  <c r="AA322" i="65"/>
  <c r="Z286" i="65"/>
  <c r="X366" i="65"/>
  <c r="AE366" i="65"/>
  <c r="Z128" i="65"/>
  <c r="X718" i="65"/>
  <c r="AE718" i="65"/>
  <c r="P3" i="65"/>
  <c r="Z681" i="65"/>
  <c r="S680" i="65"/>
  <c r="AA608" i="65"/>
  <c r="X814" i="65"/>
  <c r="AE814" i="65"/>
  <c r="N611" i="65"/>
  <c r="Z95" i="65"/>
  <c r="S94" i="65"/>
  <c r="Z252" i="65"/>
  <c r="AE800" i="65"/>
  <c r="X800" i="65"/>
  <c r="AA751" i="65"/>
  <c r="T750" i="65"/>
  <c r="P232" i="65"/>
  <c r="N127" i="65"/>
  <c r="N536" i="65"/>
  <c r="N235" i="65"/>
  <c r="Z236" i="65"/>
  <c r="P456" i="65"/>
  <c r="P756" i="65"/>
  <c r="P615" i="65"/>
  <c r="N300" i="65"/>
  <c r="V680" i="65"/>
  <c r="AC681" i="65"/>
  <c r="AC680" i="65" s="1"/>
  <c r="N554" i="65"/>
  <c r="X838" i="65"/>
  <c r="AE838" i="65"/>
  <c r="V834" i="65"/>
  <c r="AC835" i="65"/>
  <c r="AC834" i="65" s="1"/>
  <c r="N577" i="65"/>
  <c r="AC549" i="65"/>
  <c r="X674" i="65"/>
  <c r="AE674" i="65"/>
  <c r="AE796" i="65"/>
  <c r="X796" i="65"/>
  <c r="X179" i="65"/>
  <c r="AE179" i="65"/>
  <c r="P64" i="65"/>
  <c r="P353" i="65"/>
  <c r="AE36" i="65"/>
  <c r="X36" i="65"/>
  <c r="AE238" i="65"/>
  <c r="X238" i="65"/>
  <c r="N55" i="65"/>
  <c r="S17" i="65"/>
  <c r="Z18" i="65"/>
  <c r="P668" i="65"/>
  <c r="N788" i="65"/>
  <c r="Z589" i="65"/>
  <c r="O524" i="65"/>
  <c r="AE242" i="65"/>
  <c r="X242" i="65"/>
  <c r="P109" i="65"/>
  <c r="Z578" i="65"/>
  <c r="AE844" i="65"/>
  <c r="X844" i="65"/>
  <c r="O548" i="65"/>
  <c r="X138" i="65"/>
  <c r="N674" i="65"/>
  <c r="Z457" i="65"/>
  <c r="P161" i="65"/>
  <c r="P394" i="65"/>
  <c r="Z493" i="65"/>
  <c r="N570" i="65"/>
  <c r="AE64" i="65"/>
  <c r="X64" i="65"/>
  <c r="N473" i="65"/>
  <c r="S852" i="65"/>
  <c r="Z853" i="65"/>
  <c r="Z805" i="65"/>
  <c r="S804" i="65"/>
  <c r="X353" i="65"/>
  <c r="AE353" i="65"/>
  <c r="AA382" i="65"/>
  <c r="Z463" i="65"/>
  <c r="AC268" i="65"/>
  <c r="Z505" i="65"/>
  <c r="Z309" i="65"/>
  <c r="N601" i="65"/>
  <c r="X524" i="65"/>
  <c r="AE524" i="65"/>
  <c r="AC110" i="65"/>
  <c r="AA298" i="65"/>
  <c r="X732" i="65"/>
  <c r="AE732" i="65"/>
  <c r="AE280" i="65"/>
  <c r="X127" i="65"/>
  <c r="N548" i="65"/>
  <c r="X504" i="65"/>
  <c r="N94" i="65"/>
  <c r="T774" i="65"/>
  <c r="AA775" i="65"/>
  <c r="AA774" i="65" s="1"/>
  <c r="X161" i="65"/>
  <c r="AE161" i="65"/>
  <c r="P790" i="65"/>
  <c r="AE394" i="65"/>
  <c r="X394" i="65"/>
  <c r="X109" i="65"/>
  <c r="X389" i="65"/>
  <c r="N730" i="65"/>
  <c r="AE332" i="65"/>
  <c r="X332" i="65"/>
  <c r="AA571" i="65"/>
  <c r="AE3" i="65"/>
  <c r="X3" i="65"/>
  <c r="N650" i="65"/>
  <c r="V832" i="65"/>
  <c r="AC833" i="65"/>
  <c r="AC832" i="65" s="1"/>
  <c r="O473" i="65"/>
  <c r="AE784" i="65"/>
  <c r="X784" i="65"/>
  <c r="X456" i="65"/>
  <c r="X601" i="65"/>
  <c r="AE601" i="65"/>
  <c r="P828" i="65"/>
  <c r="P788" i="65"/>
  <c r="AA527" i="65"/>
  <c r="AE466" i="65"/>
  <c r="AE432" i="65"/>
  <c r="X432" i="65"/>
  <c r="X280" i="65"/>
  <c r="P426" i="65"/>
  <c r="AC602" i="65"/>
  <c r="P844" i="65"/>
  <c r="T752" i="65"/>
  <c r="AA753" i="65"/>
  <c r="N702" i="65"/>
  <c r="N676" i="65"/>
  <c r="T670" i="65"/>
  <c r="AA671" i="65"/>
  <c r="AA670" i="65" s="1"/>
  <c r="AC361" i="65"/>
  <c r="N161" i="65"/>
  <c r="X790" i="65"/>
  <c r="AE790" i="65"/>
  <c r="N394" i="65"/>
  <c r="AE109" i="65"/>
  <c r="AA510" i="65"/>
  <c r="N64" i="65"/>
  <c r="N714" i="65"/>
  <c r="N332" i="65"/>
  <c r="AA6" i="65"/>
  <c r="AA172" i="65"/>
  <c r="Z817" i="65"/>
  <c r="S816" i="65"/>
  <c r="Z525" i="65"/>
  <c r="P784" i="65"/>
  <c r="N782" i="65"/>
  <c r="AE456" i="65"/>
  <c r="N251" i="65"/>
  <c r="O601" i="65"/>
  <c r="P78" i="65"/>
  <c r="N842" i="65"/>
  <c r="S758" i="65"/>
  <c r="Z759" i="65"/>
  <c r="AA387" i="65"/>
  <c r="X466" i="65"/>
  <c r="P432" i="65"/>
  <c r="N732" i="65"/>
  <c r="O263" i="65"/>
  <c r="Z230" i="65"/>
  <c r="AC427" i="65"/>
  <c r="P601" i="65"/>
  <c r="P702" i="65"/>
  <c r="P676" i="65"/>
  <c r="P666" i="65"/>
  <c r="AA342" i="65"/>
  <c r="S762" i="65"/>
  <c r="Z763" i="65"/>
  <c r="AA831" i="65"/>
  <c r="AA830" i="65" s="1"/>
  <c r="T830" i="65"/>
  <c r="N402" i="65"/>
  <c r="P486" i="65"/>
  <c r="V812" i="65"/>
  <c r="AC813" i="65"/>
  <c r="AC812" i="65" s="1"/>
  <c r="Z626" i="65"/>
  <c r="Y626" i="65"/>
  <c r="AE782" i="65"/>
  <c r="X782" i="65"/>
  <c r="P429" i="65"/>
  <c r="AA497" i="65"/>
  <c r="N605" i="65"/>
  <c r="AE792" i="65"/>
  <c r="X792" i="65"/>
  <c r="Z707" i="65"/>
  <c r="S706" i="65"/>
  <c r="N462" i="65"/>
  <c r="P313" i="65"/>
  <c r="P57" i="65"/>
  <c r="AA110" i="65"/>
  <c r="Z725" i="65"/>
  <c r="S724" i="65"/>
  <c r="P148" i="65"/>
  <c r="P842" i="65"/>
  <c r="N496" i="65"/>
  <c r="X519" i="65"/>
  <c r="N828" i="65"/>
  <c r="AC139" i="65"/>
  <c r="P732" i="65"/>
  <c r="AE554" i="65"/>
  <c r="P263" i="65"/>
  <c r="AE35" i="79" l="1"/>
  <c r="AE34" i="79" s="1"/>
  <c r="AF35" i="79"/>
  <c r="AF34" i="79" s="1"/>
  <c r="N12" i="79"/>
  <c r="T12" i="79" s="1"/>
  <c r="AA12" i="79" s="1"/>
  <c r="X12" i="79"/>
  <c r="AE12" i="79" s="1"/>
  <c r="Q12" i="79"/>
  <c r="P12" i="79"/>
  <c r="V12" i="79" s="1"/>
  <c r="AC12" i="79" s="1"/>
  <c r="O12" i="79"/>
  <c r="U12" i="79" s="1"/>
  <c r="AB12" i="79" s="1"/>
  <c r="I13" i="79"/>
  <c r="M13" i="79" s="1"/>
  <c r="S13" i="79" s="1"/>
  <c r="E14" i="79"/>
  <c r="J13" i="79"/>
  <c r="Z11" i="79"/>
  <c r="Y11" i="79"/>
  <c r="Z12" i="79"/>
  <c r="AF223" i="65"/>
  <c r="Y225" i="65"/>
  <c r="Z225" i="65"/>
  <c r="N226" i="65"/>
  <c r="O226" i="65"/>
  <c r="P226" i="65"/>
  <c r="Q226" i="65"/>
  <c r="X226" i="65"/>
  <c r="Y224" i="65"/>
  <c r="AA224" i="65"/>
  <c r="AF224" i="65" s="1"/>
  <c r="AA225" i="65"/>
  <c r="AB225" i="65"/>
  <c r="AC225" i="65"/>
  <c r="AD225" i="65"/>
  <c r="S226" i="65"/>
  <c r="S220" i="65" s="1"/>
  <c r="M220" i="65"/>
  <c r="AF935" i="65"/>
  <c r="U657" i="65"/>
  <c r="U650" i="65"/>
  <c r="AB657" i="65"/>
  <c r="U645" i="65"/>
  <c r="AB650" i="65"/>
  <c r="Y634" i="65"/>
  <c r="U638" i="65"/>
  <c r="AB645" i="65"/>
  <c r="U625" i="65"/>
  <c r="U633" i="65"/>
  <c r="AB638" i="65"/>
  <c r="AB633" i="65"/>
  <c r="Y616" i="65"/>
  <c r="U629" i="65"/>
  <c r="U615" i="65"/>
  <c r="AB629" i="65"/>
  <c r="AB625" i="65"/>
  <c r="Y602" i="65"/>
  <c r="U596" i="65"/>
  <c r="U601" i="65"/>
  <c r="U605" i="65"/>
  <c r="AB615" i="65"/>
  <c r="AB611" i="65"/>
  <c r="U611" i="65"/>
  <c r="Y597" i="65"/>
  <c r="U592" i="65"/>
  <c r="AB605" i="65"/>
  <c r="AB601" i="65"/>
  <c r="U588" i="65"/>
  <c r="AB596" i="65"/>
  <c r="AB592" i="65"/>
  <c r="U577" i="65"/>
  <c r="AB588" i="65"/>
  <c r="U570" i="65"/>
  <c r="AB577" i="65"/>
  <c r="Y571" i="65"/>
  <c r="AB570" i="65"/>
  <c r="U554" i="65"/>
  <c r="U548" i="65"/>
  <c r="AB554" i="65"/>
  <c r="U542" i="65"/>
  <c r="U536" i="65"/>
  <c r="AB548" i="65"/>
  <c r="AB542" i="65"/>
  <c r="U530" i="65"/>
  <c r="U524" i="65"/>
  <c r="AB536" i="65"/>
  <c r="U516" i="65"/>
  <c r="U519" i="65"/>
  <c r="AB530" i="65"/>
  <c r="AB524" i="65"/>
  <c r="U511" i="65"/>
  <c r="U504" i="65"/>
  <c r="AB519" i="65"/>
  <c r="Y502" i="65"/>
  <c r="AB516" i="65"/>
  <c r="U501" i="65"/>
  <c r="U496" i="65"/>
  <c r="AB511" i="65"/>
  <c r="U491" i="65"/>
  <c r="U486" i="65"/>
  <c r="AB504" i="65"/>
  <c r="Y492" i="65"/>
  <c r="AB501" i="65"/>
  <c r="U480" i="65"/>
  <c r="AB496" i="65"/>
  <c r="AB491" i="65"/>
  <c r="U473" i="65"/>
  <c r="AB486" i="65"/>
  <c r="U466" i="65"/>
  <c r="AB480" i="65"/>
  <c r="U453" i="65"/>
  <c r="Y467" i="65"/>
  <c r="U462" i="65"/>
  <c r="U456" i="65"/>
  <c r="AB473" i="65"/>
  <c r="U447" i="65"/>
  <c r="U450" i="65"/>
  <c r="AB466" i="65"/>
  <c r="U444" i="65"/>
  <c r="Y439" i="65"/>
  <c r="AB462" i="65"/>
  <c r="U438" i="65"/>
  <c r="AB456" i="65"/>
  <c r="AB453" i="65"/>
  <c r="U429" i="65"/>
  <c r="Y430" i="65"/>
  <c r="U426" i="65"/>
  <c r="AB450" i="65"/>
  <c r="AB447" i="65"/>
  <c r="U432" i="65"/>
  <c r="AB444" i="65"/>
  <c r="Y423" i="65"/>
  <c r="U422" i="65"/>
  <c r="AB438" i="65"/>
  <c r="AB432" i="65"/>
  <c r="U415" i="65"/>
  <c r="AB429" i="65"/>
  <c r="AB426" i="65"/>
  <c r="U406" i="65"/>
  <c r="U410" i="65"/>
  <c r="AB422" i="65"/>
  <c r="AB415" i="65"/>
  <c r="U402" i="65"/>
  <c r="U394" i="65"/>
  <c r="AB410" i="65"/>
  <c r="AB406" i="65"/>
  <c r="U389" i="65"/>
  <c r="AB402" i="65"/>
  <c r="U384" i="65"/>
  <c r="AB394" i="65"/>
  <c r="U376" i="65"/>
  <c r="AB389" i="65"/>
  <c r="AB384" i="65"/>
  <c r="U366" i="65"/>
  <c r="AB376" i="65"/>
  <c r="U363" i="65"/>
  <c r="U353" i="65"/>
  <c r="AB366" i="65"/>
  <c r="AB363" i="65"/>
  <c r="U343" i="65"/>
  <c r="AB353" i="65"/>
  <c r="U335" i="65"/>
  <c r="U332" i="65"/>
  <c r="AB343" i="65"/>
  <c r="AB335" i="65"/>
  <c r="AB332" i="65"/>
  <c r="U318" i="65"/>
  <c r="U313" i="65"/>
  <c r="AB318" i="65"/>
  <c r="U306" i="65"/>
  <c r="U300" i="65"/>
  <c r="AB313" i="65"/>
  <c r="AB306" i="65"/>
  <c r="U291" i="65"/>
  <c r="AB300" i="65"/>
  <c r="U280" i="65"/>
  <c r="U285" i="65"/>
  <c r="AB291" i="65"/>
  <c r="U272" i="65"/>
  <c r="AB285" i="65"/>
  <c r="U267" i="65"/>
  <c r="AB280" i="65"/>
  <c r="U263" i="65"/>
  <c r="AB272" i="65"/>
  <c r="U257" i="65"/>
  <c r="AB267" i="65"/>
  <c r="U251" i="65"/>
  <c r="AB263" i="65"/>
  <c r="U245" i="65"/>
  <c r="U235" i="65"/>
  <c r="AB257" i="65"/>
  <c r="U242" i="65"/>
  <c r="AB251" i="65"/>
  <c r="U238" i="65"/>
  <c r="AB245" i="65"/>
  <c r="AB242" i="65"/>
  <c r="U229" i="65"/>
  <c r="Y230" i="65"/>
  <c r="U232" i="65"/>
  <c r="AB238" i="65"/>
  <c r="AB235" i="65"/>
  <c r="AB232" i="65"/>
  <c r="AB229" i="65"/>
  <c r="AD179" i="65"/>
  <c r="W179" i="65"/>
  <c r="W165" i="65"/>
  <c r="W169" i="65"/>
  <c r="AD169" i="65"/>
  <c r="W148" i="65"/>
  <c r="AD165" i="65"/>
  <c r="W161" i="65"/>
  <c r="AD161" i="65"/>
  <c r="W153" i="65"/>
  <c r="AD153" i="65"/>
  <c r="AD148" i="65"/>
  <c r="W138" i="65"/>
  <c r="AD138" i="65"/>
  <c r="W122" i="65"/>
  <c r="W127" i="65"/>
  <c r="AD127" i="65"/>
  <c r="AD122" i="65"/>
  <c r="W114" i="65"/>
  <c r="AD114" i="65"/>
  <c r="W109" i="65"/>
  <c r="AD109" i="65"/>
  <c r="W102" i="65"/>
  <c r="AD102" i="65"/>
  <c r="W84" i="65"/>
  <c r="AD84" i="65"/>
  <c r="W78" i="65"/>
  <c r="AD78" i="65"/>
  <c r="W73" i="65"/>
  <c r="AD73" i="65"/>
  <c r="W64" i="65"/>
  <c r="AD64" i="65"/>
  <c r="W60" i="65"/>
  <c r="AD60" i="65"/>
  <c r="W57" i="65"/>
  <c r="AD57" i="65"/>
  <c r="W50" i="65"/>
  <c r="AD50" i="65"/>
  <c r="W36" i="65"/>
  <c r="W43" i="65"/>
  <c r="W30" i="65"/>
  <c r="AD43" i="65"/>
  <c r="AD36" i="65"/>
  <c r="AD30" i="65"/>
  <c r="AF28" i="65"/>
  <c r="W17" i="65"/>
  <c r="AF27" i="65"/>
  <c r="AF26" i="65"/>
  <c r="AF25" i="65"/>
  <c r="AF24" i="65"/>
  <c r="AF23" i="65"/>
  <c r="AF20" i="65"/>
  <c r="AF19" i="65"/>
  <c r="AD17" i="65"/>
  <c r="W3" i="65"/>
  <c r="U179" i="65"/>
  <c r="AD3" i="65"/>
  <c r="AB179" i="65"/>
  <c r="U169" i="65"/>
  <c r="U161" i="65"/>
  <c r="U165" i="65"/>
  <c r="AB169" i="65"/>
  <c r="U148" i="65"/>
  <c r="AB165" i="65"/>
  <c r="U153" i="65"/>
  <c r="AB161" i="65"/>
  <c r="AB153" i="65"/>
  <c r="U138" i="65"/>
  <c r="AB148" i="65"/>
  <c r="U122" i="65"/>
  <c r="U127" i="65"/>
  <c r="AB138" i="65"/>
  <c r="U114" i="65"/>
  <c r="AB127" i="65"/>
  <c r="AB122" i="65"/>
  <c r="U109" i="65"/>
  <c r="Y110" i="65"/>
  <c r="U102" i="65"/>
  <c r="AB114" i="65"/>
  <c r="AB109" i="65"/>
  <c r="U84" i="65"/>
  <c r="AB102" i="65"/>
  <c r="U78" i="65"/>
  <c r="U73" i="65"/>
  <c r="AB84" i="65"/>
  <c r="AB78" i="65"/>
  <c r="U64" i="65"/>
  <c r="AB73" i="65"/>
  <c r="U57" i="65"/>
  <c r="U60" i="65"/>
  <c r="U50" i="65"/>
  <c r="AB64" i="65"/>
  <c r="AB60" i="65"/>
  <c r="U30" i="65"/>
  <c r="Y44" i="65"/>
  <c r="AB57" i="65"/>
  <c r="U43" i="65"/>
  <c r="U36" i="65"/>
  <c r="Y28" i="65"/>
  <c r="Y27" i="65"/>
  <c r="AB50" i="65"/>
  <c r="Y29" i="65"/>
  <c r="Y20" i="65"/>
  <c r="Y24" i="65"/>
  <c r="Y26" i="65"/>
  <c r="Y25" i="65"/>
  <c r="AB43" i="65"/>
  <c r="Y23" i="65"/>
  <c r="Y22" i="65"/>
  <c r="AB36" i="65"/>
  <c r="Y21" i="65"/>
  <c r="Y19" i="65"/>
  <c r="AB30" i="65"/>
  <c r="U17" i="65"/>
  <c r="AF29" i="65"/>
  <c r="Y16" i="65"/>
  <c r="Y15" i="65"/>
  <c r="Y12" i="65"/>
  <c r="Y14" i="65"/>
  <c r="Y4" i="65"/>
  <c r="AF22" i="65"/>
  <c r="AF21" i="65"/>
  <c r="AB17" i="65"/>
  <c r="U3" i="65"/>
  <c r="AB3" i="65"/>
  <c r="AF938" i="65"/>
  <c r="AF923" i="65"/>
  <c r="AF922" i="65" s="1"/>
  <c r="Z922" i="65"/>
  <c r="U780" i="65"/>
  <c r="AB781" i="65"/>
  <c r="AB780" i="65" s="1"/>
  <c r="U854" i="65"/>
  <c r="AB855" i="65"/>
  <c r="AB854" i="65" s="1"/>
  <c r="U842" i="65"/>
  <c r="AB843" i="65"/>
  <c r="AB842" i="65" s="1"/>
  <c r="U772" i="65"/>
  <c r="AB773" i="65"/>
  <c r="AB772" i="65" s="1"/>
  <c r="U828" i="65"/>
  <c r="AB829" i="65"/>
  <c r="AB828" i="65" s="1"/>
  <c r="U718" i="65"/>
  <c r="AB719" i="65"/>
  <c r="AB718" i="65" s="1"/>
  <c r="U750" i="65"/>
  <c r="AB751" i="65"/>
  <c r="AB750" i="65" s="1"/>
  <c r="U478" i="65"/>
  <c r="AB479" i="65"/>
  <c r="AB478" i="65" s="1"/>
  <c r="U844" i="65"/>
  <c r="AB845" i="65"/>
  <c r="AB844" i="65" s="1"/>
  <c r="U838" i="65"/>
  <c r="AB839" i="65"/>
  <c r="AB838" i="65" s="1"/>
  <c r="U692" i="65"/>
  <c r="AB693" i="65"/>
  <c r="AB692" i="65" s="1"/>
  <c r="U684" i="65"/>
  <c r="AB685" i="65"/>
  <c r="AB684" i="65" s="1"/>
  <c r="U922" i="65"/>
  <c r="AB923" i="65"/>
  <c r="AB922" i="65" s="1"/>
  <c r="U792" i="65"/>
  <c r="AB793" i="65"/>
  <c r="AB792" i="65" s="1"/>
  <c r="U400" i="65"/>
  <c r="AB401" i="65"/>
  <c r="AB400" i="65" s="1"/>
  <c r="U724" i="65"/>
  <c r="AB725" i="65"/>
  <c r="AB724" i="65" s="1"/>
  <c r="U722" i="65"/>
  <c r="AB723" i="65"/>
  <c r="AB722" i="65" s="1"/>
  <c r="U804" i="65"/>
  <c r="AB805" i="65"/>
  <c r="AB804" i="65" s="1"/>
  <c r="U802" i="65"/>
  <c r="AB803" i="65"/>
  <c r="AB802" i="65" s="1"/>
  <c r="U712" i="65"/>
  <c r="AB713" i="65"/>
  <c r="AB712" i="65" s="1"/>
  <c r="U678" i="65"/>
  <c r="AB679" i="65"/>
  <c r="AB678" i="65" s="1"/>
  <c r="U832" i="65"/>
  <c r="AB833" i="65"/>
  <c r="AB832" i="65" s="1"/>
  <c r="U800" i="65"/>
  <c r="AB801" i="65"/>
  <c r="AB800" i="65" s="1"/>
  <c r="U788" i="65"/>
  <c r="AB789" i="65"/>
  <c r="AB788" i="65" s="1"/>
  <c r="U840" i="65"/>
  <c r="AB841" i="65"/>
  <c r="AB840" i="65" s="1"/>
  <c r="U794" i="65"/>
  <c r="AB795" i="65"/>
  <c r="AB794" i="65" s="1"/>
  <c r="U489" i="65"/>
  <c r="AB490" i="65"/>
  <c r="AB489" i="65" s="1"/>
  <c r="U676" i="65"/>
  <c r="AB677" i="65"/>
  <c r="AB676" i="65" s="1"/>
  <c r="U836" i="65"/>
  <c r="AB837" i="65"/>
  <c r="AB836" i="65" s="1"/>
  <c r="U834" i="65"/>
  <c r="AB835" i="65"/>
  <c r="AB834" i="65" s="1"/>
  <c r="U662" i="65"/>
  <c r="AB663" i="65"/>
  <c r="AB662" i="65" s="1"/>
  <c r="U682" i="65"/>
  <c r="AB683" i="65"/>
  <c r="AB682" i="65" s="1"/>
  <c r="U756" i="65"/>
  <c r="AB757" i="65"/>
  <c r="AB756" i="65" s="1"/>
  <c r="U714" i="65"/>
  <c r="AB715" i="65"/>
  <c r="AB714" i="65" s="1"/>
  <c r="U758" i="65"/>
  <c r="AB759" i="65"/>
  <c r="AB758" i="65" s="1"/>
  <c r="Y665" i="65"/>
  <c r="Y664" i="65" s="1"/>
  <c r="U704" i="65"/>
  <c r="AB705" i="65"/>
  <c r="AB704" i="65" s="1"/>
  <c r="U762" i="65"/>
  <c r="AB763" i="65"/>
  <c r="AB762" i="65" s="1"/>
  <c r="U674" i="65"/>
  <c r="AB675" i="65"/>
  <c r="AB674" i="65" s="1"/>
  <c r="U748" i="65"/>
  <c r="AB749" i="65"/>
  <c r="AB748" i="65" s="1"/>
  <c r="U668" i="65"/>
  <c r="AB669" i="65"/>
  <c r="AB668" i="65" s="1"/>
  <c r="U696" i="65"/>
  <c r="AB697" i="65"/>
  <c r="AB696" i="65" s="1"/>
  <c r="U822" i="65"/>
  <c r="AB823" i="65"/>
  <c r="AB822" i="65" s="1"/>
  <c r="U732" i="65"/>
  <c r="AB733" i="65"/>
  <c r="AB732" i="65" s="1"/>
  <c r="U852" i="65"/>
  <c r="AB853" i="65"/>
  <c r="AB852" i="65" s="1"/>
  <c r="U730" i="65"/>
  <c r="AB731" i="65"/>
  <c r="AB730" i="65" s="1"/>
  <c r="U798" i="65"/>
  <c r="AB799" i="65"/>
  <c r="AB798" i="65" s="1"/>
  <c r="U770" i="65"/>
  <c r="AB771" i="65"/>
  <c r="AB770" i="65" s="1"/>
  <c r="U806" i="65"/>
  <c r="AB807" i="65"/>
  <c r="AB806" i="65" s="1"/>
  <c r="U686" i="65"/>
  <c r="AB687" i="65"/>
  <c r="AB686" i="65" s="1"/>
  <c r="U670" i="65"/>
  <c r="AB671" i="65"/>
  <c r="AB670" i="65" s="1"/>
  <c r="U848" i="65"/>
  <c r="AB849" i="65"/>
  <c r="AB848" i="65" s="1"/>
  <c r="U752" i="65"/>
  <c r="AB753" i="65"/>
  <c r="AB752" i="65" s="1"/>
  <c r="U796" i="65"/>
  <c r="AB797" i="65"/>
  <c r="AB796" i="65" s="1"/>
  <c r="U810" i="65"/>
  <c r="AB811" i="65"/>
  <c r="AB810" i="65" s="1"/>
  <c r="U698" i="65"/>
  <c r="AB699" i="65"/>
  <c r="AB698" i="65" s="1"/>
  <c r="U710" i="65"/>
  <c r="AB711" i="65"/>
  <c r="AB710" i="65" s="1"/>
  <c r="U690" i="65"/>
  <c r="AB691" i="65"/>
  <c r="AB690" i="65" s="1"/>
  <c r="U846" i="65"/>
  <c r="AB847" i="65"/>
  <c r="AB846" i="65" s="1"/>
  <c r="U816" i="65"/>
  <c r="AB817" i="65"/>
  <c r="AB816" i="65" s="1"/>
  <c r="U808" i="65"/>
  <c r="AB809" i="65"/>
  <c r="AB808" i="65" s="1"/>
  <c r="U820" i="65"/>
  <c r="AB821" i="65"/>
  <c r="AB820" i="65" s="1"/>
  <c r="U850" i="65"/>
  <c r="AB851" i="65"/>
  <c r="AB850" i="65" s="1"/>
  <c r="U790" i="65"/>
  <c r="AB791" i="65"/>
  <c r="AB790" i="65" s="1"/>
  <c r="U774" i="65"/>
  <c r="AB775" i="65"/>
  <c r="AB774" i="65" s="1"/>
  <c r="U744" i="65"/>
  <c r="AB745" i="65"/>
  <c r="AB744" i="65" s="1"/>
  <c r="U672" i="65"/>
  <c r="AB673" i="65"/>
  <c r="AB672" i="65" s="1"/>
  <c r="U742" i="65"/>
  <c r="AB743" i="65"/>
  <c r="AB742" i="65" s="1"/>
  <c r="U700" i="65"/>
  <c r="AB701" i="65"/>
  <c r="AB700" i="65" s="1"/>
  <c r="U736" i="65"/>
  <c r="AB737" i="65"/>
  <c r="AB736" i="65" s="1"/>
  <c r="U818" i="65"/>
  <c r="AB819" i="65"/>
  <c r="AB818" i="65" s="1"/>
  <c r="U716" i="65"/>
  <c r="AB717" i="65"/>
  <c r="AB716" i="65" s="1"/>
  <c r="U720" i="65"/>
  <c r="AB721" i="65"/>
  <c r="AB720" i="65" s="1"/>
  <c r="U746" i="65"/>
  <c r="AB747" i="65"/>
  <c r="AB746" i="65" s="1"/>
  <c r="U666" i="65"/>
  <c r="AB667" i="65"/>
  <c r="AB666" i="65" s="1"/>
  <c r="U764" i="65"/>
  <c r="AB765" i="65"/>
  <c r="AB764" i="65" s="1"/>
  <c r="U708" i="65"/>
  <c r="AB709" i="65"/>
  <c r="AB708" i="65" s="1"/>
  <c r="U786" i="65"/>
  <c r="AB787" i="65"/>
  <c r="AB786" i="65" s="1"/>
  <c r="U782" i="65"/>
  <c r="AB783" i="65"/>
  <c r="AB782" i="65" s="1"/>
  <c r="U826" i="65"/>
  <c r="AB827" i="65"/>
  <c r="AB826" i="65" s="1"/>
  <c r="U778" i="65"/>
  <c r="AB779" i="65"/>
  <c r="AB778" i="65" s="1"/>
  <c r="U766" i="65"/>
  <c r="AB767" i="65"/>
  <c r="AB766" i="65" s="1"/>
  <c r="U830" i="65"/>
  <c r="AB831" i="65"/>
  <c r="AB830" i="65" s="1"/>
  <c r="U784" i="65"/>
  <c r="AB785" i="65"/>
  <c r="AB784" i="65" s="1"/>
  <c r="U694" i="65"/>
  <c r="AB695" i="65"/>
  <c r="AB694" i="65" s="1"/>
  <c r="U706" i="65"/>
  <c r="AB707" i="65"/>
  <c r="AB706" i="65" s="1"/>
  <c r="U728" i="65"/>
  <c r="AB729" i="65"/>
  <c r="AB728" i="65" s="1"/>
  <c r="U726" i="65"/>
  <c r="AB727" i="65"/>
  <c r="AB726" i="65" s="1"/>
  <c r="U664" i="65"/>
  <c r="AB665" i="65"/>
  <c r="AB664" i="65" s="1"/>
  <c r="U734" i="65"/>
  <c r="AB735" i="65"/>
  <c r="AB734" i="65" s="1"/>
  <c r="U814" i="65"/>
  <c r="AB815" i="65"/>
  <c r="AB814" i="65" s="1"/>
  <c r="U754" i="65"/>
  <c r="AB755" i="65"/>
  <c r="AB754" i="65" s="1"/>
  <c r="U824" i="65"/>
  <c r="AB825" i="65"/>
  <c r="AB824" i="65" s="1"/>
  <c r="U760" i="65"/>
  <c r="AB761" i="65"/>
  <c r="AB760" i="65" s="1"/>
  <c r="U688" i="65"/>
  <c r="AB689" i="65"/>
  <c r="AB688" i="65" s="1"/>
  <c r="U768" i="65"/>
  <c r="AB769" i="65"/>
  <c r="AB768" i="65" s="1"/>
  <c r="U740" i="65"/>
  <c r="AB741" i="65"/>
  <c r="AB740" i="65" s="1"/>
  <c r="U776" i="65"/>
  <c r="AB777" i="65"/>
  <c r="AB776" i="65" s="1"/>
  <c r="U738" i="65"/>
  <c r="AB739" i="65"/>
  <c r="AB738" i="65" s="1"/>
  <c r="U680" i="65"/>
  <c r="AB681" i="65"/>
  <c r="AB680" i="65" s="1"/>
  <c r="U812" i="65"/>
  <c r="AB813" i="65"/>
  <c r="AB812" i="65" s="1"/>
  <c r="U702" i="65"/>
  <c r="AB703" i="65"/>
  <c r="AB702" i="65" s="1"/>
  <c r="Y769" i="65"/>
  <c r="Y768" i="65" s="1"/>
  <c r="Y671" i="65"/>
  <c r="Y670" i="65" s="1"/>
  <c r="Y813" i="65"/>
  <c r="Y812" i="65" s="1"/>
  <c r="Y681" i="65"/>
  <c r="Y680" i="65" s="1"/>
  <c r="W98" i="65"/>
  <c r="AD99" i="65"/>
  <c r="AD98" i="65" s="1"/>
  <c r="W34" i="65"/>
  <c r="AD35" i="65"/>
  <c r="AD34" i="65" s="1"/>
  <c r="W100" i="65"/>
  <c r="AD101" i="65"/>
  <c r="AD100" i="65" s="1"/>
  <c r="W92" i="65"/>
  <c r="AD93" i="65"/>
  <c r="AD92" i="65" s="1"/>
  <c r="W146" i="65"/>
  <c r="AD147" i="65"/>
  <c r="AD146" i="65" s="1"/>
  <c r="W96" i="65"/>
  <c r="AD97" i="65"/>
  <c r="AD96" i="65" s="1"/>
  <c r="W39" i="65"/>
  <c r="AD40" i="65"/>
  <c r="AD39" i="65" s="1"/>
  <c r="W55" i="65"/>
  <c r="AD56" i="65"/>
  <c r="AD55" i="65" s="1"/>
  <c r="W41" i="65"/>
  <c r="AD42" i="65"/>
  <c r="AD41" i="65" s="1"/>
  <c r="W94" i="65"/>
  <c r="AD95" i="65"/>
  <c r="AD94" i="65" s="1"/>
  <c r="U41" i="65"/>
  <c r="AB42" i="65"/>
  <c r="AB41" i="65" s="1"/>
  <c r="U96" i="65"/>
  <c r="AB97" i="65"/>
  <c r="AB96" i="65" s="1"/>
  <c r="U146" i="65"/>
  <c r="AB147" i="65"/>
  <c r="AB146" i="65" s="1"/>
  <c r="U34" i="65"/>
  <c r="AB35" i="65"/>
  <c r="AB34" i="65" s="1"/>
  <c r="U39" i="65"/>
  <c r="AB40" i="65"/>
  <c r="AB39" i="65" s="1"/>
  <c r="U55" i="65"/>
  <c r="AB56" i="65"/>
  <c r="AB55" i="65" s="1"/>
  <c r="U94" i="65"/>
  <c r="AB95" i="65"/>
  <c r="AB94" i="65" s="1"/>
  <c r="U100" i="65"/>
  <c r="AB101" i="65"/>
  <c r="AB100" i="65" s="1"/>
  <c r="U92" i="65"/>
  <c r="AB93" i="65"/>
  <c r="AB92" i="65" s="1"/>
  <c r="U98" i="65"/>
  <c r="AB99" i="65"/>
  <c r="AB98" i="65" s="1"/>
  <c r="S229" i="65"/>
  <c r="Y934" i="65"/>
  <c r="Y627" i="65"/>
  <c r="Y382" i="65"/>
  <c r="Y485" i="65"/>
  <c r="Y623" i="65"/>
  <c r="AF607" i="65"/>
  <c r="AF120" i="65"/>
  <c r="V165" i="65"/>
  <c r="S625" i="65"/>
  <c r="S57" i="65"/>
  <c r="AA232" i="65"/>
  <c r="Y568" i="65"/>
  <c r="AF53" i="65"/>
  <c r="AF275" i="65"/>
  <c r="AF551" i="65"/>
  <c r="Y139" i="65"/>
  <c r="S122" i="65"/>
  <c r="Y375" i="65"/>
  <c r="Y587" i="65"/>
  <c r="Y347" i="65"/>
  <c r="Y417" i="65"/>
  <c r="AF75" i="65"/>
  <c r="Y286" i="65"/>
  <c r="Y297" i="65"/>
  <c r="AF276" i="65"/>
  <c r="Y550" i="65"/>
  <c r="Y505" i="65"/>
  <c r="T596" i="65"/>
  <c r="Y659" i="65"/>
  <c r="Y290" i="65"/>
  <c r="Y134" i="65"/>
  <c r="AF81" i="65"/>
  <c r="Y643" i="65"/>
  <c r="Y295" i="65"/>
  <c r="Y419" i="65"/>
  <c r="Y82" i="65"/>
  <c r="Y474" i="65"/>
  <c r="S429" i="65"/>
  <c r="Y279" i="65"/>
  <c r="Y181" i="65"/>
  <c r="Y404" i="65"/>
  <c r="AC450" i="65"/>
  <c r="S444" i="65"/>
  <c r="Y126" i="65"/>
  <c r="Y421" i="65"/>
  <c r="Y377" i="65"/>
  <c r="V450" i="65"/>
  <c r="Y636" i="65"/>
  <c r="Y337" i="65"/>
  <c r="Y305" i="65"/>
  <c r="Y345" i="65"/>
  <c r="T519" i="65"/>
  <c r="Y437" i="65"/>
  <c r="AC749" i="65"/>
  <c r="AC748" i="65" s="1"/>
  <c r="S363" i="65"/>
  <c r="V122" i="65"/>
  <c r="AF565" i="65"/>
  <c r="Y68" i="65"/>
  <c r="AF659" i="65"/>
  <c r="Y378" i="65"/>
  <c r="Y308" i="65"/>
  <c r="Y488" i="65"/>
  <c r="Y271" i="65"/>
  <c r="S450" i="65"/>
  <c r="T43" i="65"/>
  <c r="Y76" i="65"/>
  <c r="AF584" i="65"/>
  <c r="Y194" i="65"/>
  <c r="Y368" i="65"/>
  <c r="Y151" i="65"/>
  <c r="AF562" i="65"/>
  <c r="Y277" i="65"/>
  <c r="Y325" i="65"/>
  <c r="Y315" i="65"/>
  <c r="AF465" i="65"/>
  <c r="S588" i="65"/>
  <c r="S332" i="65"/>
  <c r="Z729" i="65"/>
  <c r="Z728" i="65" s="1"/>
  <c r="V501" i="65"/>
  <c r="Y621" i="65"/>
  <c r="Y172" i="65"/>
  <c r="AF143" i="65"/>
  <c r="Y526" i="65"/>
  <c r="Z926" i="65"/>
  <c r="AF926" i="65" s="1"/>
  <c r="AF513" i="65"/>
  <c r="AF135" i="65"/>
  <c r="Y600" i="65"/>
  <c r="Y497" i="65"/>
  <c r="Y515" i="65"/>
  <c r="Y644" i="65"/>
  <c r="AF348" i="65"/>
  <c r="Y507" i="65"/>
  <c r="AF559" i="65"/>
  <c r="Y567" i="65"/>
  <c r="Y414" i="65"/>
  <c r="Y189" i="65"/>
  <c r="Y559" i="65"/>
  <c r="Y446" i="65"/>
  <c r="Y182" i="65"/>
  <c r="Z147" i="65"/>
  <c r="Z146" i="65" s="1"/>
  <c r="AF436" i="65"/>
  <c r="AF152" i="65"/>
  <c r="Y118" i="65"/>
  <c r="AF485" i="65"/>
  <c r="Y260" i="65"/>
  <c r="Y304" i="65"/>
  <c r="Y561" i="65"/>
  <c r="AF609" i="65"/>
  <c r="AC447" i="65"/>
  <c r="Z189" i="65"/>
  <c r="AF190" i="65"/>
  <c r="AF189" i="65" s="1"/>
  <c r="Y54" i="65"/>
  <c r="Y562" i="65"/>
  <c r="AF89" i="65"/>
  <c r="V548" i="65"/>
  <c r="Y373" i="65"/>
  <c r="AF619" i="65"/>
  <c r="AF176" i="65"/>
  <c r="Y599" i="65"/>
  <c r="AF144" i="65"/>
  <c r="T229" i="65"/>
  <c r="AF349" i="65"/>
  <c r="AF614" i="65"/>
  <c r="AF644" i="65"/>
  <c r="AF441" i="65"/>
  <c r="Z629" i="65"/>
  <c r="Y463" i="65"/>
  <c r="S605" i="65"/>
  <c r="Y330" i="65"/>
  <c r="Y281" i="65"/>
  <c r="Y289" i="65"/>
  <c r="Y607" i="65"/>
  <c r="Y610" i="65"/>
  <c r="Y476" i="65"/>
  <c r="Y77" i="65"/>
  <c r="Y618" i="65"/>
  <c r="AF405" i="65"/>
  <c r="AF183" i="65"/>
  <c r="S73" i="65"/>
  <c r="Y589" i="65"/>
  <c r="S447" i="65"/>
  <c r="Y499" i="65"/>
  <c r="AF133" i="65"/>
  <c r="Y38" i="65"/>
  <c r="Y124" i="65"/>
  <c r="T504" i="65"/>
  <c r="V496" i="65"/>
  <c r="T78" i="65"/>
  <c r="V462" i="65"/>
  <c r="Y37" i="65"/>
  <c r="Y440" i="65"/>
  <c r="T122" i="65"/>
  <c r="Y329" i="65"/>
  <c r="Y576" i="65"/>
  <c r="Y270" i="65"/>
  <c r="S306" i="65"/>
  <c r="Y469" i="65"/>
  <c r="Y45" i="65"/>
  <c r="Y620" i="65"/>
  <c r="S422" i="65"/>
  <c r="Y177" i="65"/>
  <c r="T516" i="65"/>
  <c r="Y158" i="65"/>
  <c r="AF159" i="65"/>
  <c r="T384" i="65"/>
  <c r="S257" i="65"/>
  <c r="AF440" i="65"/>
  <c r="Y362" i="65"/>
  <c r="Y442" i="65"/>
  <c r="Y249" i="65"/>
  <c r="S496" i="65"/>
  <c r="Z931" i="65"/>
  <c r="AF931" i="65" s="1"/>
  <c r="AF661" i="65"/>
  <c r="V313" i="65"/>
  <c r="Y385" i="65"/>
  <c r="V332" i="65"/>
  <c r="Y72" i="65"/>
  <c r="Y278" i="65"/>
  <c r="Y312" i="65"/>
  <c r="AF442" i="65"/>
  <c r="Y383" i="65"/>
  <c r="S629" i="65"/>
  <c r="Y361" i="65"/>
  <c r="AF350" i="65"/>
  <c r="Y185" i="65"/>
  <c r="Y262" i="65"/>
  <c r="AF500" i="65"/>
  <c r="Y443" i="65"/>
  <c r="AC507" i="65"/>
  <c r="AC504" i="65" s="1"/>
  <c r="Y371" i="65"/>
  <c r="V36" i="65"/>
  <c r="Y80" i="65"/>
  <c r="S232" i="65"/>
  <c r="Y250" i="65"/>
  <c r="AF150" i="65"/>
  <c r="AF362" i="65"/>
  <c r="Y323" i="65"/>
  <c r="Y259" i="65"/>
  <c r="Y128" i="65"/>
  <c r="V109" i="65"/>
  <c r="AF136" i="65"/>
  <c r="Y349" i="65"/>
  <c r="Y509" i="65"/>
  <c r="AF164" i="65"/>
  <c r="AF383" i="65"/>
  <c r="Y648" i="65"/>
  <c r="S504" i="65"/>
  <c r="Z194" i="65"/>
  <c r="AF195" i="65"/>
  <c r="AF194" i="65" s="1"/>
  <c r="Y436" i="65"/>
  <c r="Y159" i="65"/>
  <c r="V601" i="65"/>
  <c r="S402" i="65"/>
  <c r="S633" i="65"/>
  <c r="Y121" i="65"/>
  <c r="Y275" i="65"/>
  <c r="Y500" i="65"/>
  <c r="AF413" i="65"/>
  <c r="AF409" i="65"/>
  <c r="AF583" i="65"/>
  <c r="Y302" i="65"/>
  <c r="AF446" i="65"/>
  <c r="AF297" i="65"/>
  <c r="AF398" i="65"/>
  <c r="AF184" i="65"/>
  <c r="AF534" i="65"/>
  <c r="AF495" i="65"/>
  <c r="AF374" i="65"/>
  <c r="AF515" i="65"/>
  <c r="AF145" i="65"/>
  <c r="S662" i="65"/>
  <c r="V96" i="65"/>
  <c r="Y283" i="65"/>
  <c r="Y495" i="65"/>
  <c r="Y396" i="65"/>
  <c r="AA262" i="65"/>
  <c r="AF262" i="65" s="1"/>
  <c r="Y635" i="65"/>
  <c r="AC295" i="65"/>
  <c r="AF295" i="65" s="1"/>
  <c r="AF498" i="65"/>
  <c r="AF414" i="65"/>
  <c r="Z488" i="65"/>
  <c r="AF488" i="65" s="1"/>
  <c r="Y152" i="65"/>
  <c r="Y374" i="65"/>
  <c r="V384" i="65"/>
  <c r="Y640" i="65"/>
  <c r="AF359" i="65"/>
  <c r="S524" i="65"/>
  <c r="T30" i="65"/>
  <c r="Y352" i="65"/>
  <c r="Y647" i="65"/>
  <c r="Z124" i="65"/>
  <c r="AF124" i="65" s="1"/>
  <c r="Y324" i="65"/>
  <c r="Y405" i="65"/>
  <c r="Y358" i="65"/>
  <c r="Y108" i="65"/>
  <c r="Y534" i="65"/>
  <c r="Y498" i="65"/>
  <c r="S784" i="65"/>
  <c r="AA499" i="65"/>
  <c r="AF499" i="65" s="1"/>
  <c r="AF585" i="65"/>
  <c r="Z492" i="65"/>
  <c r="Z491" i="65" s="1"/>
  <c r="AF526" i="65"/>
  <c r="Z428" i="65"/>
  <c r="Z426" i="65" s="1"/>
  <c r="AA185" i="65"/>
  <c r="AF185" i="65" s="1"/>
  <c r="Z506" i="65"/>
  <c r="Z504" i="65" s="1"/>
  <c r="Y475" i="65"/>
  <c r="AF54" i="65"/>
  <c r="Z347" i="65"/>
  <c r="AF347" i="65" s="1"/>
  <c r="AF558" i="65"/>
  <c r="Z371" i="65"/>
  <c r="AF371" i="65" s="1"/>
  <c r="Y328" i="65"/>
  <c r="Y244" i="65"/>
  <c r="Y455" i="65"/>
  <c r="Y119" i="65"/>
  <c r="AC610" i="65"/>
  <c r="AF610" i="65" s="1"/>
  <c r="Z76" i="65"/>
  <c r="Z73" i="65" s="1"/>
  <c r="Y327" i="65"/>
  <c r="Y331" i="65"/>
  <c r="Y619" i="65"/>
  <c r="Y581" i="65"/>
  <c r="S650" i="65"/>
  <c r="Y743" i="65"/>
  <c r="Y742" i="65" s="1"/>
  <c r="AA417" i="65"/>
  <c r="T109" i="65"/>
  <c r="V504" i="65"/>
  <c r="Y321" i="65"/>
  <c r="Y541" i="65"/>
  <c r="V84" i="65"/>
  <c r="AC285" i="65"/>
  <c r="Y187" i="65"/>
  <c r="Y247" i="65"/>
  <c r="Y346" i="65"/>
  <c r="Y598" i="65"/>
  <c r="AF256" i="65"/>
  <c r="AF522" i="65"/>
  <c r="V491" i="65"/>
  <c r="AF188" i="65"/>
  <c r="AF113" i="65"/>
  <c r="AC496" i="65"/>
  <c r="AC430" i="65"/>
  <c r="AC337" i="65"/>
  <c r="AF337" i="65" s="1"/>
  <c r="Y137" i="65"/>
  <c r="Y261" i="65"/>
  <c r="Y481" i="65"/>
  <c r="AF48" i="65"/>
  <c r="Z443" i="65"/>
  <c r="AF443" i="65" s="1"/>
  <c r="AA109" i="65"/>
  <c r="Y252" i="65"/>
  <c r="Y164" i="65"/>
  <c r="Y296" i="65"/>
  <c r="Y924" i="65"/>
  <c r="AF553" i="65"/>
  <c r="AF576" i="65"/>
  <c r="Y48" i="65"/>
  <c r="Y276" i="65"/>
  <c r="Y46" i="65"/>
  <c r="Y614" i="65"/>
  <c r="Y370" i="65"/>
  <c r="Y510" i="65"/>
  <c r="S491" i="65"/>
  <c r="AF370" i="65"/>
  <c r="AF324" i="65"/>
  <c r="Y79" i="65"/>
  <c r="V285" i="65"/>
  <c r="Y31" i="65"/>
  <c r="AA229" i="65"/>
  <c r="AC60" i="65"/>
  <c r="Y106" i="65"/>
  <c r="Y310" i="65"/>
  <c r="Y145" i="65"/>
  <c r="AC747" i="65"/>
  <c r="AC746" i="65" s="1"/>
  <c r="S466" i="65"/>
  <c r="AF574" i="65"/>
  <c r="V179" i="65"/>
  <c r="AF250" i="65"/>
  <c r="Y560" i="65"/>
  <c r="Y545" i="65"/>
  <c r="Y656" i="65"/>
  <c r="AF158" i="65"/>
  <c r="AC277" i="65"/>
  <c r="AF277" i="65" s="1"/>
  <c r="Y565" i="65"/>
  <c r="AF404" i="65"/>
  <c r="AF600" i="65"/>
  <c r="S438" i="65"/>
  <c r="AC444" i="65"/>
  <c r="AA361" i="65"/>
  <c r="AF361" i="65" s="1"/>
  <c r="AF356" i="65"/>
  <c r="S638" i="65"/>
  <c r="Y557" i="65"/>
  <c r="Y105" i="65"/>
  <c r="T480" i="65"/>
  <c r="Y116" i="65"/>
  <c r="AF651" i="65"/>
  <c r="AF107" i="65"/>
  <c r="Z437" i="65"/>
  <c r="AF437" i="65" s="1"/>
  <c r="Y573" i="65"/>
  <c r="AF329" i="65"/>
  <c r="AF327" i="65"/>
  <c r="AF368" i="65"/>
  <c r="Y67" i="65"/>
  <c r="AF259" i="65"/>
  <c r="AF484" i="65"/>
  <c r="Y586" i="65"/>
  <c r="Z237" i="65"/>
  <c r="Z235" i="65" s="1"/>
  <c r="Y348" i="65"/>
  <c r="Y350" i="65"/>
  <c r="Y356" i="65"/>
  <c r="T291" i="65"/>
  <c r="S570" i="65"/>
  <c r="Y585" i="65"/>
  <c r="Y452" i="65"/>
  <c r="Y608" i="65"/>
  <c r="Y90" i="65"/>
  <c r="Y284" i="65"/>
  <c r="V389" i="65"/>
  <c r="Y256" i="65"/>
  <c r="Y522" i="65"/>
  <c r="Y420" i="65"/>
  <c r="Y539" i="65"/>
  <c r="AF314" i="65"/>
  <c r="Z469" i="65"/>
  <c r="AF469" i="65" s="1"/>
  <c r="S530" i="65"/>
  <c r="AF338" i="65"/>
  <c r="AF603" i="65"/>
  <c r="Y508" i="65"/>
  <c r="Y231" i="65"/>
  <c r="AF345" i="65"/>
  <c r="AF125" i="65"/>
  <c r="AF69" i="65"/>
  <c r="AF461" i="65"/>
  <c r="AC601" i="65"/>
  <c r="Y176" i="65"/>
  <c r="AC134" i="65"/>
  <c r="AF134" i="65" s="1"/>
  <c r="AF91" i="65"/>
  <c r="Y546" i="65"/>
  <c r="Y527" i="65"/>
  <c r="Y117" i="65"/>
  <c r="T638" i="65"/>
  <c r="Y506" i="65"/>
  <c r="Y125" i="65"/>
  <c r="Y472" i="65"/>
  <c r="S64" i="65"/>
  <c r="AF608" i="65"/>
  <c r="T267" i="65"/>
  <c r="S245" i="65"/>
  <c r="S272" i="65"/>
  <c r="S36" i="65"/>
  <c r="V625" i="65"/>
  <c r="Y59" i="65"/>
  <c r="Y120" i="65"/>
  <c r="Y66" i="65"/>
  <c r="Y53" i="65"/>
  <c r="Y572" i="65"/>
  <c r="AF539" i="65"/>
  <c r="AF360" i="65"/>
  <c r="Y167" i="65"/>
  <c r="V376" i="65"/>
  <c r="AF117" i="65"/>
  <c r="Y579" i="65"/>
  <c r="Y173" i="65"/>
  <c r="Y340" i="65"/>
  <c r="AF546" i="65"/>
  <c r="AF598" i="65"/>
  <c r="Y87" i="65"/>
  <c r="Z68" i="65"/>
  <c r="AF68" i="65" s="1"/>
  <c r="AC382" i="65"/>
  <c r="AF382" i="65" s="1"/>
  <c r="AC177" i="65"/>
  <c r="AF177" i="65" s="1"/>
  <c r="AF635" i="65"/>
  <c r="AF126" i="65"/>
  <c r="AA46" i="65"/>
  <c r="AF46" i="65" s="1"/>
  <c r="AF391" i="65"/>
  <c r="AA77" i="65"/>
  <c r="AF77" i="65" s="1"/>
  <c r="AF121" i="65"/>
  <c r="Y624" i="65"/>
  <c r="Y75" i="65"/>
  <c r="AF59" i="65"/>
  <c r="Y320" i="65"/>
  <c r="AF572" i="65"/>
  <c r="AC743" i="65"/>
  <c r="AC742" i="65" s="1"/>
  <c r="Y428" i="65"/>
  <c r="Y142" i="65"/>
  <c r="Y434" i="65"/>
  <c r="AF566" i="65"/>
  <c r="AF341" i="65"/>
  <c r="Y355" i="65"/>
  <c r="Y131" i="65"/>
  <c r="AF641" i="65"/>
  <c r="Y338" i="65"/>
  <c r="AC42" i="65"/>
  <c r="AC41" i="65" s="1"/>
  <c r="AF330" i="65"/>
  <c r="Y397" i="65"/>
  <c r="Y425" i="65"/>
  <c r="AF552" i="65"/>
  <c r="S596" i="65"/>
  <c r="Y71" i="65"/>
  <c r="T496" i="65"/>
  <c r="Y372" i="65"/>
  <c r="Y398" i="65"/>
  <c r="Y564" i="65"/>
  <c r="Y184" i="65"/>
  <c r="Y591" i="65"/>
  <c r="Y552" i="65"/>
  <c r="S592" i="65"/>
  <c r="Y351" i="65"/>
  <c r="AA428" i="65"/>
  <c r="AF163" i="65"/>
  <c r="AA434" i="65"/>
  <c r="AF434" i="65" s="1"/>
  <c r="AC355" i="65"/>
  <c r="AF355" i="65" s="1"/>
  <c r="T376" i="65"/>
  <c r="Y91" i="65"/>
  <c r="S554" i="65"/>
  <c r="AA506" i="65"/>
  <c r="Y132" i="65"/>
  <c r="Y62" i="65"/>
  <c r="AF284" i="65"/>
  <c r="Y255" i="65"/>
  <c r="Y294" i="65"/>
  <c r="Y411" i="65"/>
  <c r="V280" i="65"/>
  <c r="V447" i="65"/>
  <c r="Y574" i="65"/>
  <c r="Y655" i="65"/>
  <c r="Y441" i="65"/>
  <c r="AF452" i="65"/>
  <c r="Y651" i="65"/>
  <c r="AF561" i="65"/>
  <c r="Y140" i="65"/>
  <c r="AF595" i="65"/>
  <c r="Y174" i="65"/>
  <c r="Y540" i="65"/>
  <c r="Y386" i="65"/>
  <c r="Z454" i="65"/>
  <c r="Z453" i="65" s="1"/>
  <c r="Y649" i="65"/>
  <c r="AF567" i="65"/>
  <c r="T491" i="65"/>
  <c r="AF358" i="65"/>
  <c r="Y97" i="65"/>
  <c r="Y96" i="65" s="1"/>
  <c r="AF108" i="65"/>
  <c r="AA363" i="65"/>
  <c r="Y144" i="65"/>
  <c r="Y641" i="65"/>
  <c r="AF532" i="65"/>
  <c r="Y322" i="65"/>
  <c r="Y89" i="65"/>
  <c r="Y563" i="65"/>
  <c r="Y157" i="65"/>
  <c r="Y133" i="65"/>
  <c r="AF247" i="65"/>
  <c r="Y241" i="65"/>
  <c r="AF294" i="65"/>
  <c r="Y178" i="65"/>
  <c r="Y566" i="65"/>
  <c r="Y558" i="65"/>
  <c r="Y163" i="65"/>
  <c r="Y314" i="65"/>
  <c r="Y595" i="65"/>
  <c r="AF49" i="65"/>
  <c r="Y556" i="65"/>
  <c r="V480" i="65"/>
  <c r="T570" i="65"/>
  <c r="AA323" i="65"/>
  <c r="AF323" i="65" s="1"/>
  <c r="AF538" i="65"/>
  <c r="Y52" i="65"/>
  <c r="T422" i="65"/>
  <c r="AF157" i="65"/>
  <c r="AF408" i="65"/>
  <c r="Z424" i="65"/>
  <c r="Z422" i="65" s="1"/>
  <c r="V402" i="65"/>
  <c r="AC426" i="65"/>
  <c r="V426" i="65"/>
  <c r="Y418" i="65"/>
  <c r="Y69" i="65"/>
  <c r="Y603" i="65"/>
  <c r="Y532" i="65"/>
  <c r="Y553" i="65"/>
  <c r="Y341" i="65"/>
  <c r="Y104" i="65"/>
  <c r="Y299" i="65"/>
  <c r="Y399" i="65"/>
  <c r="V335" i="65"/>
  <c r="Y339" i="65"/>
  <c r="Y342" i="65"/>
  <c r="S415" i="65"/>
  <c r="Z613" i="65"/>
  <c r="AF613" i="65" s="1"/>
  <c r="Y613" i="65"/>
  <c r="S611" i="65"/>
  <c r="Z352" i="65"/>
  <c r="AF352" i="65" s="1"/>
  <c r="AA649" i="65"/>
  <c r="AF649" i="65" s="1"/>
  <c r="AC396" i="65"/>
  <c r="AF396" i="65" s="1"/>
  <c r="AF470" i="65"/>
  <c r="Z648" i="65"/>
  <c r="S645" i="65"/>
  <c r="Y266" i="65"/>
  <c r="AA326" i="65"/>
  <c r="AF326" i="65" s="1"/>
  <c r="Y326" i="65"/>
  <c r="Y269" i="65"/>
  <c r="V267" i="65"/>
  <c r="AA618" i="65"/>
  <c r="AF618" i="65" s="1"/>
  <c r="AF106" i="65"/>
  <c r="AF655" i="65"/>
  <c r="Y88" i="65"/>
  <c r="Z88" i="65"/>
  <c r="AF88" i="65" s="1"/>
  <c r="Y408" i="65"/>
  <c r="V245" i="65"/>
  <c r="Y248" i="65"/>
  <c r="S50" i="65"/>
  <c r="AF293" i="65"/>
  <c r="AC471" i="65"/>
  <c r="AF471" i="65" s="1"/>
  <c r="V466" i="65"/>
  <c r="AC160" i="65"/>
  <c r="AF160" i="65" s="1"/>
  <c r="Y160" i="65"/>
  <c r="AF331" i="65"/>
  <c r="Y334" i="65"/>
  <c r="AA334" i="65"/>
  <c r="AF334" i="65" s="1"/>
  <c r="AC311" i="65"/>
  <c r="AF311" i="65" s="1"/>
  <c r="Y311" i="65"/>
  <c r="AF248" i="65"/>
  <c r="Y265" i="65"/>
  <c r="S263" i="65"/>
  <c r="Z298" i="65"/>
  <c r="Z291" i="65" s="1"/>
  <c r="Y298" i="65"/>
  <c r="Y535" i="65"/>
  <c r="AF420" i="65"/>
  <c r="Z265" i="65"/>
  <c r="AF265" i="65" s="1"/>
  <c r="S179" i="65"/>
  <c r="Y180" i="65"/>
  <c r="Z180" i="65"/>
  <c r="Z179" i="65" s="1"/>
  <c r="AF563" i="65"/>
  <c r="Y594" i="65"/>
  <c r="AA594" i="65"/>
  <c r="AF594" i="65" s="1"/>
  <c r="Y642" i="65"/>
  <c r="V638" i="65"/>
  <c r="AC642" i="65"/>
  <c r="AF642" i="65" s="1"/>
  <c r="Y582" i="65"/>
  <c r="Y135" i="65"/>
  <c r="AF289" i="65"/>
  <c r="AC375" i="65"/>
  <c r="AF375" i="65" s="1"/>
  <c r="AF72" i="65"/>
  <c r="AF425" i="65"/>
  <c r="AA340" i="65"/>
  <c r="AF340" i="65" s="1"/>
  <c r="AA460" i="65"/>
  <c r="AF460" i="65" s="1"/>
  <c r="Y460" i="65"/>
  <c r="Z118" i="65"/>
  <c r="AF118" i="65" s="1"/>
  <c r="AF581" i="65"/>
  <c r="T629" i="65"/>
  <c r="Y631" i="65"/>
  <c r="AC384" i="65"/>
  <c r="Z592" i="65"/>
  <c r="Z290" i="65"/>
  <c r="AF290" i="65" s="1"/>
  <c r="Y412" i="65"/>
  <c r="T410" i="65"/>
  <c r="AA384" i="65"/>
  <c r="Z167" i="65"/>
  <c r="Z165" i="65" s="1"/>
  <c r="AC237" i="65"/>
  <c r="Y237" i="65"/>
  <c r="AF624" i="65"/>
  <c r="S285" i="65"/>
  <c r="Y288" i="65"/>
  <c r="Y393" i="65"/>
  <c r="AA393" i="65"/>
  <c r="AF393" i="65" s="1"/>
  <c r="AC523" i="65"/>
  <c r="Y523" i="65"/>
  <c r="Z535" i="65"/>
  <c r="Z530" i="65" s="1"/>
  <c r="AF528" i="65"/>
  <c r="AF304" i="65"/>
  <c r="AC501" i="65"/>
  <c r="AF296" i="65"/>
  <c r="AC45" i="65"/>
  <c r="AF45" i="65" s="1"/>
  <c r="AC142" i="65"/>
  <c r="AF142" i="65" s="1"/>
  <c r="Y458" i="65"/>
  <c r="Z288" i="65"/>
  <c r="AF288" i="65" s="1"/>
  <c r="AF255" i="65"/>
  <c r="AF472" i="65"/>
  <c r="T615" i="65"/>
  <c r="AF372" i="65"/>
  <c r="Z261" i="65"/>
  <c r="AF261" i="65" s="1"/>
  <c r="Y653" i="65"/>
  <c r="T650" i="65"/>
  <c r="AA653" i="65"/>
  <c r="AA650" i="65" s="1"/>
  <c r="AF104" i="65"/>
  <c r="Z52" i="65"/>
  <c r="AF52" i="65" s="1"/>
  <c r="AA273" i="65"/>
  <c r="AF273" i="65" s="1"/>
  <c r="T272" i="65"/>
  <c r="Y273" i="65"/>
  <c r="AF71" i="65"/>
  <c r="AF283" i="65"/>
  <c r="Z569" i="65"/>
  <c r="AF569" i="65" s="1"/>
  <c r="Y569" i="65"/>
  <c r="Y381" i="65"/>
  <c r="Z381" i="65"/>
  <c r="AF381" i="65" s="1"/>
  <c r="AF66" i="65"/>
  <c r="AA357" i="65"/>
  <c r="AF357" i="65" s="1"/>
  <c r="Y357" i="65"/>
  <c r="AF388" i="65"/>
  <c r="AC119" i="65"/>
  <c r="AF119" i="65" s="1"/>
  <c r="AF315" i="65"/>
  <c r="AC171" i="65"/>
  <c r="AF171" i="65" s="1"/>
  <c r="Y171" i="65"/>
  <c r="AF328" i="65"/>
  <c r="AA85" i="65"/>
  <c r="T84" i="65"/>
  <c r="AF533" i="65"/>
  <c r="Z395" i="65"/>
  <c r="S394" i="65"/>
  <c r="AF310" i="65"/>
  <c r="S511" i="65"/>
  <c r="AA637" i="65"/>
  <c r="AA633" i="65" s="1"/>
  <c r="T633" i="65"/>
  <c r="Y637" i="65"/>
  <c r="Z417" i="65"/>
  <c r="Z582" i="65"/>
  <c r="AF582" i="65" s="1"/>
  <c r="Y360" i="65"/>
  <c r="S353" i="65"/>
  <c r="Z306" i="65"/>
  <c r="AA587" i="65"/>
  <c r="AF587" i="65" s="1"/>
  <c r="AA476" i="65"/>
  <c r="AF476" i="65" s="1"/>
  <c r="AF320" i="65"/>
  <c r="T645" i="65"/>
  <c r="AA648" i="65"/>
  <c r="T138" i="65"/>
  <c r="Y143" i="65"/>
  <c r="AC548" i="65"/>
  <c r="AF178" i="65"/>
  <c r="AA339" i="65"/>
  <c r="AC231" i="65"/>
  <c r="AF231" i="65" s="1"/>
  <c r="Y493" i="65"/>
  <c r="AA627" i="65"/>
  <c r="AF627" i="65" s="1"/>
  <c r="AC167" i="65"/>
  <c r="AC165" i="65" s="1"/>
  <c r="Z51" i="65"/>
  <c r="S43" i="65"/>
  <c r="AF278" i="65"/>
  <c r="AA508" i="65"/>
  <c r="Z529" i="65"/>
  <c r="AF529" i="65" s="1"/>
  <c r="Z568" i="65"/>
  <c r="AF568" i="65" s="1"/>
  <c r="Z647" i="65"/>
  <c r="AF647" i="65" s="1"/>
  <c r="AF510" i="65"/>
  <c r="S456" i="65"/>
  <c r="Y617" i="65"/>
  <c r="S601" i="65"/>
  <c r="Y188" i="65"/>
  <c r="Y609" i="65"/>
  <c r="AF459" i="65"/>
  <c r="Y359" i="65"/>
  <c r="AC122" i="65"/>
  <c r="AA78" i="65"/>
  <c r="Y604" i="65"/>
  <c r="Y112" i="65"/>
  <c r="Y183" i="65"/>
  <c r="T127" i="65"/>
  <c r="Y461" i="65"/>
  <c r="Y494" i="65"/>
  <c r="AF270" i="65"/>
  <c r="Y379" i="65"/>
  <c r="S343" i="65"/>
  <c r="AA174" i="65"/>
  <c r="AF174" i="65" s="1"/>
  <c r="Z512" i="65"/>
  <c r="Z511" i="65" s="1"/>
  <c r="AC556" i="65"/>
  <c r="AF556" i="65" s="1"/>
  <c r="Z260" i="65"/>
  <c r="AF260" i="65" s="1"/>
  <c r="AA181" i="65"/>
  <c r="AF181" i="65" s="1"/>
  <c r="AA33" i="65"/>
  <c r="AA449" i="65"/>
  <c r="AF449" i="65" s="1"/>
  <c r="Z173" i="65"/>
  <c r="AF173" i="65" s="1"/>
  <c r="Z80" i="65"/>
  <c r="Z78" i="65" s="1"/>
  <c r="AC132" i="65"/>
  <c r="AF132" i="65" s="1"/>
  <c r="AA575" i="65"/>
  <c r="AA570" i="65" s="1"/>
  <c r="Z305" i="65"/>
  <c r="AF305" i="65" s="1"/>
  <c r="AC339" i="65"/>
  <c r="AA410" i="65"/>
  <c r="AA279" i="65"/>
  <c r="AF279" i="65" s="1"/>
  <c r="AA458" i="65"/>
  <c r="AF458" i="65" s="1"/>
  <c r="AA325" i="65"/>
  <c r="AF325" i="65" s="1"/>
  <c r="AA299" i="65"/>
  <c r="AA291" i="65" s="1"/>
  <c r="AA586" i="65"/>
  <c r="AF586" i="65" s="1"/>
  <c r="AA523" i="65"/>
  <c r="AC421" i="65"/>
  <c r="AF421" i="65" s="1"/>
  <c r="Z555" i="65"/>
  <c r="AC187" i="65"/>
  <c r="AF187" i="65" s="1"/>
  <c r="Z560" i="65"/>
  <c r="AF560" i="65" s="1"/>
  <c r="AA379" i="65"/>
  <c r="AA376" i="65" s="1"/>
  <c r="AA87" i="65"/>
  <c r="AF87" i="65" s="1"/>
  <c r="Z38" i="65"/>
  <c r="AF38" i="65" s="1"/>
  <c r="AA67" i="65"/>
  <c r="AF67" i="65" s="1"/>
  <c r="AF322" i="65"/>
  <c r="AF604" i="65"/>
  <c r="Y33" i="65"/>
  <c r="AF580" i="65"/>
  <c r="AF503" i="65"/>
  <c r="AF397" i="65"/>
  <c r="AC482" i="65"/>
  <c r="AC480" i="65" s="1"/>
  <c r="AC573" i="65"/>
  <c r="AF573" i="65" s="1"/>
  <c r="Z351" i="65"/>
  <c r="AF351" i="65" s="1"/>
  <c r="Z468" i="65"/>
  <c r="AC313" i="65"/>
  <c r="AF240" i="65"/>
  <c r="Y129" i="65"/>
  <c r="V438" i="65"/>
  <c r="AF656" i="65"/>
  <c r="AF82" i="65"/>
  <c r="Y482" i="65"/>
  <c r="Y575" i="65"/>
  <c r="Y85" i="65"/>
  <c r="AC151" i="65"/>
  <c r="AF151" i="65" s="1"/>
  <c r="AC378" i="65"/>
  <c r="AF378" i="65" s="1"/>
  <c r="AA621" i="65"/>
  <c r="AF621" i="65" s="1"/>
  <c r="Z302" i="65"/>
  <c r="AF302" i="65" s="1"/>
  <c r="AA545" i="65"/>
  <c r="AF545" i="65" s="1"/>
  <c r="AA509" i="65"/>
  <c r="AF509" i="65" s="1"/>
  <c r="Z540" i="65"/>
  <c r="AF540" i="65" s="1"/>
  <c r="Z579" i="65"/>
  <c r="AF579" i="65" s="1"/>
  <c r="AC267" i="65"/>
  <c r="Z386" i="65"/>
  <c r="AF386" i="65" s="1"/>
  <c r="Y459" i="65"/>
  <c r="AF541" i="65"/>
  <c r="AF137" i="65"/>
  <c r="Y528" i="65"/>
  <c r="Y471" i="65"/>
  <c r="Y661" i="65"/>
  <c r="Y293" i="65"/>
  <c r="AC494" i="65"/>
  <c r="AC491" i="65" s="1"/>
  <c r="AA493" i="65"/>
  <c r="AA491" i="65" s="1"/>
  <c r="AC112" i="65"/>
  <c r="AF112" i="65" s="1"/>
  <c r="V570" i="65"/>
  <c r="S300" i="65"/>
  <c r="T804" i="65"/>
  <c r="Y465" i="65"/>
  <c r="Y113" i="65"/>
  <c r="AC241" i="65"/>
  <c r="AF241" i="65" s="1"/>
  <c r="AC599" i="65"/>
  <c r="AF599" i="65" s="1"/>
  <c r="Y49" i="65"/>
  <c r="V238" i="65"/>
  <c r="Y513" i="65"/>
  <c r="AF435" i="65"/>
  <c r="Y583" i="65"/>
  <c r="AF527" i="65"/>
  <c r="V272" i="65"/>
  <c r="Y639" i="65"/>
  <c r="Y470" i="65"/>
  <c r="Z447" i="65"/>
  <c r="AF111" i="65"/>
  <c r="AF172" i="65"/>
  <c r="AF266" i="65"/>
  <c r="AF564" i="65"/>
  <c r="S251" i="65"/>
  <c r="Y805" i="65"/>
  <c r="Y804" i="65" s="1"/>
  <c r="Y584" i="65"/>
  <c r="T153" i="65"/>
  <c r="Y449" i="65"/>
  <c r="T588" i="65"/>
  <c r="AF631" i="65"/>
  <c r="Y274" i="65"/>
  <c r="AF249" i="65"/>
  <c r="Y529" i="65"/>
  <c r="AF175" i="65"/>
  <c r="Z342" i="65"/>
  <c r="AF342" i="65" s="1"/>
  <c r="AA620" i="65"/>
  <c r="AF620" i="65" s="1"/>
  <c r="AC131" i="65"/>
  <c r="AF131" i="65" s="1"/>
  <c r="Z475" i="65"/>
  <c r="AF475" i="65" s="1"/>
  <c r="AC438" i="65"/>
  <c r="AF308" i="65"/>
  <c r="Y547" i="65"/>
  <c r="AC462" i="65"/>
  <c r="Y70" i="65"/>
  <c r="AA588" i="65"/>
  <c r="AF312" i="65"/>
  <c r="Y387" i="65"/>
  <c r="Z843" i="65"/>
  <c r="Z842" i="65" s="1"/>
  <c r="AC332" i="65"/>
  <c r="AA623" i="65"/>
  <c r="AF623" i="65" s="1"/>
  <c r="AF636" i="65"/>
  <c r="AC402" i="65"/>
  <c r="Y533" i="65"/>
  <c r="AF547" i="65"/>
  <c r="V615" i="65"/>
  <c r="AF70" i="65"/>
  <c r="AA516" i="65"/>
  <c r="Y136" i="65"/>
  <c r="Y61" i="65"/>
  <c r="AF32" i="65"/>
  <c r="AF90" i="65"/>
  <c r="AA138" i="65"/>
  <c r="Y154" i="65"/>
  <c r="AF373" i="65"/>
  <c r="AF61" i="65"/>
  <c r="Y369" i="65"/>
  <c r="AF660" i="65"/>
  <c r="S291" i="65"/>
  <c r="AA617" i="65"/>
  <c r="AF617" i="65" s="1"/>
  <c r="Y484" i="65"/>
  <c r="Y47" i="65"/>
  <c r="AF544" i="65"/>
  <c r="AF168" i="65"/>
  <c r="Z399" i="65"/>
  <c r="AF399" i="65" s="1"/>
  <c r="Y107" i="65"/>
  <c r="AF271" i="65"/>
  <c r="AF156" i="65"/>
  <c r="AF47" i="65"/>
  <c r="AF346" i="65"/>
  <c r="AF419" i="65"/>
  <c r="AF521" i="65"/>
  <c r="AF9" i="65"/>
  <c r="AF7" i="65"/>
  <c r="AF10" i="65"/>
  <c r="AF13" i="65"/>
  <c r="AF16" i="65"/>
  <c r="AF11" i="65"/>
  <c r="AA14" i="65"/>
  <c r="AF14" i="65" s="1"/>
  <c r="Y10" i="65"/>
  <c r="Y8" i="65"/>
  <c r="Z4" i="65"/>
  <c r="AF4" i="65" s="1"/>
  <c r="Y7" i="65"/>
  <c r="Y11" i="65"/>
  <c r="Y9" i="65"/>
  <c r="AC12" i="65"/>
  <c r="AF12" i="65" s="1"/>
  <c r="AF5" i="65"/>
  <c r="Y13" i="65"/>
  <c r="Y5" i="65"/>
  <c r="V3" i="65"/>
  <c r="AA8" i="65"/>
  <c r="Y391" i="65"/>
  <c r="V774" i="65"/>
  <c r="Y775" i="65"/>
  <c r="Y774" i="65" s="1"/>
  <c r="S794" i="65"/>
  <c r="Y240" i="65"/>
  <c r="T780" i="65"/>
  <c r="S238" i="65"/>
  <c r="V34" i="65"/>
  <c r="Y168" i="65"/>
  <c r="Y652" i="65"/>
  <c r="T772" i="65"/>
  <c r="Y503" i="65"/>
  <c r="T784" i="65"/>
  <c r="Y544" i="65"/>
  <c r="Z781" i="65"/>
  <c r="Z780" i="65" s="1"/>
  <c r="Y521" i="65"/>
  <c r="S165" i="65"/>
  <c r="S542" i="65"/>
  <c r="Z280" i="65"/>
  <c r="S501" i="65"/>
  <c r="AA851" i="65"/>
  <c r="AA850" i="65" s="1"/>
  <c r="Z242" i="65"/>
  <c r="S148" i="65"/>
  <c r="Y150" i="65"/>
  <c r="S820" i="65"/>
  <c r="Z821" i="65"/>
  <c r="Z820" i="65" s="1"/>
  <c r="S770" i="65"/>
  <c r="Y111" i="65"/>
  <c r="V710" i="65"/>
  <c r="S432" i="65"/>
  <c r="S127" i="65"/>
  <c r="S473" i="65"/>
  <c r="AF518" i="65"/>
  <c r="Z652" i="65"/>
  <c r="Z650" i="65" s="1"/>
  <c r="Y409" i="65"/>
  <c r="Z313" i="65"/>
  <c r="Y81" i="65"/>
  <c r="Y518" i="65"/>
  <c r="S657" i="65"/>
  <c r="S519" i="65"/>
  <c r="S78" i="65"/>
  <c r="Y791" i="65"/>
  <c r="Y790" i="65" s="1"/>
  <c r="Y86" i="65"/>
  <c r="Y683" i="65"/>
  <c r="Y682" i="65" s="1"/>
  <c r="T790" i="65"/>
  <c r="S516" i="65"/>
  <c r="AC683" i="65"/>
  <c r="AC682" i="65" s="1"/>
  <c r="Z797" i="65"/>
  <c r="Z796" i="65" s="1"/>
  <c r="Y551" i="65"/>
  <c r="S406" i="65"/>
  <c r="Y388" i="65"/>
  <c r="Z837" i="65"/>
  <c r="Z836" i="65" s="1"/>
  <c r="S384" i="65"/>
  <c r="S548" i="65"/>
  <c r="Y660" i="65"/>
  <c r="S676" i="65"/>
  <c r="Y753" i="65"/>
  <c r="Y752" i="65" s="1"/>
  <c r="Y713" i="65"/>
  <c r="Y712" i="65" s="1"/>
  <c r="AF316" i="65"/>
  <c r="S389" i="65"/>
  <c r="S109" i="65"/>
  <c r="Y845" i="65"/>
  <c r="Y844" i="65" s="1"/>
  <c r="Y32" i="65"/>
  <c r="S752" i="65"/>
  <c r="Z753" i="65"/>
  <c r="Z752" i="65" s="1"/>
  <c r="S577" i="65"/>
  <c r="S318" i="65"/>
  <c r="AC713" i="65"/>
  <c r="AC712" i="65" s="1"/>
  <c r="Y316" i="65"/>
  <c r="Y156" i="65"/>
  <c r="S30" i="65"/>
  <c r="S153" i="65"/>
  <c r="S280" i="65"/>
  <c r="T844" i="65"/>
  <c r="AC697" i="65"/>
  <c r="AC696" i="65" s="1"/>
  <c r="AF622" i="65"/>
  <c r="S376" i="65"/>
  <c r="S615" i="65"/>
  <c r="S114" i="65"/>
  <c r="Z116" i="65"/>
  <c r="S242" i="65"/>
  <c r="Y483" i="65"/>
  <c r="Y435" i="65"/>
  <c r="Y580" i="65"/>
  <c r="Z103" i="65"/>
  <c r="Z102" i="65" s="1"/>
  <c r="S102" i="65"/>
  <c r="Z823" i="65"/>
  <c r="Z822" i="65" s="1"/>
  <c r="S822" i="65"/>
  <c r="Y175" i="65"/>
  <c r="Y268" i="65"/>
  <c r="S267" i="65"/>
  <c r="Y6" i="65"/>
  <c r="S60" i="65"/>
  <c r="Z369" i="65"/>
  <c r="S366" i="65"/>
  <c r="S3" i="65"/>
  <c r="S410" i="65"/>
  <c r="AC817" i="65"/>
  <c r="AC816" i="65" s="1"/>
  <c r="S480" i="65"/>
  <c r="S744" i="65"/>
  <c r="Z745" i="65"/>
  <c r="Z744" i="65" s="1"/>
  <c r="Y697" i="65"/>
  <c r="Y696" i="65" s="1"/>
  <c r="Y538" i="65"/>
  <c r="Y622" i="65"/>
  <c r="S536" i="65"/>
  <c r="S666" i="65"/>
  <c r="Z667" i="65"/>
  <c r="Z666" i="65" s="1"/>
  <c r="Y413" i="65"/>
  <c r="S313" i="65"/>
  <c r="Z336" i="65"/>
  <c r="S335" i="65"/>
  <c r="Y380" i="65"/>
  <c r="Z162" i="65"/>
  <c r="Z161" i="65" s="1"/>
  <c r="S161" i="65"/>
  <c r="Z480" i="65"/>
  <c r="Z755" i="65"/>
  <c r="Z754" i="65" s="1"/>
  <c r="S754" i="65"/>
  <c r="Z140" i="65"/>
  <c r="Z138" i="65" s="1"/>
  <c r="S138" i="65"/>
  <c r="Z827" i="65"/>
  <c r="Z826" i="65" s="1"/>
  <c r="S826" i="65"/>
  <c r="AF380" i="65"/>
  <c r="S462" i="65"/>
  <c r="S169" i="65"/>
  <c r="S84" i="65"/>
  <c r="Y841" i="65"/>
  <c r="Y840" i="65" s="1"/>
  <c r="V840" i="65"/>
  <c r="V662" i="65"/>
  <c r="Y663" i="65"/>
  <c r="Y662" i="65" s="1"/>
  <c r="AC737" i="65"/>
  <c r="AC736" i="65" s="1"/>
  <c r="Y763" i="65"/>
  <c r="Y762" i="65" s="1"/>
  <c r="AC781" i="65"/>
  <c r="AC780" i="65" s="1"/>
  <c r="V752" i="65"/>
  <c r="AC753" i="65"/>
  <c r="AC752" i="65" s="1"/>
  <c r="V728" i="65"/>
  <c r="AC701" i="65"/>
  <c r="AC700" i="65" s="1"/>
  <c r="AF244" i="65"/>
  <c r="AC615" i="65"/>
  <c r="T734" i="65"/>
  <c r="AF15" i="65"/>
  <c r="AA743" i="65"/>
  <c r="AA742" i="65" s="1"/>
  <c r="T742" i="65"/>
  <c r="Y781" i="65"/>
  <c r="Y780" i="65" s="1"/>
  <c r="V694" i="65"/>
  <c r="Y811" i="65"/>
  <c r="Y810" i="65" s="1"/>
  <c r="Y149" i="65"/>
  <c r="V664" i="65"/>
  <c r="Y751" i="65"/>
  <c r="Y750" i="65" s="1"/>
  <c r="AC665" i="65"/>
  <c r="AA813" i="65"/>
  <c r="AA812" i="65" s="1"/>
  <c r="AE17" i="65"/>
  <c r="Y687" i="65"/>
  <c r="Y686" i="65" s="1"/>
  <c r="AA721" i="65"/>
  <c r="AA720" i="65" s="1"/>
  <c r="AA705" i="65"/>
  <c r="AA704" i="65" s="1"/>
  <c r="Y707" i="65"/>
  <c r="Y706" i="65" s="1"/>
  <c r="Y18" i="65"/>
  <c r="Y801" i="65"/>
  <c r="Y800" i="65" s="1"/>
  <c r="Y709" i="65"/>
  <c r="Y708" i="65" s="1"/>
  <c r="AC751" i="65"/>
  <c r="AC750" i="65" s="1"/>
  <c r="T694" i="65"/>
  <c r="Y695" i="65"/>
  <c r="Y694" i="65" s="1"/>
  <c r="Y735" i="65"/>
  <c r="Y734" i="65" s="1"/>
  <c r="AC811" i="65"/>
  <c r="AC810" i="65" s="1"/>
  <c r="Y701" i="65"/>
  <c r="Y700" i="65" s="1"/>
  <c r="AF640" i="65"/>
  <c r="AA841" i="65"/>
  <c r="AA840" i="65" s="1"/>
  <c r="Y74" i="65"/>
  <c r="T840" i="65"/>
  <c r="Y741" i="65"/>
  <c r="Y740" i="65" s="1"/>
  <c r="Y759" i="65"/>
  <c r="Y758" i="65" s="1"/>
  <c r="V400" i="65"/>
  <c r="Y448" i="65"/>
  <c r="Y691" i="65"/>
  <c r="Y690" i="65" s="1"/>
  <c r="V830" i="65"/>
  <c r="T852" i="65"/>
  <c r="Y825" i="65"/>
  <c r="Y824" i="65" s="1"/>
  <c r="Y767" i="65"/>
  <c r="Y766" i="65" s="1"/>
  <c r="T17" i="65"/>
  <c r="AC767" i="65"/>
  <c r="AC766" i="65" s="1"/>
  <c r="AF591" i="65"/>
  <c r="Y673" i="65"/>
  <c r="Y672" i="65" s="1"/>
  <c r="V778" i="65"/>
  <c r="T363" i="65"/>
  <c r="Y264" i="65"/>
  <c r="AF483" i="65"/>
  <c r="AA709" i="65"/>
  <c r="AA708" i="65" s="1"/>
  <c r="AA741" i="65"/>
  <c r="AA740" i="65" s="1"/>
  <c r="Y246" i="65"/>
  <c r="Y705" i="65"/>
  <c r="Y704" i="65" s="1"/>
  <c r="Y847" i="65"/>
  <c r="Y846" i="65" s="1"/>
  <c r="Y737" i="65"/>
  <c r="Y736" i="65" s="1"/>
  <c r="Y771" i="65"/>
  <c r="Y770" i="65" s="1"/>
  <c r="AA448" i="65"/>
  <c r="Y58" i="65"/>
  <c r="Y364" i="65"/>
  <c r="V708" i="65"/>
  <c r="Y723" i="65"/>
  <c r="Y722" i="65" s="1"/>
  <c r="V758" i="65"/>
  <c r="AF481" i="65"/>
  <c r="AC36" i="65"/>
  <c r="Z450" i="65"/>
  <c r="Y711" i="65"/>
  <c r="Y710" i="65" s="1"/>
  <c r="AC705" i="65"/>
  <c r="AC704" i="65" s="1"/>
  <c r="Y727" i="65"/>
  <c r="Y726" i="65" s="1"/>
  <c r="AA401" i="65"/>
  <c r="AA400" i="65" s="1"/>
  <c r="T400" i="65"/>
  <c r="Y799" i="65"/>
  <c r="Y798" i="65" s="1"/>
  <c r="AC625" i="65"/>
  <c r="V633" i="65"/>
  <c r="AA779" i="65"/>
  <c r="AA778" i="65" s="1"/>
  <c r="T778" i="65"/>
  <c r="V444" i="65"/>
  <c r="AC634" i="65"/>
  <c r="AC633" i="65" s="1"/>
  <c r="AA153" i="65"/>
  <c r="AA520" i="65"/>
  <c r="Y170" i="65"/>
  <c r="Y831" i="65"/>
  <c r="Y830" i="65" s="1"/>
  <c r="Y725" i="65"/>
  <c r="Y724" i="65" s="1"/>
  <c r="AF274" i="65"/>
  <c r="T625" i="65"/>
  <c r="AC699" i="65"/>
  <c r="AC698" i="65" s="1"/>
  <c r="V698" i="65"/>
  <c r="Y721" i="65"/>
  <c r="Y720" i="65" s="1"/>
  <c r="AA737" i="65"/>
  <c r="AA736" i="65" s="1"/>
  <c r="Y520" i="65"/>
  <c r="AE169" i="65"/>
  <c r="AF387" i="65"/>
  <c r="AF550" i="65"/>
  <c r="V706" i="65"/>
  <c r="Y779" i="65"/>
  <c r="Y778" i="65" s="1"/>
  <c r="AC721" i="65"/>
  <c r="AC720" i="65" s="1"/>
  <c r="T690" i="65"/>
  <c r="T245" i="65"/>
  <c r="Y401" i="65"/>
  <c r="Y400" i="65" s="1"/>
  <c r="V818" i="65"/>
  <c r="AC246" i="65"/>
  <c r="AC245" i="65" s="1"/>
  <c r="AE114" i="65"/>
  <c r="AE415" i="65"/>
  <c r="AC739" i="65"/>
  <c r="AC738" i="65" s="1"/>
  <c r="Y445" i="65"/>
  <c r="Y531" i="65"/>
  <c r="Y699" i="65"/>
  <c r="Y698" i="65" s="1"/>
  <c r="Y853" i="65"/>
  <c r="Y852" i="65" s="1"/>
  <c r="Y797" i="65"/>
  <c r="Y796" i="65" s="1"/>
  <c r="AC709" i="65"/>
  <c r="AC708" i="65" s="1"/>
  <c r="V229" i="65"/>
  <c r="T812" i="65"/>
  <c r="AA246" i="65"/>
  <c r="AA245" i="65" s="1"/>
  <c r="V60" i="65"/>
  <c r="AC230" i="65"/>
  <c r="T722" i="65"/>
  <c r="V722" i="65"/>
  <c r="AC723" i="65"/>
  <c r="AC722" i="65" s="1"/>
  <c r="Y490" i="65"/>
  <c r="Y489" i="65" s="1"/>
  <c r="AC412" i="65"/>
  <c r="AC410" i="65" s="1"/>
  <c r="Y793" i="65"/>
  <c r="Y792" i="65" s="1"/>
  <c r="T672" i="65"/>
  <c r="AA673" i="65"/>
  <c r="AA672" i="65" s="1"/>
  <c r="V146" i="65"/>
  <c r="V824" i="65"/>
  <c r="AA727" i="65"/>
  <c r="AA726" i="65" s="1"/>
  <c r="T846" i="65"/>
  <c r="AA847" i="65"/>
  <c r="AA846" i="65" s="1"/>
  <c r="T726" i="65"/>
  <c r="Y612" i="65"/>
  <c r="Y40" i="65"/>
  <c r="Y39" i="65" s="1"/>
  <c r="AA759" i="65"/>
  <c r="AA758" i="65" s="1"/>
  <c r="T758" i="65"/>
  <c r="AA596" i="65"/>
  <c r="Y95" i="65"/>
  <c r="Y94" i="65" s="1"/>
  <c r="AC520" i="65"/>
  <c r="T824" i="65"/>
  <c r="AA825" i="65"/>
  <c r="AA824" i="65" s="1"/>
  <c r="T736" i="65"/>
  <c r="V744" i="65"/>
  <c r="AC745" i="65"/>
  <c r="AC744" i="65" s="1"/>
  <c r="AE496" i="65"/>
  <c r="AF182" i="65"/>
  <c r="V410" i="65"/>
  <c r="V519" i="65"/>
  <c r="Y783" i="65"/>
  <c r="Y782" i="65" s="1"/>
  <c r="Y543" i="65"/>
  <c r="T710" i="65"/>
  <c r="V846" i="65"/>
  <c r="AC847" i="65"/>
  <c r="AC846" i="65" s="1"/>
  <c r="Y745" i="65"/>
  <c r="Y744" i="65" s="1"/>
  <c r="T800" i="65"/>
  <c r="AA835" i="65"/>
  <c r="AA834" i="65" s="1"/>
  <c r="T834" i="65"/>
  <c r="AA801" i="65"/>
  <c r="AA800" i="65" s="1"/>
  <c r="AA502" i="65"/>
  <c r="AA501" i="65" s="1"/>
  <c r="T501" i="65"/>
  <c r="AC455" i="65"/>
  <c r="AC453" i="65" s="1"/>
  <c r="V453" i="65"/>
  <c r="AA390" i="65"/>
  <c r="T389" i="65"/>
  <c r="T688" i="65"/>
  <c r="AA689" i="65"/>
  <c r="Y689" i="65"/>
  <c r="Y688" i="65" s="1"/>
  <c r="AC392" i="65"/>
  <c r="AF392" i="65" s="1"/>
  <c r="V686" i="65"/>
  <c r="V772" i="65"/>
  <c r="Y773" i="65"/>
  <c r="Y772" i="65" s="1"/>
  <c r="AC773" i="65"/>
  <c r="AC823" i="65"/>
  <c r="AC822" i="65" s="1"/>
  <c r="V822" i="65"/>
  <c r="AF269" i="65"/>
  <c r="Z267" i="65"/>
  <c r="T754" i="65"/>
  <c r="Y755" i="65"/>
  <c r="Y754" i="65" s="1"/>
  <c r="AA755" i="65"/>
  <c r="T34" i="65"/>
  <c r="AA35" i="65"/>
  <c r="AA34" i="65" s="1"/>
  <c r="V802" i="65"/>
  <c r="AC803" i="65"/>
  <c r="AC802" i="65" s="1"/>
  <c r="Y628" i="65"/>
  <c r="Y392" i="65"/>
  <c r="Y468" i="65"/>
  <c r="Y35" i="65"/>
  <c r="Y34" i="65" s="1"/>
  <c r="AF628" i="65"/>
  <c r="AA454" i="65"/>
  <c r="Y454" i="65"/>
  <c r="T453" i="65"/>
  <c r="Y537" i="65"/>
  <c r="Y407" i="65"/>
  <c r="AA823" i="65"/>
  <c r="T822" i="65"/>
  <c r="Y823" i="65"/>
  <c r="Y822" i="65" s="1"/>
  <c r="T802" i="65"/>
  <c r="AA803" i="65"/>
  <c r="Y803" i="65"/>
  <c r="Y802" i="65" s="1"/>
  <c r="AA687" i="65"/>
  <c r="AA686" i="65" s="1"/>
  <c r="T686" i="65"/>
  <c r="AA632" i="65"/>
  <c r="AF632" i="65" s="1"/>
  <c r="Y632" i="65"/>
  <c r="Y433" i="65"/>
  <c r="T922" i="65"/>
  <c r="AA923" i="65"/>
  <c r="AA922" i="65" s="1"/>
  <c r="AA849" i="65"/>
  <c r="AA848" i="65" s="1"/>
  <c r="T848" i="65"/>
  <c r="AC84" i="65"/>
  <c r="T466" i="65"/>
  <c r="AE272" i="65"/>
  <c r="V726" i="65"/>
  <c r="AC727" i="65"/>
  <c r="AC726" i="65" s="1"/>
  <c r="AA42" i="65"/>
  <c r="T41" i="65"/>
  <c r="Y42" i="65"/>
  <c r="Y41" i="65" s="1"/>
  <c r="AC679" i="65"/>
  <c r="AC678" i="65" s="1"/>
  <c r="V678" i="65"/>
  <c r="Y233" i="65"/>
  <c r="AA466" i="65"/>
  <c r="AC671" i="65"/>
  <c r="AC670" i="65" s="1"/>
  <c r="V670" i="65"/>
  <c r="AA685" i="65"/>
  <c r="T684" i="65"/>
  <c r="Y685" i="65"/>
  <c r="Y684" i="65" s="1"/>
  <c r="Y849" i="65"/>
  <c r="Y848" i="65" s="1"/>
  <c r="AC490" i="65"/>
  <c r="AC489" i="65" s="1"/>
  <c r="V489" i="65"/>
  <c r="AC141" i="65"/>
  <c r="AF141" i="65" s="1"/>
  <c r="Y141" i="65"/>
  <c r="V138" i="65"/>
  <c r="AF105" i="65"/>
  <c r="Y147" i="65"/>
  <c r="Y146" i="65" s="1"/>
  <c r="AA147" i="65"/>
  <c r="T146" i="65"/>
  <c r="Y829" i="65"/>
  <c r="Y828" i="65" s="1"/>
  <c r="AA122" i="65"/>
  <c r="T232" i="65"/>
  <c r="AC95" i="65"/>
  <c r="AC94" i="65" s="1"/>
  <c r="V94" i="65"/>
  <c r="AC673" i="65"/>
  <c r="AC672" i="65" s="1"/>
  <c r="V672" i="65"/>
  <c r="AA662" i="65"/>
  <c r="T810" i="65"/>
  <c r="AA811" i="65"/>
  <c r="AA810" i="65" s="1"/>
  <c r="V848" i="65"/>
  <c r="AC685" i="65"/>
  <c r="AC684" i="65" s="1"/>
  <c r="V684" i="65"/>
  <c r="AA424" i="65"/>
  <c r="Y424" i="65"/>
  <c r="AA480" i="65"/>
  <c r="AC517" i="65"/>
  <c r="AC516" i="65" s="1"/>
  <c r="V516" i="65"/>
  <c r="Y517" i="65"/>
  <c r="AA819" i="65"/>
  <c r="AA818" i="65" s="1"/>
  <c r="Y819" i="65"/>
  <c r="Y818" i="65" s="1"/>
  <c r="T818" i="65"/>
  <c r="V852" i="65"/>
  <c r="AC853" i="65"/>
  <c r="AC852" i="65" s="1"/>
  <c r="Y390" i="65"/>
  <c r="AA490" i="65"/>
  <c r="T489" i="65"/>
  <c r="Y457" i="65"/>
  <c r="Y93" i="65"/>
  <c r="Y92" i="65" s="1"/>
  <c r="AC689" i="65"/>
  <c r="AC688" i="65" s="1"/>
  <c r="V688" i="65"/>
  <c r="AC755" i="65"/>
  <c r="AC754" i="65" s="1"/>
  <c r="V754" i="65"/>
  <c r="AC735" i="65"/>
  <c r="AC734" i="65" s="1"/>
  <c r="V734" i="65"/>
  <c r="T678" i="65"/>
  <c r="AA679" i="65"/>
  <c r="Y679" i="65"/>
  <c r="Y678" i="65" s="1"/>
  <c r="AA236" i="65"/>
  <c r="AA235" i="65" s="1"/>
  <c r="T235" i="65"/>
  <c r="AC258" i="65"/>
  <c r="AC257" i="65" s="1"/>
  <c r="V257" i="65"/>
  <c r="Z730" i="65"/>
  <c r="Z690" i="65"/>
  <c r="Z792" i="65"/>
  <c r="AA317" i="65"/>
  <c r="T313" i="65"/>
  <c r="Y317" i="65"/>
  <c r="AC479" i="65"/>
  <c r="AC478" i="65" s="1"/>
  <c r="V478" i="65"/>
  <c r="Z444" i="65"/>
  <c r="T788" i="65"/>
  <c r="AA789" i="65"/>
  <c r="Y789" i="65"/>
  <c r="Y788" i="65" s="1"/>
  <c r="AA63" i="65"/>
  <c r="Y63" i="65"/>
  <c r="T60" i="65"/>
  <c r="Z844" i="65"/>
  <c r="V73" i="65"/>
  <c r="AC74" i="65"/>
  <c r="AC73" i="65" s="1"/>
  <c r="AC292" i="65"/>
  <c r="V291" i="65"/>
  <c r="Y292" i="65"/>
  <c r="Z232" i="65"/>
  <c r="AF233" i="65"/>
  <c r="Z615" i="65"/>
  <c r="AF616" i="65"/>
  <c r="Z519" i="65"/>
  <c r="AC431" i="65"/>
  <c r="V429" i="65"/>
  <c r="Y431" i="65"/>
  <c r="AC65" i="65"/>
  <c r="AC64" i="65" s="1"/>
  <c r="V64" i="65"/>
  <c r="Z782" i="65"/>
  <c r="AC543" i="65"/>
  <c r="AC542" i="65" s="1"/>
  <c r="V542" i="65"/>
  <c r="AC777" i="65"/>
  <c r="AC776" i="65" s="1"/>
  <c r="V776" i="65"/>
  <c r="AE504" i="65"/>
  <c r="T554" i="65"/>
  <c r="AA555" i="65"/>
  <c r="Y555" i="65"/>
  <c r="Z496" i="65"/>
  <c r="AC686" i="65"/>
  <c r="Z774" i="65"/>
  <c r="AC783" i="65"/>
  <c r="AC782" i="65" s="1"/>
  <c r="V782" i="65"/>
  <c r="AA287" i="65"/>
  <c r="T285" i="65"/>
  <c r="Y287" i="65"/>
  <c r="V814" i="65"/>
  <c r="AC815" i="65"/>
  <c r="AC814" i="65" s="1"/>
  <c r="T478" i="65"/>
  <c r="Y479" i="65"/>
  <c r="Y478" i="65" s="1"/>
  <c r="AA479" i="65"/>
  <c r="V629" i="65"/>
  <c r="AC630" i="65"/>
  <c r="AC629" i="65" s="1"/>
  <c r="T842" i="65"/>
  <c r="AA843" i="65"/>
  <c r="Y843" i="65"/>
  <c r="Y842" i="65" s="1"/>
  <c r="AA301" i="65"/>
  <c r="AA300" i="65" s="1"/>
  <c r="T300" i="65"/>
  <c r="Z596" i="65"/>
  <c r="Z798" i="65"/>
  <c r="AA319" i="65"/>
  <c r="T318" i="65"/>
  <c r="Y319" i="65"/>
  <c r="T798" i="65"/>
  <c r="AA799" i="65"/>
  <c r="AA798" i="65" s="1"/>
  <c r="AA593" i="65"/>
  <c r="T592" i="65"/>
  <c r="Y593" i="65"/>
  <c r="Z680" i="65"/>
  <c r="Z812" i="65"/>
  <c r="Z696" i="65"/>
  <c r="T438" i="65"/>
  <c r="AA439" i="65"/>
  <c r="AA438" i="65" s="1"/>
  <c r="Z389" i="65"/>
  <c r="AC101" i="65"/>
  <c r="AC100" i="65" s="1"/>
  <c r="V100" i="65"/>
  <c r="V343" i="65"/>
  <c r="AC344" i="65"/>
  <c r="AC343" i="65" s="1"/>
  <c r="AA777" i="65"/>
  <c r="AA776" i="65" s="1"/>
  <c r="T776" i="65"/>
  <c r="AA807" i="65"/>
  <c r="AA806" i="65" s="1"/>
  <c r="T806" i="65"/>
  <c r="V676" i="65"/>
  <c r="AC677" i="65"/>
  <c r="AC676" i="65" s="1"/>
  <c r="Z804" i="65"/>
  <c r="Z770" i="65"/>
  <c r="AC719" i="65"/>
  <c r="AC718" i="65" s="1"/>
  <c r="V718" i="65"/>
  <c r="AA763" i="65"/>
  <c r="AA762" i="65" s="1"/>
  <c r="T762" i="65"/>
  <c r="AC457" i="65"/>
  <c r="AC456" i="65" s="1"/>
  <c r="V456" i="65"/>
  <c r="T353" i="65"/>
  <c r="AA354" i="65"/>
  <c r="Y354" i="65"/>
  <c r="V692" i="65"/>
  <c r="AC693" i="65"/>
  <c r="AC692" i="65" s="1"/>
  <c r="Z706" i="65"/>
  <c r="Z402" i="65"/>
  <c r="AC654" i="65"/>
  <c r="V650" i="65"/>
  <c r="V511" i="65"/>
  <c r="AC512" i="65"/>
  <c r="Y512" i="65"/>
  <c r="Z516" i="65"/>
  <c r="T770" i="65"/>
  <c r="AA771" i="65"/>
  <c r="AA770" i="65" s="1"/>
  <c r="T577" i="65"/>
  <c r="AA578" i="65"/>
  <c r="AA577" i="65" s="1"/>
  <c r="AC733" i="65"/>
  <c r="AC732" i="65" s="1"/>
  <c r="V732" i="65"/>
  <c r="T792" i="65"/>
  <c r="AA793" i="65"/>
  <c r="AA792" i="65" s="1"/>
  <c r="V838" i="65"/>
  <c r="AC839" i="65"/>
  <c r="AC838" i="65" s="1"/>
  <c r="Z601" i="65"/>
  <c r="Z790" i="65"/>
  <c r="AA739" i="65"/>
  <c r="T738" i="65"/>
  <c r="Y739" i="65"/>
  <c r="Y738" i="65" s="1"/>
  <c r="AA282" i="65"/>
  <c r="T280" i="65"/>
  <c r="Y282" i="65"/>
  <c r="AC416" i="65"/>
  <c r="V415" i="65"/>
  <c r="Z363" i="65"/>
  <c r="AF364" i="65"/>
  <c r="V577" i="65"/>
  <c r="AC578" i="65"/>
  <c r="AC577" i="65" s="1"/>
  <c r="AA700" i="65"/>
  <c r="T756" i="65"/>
  <c r="AA757" i="65"/>
  <c r="Y757" i="65"/>
  <c r="Y756" i="65" s="1"/>
  <c r="AF6" i="65"/>
  <c r="AC354" i="65"/>
  <c r="V353" i="65"/>
  <c r="AA537" i="65"/>
  <c r="AA536" i="65" s="1"/>
  <c r="T536" i="65"/>
  <c r="V786" i="65"/>
  <c r="AC787" i="65"/>
  <c r="AC786" i="65" s="1"/>
  <c r="AF79" i="65"/>
  <c r="T100" i="65"/>
  <c r="AA101" i="65"/>
  <c r="Y101" i="65"/>
  <c r="Y100" i="65" s="1"/>
  <c r="AA239" i="65"/>
  <c r="AA238" i="65" s="1"/>
  <c r="T238" i="65"/>
  <c r="T828" i="65"/>
  <c r="AA829" i="65"/>
  <c r="AA828" i="65" s="1"/>
  <c r="Z229" i="65"/>
  <c r="AA254" i="65"/>
  <c r="Y254" i="65"/>
  <c r="T251" i="65"/>
  <c r="AC130" i="65"/>
  <c r="Y130" i="65"/>
  <c r="V127" i="65"/>
  <c r="AC58" i="65"/>
  <c r="AC57" i="65" s="1"/>
  <c r="V57" i="65"/>
  <c r="T332" i="65"/>
  <c r="AA333" i="65"/>
  <c r="Y333" i="65"/>
  <c r="V668" i="65"/>
  <c r="AC669" i="65"/>
  <c r="AC668" i="65" s="1"/>
  <c r="AA797" i="65"/>
  <c r="AA796" i="65" s="1"/>
  <c r="T796" i="65"/>
  <c r="AC234" i="65"/>
  <c r="V232" i="65"/>
  <c r="Y234" i="65"/>
  <c r="Y239" i="65"/>
  <c r="Z762" i="65"/>
  <c r="T714" i="65"/>
  <c r="AA715" i="65"/>
  <c r="Y715" i="65"/>
  <c r="Y714" i="65" s="1"/>
  <c r="AA543" i="65"/>
  <c r="T542" i="65"/>
  <c r="Z30" i="65"/>
  <c r="V796" i="65"/>
  <c r="AC797" i="65"/>
  <c r="AC796" i="65" s="1"/>
  <c r="Z272" i="65"/>
  <c r="Z238" i="65"/>
  <c r="T657" i="65"/>
  <c r="AA658" i="65"/>
  <c r="AA657" i="65" s="1"/>
  <c r="AF129" i="65"/>
  <c r="AA127" i="65"/>
  <c r="AC793" i="65"/>
  <c r="AC792" i="65" s="1"/>
  <c r="V792" i="65"/>
  <c r="AC103" i="65"/>
  <c r="AC102" i="65" s="1"/>
  <c r="V102" i="65"/>
  <c r="AA186" i="65"/>
  <c r="T179" i="65"/>
  <c r="Y186" i="65"/>
  <c r="T64" i="65"/>
  <c r="AA65" i="65"/>
  <c r="Y65" i="65"/>
  <c r="V394" i="65"/>
  <c r="AC395" i="65"/>
  <c r="AA750" i="65"/>
  <c r="T816" i="65"/>
  <c r="AA817" i="65"/>
  <c r="AA816" i="65" s="1"/>
  <c r="V605" i="65"/>
  <c r="AC606" i="65"/>
  <c r="Z824" i="65"/>
  <c r="Z153" i="65"/>
  <c r="AF154" i="65"/>
  <c r="AC155" i="65"/>
  <c r="V153" i="65"/>
  <c r="T406" i="65"/>
  <c r="AA407" i="65"/>
  <c r="AA406" i="65" s="1"/>
  <c r="AC253" i="65"/>
  <c r="V251" i="65"/>
  <c r="Y253" i="65"/>
  <c r="AC31" i="65"/>
  <c r="AC30" i="65" s="1"/>
  <c r="V30" i="65"/>
  <c r="Z778" i="65"/>
  <c r="V43" i="65"/>
  <c r="AC44" i="65"/>
  <c r="AA549" i="65"/>
  <c r="T548" i="65"/>
  <c r="Y549" i="65"/>
  <c r="AC162" i="65"/>
  <c r="AC161" i="65" s="1"/>
  <c r="V161" i="65"/>
  <c r="AF18" i="65"/>
  <c r="Z17" i="65"/>
  <c r="AF62" i="65"/>
  <c r="Z60" i="65"/>
  <c r="AA693" i="65"/>
  <c r="AA692" i="65" s="1"/>
  <c r="T692" i="65"/>
  <c r="AC646" i="65"/>
  <c r="AC645" i="65" s="1"/>
  <c r="V645" i="65"/>
  <c r="AC807" i="65"/>
  <c r="AC806" i="65" s="1"/>
  <c r="V806" i="65"/>
  <c r="AF467" i="65"/>
  <c r="Z708" i="65"/>
  <c r="AC93" i="65"/>
  <c r="AC92" i="65" s="1"/>
  <c r="V92" i="65"/>
  <c r="V242" i="65"/>
  <c r="AC243" i="65"/>
  <c r="AC242" i="65" s="1"/>
  <c r="Z710" i="65"/>
  <c r="AF377" i="65"/>
  <c r="AA99" i="65"/>
  <c r="T98" i="65"/>
  <c r="Y99" i="65"/>
  <c r="Y98" i="65" s="1"/>
  <c r="Z712" i="65"/>
  <c r="Y155" i="65"/>
  <c r="Z251" i="65"/>
  <c r="AF252" i="65"/>
  <c r="Z57" i="65"/>
  <c r="T748" i="65"/>
  <c r="AA749" i="65"/>
  <c r="Y749" i="65"/>
  <c r="Y748" i="65" s="1"/>
  <c r="AF411" i="65"/>
  <c r="Z410" i="65"/>
  <c r="AC791" i="65"/>
  <c r="AC790" i="65" s="1"/>
  <c r="V790" i="65"/>
  <c r="AA430" i="65"/>
  <c r="AA429" i="65" s="1"/>
  <c r="T429" i="65"/>
  <c r="Z722" i="65"/>
  <c r="AA525" i="65"/>
  <c r="AA524" i="65" s="1"/>
  <c r="T524" i="65"/>
  <c r="T114" i="65"/>
  <c r="AA115" i="65"/>
  <c r="Y115" i="65"/>
  <c r="Z828" i="65"/>
  <c r="AA103" i="65"/>
  <c r="Y103" i="65"/>
  <c r="T102" i="65"/>
  <c r="AC487" i="65"/>
  <c r="AC486" i="65" s="1"/>
  <c r="V486" i="65"/>
  <c r="AA752" i="65"/>
  <c r="Z852" i="65"/>
  <c r="AF385" i="65"/>
  <c r="AA713" i="65"/>
  <c r="AA712" i="65" s="1"/>
  <c r="T712" i="65"/>
  <c r="AA815" i="65"/>
  <c r="T814" i="65"/>
  <c r="Y815" i="65"/>
  <c r="Y814" i="65" s="1"/>
  <c r="Y525" i="65"/>
  <c r="AC303" i="65"/>
  <c r="V300" i="65"/>
  <c r="Z657" i="65"/>
  <c r="Z109" i="65"/>
  <c r="AF110" i="65"/>
  <c r="AC612" i="65"/>
  <c r="AC611" i="65" s="1"/>
  <c r="V611" i="65"/>
  <c r="V235" i="65"/>
  <c r="AC236" i="65"/>
  <c r="AC477" i="65"/>
  <c r="V473" i="65"/>
  <c r="Y477" i="65"/>
  <c r="V844" i="65"/>
  <c r="AC845" i="65"/>
  <c r="AC844" i="65" s="1"/>
  <c r="Z456" i="65"/>
  <c r="AA56" i="65"/>
  <c r="T55" i="65"/>
  <c r="Y56" i="65"/>
  <c r="Y55" i="65" s="1"/>
  <c r="AC855" i="65"/>
  <c r="AC854" i="65" s="1"/>
  <c r="V854" i="65"/>
  <c r="AA367" i="65"/>
  <c r="T366" i="65"/>
  <c r="Y367" i="65"/>
  <c r="Y777" i="65"/>
  <c r="Y776" i="65" s="1"/>
  <c r="V798" i="65"/>
  <c r="AC799" i="65"/>
  <c r="AC798" i="65" s="1"/>
  <c r="Z353" i="65"/>
  <c r="T832" i="65"/>
  <c r="AA833" i="65"/>
  <c r="Y833" i="65"/>
  <c r="Y832" i="65" s="1"/>
  <c r="AA162" i="65"/>
  <c r="T161" i="65"/>
  <c r="Y162" i="65"/>
  <c r="Z94" i="65"/>
  <c r="T486" i="65"/>
  <c r="AA487" i="65"/>
  <c r="Y487" i="65"/>
  <c r="Y658" i="65"/>
  <c r="Z501" i="65"/>
  <c r="T696" i="65"/>
  <c r="AA697" i="65"/>
  <c r="AA696" i="65" s="1"/>
  <c r="Z776" i="65"/>
  <c r="AC809" i="65"/>
  <c r="AC808" i="65" s="1"/>
  <c r="V808" i="65"/>
  <c r="Z806" i="65"/>
  <c r="AA725" i="65"/>
  <c r="AA724" i="65" s="1"/>
  <c r="T724" i="65"/>
  <c r="AC761" i="65"/>
  <c r="AC760" i="65" s="1"/>
  <c r="V760" i="65"/>
  <c r="T680" i="65"/>
  <c r="AA681" i="65"/>
  <c r="AA680" i="65" s="1"/>
  <c r="T473" i="65"/>
  <c r="AA474" i="65"/>
  <c r="AA675" i="65"/>
  <c r="T674" i="65"/>
  <c r="Y675" i="65"/>
  <c r="Y674" i="65" s="1"/>
  <c r="Y236" i="65"/>
  <c r="T764" i="65"/>
  <c r="Y765" i="65"/>
  <c r="Y764" i="65" s="1"/>
  <c r="AA765" i="65"/>
  <c r="V794" i="65"/>
  <c r="AC795" i="65"/>
  <c r="AC794" i="65" s="1"/>
  <c r="Z740" i="65"/>
  <c r="Z605" i="65"/>
  <c r="Z692" i="65"/>
  <c r="V169" i="65"/>
  <c r="AC170" i="65"/>
  <c r="Y807" i="65"/>
  <c r="Y806" i="65" s="1"/>
  <c r="T73" i="65"/>
  <c r="AA74" i="65"/>
  <c r="AC367" i="65"/>
  <c r="V366" i="65"/>
  <c r="AC763" i="65"/>
  <c r="AC762" i="65" s="1"/>
  <c r="V762" i="65"/>
  <c r="Z724" i="65"/>
  <c r="Y817" i="65"/>
  <c r="Y816" i="65" s="1"/>
  <c r="AF139" i="65"/>
  <c r="Z548" i="65"/>
  <c r="AC557" i="65"/>
  <c r="V554" i="65"/>
  <c r="Y646" i="65"/>
  <c r="AA267" i="65"/>
  <c r="AF268" i="65"/>
  <c r="Y303" i="65"/>
  <c r="AC658" i="65"/>
  <c r="AC657" i="65" s="1"/>
  <c r="V657" i="65"/>
  <c r="AC715" i="65"/>
  <c r="AC714" i="65" s="1"/>
  <c r="V714" i="65"/>
  <c r="Y787" i="65"/>
  <c r="Y786" i="65" s="1"/>
  <c r="T826" i="65"/>
  <c r="AA827" i="65"/>
  <c r="Y827" i="65"/>
  <c r="Y826" i="65" s="1"/>
  <c r="AA170" i="65"/>
  <c r="T169" i="65"/>
  <c r="T306" i="65"/>
  <c r="AA307" i="65"/>
  <c r="Y307" i="65"/>
  <c r="Y693" i="65"/>
  <c r="Y692" i="65" s="1"/>
  <c r="T668" i="65"/>
  <c r="AA669" i="65"/>
  <c r="Y669" i="65"/>
  <c r="Y668" i="65" s="1"/>
  <c r="AC771" i="65"/>
  <c r="AC770" i="65" s="1"/>
  <c r="V770" i="65"/>
  <c r="V536" i="65"/>
  <c r="AC537" i="65"/>
  <c r="AC536" i="65" s="1"/>
  <c r="AF86" i="65"/>
  <c r="T450" i="65"/>
  <c r="AA451" i="65"/>
  <c r="Y451" i="65"/>
  <c r="Z758" i="65"/>
  <c r="AF505" i="65"/>
  <c r="AF286" i="65"/>
  <c r="AF418" i="65"/>
  <c r="Y258" i="65"/>
  <c r="AA149" i="65"/>
  <c r="AA148" i="65" s="1"/>
  <c r="T148" i="65"/>
  <c r="AA427" i="65"/>
  <c r="T426" i="65"/>
  <c r="Y427" i="65"/>
  <c r="AA95" i="65"/>
  <c r="AA94" i="65" s="1"/>
  <c r="T94" i="65"/>
  <c r="AA258" i="65"/>
  <c r="T257" i="65"/>
  <c r="AC829" i="65"/>
  <c r="AC828" i="65" s="1"/>
  <c r="V828" i="65"/>
  <c r="AA336" i="65"/>
  <c r="T335" i="65"/>
  <c r="Y336" i="65"/>
  <c r="Z810" i="65"/>
  <c r="AC280" i="65"/>
  <c r="AF281" i="65"/>
  <c r="T666" i="65"/>
  <c r="AA667" i="65"/>
  <c r="Y667" i="65"/>
  <c r="Y666" i="65" s="1"/>
  <c r="AC851" i="65"/>
  <c r="AC850" i="65" s="1"/>
  <c r="V850" i="65"/>
  <c r="Y851" i="65"/>
  <c r="Y850" i="65" s="1"/>
  <c r="AA747" i="65"/>
  <c r="T746" i="65"/>
  <c r="Y747" i="65"/>
  <c r="Y746" i="65" s="1"/>
  <c r="AF497" i="65"/>
  <c r="AA37" i="65"/>
  <c r="AA36" i="65" s="1"/>
  <c r="T36" i="65"/>
  <c r="AC309" i="65"/>
  <c r="V306" i="65"/>
  <c r="Z633" i="65"/>
  <c r="Z542" i="65"/>
  <c r="T836" i="65"/>
  <c r="AA837" i="65"/>
  <c r="Y837" i="65"/>
  <c r="Y836" i="65" s="1"/>
  <c r="T676" i="65"/>
  <c r="AA677" i="65"/>
  <c r="Y677" i="65"/>
  <c r="Y676" i="65" s="1"/>
  <c r="T794" i="65"/>
  <c r="AA795" i="65"/>
  <c r="Y795" i="65"/>
  <c r="Y794" i="65" s="1"/>
  <c r="V588" i="65"/>
  <c r="AC590" i="65"/>
  <c r="Y590" i="65"/>
  <c r="AC365" i="65"/>
  <c r="Y365" i="65"/>
  <c r="V363" i="65"/>
  <c r="T432" i="65"/>
  <c r="AA433" i="65"/>
  <c r="AC717" i="65"/>
  <c r="AC716" i="65" s="1"/>
  <c r="V716" i="65"/>
  <c r="T854" i="65"/>
  <c r="AA855" i="65"/>
  <c r="Y855" i="65"/>
  <c r="Y854" i="65" s="1"/>
  <c r="Z670" i="65"/>
  <c r="T730" i="65"/>
  <c r="AA731" i="65"/>
  <c r="AA730" i="65" s="1"/>
  <c r="AF463" i="65"/>
  <c r="Z462" i="65"/>
  <c r="AC821" i="65"/>
  <c r="V820" i="65"/>
  <c r="AF123" i="65"/>
  <c r="Z726" i="65"/>
  <c r="AA733" i="65"/>
  <c r="Y733" i="65"/>
  <c r="Y732" i="65" s="1"/>
  <c r="T732" i="65"/>
  <c r="Y578" i="65"/>
  <c r="Z429" i="65"/>
  <c r="AA166" i="65"/>
  <c r="AA165" i="65" s="1"/>
  <c r="T165" i="65"/>
  <c r="Z43" i="65"/>
  <c r="Y821" i="65"/>
  <c r="Y820" i="65" s="1"/>
  <c r="AA264" i="65"/>
  <c r="AA263" i="65" s="1"/>
  <c r="T263" i="65"/>
  <c r="T716" i="65"/>
  <c r="AA717" i="65"/>
  <c r="Y717" i="65"/>
  <c r="Y716" i="65" s="1"/>
  <c r="AF626" i="65"/>
  <c r="Z625" i="65"/>
  <c r="AC597" i="65"/>
  <c r="V596" i="65"/>
  <c r="T808" i="65"/>
  <c r="Y809" i="65"/>
  <c r="Y808" i="65" s="1"/>
  <c r="AA809" i="65"/>
  <c r="AA51" i="65"/>
  <c r="T50" i="65"/>
  <c r="Y51" i="65"/>
  <c r="AC843" i="65"/>
  <c r="AC842" i="65" s="1"/>
  <c r="V842" i="65"/>
  <c r="AC725" i="65"/>
  <c r="AC724" i="65" s="1"/>
  <c r="V724" i="65"/>
  <c r="T456" i="65"/>
  <c r="AA457" i="65"/>
  <c r="AC407" i="65"/>
  <c r="AC406" i="65" s="1"/>
  <c r="V406" i="65"/>
  <c r="AA93" i="65"/>
  <c r="AA92" i="65" s="1"/>
  <c r="T92" i="65"/>
  <c r="AA464" i="65"/>
  <c r="Y464" i="65"/>
  <c r="T462" i="65"/>
  <c r="AC667" i="65"/>
  <c r="AC666" i="65" s="1"/>
  <c r="V666" i="65"/>
  <c r="AA783" i="65"/>
  <c r="AA782" i="65" s="1"/>
  <c r="T782" i="65"/>
  <c r="V756" i="65"/>
  <c r="AC757" i="65"/>
  <c r="AC756" i="65" s="1"/>
  <c r="AA761" i="65"/>
  <c r="T760" i="65"/>
  <c r="Y761" i="65"/>
  <c r="Y760" i="65" s="1"/>
  <c r="V524" i="65"/>
  <c r="AC525" i="65"/>
  <c r="AC524" i="65" s="1"/>
  <c r="V318" i="65"/>
  <c r="AC319" i="65"/>
  <c r="AC318" i="65" s="1"/>
  <c r="V422" i="65"/>
  <c r="AC423" i="65"/>
  <c r="AC422" i="65" s="1"/>
  <c r="Z742" i="65"/>
  <c r="Y301" i="65"/>
  <c r="T601" i="65"/>
  <c r="AA602" i="65"/>
  <c r="AA601" i="65" s="1"/>
  <c r="AF321" i="65"/>
  <c r="Z318" i="65"/>
  <c r="AA514" i="65"/>
  <c r="T511" i="65"/>
  <c r="Y514" i="65"/>
  <c r="V432" i="65"/>
  <c r="AC433" i="65"/>
  <c r="AC432" i="65" s="1"/>
  <c r="AC785" i="65"/>
  <c r="V784" i="65"/>
  <c r="AA703" i="65"/>
  <c r="T702" i="65"/>
  <c r="Y703" i="65"/>
  <c r="Y702" i="65" s="1"/>
  <c r="Y166" i="65"/>
  <c r="T728" i="65"/>
  <c r="AA729" i="65"/>
  <c r="Y729" i="65"/>
  <c r="Y728" i="65" s="1"/>
  <c r="Z406" i="65"/>
  <c r="AA395" i="65"/>
  <c r="T394" i="65"/>
  <c r="Y395" i="65"/>
  <c r="AC51" i="65"/>
  <c r="AC50" i="65" s="1"/>
  <c r="V50" i="65"/>
  <c r="V826" i="65"/>
  <c r="AC827" i="65"/>
  <c r="AC826" i="65" s="1"/>
  <c r="Z127" i="65"/>
  <c r="AF128" i="65"/>
  <c r="AC40" i="65"/>
  <c r="AC39" i="65" s="1"/>
  <c r="V39" i="65"/>
  <c r="T530" i="65"/>
  <c r="AA531" i="65"/>
  <c r="AA530" i="65" s="1"/>
  <c r="AA58" i="65"/>
  <c r="AA57" i="65" s="1"/>
  <c r="T57" i="65"/>
  <c r="V148" i="65"/>
  <c r="AC149" i="65"/>
  <c r="AC789" i="65"/>
  <c r="AC788" i="65" s="1"/>
  <c r="V788" i="65"/>
  <c r="AA243" i="65"/>
  <c r="T242" i="65"/>
  <c r="Y243" i="65"/>
  <c r="Z34" i="65"/>
  <c r="V764" i="65"/>
  <c r="AC765" i="65"/>
  <c r="AC764" i="65" s="1"/>
  <c r="T343" i="65"/>
  <c r="AA344" i="65"/>
  <c r="Y344" i="65"/>
  <c r="Z245" i="65"/>
  <c r="Z92" i="65"/>
  <c r="Z39" i="65"/>
  <c r="Z848" i="65"/>
  <c r="Y309" i="65"/>
  <c r="AA17" i="65"/>
  <c r="Z736" i="65"/>
  <c r="T838" i="65"/>
  <c r="AA839" i="65"/>
  <c r="Y839" i="65"/>
  <c r="Y838" i="65" s="1"/>
  <c r="AF571" i="65"/>
  <c r="Z570" i="65"/>
  <c r="AC593" i="65"/>
  <c r="AC592" i="65" s="1"/>
  <c r="V592" i="65"/>
  <c r="V114" i="65"/>
  <c r="AC115" i="65"/>
  <c r="Y606" i="65"/>
  <c r="Y785" i="65"/>
  <c r="Y784" i="65" s="1"/>
  <c r="V263" i="65"/>
  <c r="AC264" i="65"/>
  <c r="AC263" i="65" s="1"/>
  <c r="AA606" i="65"/>
  <c r="AA605" i="65" s="1"/>
  <c r="T605" i="65"/>
  <c r="AA403" i="65"/>
  <c r="T402" i="65"/>
  <c r="Y403" i="65"/>
  <c r="V702" i="65"/>
  <c r="AC703" i="65"/>
  <c r="AC702" i="65" s="1"/>
  <c r="Z816" i="65"/>
  <c r="AC80" i="65"/>
  <c r="V78" i="65"/>
  <c r="AE138" i="65"/>
  <c r="AF589" i="65"/>
  <c r="Z588" i="65"/>
  <c r="AA612" i="65"/>
  <c r="AA611" i="65" s="1"/>
  <c r="T611" i="65"/>
  <c r="AA40" i="65"/>
  <c r="AA39" i="65" s="1"/>
  <c r="T39" i="65"/>
  <c r="Z786" i="65"/>
  <c r="V55" i="65"/>
  <c r="AC56" i="65"/>
  <c r="AC55" i="65" s="1"/>
  <c r="T415" i="65"/>
  <c r="AA416" i="65"/>
  <c r="Y416" i="65"/>
  <c r="AC531" i="65"/>
  <c r="AC530" i="65" s="1"/>
  <c r="V530" i="65"/>
  <c r="Z96" i="65"/>
  <c r="Y654" i="65"/>
  <c r="AA445" i="65"/>
  <c r="AA444" i="65" s="1"/>
  <c r="T444" i="65"/>
  <c r="Z800" i="65"/>
  <c r="AF639" i="65"/>
  <c r="Z638" i="65"/>
  <c r="T718" i="65"/>
  <c r="AA719" i="65"/>
  <c r="Y719" i="65"/>
  <c r="Y718" i="65" s="1"/>
  <c r="AF643" i="65"/>
  <c r="AA638" i="65"/>
  <c r="AC801" i="65"/>
  <c r="AC800" i="65" s="1"/>
  <c r="V800" i="65"/>
  <c r="Y731" i="65"/>
  <c r="Y730" i="65" s="1"/>
  <c r="Z148" i="65"/>
  <c r="W12" i="79" l="1"/>
  <c r="Y12" i="79" s="1"/>
  <c r="AF11" i="79"/>
  <c r="J14" i="79"/>
  <c r="I14" i="79"/>
  <c r="M14" i="79" s="1"/>
  <c r="Z13" i="79"/>
  <c r="N13" i="79"/>
  <c r="T13" i="79" s="1"/>
  <c r="X13" i="79"/>
  <c r="O13" i="79"/>
  <c r="U13" i="79" s="1"/>
  <c r="AB13" i="79" s="1"/>
  <c r="P13" i="79"/>
  <c r="V13" i="79" s="1"/>
  <c r="Q13" i="79"/>
  <c r="W13" i="79" s="1"/>
  <c r="AD13" i="79" s="1"/>
  <c r="AF225" i="65"/>
  <c r="N220" i="65"/>
  <c r="T226" i="65"/>
  <c r="O220" i="65"/>
  <c r="U226" i="65"/>
  <c r="P220" i="65"/>
  <c r="V226" i="65"/>
  <c r="Q220" i="65"/>
  <c r="W226" i="65"/>
  <c r="X220" i="65"/>
  <c r="AE226" i="65"/>
  <c r="AE220" i="65" s="1"/>
  <c r="Z226" i="65"/>
  <c r="Z220" i="65" s="1"/>
  <c r="AF934" i="65"/>
  <c r="Y501" i="65"/>
  <c r="Y429" i="65"/>
  <c r="Y229" i="65"/>
  <c r="Y17" i="65"/>
  <c r="AF17" i="65"/>
  <c r="AF691" i="65"/>
  <c r="AF690" i="65" s="1"/>
  <c r="AF805" i="65"/>
  <c r="AF804" i="65" s="1"/>
  <c r="AF711" i="65"/>
  <c r="AF710" i="65" s="1"/>
  <c r="AF665" i="65"/>
  <c r="AF664" i="65" s="1"/>
  <c r="AF831" i="65"/>
  <c r="AF830" i="65" s="1"/>
  <c r="AF775" i="65"/>
  <c r="AF774" i="65" s="1"/>
  <c r="AF663" i="65"/>
  <c r="AF662" i="65" s="1"/>
  <c r="AF769" i="65"/>
  <c r="AF768" i="65" s="1"/>
  <c r="AF695" i="65"/>
  <c r="AF694" i="65" s="1"/>
  <c r="AF707" i="65"/>
  <c r="AF706" i="65" s="1"/>
  <c r="AF97" i="65"/>
  <c r="AF96" i="65" s="1"/>
  <c r="Y625" i="65"/>
  <c r="Z64" i="65"/>
  <c r="Z122" i="65"/>
  <c r="Z169" i="65"/>
  <c r="Y486" i="65"/>
  <c r="Z466" i="65"/>
  <c r="Y242" i="65"/>
  <c r="Z384" i="65"/>
  <c r="Y235" i="65"/>
  <c r="AF575" i="65"/>
  <c r="AF570" i="65" s="1"/>
  <c r="AC109" i="65"/>
  <c r="AF482" i="65"/>
  <c r="AF480" i="65" s="1"/>
  <c r="AF180" i="65"/>
  <c r="Y122" i="65"/>
  <c r="AC366" i="65"/>
  <c r="AF493" i="65"/>
  <c r="AC570" i="65"/>
  <c r="Z432" i="65"/>
  <c r="AA43" i="65"/>
  <c r="Z524" i="65"/>
  <c r="Y596" i="65"/>
  <c r="Y444" i="65"/>
  <c r="Y645" i="65"/>
  <c r="Y453" i="65"/>
  <c r="AA84" i="65"/>
  <c r="AC466" i="65"/>
  <c r="Z438" i="65"/>
  <c r="Y491" i="65"/>
  <c r="Z36" i="65"/>
  <c r="Y438" i="65"/>
  <c r="AF507" i="65"/>
  <c r="Y36" i="65"/>
  <c r="Z473" i="65"/>
  <c r="Y73" i="65"/>
  <c r="AC605" i="65"/>
  <c r="Y245" i="65"/>
  <c r="AC376" i="65"/>
  <c r="Y633" i="65"/>
  <c r="Y280" i="65"/>
  <c r="Y473" i="65"/>
  <c r="Z263" i="65"/>
  <c r="Y402" i="65"/>
  <c r="AC235" i="65"/>
  <c r="Y43" i="65"/>
  <c r="Y496" i="65"/>
  <c r="Y588" i="65"/>
  <c r="AF506" i="65"/>
  <c r="Z84" i="65"/>
  <c r="AC229" i="65"/>
  <c r="Z335" i="65"/>
  <c r="Y426" i="65"/>
  <c r="AF298" i="65"/>
  <c r="AF648" i="65"/>
  <c r="Y462" i="65"/>
  <c r="Y450" i="65"/>
  <c r="Y605" i="65"/>
  <c r="AF428" i="65"/>
  <c r="Y50" i="65"/>
  <c r="Y179" i="65"/>
  <c r="Y601" i="65"/>
  <c r="Z554" i="65"/>
  <c r="AF76" i="65"/>
  <c r="Z486" i="65"/>
  <c r="Y504" i="65"/>
  <c r="Y570" i="65"/>
  <c r="AF417" i="65"/>
  <c r="AA496" i="65"/>
  <c r="Z536" i="65"/>
  <c r="Z415" i="65"/>
  <c r="Y611" i="65"/>
  <c r="Y272" i="65"/>
  <c r="Y343" i="65"/>
  <c r="AC596" i="65"/>
  <c r="Y415" i="65"/>
  <c r="Y257" i="65"/>
  <c r="AA645" i="65"/>
  <c r="Y102" i="65"/>
  <c r="Z300" i="65"/>
  <c r="Y530" i="65"/>
  <c r="Y384" i="65"/>
  <c r="AC291" i="65"/>
  <c r="Y114" i="65"/>
  <c r="AF339" i="65"/>
  <c r="AC353" i="65"/>
  <c r="AC272" i="65"/>
  <c r="AF492" i="65"/>
  <c r="AF637" i="65"/>
  <c r="AF237" i="65"/>
  <c r="Y78" i="65"/>
  <c r="Y161" i="65"/>
  <c r="Y335" i="65"/>
  <c r="AA456" i="65"/>
  <c r="Z376" i="65"/>
  <c r="Z577" i="65"/>
  <c r="Y127" i="65"/>
  <c r="Y353" i="65"/>
  <c r="AC335" i="65"/>
  <c r="AA73" i="65"/>
  <c r="Y394" i="65"/>
  <c r="AF109" i="65"/>
  <c r="AC394" i="65"/>
  <c r="Y60" i="65"/>
  <c r="Y422" i="65"/>
  <c r="Y138" i="65"/>
  <c r="Y57" i="65"/>
  <c r="AF122" i="65"/>
  <c r="Y554" i="65"/>
  <c r="Y366" i="65"/>
  <c r="AC43" i="65"/>
  <c r="AA542" i="65"/>
  <c r="AF424" i="65"/>
  <c r="AA447" i="65"/>
  <c r="Y84" i="65"/>
  <c r="Y638" i="65"/>
  <c r="AF494" i="65"/>
  <c r="Y109" i="65"/>
  <c r="Y524" i="65"/>
  <c r="Y64" i="65"/>
  <c r="Y410" i="65"/>
  <c r="AA504" i="65"/>
  <c r="AF496" i="65"/>
  <c r="AA432" i="65"/>
  <c r="AC148" i="65"/>
  <c r="Z611" i="65"/>
  <c r="AA257" i="65"/>
  <c r="Y30" i="65"/>
  <c r="AF523" i="65"/>
  <c r="AF299" i="65"/>
  <c r="AA473" i="65"/>
  <c r="AA519" i="65"/>
  <c r="Z50" i="65"/>
  <c r="AF653" i="65"/>
  <c r="AF508" i="65"/>
  <c r="Y466" i="65"/>
  <c r="Y447" i="65"/>
  <c r="Y376" i="65"/>
  <c r="Y267" i="65"/>
  <c r="AC179" i="65"/>
  <c r="AA389" i="65"/>
  <c r="AA615" i="65"/>
  <c r="Y318" i="65"/>
  <c r="Y456" i="65"/>
  <c r="AA3" i="65"/>
  <c r="AC238" i="65"/>
  <c r="Z343" i="65"/>
  <c r="AA169" i="65"/>
  <c r="Y629" i="65"/>
  <c r="AF535" i="65"/>
  <c r="AF379" i="65"/>
  <c r="AF376" i="65" s="1"/>
  <c r="Z645" i="65"/>
  <c r="AC114" i="65"/>
  <c r="Z257" i="65"/>
  <c r="AC519" i="65"/>
  <c r="Z3" i="65"/>
  <c r="AF468" i="65"/>
  <c r="AF466" i="65" s="1"/>
  <c r="Y332" i="65"/>
  <c r="AA272" i="65"/>
  <c r="AF167" i="65"/>
  <c r="Z285" i="65"/>
  <c r="AF85" i="65"/>
  <c r="AF84" i="65" s="1"/>
  <c r="AA625" i="65"/>
  <c r="Y615" i="65"/>
  <c r="Y480" i="65"/>
  <c r="AC638" i="65"/>
  <c r="Y592" i="65"/>
  <c r="Y291" i="65"/>
  <c r="Z394" i="65"/>
  <c r="AC415" i="65"/>
  <c r="AC306" i="65"/>
  <c r="Y263" i="65"/>
  <c r="Z114" i="65"/>
  <c r="AA30" i="65"/>
  <c r="AF33" i="65"/>
  <c r="Y285" i="65"/>
  <c r="AC169" i="65"/>
  <c r="AF8" i="65"/>
  <c r="AF3" i="65" s="1"/>
  <c r="AC3" i="65"/>
  <c r="Y3" i="65"/>
  <c r="Y238" i="65"/>
  <c r="Y165" i="65"/>
  <c r="Y650" i="65"/>
  <c r="Y536" i="65"/>
  <c r="Y148" i="65"/>
  <c r="Y542" i="65"/>
  <c r="Y519" i="65"/>
  <c r="Y313" i="65"/>
  <c r="Y153" i="65"/>
  <c r="AF116" i="65"/>
  <c r="Y657" i="65"/>
  <c r="AF652" i="65"/>
  <c r="Y432" i="65"/>
  <c r="Y516" i="65"/>
  <c r="Y577" i="65"/>
  <c r="Y406" i="65"/>
  <c r="Y548" i="65"/>
  <c r="AF683" i="65"/>
  <c r="AF682" i="65" s="1"/>
  <c r="AF140" i="65"/>
  <c r="AF138" i="65" s="1"/>
  <c r="Z366" i="65"/>
  <c r="AF369" i="65"/>
  <c r="Y169" i="65"/>
  <c r="AF781" i="65"/>
  <c r="AF780" i="65" s="1"/>
  <c r="AF743" i="65"/>
  <c r="AF742" i="65" s="1"/>
  <c r="AF753" i="65"/>
  <c r="AF752" i="65" s="1"/>
  <c r="AC664" i="65"/>
  <c r="AF701" i="65"/>
  <c r="AF700" i="65" s="1"/>
  <c r="Y363" i="65"/>
  <c r="AF713" i="65"/>
  <c r="AF712" i="65" s="1"/>
  <c r="AF841" i="65"/>
  <c r="AF840" i="65" s="1"/>
  <c r="AF697" i="65"/>
  <c r="AF696" i="65" s="1"/>
  <c r="AF813" i="65"/>
  <c r="AF812" i="65" s="1"/>
  <c r="AF384" i="65"/>
  <c r="AF448" i="65"/>
  <c r="AF447" i="65" s="1"/>
  <c r="AF705" i="65"/>
  <c r="AF704" i="65" s="1"/>
  <c r="AF751" i="65"/>
  <c r="AF750" i="65" s="1"/>
  <c r="AF721" i="65"/>
  <c r="AF720" i="65" s="1"/>
  <c r="AF779" i="65"/>
  <c r="AF778" i="65" s="1"/>
  <c r="AF401" i="65"/>
  <c r="AF400" i="65" s="1"/>
  <c r="AF230" i="65"/>
  <c r="AF229" i="65" s="1"/>
  <c r="AF709" i="65"/>
  <c r="AF708" i="65" s="1"/>
  <c r="AF634" i="65"/>
  <c r="AF811" i="65"/>
  <c r="AF810" i="65" s="1"/>
  <c r="AF630" i="65"/>
  <c r="AF629" i="65" s="1"/>
  <c r="AF35" i="65"/>
  <c r="AF34" i="65" s="1"/>
  <c r="AF767" i="65"/>
  <c r="AF766" i="65" s="1"/>
  <c r="AF737" i="65"/>
  <c r="AF736" i="65" s="1"/>
  <c r="AF741" i="65"/>
  <c r="AF740" i="65" s="1"/>
  <c r="AF759" i="65"/>
  <c r="AF758" i="65" s="1"/>
  <c r="AF272" i="65"/>
  <c r="Y389" i="65"/>
  <c r="AF699" i="65"/>
  <c r="AF698" i="65" s="1"/>
  <c r="AF246" i="65"/>
  <c r="AF245" i="65" s="1"/>
  <c r="AF693" i="65"/>
  <c r="AF692" i="65" s="1"/>
  <c r="AF723" i="65"/>
  <c r="AF722" i="65" s="1"/>
  <c r="AF390" i="65"/>
  <c r="AF389" i="65" s="1"/>
  <c r="AF412" i="65"/>
  <c r="AF410" i="65" s="1"/>
  <c r="AF847" i="65"/>
  <c r="AF846" i="65" s="1"/>
  <c r="Y232" i="65"/>
  <c r="AF681" i="65"/>
  <c r="AF680" i="65" s="1"/>
  <c r="AF95" i="65"/>
  <c r="AF94" i="65" s="1"/>
  <c r="AF735" i="65"/>
  <c r="AF734" i="65" s="1"/>
  <c r="AF531" i="65"/>
  <c r="AF258" i="65"/>
  <c r="AF257" i="65" s="1"/>
  <c r="AF658" i="65"/>
  <c r="AF657" i="65" s="1"/>
  <c r="AF267" i="65"/>
  <c r="AF851" i="65"/>
  <c r="AF850" i="65" s="1"/>
  <c r="AF543" i="65"/>
  <c r="AF542" i="65" s="1"/>
  <c r="AF819" i="65"/>
  <c r="AF818" i="65" s="1"/>
  <c r="AF791" i="65"/>
  <c r="AF790" i="65" s="1"/>
  <c r="AF474" i="65"/>
  <c r="AF835" i="65"/>
  <c r="AF834" i="65" s="1"/>
  <c r="AF745" i="65"/>
  <c r="AF744" i="65" s="1"/>
  <c r="AF801" i="65"/>
  <c r="AF800" i="65" s="1"/>
  <c r="AF673" i="65"/>
  <c r="AF672" i="65" s="1"/>
  <c r="AF520" i="65"/>
  <c r="AF646" i="65"/>
  <c r="AF727" i="65"/>
  <c r="AF726" i="65" s="1"/>
  <c r="AF625" i="65"/>
  <c r="AF502" i="65"/>
  <c r="AF501" i="65" s="1"/>
  <c r="AF455" i="65"/>
  <c r="AF829" i="65"/>
  <c r="AF828" i="65" s="1"/>
  <c r="AF239" i="65"/>
  <c r="AF238" i="65" s="1"/>
  <c r="AF849" i="65"/>
  <c r="AF848" i="65" s="1"/>
  <c r="AF236" i="65"/>
  <c r="AF825" i="65"/>
  <c r="AF824" i="65" s="1"/>
  <c r="Y251" i="65"/>
  <c r="AA422" i="65"/>
  <c r="AA146" i="65"/>
  <c r="AF147" i="65"/>
  <c r="AF146" i="65" s="1"/>
  <c r="AA489" i="65"/>
  <c r="AF490" i="65"/>
  <c r="AF489" i="65" s="1"/>
  <c r="AA688" i="65"/>
  <c r="AF689" i="65"/>
  <c r="AF688" i="65" s="1"/>
  <c r="AC389" i="65"/>
  <c r="Y306" i="65"/>
  <c r="AA822" i="65"/>
  <c r="AF823" i="65"/>
  <c r="AF822" i="65" s="1"/>
  <c r="AA678" i="65"/>
  <c r="AF679" i="65"/>
  <c r="AF678" i="65" s="1"/>
  <c r="AF606" i="65"/>
  <c r="AF605" i="65" s="1"/>
  <c r="AF445" i="65"/>
  <c r="AF444" i="65" s="1"/>
  <c r="AC138" i="65"/>
  <c r="AF170" i="65"/>
  <c r="AF169" i="65" s="1"/>
  <c r="AF853" i="65"/>
  <c r="AF852" i="65" s="1"/>
  <c r="AF517" i="65"/>
  <c r="AF516" i="65" s="1"/>
  <c r="AA802" i="65"/>
  <c r="AF803" i="65"/>
  <c r="AF802" i="65" s="1"/>
  <c r="AC772" i="65"/>
  <c r="AF773" i="65"/>
  <c r="AF772" i="65" s="1"/>
  <c r="AF149" i="65"/>
  <c r="AF148" i="65" s="1"/>
  <c r="AF671" i="65"/>
  <c r="AF670" i="65" s="1"/>
  <c r="AF687" i="65"/>
  <c r="AF686" i="65" s="1"/>
  <c r="AA629" i="65"/>
  <c r="AF807" i="65"/>
  <c r="AF806" i="65" s="1"/>
  <c r="AF799" i="65"/>
  <c r="AF798" i="65" s="1"/>
  <c r="AF433" i="65"/>
  <c r="AF432" i="65" s="1"/>
  <c r="AA754" i="65"/>
  <c r="AF755" i="65"/>
  <c r="AF754" i="65" s="1"/>
  <c r="AA41" i="65"/>
  <c r="AF42" i="65"/>
  <c r="AF41" i="65" s="1"/>
  <c r="AF537" i="65"/>
  <c r="AF536" i="65" s="1"/>
  <c r="AF817" i="65"/>
  <c r="AF816" i="65" s="1"/>
  <c r="AA684" i="65"/>
  <c r="AF685" i="65"/>
  <c r="AF684" i="65" s="1"/>
  <c r="AA453" i="65"/>
  <c r="AF454" i="65"/>
  <c r="AF787" i="65"/>
  <c r="AF786" i="65" s="1"/>
  <c r="AF166" i="65"/>
  <c r="AF763" i="65"/>
  <c r="AF762" i="65" s="1"/>
  <c r="AF615" i="65"/>
  <c r="AA366" i="65"/>
  <c r="AF367" i="65"/>
  <c r="AA332" i="65"/>
  <c r="AF333" i="65"/>
  <c r="AF332" i="65" s="1"/>
  <c r="AC429" i="65"/>
  <c r="AF431" i="65"/>
  <c r="AA486" i="65"/>
  <c r="AF487" i="65"/>
  <c r="AF486" i="65" s="1"/>
  <c r="AF365" i="65"/>
  <c r="AF363" i="65" s="1"/>
  <c r="AC363" i="65"/>
  <c r="AA748" i="65"/>
  <c r="AF749" i="65"/>
  <c r="AF748" i="65" s="1"/>
  <c r="AA838" i="65"/>
  <c r="AF839" i="65"/>
  <c r="AF838" i="65" s="1"/>
  <c r="AC588" i="65"/>
  <c r="AF590" i="65"/>
  <c r="AF588" i="65" s="1"/>
  <c r="AF423" i="65"/>
  <c r="AA714" i="65"/>
  <c r="AF715" i="65"/>
  <c r="AF714" i="65" s="1"/>
  <c r="AA280" i="65"/>
  <c r="AF282" i="65"/>
  <c r="AF280" i="65" s="1"/>
  <c r="AA702" i="65"/>
  <c r="AF703" i="65"/>
  <c r="AF702" i="65" s="1"/>
  <c r="AC554" i="65"/>
  <c r="AF557" i="65"/>
  <c r="AA102" i="65"/>
  <c r="AF103" i="65"/>
  <c r="AF102" i="65" s="1"/>
  <c r="AF58" i="65"/>
  <c r="AF57" i="65" s="1"/>
  <c r="AA548" i="65"/>
  <c r="AF549" i="65"/>
  <c r="AF548" i="65" s="1"/>
  <c r="AF597" i="65"/>
  <c r="AF596" i="65" s="1"/>
  <c r="AA313" i="65"/>
  <c r="AF317" i="65"/>
  <c r="AF313" i="65" s="1"/>
  <c r="AF638" i="65"/>
  <c r="AA402" i="65"/>
  <c r="AF403" i="65"/>
  <c r="AF402" i="65" s="1"/>
  <c r="AA716" i="65"/>
  <c r="AF717" i="65"/>
  <c r="AF716" i="65" s="1"/>
  <c r="AA668" i="65"/>
  <c r="AF669" i="65"/>
  <c r="AF668" i="65" s="1"/>
  <c r="AC300" i="65"/>
  <c r="AF303" i="65"/>
  <c r="AF130" i="65"/>
  <c r="AF127" i="65" s="1"/>
  <c r="AC127" i="65"/>
  <c r="AC784" i="65"/>
  <c r="AF785" i="65"/>
  <c r="AF784" i="65" s="1"/>
  <c r="AC820" i="65"/>
  <c r="AF821" i="65"/>
  <c r="AF820" i="65" s="1"/>
  <c r="AA55" i="65"/>
  <c r="AF56" i="65"/>
  <c r="AF55" i="65" s="1"/>
  <c r="AA335" i="65"/>
  <c r="AF336" i="65"/>
  <c r="AF457" i="65"/>
  <c r="AF456" i="65" s="1"/>
  <c r="AA285" i="65"/>
  <c r="AF287" i="65"/>
  <c r="AF285" i="65" s="1"/>
  <c r="AA794" i="65"/>
  <c r="AF795" i="65"/>
  <c r="AF794" i="65" s="1"/>
  <c r="AA161" i="65"/>
  <c r="AF162" i="65"/>
  <c r="AF161" i="65" s="1"/>
  <c r="AF612" i="65"/>
  <c r="AF611" i="65" s="1"/>
  <c r="AA746" i="65"/>
  <c r="AF747" i="65"/>
  <c r="AF746" i="65" s="1"/>
  <c r="AA764" i="65"/>
  <c r="AF765" i="65"/>
  <c r="AF764" i="65" s="1"/>
  <c r="AF301" i="65"/>
  <c r="AA832" i="65"/>
  <c r="AF833" i="65"/>
  <c r="AF832" i="65" s="1"/>
  <c r="AA814" i="65"/>
  <c r="AF815" i="65"/>
  <c r="AF814" i="65" s="1"/>
  <c r="AA760" i="65"/>
  <c r="AF761" i="65"/>
  <c r="AF760" i="65" s="1"/>
  <c r="Y511" i="65"/>
  <c r="AF845" i="65"/>
  <c r="AF844" i="65" s="1"/>
  <c r="AC511" i="65"/>
  <c r="AF512" i="65"/>
  <c r="AF731" i="65"/>
  <c r="AF730" i="65" s="1"/>
  <c r="AF40" i="65"/>
  <c r="AF39" i="65" s="1"/>
  <c r="AA854" i="65"/>
  <c r="AF855" i="65"/>
  <c r="AF854" i="65" s="1"/>
  <c r="AA826" i="65"/>
  <c r="AF827" i="65"/>
  <c r="AF826" i="65" s="1"/>
  <c r="AC473" i="65"/>
  <c r="AF477" i="65"/>
  <c r="AA394" i="65"/>
  <c r="AF395" i="65"/>
  <c r="AF394" i="65" s="1"/>
  <c r="AA676" i="65"/>
  <c r="AF677" i="65"/>
  <c r="AF676" i="65" s="1"/>
  <c r="AA674" i="65"/>
  <c r="AF675" i="65"/>
  <c r="AF674" i="65" s="1"/>
  <c r="AF253" i="65"/>
  <c r="AC251" i="65"/>
  <c r="AF602" i="65"/>
  <c r="AF601" i="65" s="1"/>
  <c r="AF783" i="65"/>
  <c r="AF782" i="65" s="1"/>
  <c r="AF63" i="65"/>
  <c r="AF60" i="65" s="1"/>
  <c r="AA60" i="65"/>
  <c r="AF430" i="65"/>
  <c r="AF99" i="65"/>
  <c r="AF98" i="65" s="1"/>
  <c r="AA98" i="65"/>
  <c r="AA64" i="65"/>
  <c r="AF65" i="65"/>
  <c r="AF64" i="65" s="1"/>
  <c r="AF74" i="65"/>
  <c r="AF93" i="65"/>
  <c r="AF92" i="65" s="1"/>
  <c r="AF407" i="65"/>
  <c r="AF406" i="65" s="1"/>
  <c r="AA50" i="65"/>
  <c r="AF51" i="65"/>
  <c r="AF50" i="65" s="1"/>
  <c r="AA666" i="65"/>
  <c r="AF667" i="65"/>
  <c r="AF666" i="65" s="1"/>
  <c r="AA592" i="65"/>
  <c r="AF593" i="65"/>
  <c r="AF592" i="65" s="1"/>
  <c r="AA728" i="65"/>
  <c r="AF729" i="65"/>
  <c r="AF728" i="65" s="1"/>
  <c r="AA318" i="65"/>
  <c r="AF319" i="65"/>
  <c r="AF318" i="65" s="1"/>
  <c r="AA478" i="65"/>
  <c r="AF479" i="65"/>
  <c r="AF478" i="65" s="1"/>
  <c r="AA718" i="65"/>
  <c r="AF719" i="65"/>
  <c r="AF718" i="65" s="1"/>
  <c r="AA554" i="65"/>
  <c r="AF555" i="65"/>
  <c r="AA343" i="65"/>
  <c r="AF344" i="65"/>
  <c r="AF343" i="65" s="1"/>
  <c r="AA738" i="65"/>
  <c r="AF739" i="65"/>
  <c r="AF738" i="65" s="1"/>
  <c r="AF439" i="65"/>
  <c r="AF438" i="65" s="1"/>
  <c r="AF725" i="65"/>
  <c r="AF724" i="65" s="1"/>
  <c r="AA114" i="65"/>
  <c r="AF115" i="65"/>
  <c r="AF771" i="65"/>
  <c r="AF770" i="65" s="1"/>
  <c r="AF292" i="65"/>
  <c r="AF793" i="65"/>
  <c r="AF792" i="65" s="1"/>
  <c r="AA306" i="65"/>
  <c r="AF307" i="65"/>
  <c r="AA842" i="65"/>
  <c r="AF843" i="65"/>
  <c r="AF842" i="65" s="1"/>
  <c r="AF264" i="65"/>
  <c r="AF263" i="65" s="1"/>
  <c r="AC232" i="65"/>
  <c r="AF234" i="65"/>
  <c r="AF232" i="65" s="1"/>
  <c r="AA353" i="65"/>
  <c r="AF354" i="65"/>
  <c r="AF353" i="65" s="1"/>
  <c r="AF525" i="65"/>
  <c r="AF524" i="65" s="1"/>
  <c r="AA511" i="65"/>
  <c r="AF514" i="65"/>
  <c r="AA450" i="65"/>
  <c r="AF451" i="65"/>
  <c r="AF450" i="65" s="1"/>
  <c r="AF777" i="65"/>
  <c r="AF776" i="65" s="1"/>
  <c r="AF309" i="65"/>
  <c r="AA242" i="65"/>
  <c r="AF243" i="65"/>
  <c r="AF242" i="65" s="1"/>
  <c r="AF44" i="65"/>
  <c r="AF43" i="65" s="1"/>
  <c r="AF578" i="65"/>
  <c r="AF577" i="65" s="1"/>
  <c r="AA251" i="65"/>
  <c r="AF254" i="65"/>
  <c r="AA756" i="65"/>
  <c r="AF757" i="65"/>
  <c r="AF756" i="65" s="1"/>
  <c r="AF37" i="65"/>
  <c r="AF36" i="65" s="1"/>
  <c r="AA415" i="65"/>
  <c r="AF416" i="65"/>
  <c r="AA836" i="65"/>
  <c r="AF837" i="65"/>
  <c r="AF836" i="65" s="1"/>
  <c r="AA426" i="65"/>
  <c r="AF427" i="65"/>
  <c r="AF797" i="65"/>
  <c r="AF796" i="65" s="1"/>
  <c r="AA788" i="65"/>
  <c r="AF789" i="65"/>
  <c r="AF788" i="65" s="1"/>
  <c r="AC78" i="65"/>
  <c r="AF80" i="65"/>
  <c r="AF78" i="65" s="1"/>
  <c r="Y300" i="65"/>
  <c r="AA808" i="65"/>
  <c r="AF809" i="65"/>
  <c r="AF808" i="65" s="1"/>
  <c r="AF31" i="65"/>
  <c r="AF464" i="65"/>
  <c r="AF462" i="65" s="1"/>
  <c r="AA462" i="65"/>
  <c r="AA732" i="65"/>
  <c r="AF733" i="65"/>
  <c r="AF732" i="65" s="1"/>
  <c r="AC153" i="65"/>
  <c r="AF155" i="65"/>
  <c r="AF153" i="65" s="1"/>
  <c r="AF186" i="65"/>
  <c r="AA179" i="65"/>
  <c r="AA100" i="65"/>
  <c r="AF101" i="65"/>
  <c r="AF100" i="65" s="1"/>
  <c r="AF654" i="65"/>
  <c r="AC650" i="65"/>
  <c r="Y13" i="79" l="1"/>
  <c r="AE13" i="79"/>
  <c r="AC13" i="79"/>
  <c r="S14" i="79"/>
  <c r="M6" i="79"/>
  <c r="M3" i="79" s="1"/>
  <c r="M2" i="79" s="1"/>
  <c r="N14" i="79"/>
  <c r="O14" i="79"/>
  <c r="X14" i="79"/>
  <c r="AE14" i="79" s="1"/>
  <c r="Q14" i="79"/>
  <c r="W14" i="79" s="1"/>
  <c r="AD14" i="79" s="1"/>
  <c r="P14" i="79"/>
  <c r="AA13" i="79"/>
  <c r="AD12" i="79"/>
  <c r="Y226" i="65"/>
  <c r="Y220" i="65" s="1"/>
  <c r="T220" i="65"/>
  <c r="AA226" i="65"/>
  <c r="U220" i="65"/>
  <c r="AB226" i="65"/>
  <c r="AB220" i="65" s="1"/>
  <c r="V220" i="65"/>
  <c r="AC226" i="65"/>
  <c r="AC220" i="65" s="1"/>
  <c r="W220" i="65"/>
  <c r="AD226" i="65"/>
  <c r="AD220" i="65" s="1"/>
  <c r="AF504" i="65"/>
  <c r="AF426" i="65"/>
  <c r="AF179" i="65"/>
  <c r="AF73" i="65"/>
  <c r="AF415" i="65"/>
  <c r="AF422" i="65"/>
  <c r="AF491" i="65"/>
  <c r="AF165" i="65"/>
  <c r="AF645" i="65"/>
  <c r="AF291" i="65"/>
  <c r="AF633" i="65"/>
  <c r="AF335" i="65"/>
  <c r="AF235" i="65"/>
  <c r="AF519" i="65"/>
  <c r="AF30" i="65"/>
  <c r="AF530" i="65"/>
  <c r="AF114" i="65"/>
  <c r="AF366" i="65"/>
  <c r="AF650" i="65"/>
  <c r="AF300" i="65"/>
  <c r="AF511" i="65"/>
  <c r="AF251" i="65"/>
  <c r="AF453" i="65"/>
  <c r="AF473" i="65"/>
  <c r="AF429" i="65"/>
  <c r="AF554" i="65"/>
  <c r="AF306" i="65"/>
  <c r="AF13" i="79" l="1"/>
  <c r="AE6" i="79"/>
  <c r="AE3" i="79" s="1"/>
  <c r="AE2" i="79" s="1"/>
  <c r="Q6" i="79"/>
  <c r="Q3" i="79" s="1"/>
  <c r="Q2" i="79" s="1"/>
  <c r="W6" i="79"/>
  <c r="W3" i="79" s="1"/>
  <c r="W2" i="79" s="1"/>
  <c r="V14" i="79"/>
  <c r="P6" i="79"/>
  <c r="P3" i="79" s="1"/>
  <c r="P2" i="79" s="1"/>
  <c r="AD6" i="79"/>
  <c r="AD3" i="79" s="1"/>
  <c r="AD2" i="79" s="1"/>
  <c r="AF12" i="79"/>
  <c r="U14" i="79"/>
  <c r="O6" i="79"/>
  <c r="O3" i="79" s="1"/>
  <c r="O2" i="79" s="1"/>
  <c r="T14" i="79"/>
  <c r="N6" i="79"/>
  <c r="N3" i="79" s="1"/>
  <c r="N2" i="79" s="1"/>
  <c r="Z14" i="79"/>
  <c r="Z6" i="79" s="1"/>
  <c r="Z3" i="79" s="1"/>
  <c r="Z2" i="79" s="1"/>
  <c r="S6" i="79"/>
  <c r="S3" i="79" s="1"/>
  <c r="S2" i="79" s="1"/>
  <c r="X6" i="79"/>
  <c r="X3" i="79" s="1"/>
  <c r="X2" i="79" s="1"/>
  <c r="AF226" i="65"/>
  <c r="AF220" i="65" s="1"/>
  <c r="AA220" i="65"/>
  <c r="Y14" i="79" l="1"/>
  <c r="Y6" i="79" s="1"/>
  <c r="AA14" i="79"/>
  <c r="AA6" i="79" s="1"/>
  <c r="AA3" i="79" s="1"/>
  <c r="AA2" i="79" s="1"/>
  <c r="T6" i="79"/>
  <c r="T3" i="79" s="1"/>
  <c r="T2" i="79" s="1"/>
  <c r="AB14" i="79"/>
  <c r="U6" i="79"/>
  <c r="U3" i="79" s="1"/>
  <c r="U2" i="79" s="1"/>
  <c r="AC14" i="79"/>
  <c r="AC6" i="79" s="1"/>
  <c r="AC3" i="79" s="1"/>
  <c r="AC2" i="79" s="1"/>
  <c r="V6" i="79"/>
  <c r="V3" i="79" s="1"/>
  <c r="V2" i="79" s="1"/>
  <c r="Y3" i="79" l="1"/>
  <c r="Y2" i="79" s="1"/>
  <c r="AF14" i="79"/>
  <c r="AF6" i="79" s="1"/>
  <c r="AF3" i="79" s="1"/>
  <c r="AB6" i="79"/>
  <c r="AB3" i="79" s="1"/>
  <c r="AB2" i="79" s="1"/>
  <c r="AF2" i="79" l="1"/>
  <c r="AG2" i="7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<sst xmlns="http://schemas.openxmlformats.org/spreadsheetml/2006/main" count="4864" uniqueCount="4038">
  <si>
    <t>Design [h]</t>
  </si>
  <si>
    <t>Construction [h]</t>
  </si>
  <si>
    <t>Installation [h]</t>
  </si>
  <si>
    <t>Base ( 122 cm X 305cm Medium )</t>
  </si>
  <si>
    <t>Base ( 183cm X 457cm Large )</t>
  </si>
  <si>
    <t>Slide ( Small 10" Rails )</t>
  </si>
  <si>
    <t>Rough Loc. (Naams)</t>
  </si>
  <si>
    <t>Retractable Loc. Pin</t>
  </si>
  <si>
    <t>Ejector</t>
  </si>
  <si>
    <t>Rest / Finger / Back-up   ( All )</t>
  </si>
  <si>
    <t>Riser ( Naams Medium )</t>
  </si>
  <si>
    <t>Stationary Pin Asm (Naams)</t>
  </si>
  <si>
    <t>Dump/Pivot ( Over 16" )</t>
  </si>
  <si>
    <t>Power Clamp Asm - (NAAMS)</t>
  </si>
  <si>
    <t>Stand/Mounting Equipment</t>
  </si>
  <si>
    <t>Frame ( Fixture Small)</t>
  </si>
  <si>
    <t>Frame ( Fixture Medium)</t>
  </si>
  <si>
    <t>Frame ( Fixture Large)</t>
  </si>
  <si>
    <t>Light Screen (pair)</t>
  </si>
  <si>
    <t>ID</t>
  </si>
  <si>
    <t>Item</t>
  </si>
  <si>
    <t>Design
[h]</t>
  </si>
  <si>
    <t>Construction
[h]</t>
  </si>
  <si>
    <t>Installation
[h]</t>
  </si>
  <si>
    <t>Materail
Rate
 [$/qua]</t>
  </si>
  <si>
    <t>Item Description</t>
  </si>
  <si>
    <t>Quantity
Design</t>
  </si>
  <si>
    <t>Quantity
Build</t>
  </si>
  <si>
    <t>GEO FIXTURE (SMALL) NAAMS</t>
  </si>
  <si>
    <t>Clamp Sequence</t>
  </si>
  <si>
    <t>Stationary Pin (Naams)</t>
  </si>
  <si>
    <t>Stationary Pin Asm</t>
  </si>
  <si>
    <t>Part Present Switch</t>
  </si>
  <si>
    <t>Base ( Naams  Medium )</t>
  </si>
  <si>
    <t>GEO FIXTURE (LARGE) NAAMS</t>
  </si>
  <si>
    <t>VISION SYSTEM</t>
  </si>
  <si>
    <t>Item
Des.</t>
  </si>
  <si>
    <t>Item
Con.</t>
  </si>
  <si>
    <t>Grand Totals</t>
  </si>
  <si>
    <t>Section Name:</t>
  </si>
  <si>
    <t>sub</t>
  </si>
  <si>
    <t>subDes</t>
  </si>
  <si>
    <t>Sub
Cons</t>
  </si>
  <si>
    <t>Component</t>
  </si>
  <si>
    <t>items</t>
  </si>
  <si>
    <t>Comments</t>
  </si>
  <si>
    <t xml:space="preserve">Nothing listed </t>
  </si>
  <si>
    <t>design and mat rate discrep, see Calc 0002</t>
  </si>
  <si>
    <t>Single rough locator is 4 times more expensive then others. See calc 0005</t>
  </si>
  <si>
    <t>Mat Cost Discrep, see Calc 0001
Single item double the cost.  See calc 0006</t>
  </si>
  <si>
    <t>Mat Cost Discrep, see Calc 0003</t>
  </si>
  <si>
    <t>Vastly different design, cons, and mat rate. See calc 0004</t>
  </si>
  <si>
    <t>0013 different installation cost between cost sheets. See Calc 0013</t>
  </si>
  <si>
    <t>Part Stands &amp; Roller Racks</t>
  </si>
  <si>
    <t>0011 cost difference between sheets. See Calc 0011 may be heavily costumize</t>
  </si>
  <si>
    <t>Turn Table Center Cube Frame</t>
  </si>
  <si>
    <t>vastly differrent costs from different studies. See Calc 0007</t>
  </si>
  <si>
    <t>0014 diferent installation cost between sheets. See Calc 0014</t>
  </si>
  <si>
    <t>Slide ( Large  Over 32") (A)</t>
  </si>
  <si>
    <t>different cost between studies.  See calc 0008</t>
  </si>
  <si>
    <t>Difference between this light screen?</t>
  </si>
  <si>
    <t>Mechanical?</t>
  </si>
  <si>
    <t>Servo Adder for Controller</t>
  </si>
  <si>
    <t>Gun - Robotic GLOBAL (Servo MFDC 100kva)</t>
  </si>
  <si>
    <t>GUN BRACKET</t>
  </si>
  <si>
    <t>Ped Details - Single</t>
  </si>
  <si>
    <t>Gun - Dense Pkg (for PED)</t>
  </si>
  <si>
    <t>0009 Diferent installation costs. See Calc 0009</t>
  </si>
  <si>
    <t>0010 significant cost difference between D2u cost sheet.  See Calc 0010</t>
  </si>
  <si>
    <t>Stationary Pin - End Effector</t>
  </si>
  <si>
    <t>Safety Latch</t>
  </si>
  <si>
    <t>Pierce Unit ( 40 Ton )</t>
  </si>
  <si>
    <t>Tooling Integration</t>
  </si>
  <si>
    <t>qty is the number of hours? Different from sheets. Custom job</t>
  </si>
  <si>
    <t>Tear Down &amp; Prep to Ship</t>
  </si>
  <si>
    <t>Bar Code Reader</t>
  </si>
  <si>
    <t>possibly independently made</t>
  </si>
  <si>
    <t>Rack Turn Table</t>
  </si>
  <si>
    <t>qty may not be tied to hours?</t>
  </si>
  <si>
    <t>Work Platform per station (10 x 20)</t>
  </si>
  <si>
    <t>Gun Riser ( 1 Gun )</t>
  </si>
  <si>
    <t>Base ( Naams  Small )</t>
  </si>
  <si>
    <t>Riser ( Small  12") make weldment</t>
  </si>
  <si>
    <t>0012 Cost difference between items. See Calc 0012</t>
  </si>
  <si>
    <t>CNV-Quality</t>
  </si>
  <si>
    <t>Customized</t>
  </si>
  <si>
    <t>Ped for Sealer</t>
  </si>
  <si>
    <t>End Effector (4Suction Cups)</t>
  </si>
  <si>
    <t>Riser ( Naams Small )</t>
  </si>
  <si>
    <t>Stationary Pin</t>
  </si>
  <si>
    <t>Sub Plate 152.4cm X 61cm ( Lrg  )</t>
  </si>
  <si>
    <t>Hemmer - Die Tune-In [Press / Tabletop] (per Die)</t>
  </si>
  <si>
    <t>Hem Die (HSSR) [Hood - Full Hem]</t>
  </si>
  <si>
    <t>Hem Press (HSSR) - new</t>
  </si>
  <si>
    <t>Data Logger</t>
  </si>
  <si>
    <t>Induction Cure Fixture</t>
  </si>
  <si>
    <t>Vertical Stacker</t>
  </si>
  <si>
    <t>Date Stamp (etching type)</t>
  </si>
  <si>
    <t>Frame - Overhead Mount w/White Steel_20'</t>
  </si>
  <si>
    <t>LIFTGATE ASSY CHECK FIXTURE (RING STYLE)</t>
  </si>
  <si>
    <t>z</t>
  </si>
  <si>
    <t>Custom</t>
  </si>
  <si>
    <t>Burden rates</t>
  </si>
  <si>
    <t>Deprtment</t>
  </si>
  <si>
    <t>Controls</t>
  </si>
  <si>
    <t>Mechanical</t>
  </si>
  <si>
    <t>Robotics</t>
  </si>
  <si>
    <t>Vision</t>
  </si>
  <si>
    <t>Panel Shop</t>
  </si>
  <si>
    <t>Assembly</t>
  </si>
  <si>
    <t>Sell Rate</t>
  </si>
  <si>
    <t>Installation Rate</t>
  </si>
  <si>
    <t>Indi. Rate</t>
  </si>
  <si>
    <t>Material
Markup
[%]</t>
  </si>
  <si>
    <t xml:space="preserve">Default Material Markup </t>
  </si>
  <si>
    <t>Client</t>
  </si>
  <si>
    <t>GM</t>
  </si>
  <si>
    <t>Ford</t>
  </si>
  <si>
    <t>Tesla</t>
  </si>
  <si>
    <t>%</t>
  </si>
  <si>
    <t>TURNTABLES_MEDIUM DUTY TWO POSITION</t>
  </si>
  <si>
    <t>TURN TABLE CENTER CUBE FRAME</t>
  </si>
  <si>
    <t>ROBOT - WELD SERVO - PACKAGED__ (w/o EAOT)</t>
  </si>
  <si>
    <t>SIMULATION - ROBOT &gt; 30 JPH</t>
  </si>
  <si>
    <t>GUN - WELD SERVO</t>
  </si>
  <si>
    <t>CAP CHANGER</t>
  </si>
  <si>
    <t>RAFT ADAPTIVE WELDING</t>
  </si>
  <si>
    <t>PED WELDER SERVO</t>
  </si>
  <si>
    <t>END EFFECTOR (6 CLAMP) DETAIL</t>
  </si>
  <si>
    <t>ROBOT - MATERIAL HANDLING - PACKAGED (w/o EOAT)</t>
  </si>
  <si>
    <t>CONICAL FORM</t>
  </si>
  <si>
    <t>BAR CODE READER</t>
  </si>
  <si>
    <t>RACK TURN TABLE</t>
  </si>
  <si>
    <t>ERGO MAT</t>
  </si>
  <si>
    <t>WORK PLATFORM per station (10 x 20)</t>
  </si>
  <si>
    <t>ROBOT - ALUMINUM WELD - PACKAGED (w/o EOAT)</t>
  </si>
  <si>
    <t>GUN - ALUMINUM WELD</t>
  </si>
  <si>
    <t>ROBOT - SELF RIVETING- PACKAGED</t>
  </si>
  <si>
    <t>OPERATOR WORK STATION</t>
  </si>
  <si>
    <t>GTX8000/GMX/NM/LC300
MM/625</t>
  </si>
  <si>
    <t>Basic system configuration for the GTX8000/GMX smart</t>
  </si>
  <si>
    <t>camera with no mount. Includes the following:</t>
  </si>
  <si>
    <t>1ea GTX8000/GMX (smart camera)</t>
  </si>
  <si>
    <t>1ea GM-V7531-MPZ (lens)</t>
  </si>
  <si>
    <t>1ea GM-BP850-30.5 (filter)</t>
  </si>
  <si>
    <t>1ea GMLC-75 (lens cover)</t>
  </si>
  <si>
    <t>1ea EN-DC55-25XR (lens extender, 25mm)</t>
  </si>
  <si>
    <t>1ea GM-LC300-850 (Light)</t>
  </si>
  <si>
    <t>1ea GM-L300-DKIT (diffuser kit)</t>
  </si>
  <si>
    <t>1ea GMCMLM-MET (camera mount, light mount)</t>
  </si>
  <si>
    <t>1ea GMCMLM-MET-L300 (L300 mount)</t>
  </si>
  <si>
    <t>1ea GTR-CBL-ETH-1M (ethernet cable)</t>
  </si>
  <si>
    <t>1ea GTR-YCBL (wye cable for smart camera and light)</t>
  </si>
  <si>
    <t>GM-L300-850</t>
  </si>
  <si>
    <t>GMCMLM-MET-L300</t>
  </si>
  <si>
    <t>GTR-CBL-PWR/15</t>
  </si>
  <si>
    <t>5Pin Cables 15m</t>
  </si>
  <si>
    <t>5Pin Cables 1m</t>
  </si>
  <si>
    <t>SOBL-300x150-WHI</t>
  </si>
  <si>
    <t>Diffuser Kits</t>
  </si>
  <si>
    <t>GTR-LTYCBL</t>
  </si>
  <si>
    <t>12-36mm Varifocal Lens</t>
  </si>
  <si>
    <t>MLM-MET</t>
  </si>
  <si>
    <t>SLM-621-L300</t>
  </si>
  <si>
    <t>NN Runtime License for Matrox GTR</t>
  </si>
  <si>
    <t>GTR2000/GMX</t>
  </si>
  <si>
    <t>GTR2000 NN License</t>
  </si>
  <si>
    <t>Aluminum Extrusion</t>
  </si>
  <si>
    <t>24VDC PSU</t>
  </si>
  <si>
    <t>Power Cables</t>
  </si>
  <si>
    <t>IO Blocks</t>
  </si>
  <si>
    <t>Hotels</t>
  </si>
  <si>
    <t>Airplane</t>
  </si>
  <si>
    <t>Intl Airplane</t>
  </si>
  <si>
    <t>Vision @ CSI</t>
  </si>
  <si>
    <t>PM Labor</t>
  </si>
  <si>
    <t>FM-Es</t>
  </si>
  <si>
    <t>Shop Labor</t>
  </si>
  <si>
    <t>Vision @ site</t>
  </si>
  <si>
    <t>Controls @ Site</t>
  </si>
  <si>
    <t>PerDiem</t>
  </si>
  <si>
    <t>Intl PerDiem</t>
  </si>
  <si>
    <t>Contingency</t>
  </si>
  <si>
    <t>Controls @ CSI</t>
  </si>
  <si>
    <t>X</t>
  </si>
  <si>
    <t>Hotel Rate</t>
  </si>
  <si>
    <t>Per Diem</t>
  </si>
  <si>
    <t>ME END</t>
  </si>
  <si>
    <t>Rest Assembly     ( All )</t>
  </si>
  <si>
    <t>Geo Set Fixture</t>
  </si>
  <si>
    <t>ROBOT - SEALER PACKAGED</t>
  </si>
  <si>
    <t>PED SELF RIVETING</t>
  </si>
  <si>
    <t>SIMULATION - ROBOT &lt;= 30 JPH</t>
  </si>
  <si>
    <t>Dual End Effector</t>
  </si>
  <si>
    <t>CNV-Belt (flat 36"x20')</t>
  </si>
  <si>
    <t>Riser ( Naams Large )</t>
  </si>
  <si>
    <t>2-3 pc Weldment</t>
  </si>
  <si>
    <t>Air Magnet</t>
  </si>
  <si>
    <t>Suction Cup</t>
  </si>
  <si>
    <t>Terminal cover for devices with busbar connection 3RV2.4, 3RT2.4, 3RW404, 3RU214, 3RB3.4 - Siemens</t>
  </si>
  <si>
    <t>Busbar system, accessories Busbar center-to-center spacing 60 mm N/PE busbar holder for busbars 12x 5 (10)-30x 5 (10) and 6x 6 mm, free-standing installation or Attachment to 8US1923-2AA01 - Siemens</t>
  </si>
  <si>
    <t>Auxiliary switch can be mounted on the side 1 NO+1 NC screw terminal for circuit breaker 3RV2 - Siemens</t>
  </si>
  <si>
    <t>Auxiliary switch transverse 1 NO+1 NC screw terminal for circuit breaker 3RV2 - Siemens</t>
  </si>
  <si>
    <t>BREAKER 3VA Aux Switch AUX TYPE HQ 300V 3A BLACK NOT ELECTRONIC COMPATIBLE COMPACT SIZE 1 SLOT - Siemens</t>
  </si>
  <si>
    <t>BREAKER 3VA Aux Switch AUX TYPE HP 600V 6A BLACK NOT ELECTRONIC COMPATIBLE HIGH BREAKING CAPACITY 2 SLOTS - Siemens</t>
  </si>
  <si>
    <t>SHUNT TRIP FLEXIBLE 110-127 V AC 50/60 HZ ACCESSORY FOR 3VA4 and 3VA51 up to 3VA54 and 3VA61 up to 3VA64 - Siemens</t>
  </si>
  <si>
    <t>Operating Unit with Rod Variable Depth Flange Mounted operator kit, 3 pole: consisting of: handle steel chrome plated NEMA 4/4X black=OFF, black=ON Switching mechanism Mounting depth 8'' to 16'' Accessory for: 3VA5 125,  w/ adapter plate - Siemens</t>
  </si>
  <si>
    <t>Operating Unit with Rod Variable Depth Flange Mounted operator kit, 3 pole: consisting of: handle steel chrome plated NEMA 4/4X black=OFF, black=ON Switching mechanism Mounting depth 8'' to 16'' Accessory for: 3VA5 250 3VA6 250,  w/ adapter plate - Siemens</t>
  </si>
  <si>
    <t>Operating Unit with Rod Variable Depth Flange Mounted operator kit, 3 pole: consisting of: handle steel chrome plated NEMA 4/4X black=OFF, black=ON Switching mechanism Mounting depth 8'' to 16'' Accessory for: 3VA5 400, 3VA5 600 3VA6 400, 3VA6 600,  w/ adapter plate - Siemens</t>
  </si>
  <si>
    <t>BREAKER 3VA Front mounted rotary operator FMRO FOR 3VA51 GRAY STANDARD WITHOUT ILLUMINATION KIT WITHOUT DOOR INTERLOCK WITHOUT DOOR OPENING FUNCTION WITH HANDLE NEMA 1 - Siemens</t>
  </si>
  <si>
    <t>SIEMENS LOW VOLTAGE 3VA CIRCUIT BREAKER ACCESSORY. 3-PIECE NUT KEEPER KIT - MAX BUSBAR WIDTH: 1.4 IN. FOR (400-600A 3VA6) FRAME UL CIRCUIT BREAKERS. - Siemens</t>
  </si>
  <si>
    <t>SIEMENS LOW VOLTAGE 3VA CIRCUIT BREAKER ACCESSORY. 3-PIECE STEEL BODY 1-CONDUCTOR BOX TERMINAL - WIRE SIZE: 14 - 3/0 AWG. FOR (125A 3VA5) FRAME UL CIRCUIT BREAKERS.  - Siemens</t>
  </si>
  <si>
    <t>SIEMENS LOW VOLTAGE 3VA CIRCUIT BREAKER ACCESSORY. 3-PIECE STEEL BODY 1-CONDUCTOR BOX TERMINAL - WIRE SIZE: 10 - 3/0 AWG. FOR (250A 3VA5) FRAME UL CIRCUIT BREAKERS. - Siemens</t>
  </si>
  <si>
    <t>SIEMENS LOW VOLTAGE 3VA CIRCUIT BREAKER ACCESSORY. 3-PIECE STEEL BODY 1-CONDUCTOR BOX TERMINAL - WIRE SIZE: 4AWG - 350KCMIL. FOR (250A 3VA5) FRAME UL CIRCUIT BREAKERS. - Siemens</t>
  </si>
  <si>
    <t>SIEMENS LOW VOLTAGE 3VA CIRCUIT BREAKER ACCESSORY. 3-PIECE STEEL BODY 1-CONDUCTOR BOX TERMINAL - WIRE SIZE: 10 - 3/0 AWG. FOR (150-250A 3VA6) FRAME UL CIRCUIT BREAKERS - Siemens</t>
  </si>
  <si>
    <t>SIEMENS LOW VOLTAGE 3VA CIRCUIT BREAKER ACCESSORY. 3-PIECE STEEL BODY 1-CONDUCTOR BOX TERMINAL - WIRE SIZE: 1/0AWG - 500KCMIL. FOR (400-600A 3VA6) FRAME UL CIRCUIT BREAKERS.  - Siemens</t>
  </si>
  <si>
    <t>Terminal Cover 3 pole, 1 pc. with probe holes for voltage testing accessory for: 3VA4/5 125 - - - Siemens</t>
  </si>
  <si>
    <t>Terminal Cover 3 pole, 1 pc. with probe holes for voltage testing accessory for: 3VA6 150/250 3VA5 250 Plug-in/Draw-out Base 3VA6 150/250 - Siemens</t>
  </si>
  <si>
    <t>Terminal Cover 3 pole, 1 pc. with probe holes for voltage testing accessory for: 3VA5/6 400/600 Plug-in/Draw-out Base 3VA5/6 400/600 - - Siemens</t>
  </si>
  <si>
    <t>Terminal Cover Extended 3 pole, 1 pc. with probe holes for voltage testing accessory for: 3VA4/5 125 - - - Siemens</t>
  </si>
  <si>
    <t>Terminal Cover Extended 3 pole, 1 pc. with probe holes for voltage testing accessory for: 3VA6 150/250 3VA5 250 Plug-in/Draw-out Base 3VA6 150/250 - Siemens</t>
  </si>
  <si>
    <t>Terminal Cover Extended 3 pole, 1 pc. with probe holes for voltage testing accessory for: 3VA5/6 400/600 Plug-in/Draw-out Base 3VA5/6 400/600 - - Siemens</t>
  </si>
  <si>
    <t>Box terminal w. control wire voltage tap-off 3 units accessory for: 3VA6 150/250  - Siemens</t>
  </si>
  <si>
    <t>Box terminal w. control wire voltage tap-off 3 units accessory for: 3VA6 150/250 - Siemens</t>
  </si>
  <si>
    <t>Box terminal w. control wire tap 3 pcsl accessory for 3VA5/6 400/600  - Siemens</t>
  </si>
  <si>
    <t>Wire Connector for 6 cables, 3 pcs., incl. Terminal Cover Extended with probe holes for voltage test, accessory for: 3VA4/5 125 - Siemens</t>
  </si>
  <si>
    <t>Wire Connector for 6 cables, 3 pcs., incl. Terminal Cover Extended with probe holes for voltage test, accessory for: 3VA6 150/250 Plug-in/Draw-out Base 3VA6 150/250 - Siemens</t>
  </si>
  <si>
    <t>Wire Connector for 6 cables, 3 pcs., incl. Terminal Cover Extended with probe holes for voltage test, accessory for: 3VA5/6 400/600 Plug-in/Draw-out Base 3VA5/6 400/600 - Siemens</t>
  </si>
  <si>
    <t>Circuit Breaker, Miniature, 240 V, 14 kA, 1-Pole, C, 0.5 A, D=70 mm To UL 489, Same Polarity - Siemens</t>
  </si>
  <si>
    <t>Circuit Breaker, Miniature, 240 V, 14 kA, 1-Pole, C, 1 A, D=70 mm To UL 489, Same Polarity - Siemens</t>
  </si>
  <si>
    <t>Circuit Breaker, Miniature, 240 V, 14 kA, 1-Pole, C, 1.6 A, D=70 mm To UL 489, Same Polarity - Siemens</t>
  </si>
  <si>
    <t>Circuit Breaker, Miniature, 240 V, 14 kA, 1-Pole, C, 2 A, D=70 mm To UL 489, Same Polarity - Siemens</t>
  </si>
  <si>
    <t>Circuit Breaker, Miniature, 240 V, 14 kA, 1-Pole, C, 3 A, D=70 mm To UL 489, Same Polarity - Siemens</t>
  </si>
  <si>
    <t>Circuit Breaker, Miniature, 240 V, 14 kA, 1-Pole, C, 4 A, D=70 mm To UL 489, Same Polarity - Siemens</t>
  </si>
  <si>
    <t>Circuit Breaker, Miniature, 240 V, 14 kA, 1-Pole, C, 5 A, D=70 mm To UL 489, Same Polarity - Siemens</t>
  </si>
  <si>
    <t>Circuit Breaker, Miniature, 240 V, 14 kA, 1-Pole, C, 6 A, D=70 mm To UL 489, Same Polarity - Siemens</t>
  </si>
  <si>
    <t>Circuit Breaker, Miniature, 240 V, 14 kA, 1-Pole, C, 8 A, D=70 mm To UL 489, Same Polarity - Siemens</t>
  </si>
  <si>
    <t>Circuit Breaker, Miniature, 240 V, 14 kA, 1-Pole, C, 10 A, D=70 mm To UL 489, Same Polarity - Siemens</t>
  </si>
  <si>
    <t>Circuit Breaker, Miniature, 240 V, 14 kA, 1-Pole, C, 15 A, D=70 mm To UL 489, Same Polarity - Siemens</t>
  </si>
  <si>
    <t>Circuit Breaker, Miniature, 240 V, 14 kA, 1-Pole, C, 20 A, D=70 mm To UL 489, Same Polarity - Siemens</t>
  </si>
  <si>
    <t>Circuit Breaker, Miniature, 240 V, 14 kA, 1-Pole, C, 30 A, D=70 mm To UL 489, Same Polarity - Siemens</t>
  </si>
  <si>
    <t>Circuit Breaker, Miniature, 240 V, 10 kA, 1-Pole, C, 50 A, D=70 mm To UL 489, Same Polarity - Siemens</t>
  </si>
  <si>
    <t>Terminal cover for box terminals for Circuit Breaker 3RV2742 in size S3 - Siemens</t>
  </si>
  <si>
    <t>Circuit breaker size S3 for system protection with approval circuit breaker UL 489, CSA C22.2 No.5-02 A-release 10 A N-release 150 A screw terminal - Siemens</t>
  </si>
  <si>
    <t>Circuit breaker size S3 for system protection with approval circuit breaker UL 489, CSA C22.2 No.5-02 A-release 15 A N-release 225 A screw terminal - Siemens</t>
  </si>
  <si>
    <t>Circuit breaker size S3 for system protection with approval circuit breaker UL 489, CSA C22.2 No.5-02 A-release 20 A N-release 260 A screw terminal - Siemens</t>
  </si>
  <si>
    <t>Circuit breaker size S3 for system protection with approval circuit breaker UL 489, CSA C22.2 No.5-02 A-release 25 A N-release 325 A screw terminal - Siemens</t>
  </si>
  <si>
    <t>Circuit breaker size S3 for system protection with approval circuit breaker UL 489, CSA C22.2 No.5-02 A-release 30 A N-release 390 A screw terminal - Siemens</t>
  </si>
  <si>
    <t>Breaker, Circuit, 10.0 Amps, 3-Pole, Size S00, With UL489, CSA C22.2 NO. 5-02, Screw Terminals, Standard Switching Capacity, Appropriate For Use For Transformer Protection, Sirius Innovation Series - Siemens</t>
  </si>
  <si>
    <t>circuit breaker 3VA6 UL frame 150 breaking capacity class H 65kA @ 480V 3-pole, line protection ETU350, LSI, In=40A overload protection Ir=16A...40A short-circuit protection Isd=1.5...10 x Ir, Ii=12 x In without connection - Siemens</t>
  </si>
  <si>
    <t>circuit breaker 3VA6 UL frame 150 breaking capacity class H 65kA @ 480V 3-pole, line protection ETU350, LSI, In=100A overload protection Ir=40A...100A short-circuit protection Isd=1.5...10 x Ir, Ii=12 x In without connection - Siemens</t>
  </si>
  <si>
    <t>circuit breaker 3VA6 UL frame 250 breaking capacity class H 65kA @ 480V 3-pole, line protection ETU350, LSI, In=250A overload protection Ir=100A...250A short-circuit protection Isd=1.5...10 x Ir, Ii=10 x In without connection - Siemens</t>
  </si>
  <si>
    <t>circuit breaker 3VA6 UL frame 400 breaking capacity class H 65kA @ 480V 3-pole, line protection ETU350, LSI, In=400A overload protection Ir=160A...400A short-circuit protection Isd=1.5...10 x Ir, Ii=10 x In without connection - Siemens</t>
  </si>
  <si>
    <t>circuit breaker 3VA5 UL frame 125 breaking capacity class H 65kA @ 480V 3-pole, line protection TM210, FTFM, In=15A overload protection Ir=15A fixed short-circuit protection Ii=20 x In without connection - Siemens</t>
  </si>
  <si>
    <t>circuit breaker 3VA5 UL frame 125 breaking capacity class H 65kA @ 480V 3-pole, line protection TM210, FTFM, In=20A overload protection Ir=20A fixed short-circuit protection Ii=15 x In without connection - Siemens</t>
  </si>
  <si>
    <t>circuit breaker 3VA5 UL frame 125 breaking capacity class H 65kA @ 480V 3-pole, line protection TM210, FTFM, In=25A overload protection Ir=25A fixed short-circuit protection Ii=12 x In without connection - Siemens</t>
  </si>
  <si>
    <t>circuit breaker 3VA5 UL frame 125 breaking capacity class H 65kA @ 480V 3-pole, line protection TM210, FTFM, In=30A overload protection Ir=30A fixed short-circuit protection Ii=10 x In without connection - Siemens</t>
  </si>
  <si>
    <t>circuit breaker 3VA5 UL frame 125 breaking capacity class H 65kA @ 480V 3-pole, line protection TM210, FTFM, In=35A overload protection Ir=35A fixed short-circuit protection Ii=10 x In without connection - Siemens</t>
  </si>
  <si>
    <t>circuit breaker 3VA5 UL frame 125 breaking capacity class H 65kA @ 480V 3-pole, line protection TM210, FTFM, In=40A overload protection Ir=40A fixed short-circuit protection Ii=10 x In without connection - Siemens</t>
  </si>
  <si>
    <t>circuit breaker 3VA5 UL frame 125 breaking capacity class H 65kA @ 480V 3-pole, line protection TM210, FTFM, In=50A overload protection Ir=50A fixed short-circuit protection Ii=10 x In without connection - Siemens</t>
  </si>
  <si>
    <t>circuit breaker 3VA5 UL frame 125 breaking capacity class H 65kA @ 480V 3-pole, line protection TM210, FTFM, In=60A overload protection Ir=60A fixed short-circuit protection Ii=10 x In without connection - Siemens</t>
  </si>
  <si>
    <t>circuit breaker 3VA5 UL frame 125 breaking capacity class H 65kA @ 480V 3-pole, line protection TM210, FTFM, In=70A overload protection Ir=70A fixed short-circuit protection Ii=10 x In without connection - Siemens</t>
  </si>
  <si>
    <t>circuit breaker 3VA5 UL frame 125 breaking capacity class H 65kA @ 480V 3-pole, line protection TM210, FTFM, In=80A overload protection Ir=80A fixed short-circuit protection Ii=10 x In without connection - Siemens</t>
  </si>
  <si>
    <t>circuit breaker 3VA5 UL frame 125 breaking capacity class H 65kA @ 480V 3-pole, line protection TM210, FTFM, In=90A overload protection Ir=90A fixed short-circuit protection Ii=10 x In without connection - Siemens</t>
  </si>
  <si>
    <t>circuit breaker 3VA5 UL frame 125 breaking capacity class H 65kA @ 480V 3-pole, line protection TM210, FTFM, In=100A overload protection Ir=100A fixed short-circuit protection Ii=10 x In without connection - Siemens</t>
  </si>
  <si>
    <t>circuit breaker 3VA5 UL frame 125 breaking capacity class H 65kA @ 480V 3-pole, line protection TM210, FTFM, In=110A overload protection Ir=110A fixed short-circuit protection Ii=10 x In without connection - Siemens</t>
  </si>
  <si>
    <t>circuit breaker 3VA5 UL frame 125 breaking capacity class H 65kA @ 480V 3-pole, line protection TM210, FTFM, In=125A overload protection Ir=125A fixed short-circuit protection Ii=10 x In without connection - Siemens</t>
  </si>
  <si>
    <t>Circuit breaker 3VA5 UL Frame 250 Breaking capacity class H 65kA @ 480 V 3-pole, line protection TM210, FTFM, In=60A Overload protection Ir=60A fixed Short-circuit protection Ii=10 x In Without connection - Siemens</t>
  </si>
  <si>
    <t>Circuit breaker 3VA5 UL frame 250 breaking capacity class H 65kA @ 480V 3-pole, line protection TM210, FTFM, In=100A overload protection Ir=100A fixed short-circuit protection Ii=10 x In without connection - Siemens</t>
  </si>
  <si>
    <t>circuit breaker 3VA5 UL frame 250 breaking capacity class H 65kA @ 480V 3-pole, line protection TM210, FTFM, In=150A overload protection Ir=150A fixed short-circuit protection Ii=10 x In without connection - Siemens</t>
  </si>
  <si>
    <t>circuit breaker 3VA5 UL frame 250 breaking capacity class H 65kA @ 480V 3-pole, line protection TM210, FTFM, In=175A overload protection Ir=175A fixed short-circuit protection Ii=10 x In without connection - Siemens</t>
  </si>
  <si>
    <t>circuit breaker 3VA5 UL frame 250 breaking capacity class H 65kA @ 480V 3-pole, line protection TM210, FTFM, In=200A overload protection Ir=200A fixed short-circuit protection Ii=10 x In without connection - Siemens</t>
  </si>
  <si>
    <t>circuit breaker 3VA5 UL frame 250 breaking capacity class H 65kA @ 480V 3-pole, line protection TM210, FTFM, In=250A overload protection Ir=250A fixed short-circuit protection Ii=10 x In without connection - Siemens</t>
  </si>
  <si>
    <t>BREAKER 3VA Adapter for busbar system FOR 3VA51 FOR 3 POLE BREAKERS FOR USE WITH 60 MM BUSBAR - Siemens</t>
  </si>
  <si>
    <t>BREAKER 3VA Adapter for busbar system FOR 3VA52 at 125A AND 3VA61 at 125A and 3VA62 at 250A FOR 3 POLE BREAKERS FOR USE WITH 60 MM BUSBAR - Siemens</t>
  </si>
  <si>
    <t>BREAKER 3VA Adapter for busbar system FOR 3VA63/4 FOR 3 POLE BREAKERS FOR USE WITH 60 MM BUSBAR - Siemens</t>
  </si>
  <si>
    <t>Busbar Adapter, 60 mm Fast Bus Busbar Adapter System, For Sirius S3 3RV Motor Starter Protectors and Circuit Breakers 3RV2742-….. Up To 80A, Width 72 mm, Length 215 mm, Busbar Thickness 5,10 mm + TT-profile - Siemens</t>
  </si>
  <si>
    <t>Terminal, Busbar Adapter, 60 mm Fast Bus Busbar Adapter System, For 5 mm Busbar Thickness 1,5-16 mm² - Siemens</t>
  </si>
  <si>
    <t>Busbar System, Accessory For 40 And 60 mm System Only For 5 mm Busbar Thickness - Siemens</t>
  </si>
  <si>
    <t>Terminal, Busbar Adapter, 60 mm Fast Bus Busbar Adapter System, For 5 mm Busbar Thickness 16-70 mm² - Siemens</t>
  </si>
  <si>
    <t>Cover, End, 60 mm Fast Bus Busbar Adapter System, For Busbar Ends On Holder 8Us1923, 3-Pole - Siemens</t>
  </si>
  <si>
    <t>Cover, 60 mm Fast Bus Busbar Adapter System, For Busbar Profile, Length 1000 mm, Width 30 mm, Thickness 10 mm - Siemens</t>
  </si>
  <si>
    <t>Busbar Accessory, 60 mm Fast Bus Busbar System, Distance 60 mm Base Length 1100 mm Increased Clearance Distances Increased Creepage Distances Acc. Ul508A According To Ul508 - Siemens</t>
  </si>
  <si>
    <t>Busbar system, accessories center-center distance 60 mm busbar holder 3-pole for rails 12x5 (10)-30x5 (10) external mounting - Siemens</t>
  </si>
  <si>
    <t>Busbar System, Accessory BUSBAR Distance 60 mm Busbar Support For 12x5 (10)-30x5 (10) Profiles Inside Fixing With INC. Clearance Distances With Inc. Creepage Distances According to UL508 - Siemens</t>
  </si>
  <si>
    <t>Busbar Adapter System Terminal 95-300sqmm For 10 mm Busbar Thickness T-And Double-T-Profile - Siemens</t>
  </si>
  <si>
    <t>Cover, Busbar System, Busbar Center-to-Center Clearance 60 mm, For Use With 8US1941-2AA03 &amp; 8US1941-2AA04 - Siemens</t>
  </si>
  <si>
    <t>TERMINAL SET, 3-POLE FOR FLAT BARS UP TO 32X20 mm BUSBAR CENTER-TO-CENTER CLEARANCE 60 mm, UL508A *** COVER 8US1922-1GC00 MUST BE ORDERED SEPARATELY *** - Siemens</t>
  </si>
  <si>
    <t>Connection terminal set, 3-pole Round cable 95 ... 300 mm² AWG Busbar center-to-center spacing 60 mm IEC/UL 508A *** Cover 8US1922-1GC00 to be ordered separately *** - Siemens</t>
  </si>
  <si>
    <t>Busbar system, accessories Busbar center-to-center spacing 40, 60 mm Connection terminal Bar thickness: 5 mm 16-120 mm² - Siemens</t>
  </si>
  <si>
    <t>Power Supply, SITOP PSU100C, Input:120/ 230 VAC, Output: 24 VDC, 3.7A, NEC Class 2 - Siemens</t>
  </si>
  <si>
    <t>Power Supply, Sitop, PSU100S, Stabilized, Input: 120/230 VAC, Output: 24 VDC / 10 A - Siemens</t>
  </si>
  <si>
    <t>Power Supply, Sitop Modular, Stabilized Load, Input 120/230 - 500V AC, Output 24 VDC/ 5 A - Siemens</t>
  </si>
  <si>
    <t>Power Supply, Sitop Modular, Stabilized Load, Input 120/230-500 V AC, Output 24 VDC/ 10 A - Siemens</t>
  </si>
  <si>
    <t>Power Supply, Sitop Modular, Stabilized Load, Input 3-Phase 400-500VAC, Output 24 VDC / 20 A - Siemens</t>
  </si>
  <si>
    <t>Power Supply, Sitop, PSU100S, Stabilized, Input: 120/230 VAC, Output: 24 VDC / 5 A - Siemens</t>
  </si>
  <si>
    <t>SITOP PSU8200, 24V/40A Regulated Power Supply, Input: 3 Phase AC 400-500V, Output: 24VDC/40A - Siemens</t>
  </si>
  <si>
    <t>SITOP PSU8200 20 A stabilized power supply input: 120-230 V AC 110-220 V DC output: 24 V DC/20 A - Siemens</t>
  </si>
  <si>
    <t>SITOP PSU8200 24 V/40 A stabilized power supply input: 120/230 V AC output: 24 V DC/40 A - Siemens</t>
  </si>
  <si>
    <t>Power Supply, 24 VDC, IP67/ Nema 4X Field Mountable Power Supply, For Control Power, Nominal Input 115/230 VAC, Output 24 VDC, Nominal Current 3.8A, Output Power Limited To Approx 96 Total Watts. Plug Connection For Input And Output. Input Receptacle Is External Thread And Output Receptacle Is Internal Thread. AC Input Connectors Are 3 Pin Male And The DC Output Connectors Are 4 Pin Female And Comply With Cenelec En50 044 Standards. Output Pin 1 = +24VDC, Output Pin 2 = +24VDC, Output Pin 3 = 0VDC And Connected To Ground, Output Pin 4 = 0VDC And Connected To Ground. - SolaHD</t>
  </si>
  <si>
    <t>Power Supply, Dual Channel, 24 VDC, IP67 / NEMA 4X Field Mountable Power Supply, for Control Power, Nominal Input 115/230 VAC, Output 24 VDC, Nominal Current 3.8A Per Channel, Output Power Limited to Approx 96 Total Watts Per Channel. Plug Connection for Input and Output. Input Receptacle is External Thread and Output Receptacles are Internal Thread. AC Input Connectors Are 3 Pin Male And The DC Output Connectors Are 4 Pin Female And Comply With Cenelec En50 044 Standards. Output Pin 1 = +24VDC, Output Pin 2 = +24VDC, Output Pin 3 = 0VDC And Connected To Ground, Output Pin 4 = 0VDC And Connected To Ground. - SolaHD</t>
  </si>
  <si>
    <t>Power Supply, 24 VDC, IP67/ Nema 4X Field Mountable Power Supply, For Control Power, Nominal Input 115/230 VAC, Output 24 VDC, Nominal Current 10A. Plug Connection For Input And Output.  - SolaHD</t>
  </si>
  <si>
    <t>Micro Cord Adapter 3 Pin To 4 Pin For Output Of Armorstart Tip Dress Application To SMC Blow Off Valve. Cable Length 0.6M (2 Ft) - Rockwell</t>
  </si>
  <si>
    <t>Auxiliary Switch Block, 80E, 4 NO, Din En50011, Screw Connection, For Control Relays, 4-Pole, Size S00, Sirius Innovation Series - Siemens</t>
  </si>
  <si>
    <t>Auxiliary Switch Block, 1NO+1Nc, Screw Connection, Front Mount, Size S00 and S0, Sirius Innovation Series - Siemens</t>
  </si>
  <si>
    <t>Auxiliary Switch Block, 62E, 2 NO, 2 NC, Din En50011, Screw Connection, For Control Relays, 4-Pole, Size S00, Sirius Innovation Series - Siemens</t>
  </si>
  <si>
    <t>Auxiliary Switch Block, 53E, 1 NO, 3 NC, Din En50011, Screw Connection, For Control Relays, 4-Pole, Size S00, Sirius Innovation Series - Siemens</t>
  </si>
  <si>
    <t>Auxiliary Switch Block, 44E, 4Nc, Din En50011, Screw Connection, For Control Relays, 4-Pole, Size S00, Sirius Innovation Series - Siemens</t>
  </si>
  <si>
    <t>Contactor, Solid-State, Time-Delayed Auxiliary Switch Block Setting Range 0.05 S...100 S, AC/24 VDC, 1 NO, 1 NC, On-Delay, For Mounting Onto 3RT2..-Contactors Size S00 and S0, Sirius Innovation Series - Siemens</t>
  </si>
  <si>
    <t>Contactor, Solid-State, Time-Delayed Auxiliary Switch Block Setting Range 0.05 S...100 S, AC/24 VDC, 1 NO, 1 NC, Off-Delay, For Mounting Onto Contactors Size S00, Sirius Innovation Series - Siemens</t>
  </si>
  <si>
    <t>Coupling link for front-end mounting to AC, DC, AC / DC Contactors, 3RT2 S00-S3, 24 V DC Control, screw terminal  - Siemens</t>
  </si>
  <si>
    <t>Coupling link for direct coil mounting, 24 V DC, 1 NO, 1 NC for motor contactors size S0 screw terminal connection B1/B2 for 1 NO - Siemens</t>
  </si>
  <si>
    <t>Relay, Plug-In Relay, 3 Co Contacts, 115V AC, 10A, Width 22.5 mm - Siemens</t>
  </si>
  <si>
    <t>Relay, Plug-In Relay, 3 Co Contacts, 24V DC, 10A, Width 22.5 mm - Siemens</t>
  </si>
  <si>
    <t>Relay, Plug-In Relay, 4 Co Contacts, 115V AC, 6A, Width 22.5 mm - Siemens</t>
  </si>
  <si>
    <t>Relay, Plug-In Relay, 4 Co Contacts, 24V DC, 6A, Width 22.5 mm - Siemens</t>
  </si>
  <si>
    <t>Relay, Socket For Relays With 3 Co Contacts - Siemens</t>
  </si>
  <si>
    <t>Relay, Plug-In Relay Clip - Siemens</t>
  </si>
  <si>
    <t>Relay, Plug-In Relay 4 Changeover Cont.,W/O Test Br. 24V DC - Siemens</t>
  </si>
  <si>
    <t>Relay, Base (Socket) For Relay With 4 Changeover Contacts - Siemens</t>
  </si>
  <si>
    <t>LED Module, Green, 24V DC - Siemens</t>
  </si>
  <si>
    <t>Relay, Control, 4 NO, 120 VAC, Screw Connection, Size S00, Sirius Innovation Series                                                         - Siemens</t>
  </si>
  <si>
    <t>Relay, Control, 2 NO 2 NC, 120 VAC, Screw Connection, Size S00, Sirius Innovation Series - Siemens</t>
  </si>
  <si>
    <t>Varistor, AC 48...127 V, DC 70...150 V, Surge Suppressor, For Mounting Onto Contactors Size S00, Sirius Innovation Series         - Siemens</t>
  </si>
  <si>
    <t>Contactor, AC-3, 7.5KW/400V, 1NO+1NC, DC 24V, w/ Integrated Diode, 3-Pole, SZ S0, Screw Terminal, Sirius Innovation Series - Siemens</t>
  </si>
  <si>
    <t>Contactor, AC-3, 15KW/400V, 1NO+1NC, DC 24V, w/ Integrated Diode, 3-Pole, SZ S0, Screw Terminal, Sirius Innovation Series - Siemens</t>
  </si>
  <si>
    <t>Contactor, 55 KW/400V/AC-3 AC/DC Operation Uc 23-26V Auxil. Contacts 2 NO, 2 NC 3 Pole, Size S6 With Box Terminals Drive Conventional - Siemens</t>
  </si>
  <si>
    <t>Contactor, Safety, 3-Pole, Non-Reversing, 24 VDC, 32 Amp, Size S0, Screw connection with Permanently attached front mounted auxiliary contacts, 2NO, 2NC, Sirius Innovation Series - Siemens</t>
  </si>
  <si>
    <t>power contactor, AC-3 40 A, 18.5 kW / 400 V 2 NO + 2 NC, 24 V DC with varistor, 3-pole, Size S2, screw terminal Captive auxiliary switch Suitable for 2 A PLC outputs - Siemens</t>
  </si>
  <si>
    <t>power contactor, AC-3 50 A, 22 kW / 400 V 2 NO + 2 NC, 24 V DC with varistor, 3-pole, Size S2, screw terminal Captive auxiliary switch Suitable for 2 A PLC outputs - Siemens</t>
  </si>
  <si>
    <t>Contactor relay, AC-3 65 A, 30 kW / 400 V 2 NO + 2 NC, 24 V DC with varistor 3-pole, size S2 screw terminals Perm. mounted auxiliary switch suitable for 2 A PLC outputs - Siemens</t>
  </si>
  <si>
    <t>Contactor relay, AC-3 80 A, 37 kW / 400 V 2 NO + 2 NC, 24 V DC with varistor 3-pole, size S2 screw terminals Perm. mounted auxiliary switch suitable for 2A PLC outputs - Siemens</t>
  </si>
  <si>
    <t>Power contactor, AC-3 95 A, 45 kW / 400 V 2 NO + 2 NC, 24 V DC 3-pole, 3 NO, Size S3 Screw terminal Integrated varistor Captive auxiliary switch, suitable for 2 A PLC outputs - Siemens</t>
  </si>
  <si>
    <t>Relay, Control, 3NO+1NC, DC 24 V, Screw Connection, Size S00, Sirius Innovation Series - Siemens</t>
  </si>
  <si>
    <t>Relay, Control, Safety, 4NO+4NC, W. Permanent. Jointed Auxiliary Switch Block 24V DC, Size S00, Screw Connection, Size S00, Sirius Innovation Series - Siemens</t>
  </si>
  <si>
    <t>Relay, Control, Safety, 6NO+2NC, W. Permanent. Jointed Auxiliary Switch Block 24V DC, Screw Connection, Size S00, Sirius Innovation Series - Siemens</t>
  </si>
  <si>
    <t>Relay, Control, Safety, 7NO+1NC, Top Unit Block Not Detachable, 24 VDC, Size S00, Screw Connection, Size S00, Sirius Innovation Series - Siemens</t>
  </si>
  <si>
    <t>Relay, Control, 4 NO, 24 VDC, Screw Connection, Size S00, Sirius Innovation Series - Siemens</t>
  </si>
  <si>
    <t>Diode Combination, DC 12...250 V, Surge Suppressor, For Mounting Onto Contactors Size S00, Sirius Innovation Series - Siemens</t>
  </si>
  <si>
    <t>Relay, Control, 2 NO, 2 NC, 24 VDC, Screw Connection, Size S00, Sirius Innovation Series - Siemens</t>
  </si>
  <si>
    <t>Contactor, Reversing Combination AC-3 7.5 KW/400V, Size S0 DC 24V, Sirius Innovation Series - Siemens</t>
  </si>
  <si>
    <t>Contactor, Reversing Combination AC-3 15 KW/400V, Size S0 DC 24V, Sirius Innovation Series - Siemens</t>
  </si>
  <si>
    <t>Reversing contactor assembly AC-3,18,5 kW/400 V,AC/DC 20-33V 3-pole, Size S2 screw terminal electrical and mechanical Interlock 2 NO integrated - Siemens</t>
  </si>
  <si>
    <t>Reversing contactor assembly AC-3, 22 kW/400 V, AC/DC 20-33V 3-pole, Size S2 screw terminal electrical and mechanical Interlock 2 NO integrated - Siemens</t>
  </si>
  <si>
    <t>Reversing contactor assembly AC-3, 30 kW/400 V, AC/DC 20-33V 3-pole, Size S2 screw terminal electrical and mechanical Interlock 2 NO integrated - Siemens</t>
  </si>
  <si>
    <t>Reversing contactor assembly AC-3, 37 kW/400 V, AC/DC 20-33V 3-pole, Size S2 screw terminal electrical and mechanical Interlock 2 NO integrated - Siemens</t>
  </si>
  <si>
    <t>Wiring Kit and Mechanical Interlocks For Reversing Starter, Size S0, Sirius Innovation Series - Siemens</t>
  </si>
  <si>
    <t>Wiring kit for screw terminal Electrical and mechanical for reversing starter S2 - Siemens</t>
  </si>
  <si>
    <t>Wiring kit screw terminal Electrical and mechanical for reversing starter size S3  - Siemens</t>
  </si>
  <si>
    <t>power contactor, AC-3 50 A, 22 kW / 400 V 1 NO + 1 NC, 24 V DC with varistor, 3-pole, Size S2, screw terminal Suitable for 2 A PLC outputs - Siemens</t>
  </si>
  <si>
    <t>Auxiliary switch on the front, 1 NO + 3 NC Current path 1 NC, 1 NC, 1 NC, 1 NO for 3RH and 3RT screw terminal .1/.2, .1/.2, .1/.2, .3/.4 - Siemens</t>
  </si>
  <si>
    <t>Auxiliary switch on the front, 2 NO + 2 NC Current path 1 NC, 1 NC, 1 NO, 1 NO for 3RH and 3RT screw terminal .1/.2, .1/.2, .3/.4, .3/.4 - Siemens</t>
  </si>
  <si>
    <t>Auxiliary Switch Block, 1 NO, Din En50005, Screw Connection, For Contactors For Switching Motors, 1-Pole, Size S2…S12 - Siemens</t>
  </si>
  <si>
    <t>Contactor, Auxiliary Switch Block, 1 NC, Screw Connection, For Contactors For Switching Motors, 1-Pole, Size S2…S12 - Siemens</t>
  </si>
  <si>
    <t>Auxiliary Switch Block, 1 NO, Connection From Above, Screw Connection, for Control Relays and Motor Contactors, Size S00 and S0, Sirius Innovation Series - Siemens</t>
  </si>
  <si>
    <t>Contactor, Diode Assy, 24VDC, Size S0 ( 3RT2.2), For Plugging into Front, Sirius Innovation Series - Siemens</t>
  </si>
  <si>
    <t>Surge suppressor, Diode combination 24 V DC, for contactors Size S2, S3 - Siemens</t>
  </si>
  <si>
    <t>Terminal cover for box terminals size S2, 3-pole, contactor 3RT203 and Overload relay 3RB3.3 and soft starter 3RW403 / 3RW403 - Siemens</t>
  </si>
  <si>
    <t>Auxiliary switch on the front, 1 NO + 1 NC Current path 1 NO, 1 NC Connection from top for 3RH and 3RT screw terminal 73/74, 81/82  - Siemens</t>
  </si>
  <si>
    <t>Auxiliary switch on the front, 2 NC Current path 1 NC, 1 NC for 3RH and 3RT screw terminal .1/.2, .1/.2, - Siemens</t>
  </si>
  <si>
    <t>Auxiliary switch on the front, 2 NO + 2 NC Current path 1 NO, 1 NC, 1 NC, 1 NO for 3RH and 3RT screw terminal .3/.4, .1/.2, .1/.2, .3/.4 - Siemens</t>
  </si>
  <si>
    <t>Contactor, Mechanical Interlock For Contactor Mod, S6/S10/S12 3Rt10/3Rt12/3Rt14 - Siemens</t>
  </si>
  <si>
    <t>Set of link rails for reversing contactor assemblies 3RT1.5 Infeed and output side, phase swapping output side - Siemens</t>
  </si>
  <si>
    <t>Contactor, AC-3, 7.5 KW/400 VAC, 110V 50Hz/120V 60Hz, 3-Pole, Size S0, Screw Connection, Sirius Innovation Series - Siemens</t>
  </si>
  <si>
    <t>Contactor, AC-3 5.5kW/400V 2NO+2 NC, Permanently Jointed, with Integrated Diode, Sirius Innovation Series - Siemens</t>
  </si>
  <si>
    <t>Contactor, AC-3 11kW/400V 2NO+2 NC, Permanently Jointed, with Integrated Diode, Sirius Innovation Series - Siemens</t>
  </si>
  <si>
    <t>Contactor, Varistor, AC 240...400 V, Surge Suppressor, For Mounting Onto Contactors Size S00, Sirius Innovation Series - Siemens</t>
  </si>
  <si>
    <t>Breaker, Circuit, Terminal Block For Ul508 Conformance, Size S0, Sirius Innovation Series - Siemens</t>
  </si>
  <si>
    <t>Motor Starter Protector 1.1...1.6 A, N-Release 21 A, Size S0, Motor Protection, Class 10, Screw Connection Standard Breaking Capacity, Sirius Innovation Series - Siemens</t>
  </si>
  <si>
    <t>Motor Starter Protector 1.4..2 A, N-Release 26 A, Size S0, Motor Protection, Class 10, Screw Connection Standard Breaking Capacity, Sirius Innovation Series - Siemens</t>
  </si>
  <si>
    <t>Motor Starter Protector 1.8...2.5 A, N-Release 33 A, Size S0, Motor Protection, Class 10, Screw Connection Standard Breaking Capacity, Sirius Innovation Series - Siemens</t>
  </si>
  <si>
    <t>Motor Starter Protector 2.2...3.2 A, N-Release 42 A, Size S0, Motor Protection, Class 10, Screw Connection Standard Breaking Capacity, Sirius Innovation Series - Siemens</t>
  </si>
  <si>
    <t>Motor Starter Protector 2.8...4 A, N-Release 52 A, Size S0, Motor Protection, Class 10, Screw Connection Standard Breaking Capacity, Sirius Innovation Series - Siemens</t>
  </si>
  <si>
    <t>Motor Starter Protector 3.5...5 A, N-Release 65 A, Size S0, Motor Protection, Class 10, Screw Connection Standard Breaking Capacity, Sirius Innovation Series - Siemens</t>
  </si>
  <si>
    <t>Motor Starter Protector 4.5...6.3 A, N-Release 82 A, Size S0, Motor Protection, Class 10, Screw Connection Standard Breaking Capacity, Sirius Innovation Series - Siemens</t>
  </si>
  <si>
    <t>Motor Starter Protector 5.5...8 A, N-Release 104 A, Size S0, Motor Protection, Class 10, Screw Connection Standard Breaking Capacity, Sirius Innovation Series - Siemens</t>
  </si>
  <si>
    <t>Motor Starter Protector 7...10 A, N-Release 130 A, Size S0, Motor Protection, Class 10, Screw Connection Standard Breaking Capacity, Sirius Innovation Series - Siemens</t>
  </si>
  <si>
    <t>Motor Starter Protector 9...12,5 A, N-Release 163 A, Size S0, Motor Protection, Class 10, Screw Connection Standard Breaking Capacity, Sirius Innovation Series - Siemens</t>
  </si>
  <si>
    <t>Motor Starter Protector 11...16 A, N-Release 208 A, Size S0, Motor Protection, Class 10, Screw Connection Standard Breaking Capacity, Sirius Innovation Series - Siemens</t>
  </si>
  <si>
    <t>Motor Starter Protector 14...20 A, N-Release 260 A, Size S0, Motor Protection, Class 10, Screw Connection Standard Breaking Capacity, Sirius Innovation Series - Siemens</t>
  </si>
  <si>
    <t>Motor Starter Protector 17...22 A, N-Release 286 A, Size S0, Motor Protection, Class 10, Screw Connection Standard Breaking Capacity, Sirius Innovation Series - Siemens</t>
  </si>
  <si>
    <t>Motor Starter Protector 20...25 A, N-Release 325 A, Size S0, Motor Protection, Class 10, Screw Connection Standard Breaking Capacity, Sirius Innovation Series - Siemens</t>
  </si>
  <si>
    <t>Motor Starter Protector Size S0, Class 10, A-Release 23…28, N-Release 400A, Screw Connection, Standard SW. Capacity, Sirius Innovation Series - Siemens</t>
  </si>
  <si>
    <t>Circuit breaker size S2 for motor protection, CLASS 10 A-release 28...36 A N-release 520 A screw terminal Standard switching capacity - Siemens</t>
  </si>
  <si>
    <t>Circuit breaker size S2 for motor protection, CLASS 10 A-release 35...45 A N-release 650 A screw terminal Standard switching capacity - Siemens</t>
  </si>
  <si>
    <t>Circuit breaker size S2 for motor protection, CLASS 10 A-release 42...52 A N-release 741 A screw terminal Standard switching capacity - Siemens</t>
  </si>
  <si>
    <t>Circuit breaker size S3 for motor protection, Class 20 A-release 36...50 A N-release 650 A screw terminal Increased switching capacity 100 kA - Siemens</t>
  </si>
  <si>
    <t>Circuit breaker size S3 for motor protection, Class 20 A-release 45...63 A N-release 819 A screw terminal Increased switching capacity 100 kA - Siemens</t>
  </si>
  <si>
    <t>Circuit breaker size S3 for motor protection, Class 20 A-release 57...75 A N-release 975 A screw terminal Increased switching capacity 100 kA - Siemens</t>
  </si>
  <si>
    <t>Overload Relay, 1.8...2.5 A, 1NO, 1NC, Size S00, Class 10, For Contactor Mounting, Sirius Innovation Series - Siemens</t>
  </si>
  <si>
    <t>Overload Relay, 2.8...4 A, 1NO, 1NC, Size S00, Class 10, For Contactor Mounting, Sirius Innovation Series - Siemens</t>
  </si>
  <si>
    <t>Overload Relay, 4.5...6.3 A, 1NO, 1NC, Size S00, Class 10, For Contactor Mounting, Sirius Innovation Series - Siemens</t>
  </si>
  <si>
    <t>Overload Relay, 5.5...8 A, 1NO, 1NC, Size S00, Class 10, For Contactor Mounting, Sirius Innovation Series - Siemens</t>
  </si>
  <si>
    <t>Overload Relay, 9...12.5 A, 1NO, 1NC, Size S00, Class 10, For Contactor Mounting, Sirius Innovation Series - Siemens</t>
  </si>
  <si>
    <t>Overload Relay,11...16 A, 1NO, 1NC, Size S0, Class 10, For Contactor Mounting, Sirius Innovation Series - Siemens</t>
  </si>
  <si>
    <t>Overload Relay,20...25 A, 1NO, 1NC, Size S0, Class 10, For Contactor Mounting, Sirius Innovation Series - Siemens</t>
  </si>
  <si>
    <t>Overload Relay, 23…28 A, 1NO, 1NC, Size S0, Class 10, For Contactor Mounting, Sirius Innovation Series - Siemens</t>
  </si>
  <si>
    <t>Overload Relay, 17…22 A, 1NO, 1NC, Size S0, Class 10, For Contactor Mounting, Sirius Innovation Series - Siemens</t>
  </si>
  <si>
    <t>Overload relay 12.5...50 A Electronic For motor protection Size S2, Class 10E Contactor mounting Main circuit: Screw Auxiliary circuit: Screw Manual-Automatic-Reset - Siemens</t>
  </si>
  <si>
    <t>Overload relay 32...115 A Electronic For motor protection Size S3, Class 10E Contactor mounting Main circuit: Screw Auxiliary circuit: Screw Manual-Automatic-Reset - Siemens</t>
  </si>
  <si>
    <t>Overload relay 28...40 A Thermal For motor protection Size S2, Class 10 Contactor mounting Main circuit: Screw Auxiliary circuit: Screw Manual-Automatic-Reset - Siemens</t>
  </si>
  <si>
    <t>Overload relay 40... 50 A Thermal For motor protection Size S2, Class 10 Contactor mounting Main circuit: Screw Auxiliary circuit: Screw Manual-Automatic-Reset - Siemens</t>
  </si>
  <si>
    <t>Overload relay 54...65 A Thermal For motor protection Size S2, Class 10 Contactor mounting Main circuit: Screw Auxiliary circuit: Screw Manual-Automatic-Reset - Siemens</t>
  </si>
  <si>
    <t>Overload relay 62...73 A Thermal For motor protection Size S2, Class 10A Contactor mounting Main circuit: Screw Auxiliary circuit: Screw Manual-Automatic-Reset - Siemens</t>
  </si>
  <si>
    <t>Overload relay 80...100 A Thermal For motor protection Size S3, Class 10 Contactor mounting Main circuit: Screw Auxiliary circuit: Screw Manual-Automatic-Reset - Siemens</t>
  </si>
  <si>
    <t>Overload Relay, 50...200 A, 1NO, 1NC, Size S6, Class 10, For Contactor Mounting or Stand Alone Installation - Siemens</t>
  </si>
  <si>
    <t>stand-alone assembly support for 3RU21/3RB30/3RB31/3RR2 Size S2 Stand-alone installation Main circuit: Screw - Siemens</t>
  </si>
  <si>
    <t>Overload Relay, 27…32 A, 1NO, 1NC, Size S0, Class 10, For Contactor Mounting, Sirius Innovation Series - Siemens</t>
  </si>
  <si>
    <t>Contactor, AC-3, 4KW/400V, 1NO, DC 24V, w/ Integrated Diode, 3-Pole, SZ S00, Screw Terminal, Sirius Innovation Series - Siemens</t>
  </si>
  <si>
    <t>Auxiliary Switch Block, 11E (1 NC), Din En50012, Screw Connection, For Contactors For Switching Motors, 4-Pole, Size S00, Sirius Innovation Series - Siemens</t>
  </si>
  <si>
    <t>Motor Starter Protector Size S0, Class 10, A-Release 27…32, N-Release 400A, Screw Connection, Standard SW. Capacity, Sirius Innovation Series - Siemens</t>
  </si>
  <si>
    <t>Illuminated E-Stop Button with Two Normally Closed Self Monitoring Contacts - Meets EN418 &amp; IEC 60947-5-5  - Rockwell</t>
  </si>
  <si>
    <t>Pushbutton, Start/ Stop, Maintained Open Operator (2) 800T-XA1 Contact Blocks Mounted Behind The Stop Button Only - Rockwell</t>
  </si>
  <si>
    <t>Pushbutton, Palm Operated - Chrome, With 1 N.O &amp; 1 N.C. Contact, Pen TUFF Low Voltage Contacts - Rockwell</t>
  </si>
  <si>
    <t>Pushbutton, Palm Operated - Chrome, With 2 N.O. And 2 N.C. Contacts, Pen TUFF Low Voltage Contacts - Rockwell</t>
  </si>
  <si>
    <t>Pushbutton, Contact, 1 N.O., Pen TUFF Low Voltage  - Rockwell</t>
  </si>
  <si>
    <t>Pushbutton, Contact, 1 N.C., Pen TUFF Low Voltage  - Rockwell</t>
  </si>
  <si>
    <t>Pushbutton, Contact, 1 N.C. And 1 N.O., Pen TUFF Low Voltage  - Rockwell</t>
  </si>
  <si>
    <t>Acoustic signal device, compact, 22 mm, round, plastic, black, continuous tone 4.5 kHz, IP69, sound pressure 75+/-10 PERCENT dB/10 cm, with holder, operating voltage 24 V AC/DC, screw terminal - Siemens</t>
  </si>
  <si>
    <t>Indicator Light, 22 mm, Round, Metal, Shiny, Red, Smooth Lens - Siemens</t>
  </si>
  <si>
    <t>Indicator Light, 22 mm, Round, Metal, Shiny, Yellow, Smooth Lens - Siemens</t>
  </si>
  <si>
    <t>Indicator Light, 22 mm, Round, Metal, Shiny, Green, Smooth Lens - Siemens</t>
  </si>
  <si>
    <t>Indicator Light, 22 mm, Round, Metal, Shiny, Blue, Smooth Lens - Siemens</t>
  </si>
  <si>
    <t>Indicator Light, 22 mm, Round, Metal, Shiny, White, Smooth Lens - Siemens</t>
  </si>
  <si>
    <t>Illuminated Pushbutton, 22 mm, Round, Metal, Shiny, Red, Raised Button, Momentary Contact Type - Siemens</t>
  </si>
  <si>
    <t>Illuminated Pushbutton, 22 mm, Round, Metal, Shiny, Yellow, Raised Button, Momentary Contact Type - Siemens</t>
  </si>
  <si>
    <t>Illuminated Pushbutton, 22 mm, Round, Metal, Shiny, Green, Raised Button, Momentary Contact Type - Siemens</t>
  </si>
  <si>
    <t>Illuminated Pushbutton, 22 mm, Round, Metal, Shiny, Blue, Raised Button, Momentary Contact Type - Siemens</t>
  </si>
  <si>
    <t>Illuminated Pushbutton, 22 mm, Round, Metal, Shiny, White, Raised Button, Momentary Contact Type - Siemens</t>
  </si>
  <si>
    <t>Illuminated Pushbutton, 22 mm, Round, Metal, Shiny, Red, Flat Button, Momentary Contact Type - Siemens</t>
  </si>
  <si>
    <t>Illuminated Pushbutton, 22 mm, Round, Metal, Shiny, Yellow, Flat Button, Momentary Contact Type - Siemens</t>
  </si>
  <si>
    <t>Illuminated Pushbutton, 22 mm, Round, Metal, Shiny, Green, Flat Button, Momentary Contact Type - Siemens</t>
  </si>
  <si>
    <t>Illuminated Pushbutton, 22 mm, Round, Metal, Shiny, Blue, Flat Button, Momentary Contact Type - Siemens</t>
  </si>
  <si>
    <t>Illuminated Pushbutton, 22 mm, Round, Metal, Shiny, White, Flat Button, Momentary Contact Type - Siemens</t>
  </si>
  <si>
    <t>Pushbutton, 22 mm, Round, Metal, Shiny, Black, Raised Button, Momentary Contact Type - Siemens</t>
  </si>
  <si>
    <t>Pushbutton, 22 mm, Round, Metal, Shiny, Red, Raised Button, Momentary Contact Type - Siemens</t>
  </si>
  <si>
    <t>Pushbutton, 22 mm, Round, Metal, Shiny, Yellow, Raised Button, Momentary Contact Type - Siemens</t>
  </si>
  <si>
    <t>Pushbutton, 22 mm, Round, Metal, Shiny, Green, Raised Button, Momentary Contact Type - Siemens</t>
  </si>
  <si>
    <t>Pushbutton, 22 mm, Round, Metal, Shiny, Blue, Raised Button, Momentary Contact Type - Siemens</t>
  </si>
  <si>
    <t>Pushbutton, 22 mm, Round, Metal, Shiny, White, Raised Button, Momentary Contact Type - Siemens</t>
  </si>
  <si>
    <t>Pushbutton, 22 mm, Round, Metal, Shiny, Black, Flat Button, Momentary Contact Type - Siemens</t>
  </si>
  <si>
    <t>Pushbutton, 22 mm, Round, Metal, Shiny, Red, Flat Button, Momentary Contact Type - Siemens</t>
  </si>
  <si>
    <t>Pushbutton, 22 mm, Round, Metal, Shiny, Yellow, Flat Button, Momentary Contact Type - Siemens</t>
  </si>
  <si>
    <t>Pushbutton, 22 mm, Round, Metal, Shiny, Green, Flat Button, Momentary Contact Type - Siemens</t>
  </si>
  <si>
    <t>Pushbutton, 22 mm, Round, Metal, Shiny, Blue, Flat Button, Momentary Contact Type - Siemens</t>
  </si>
  <si>
    <t>Pushbutton, 22 mm, Round, Metal, Shiny, White, Flat Button, Momentary Contact Type - Siemens</t>
  </si>
  <si>
    <t>Illuminated Mushroom Pushbutton, 22 mm, Round, Metal, Shiny, Yellow, 40 mm, Momentary Contact Type - Siemens</t>
  </si>
  <si>
    <t>Illuminated Mushroom Pushbutton, 22 mm, Round, Metal, Shiny, Green, 40 mm, Momentary Contact Type - Siemens</t>
  </si>
  <si>
    <t>Illuminated Mushroom Pushbutton, 22 mm, Round, Metal, Shiny, White, 40 mm, Momentary Contact Type - Siemens</t>
  </si>
  <si>
    <t>Illuminated Mushroom Pushbutton, 22 mm, Round, Metal, Shiny, Red, 40 mm, Latching, Pull to Unlatch - Siemens</t>
  </si>
  <si>
    <t>Illuminated Mushroom Pushbutton, 22 mm, Round, Metal, Shiny, Yellow, 40 mm, Latching, Pull to Unlatch - Siemens</t>
  </si>
  <si>
    <t>Illuminated Mushroom Pushbutton, 22 mm, Round, Metal, Shiny, Green, 40 mm, Latching, Pull to Unlatch - Siemens</t>
  </si>
  <si>
    <t>Illuminated Mushroom Pushbutton, 22 mm, Round, Metal, Shiny, Blue, 40 mm, Latching, Pull to Unlatch - Siemens</t>
  </si>
  <si>
    <t>Illuminated Mushroom Pushbutton, 22 mm, Round, Metal, Shiny, Clear, 40 mm, Latching, Pull to Unlatch - Siemens</t>
  </si>
  <si>
    <t>Mushroom Pushbutton, 22 mm, Round, Metal, Shiny, Black, 40 mm, Momentary Contact Type - Siemens</t>
  </si>
  <si>
    <t>Mushroom Pushbutton, 22 mm, Round, Metal, Shiny, Red, 40 mm, Momentary Contact Type - Siemens</t>
  </si>
  <si>
    <t>Mushroom Pushbutton, 22 mm, Round, Metal, Shiny, Yellow, 40 mm, Momentary Contact Type - Siemens</t>
  </si>
  <si>
    <t>Mushroom Pushbutton, 22 mm, Round, Metal, Shiny, Green, 40 mm, Momentary Contact Type - Siemens</t>
  </si>
  <si>
    <t>Mushroom Pushbutton, 22 mm, Round, Metal, Shiny, Black, 40 mm, Latching, Pull to Unlatch - Siemens</t>
  </si>
  <si>
    <t>Mushroom Pushbutton, 22 mm, Round, Metal, Shiny, Red, 40 mm, Latching, Pull to Unlatch - Siemens</t>
  </si>
  <si>
    <t>Mushroom Pushbutton, 22 mm, Round, Metal, Shiny, Yellow, 40 mm, Latching, Pull to Unlatch - Siemens</t>
  </si>
  <si>
    <t>Emergency Stop Mushroom Pushbutton, 22 mm, Round, Metal, Shiny, Red, 40 mm, Positive Latching, Pull to Unlatch - Siemens</t>
  </si>
  <si>
    <t>EMERGENCY STOP mushroom pushbutton, illuminable, 22 mm, round, metal, shiny, red, 40 mm, positive latching, according to EN ISO 13850, rotate-to-unlatch mechanism, according to NISD E197655, with more rigid spring for more difficult unlatching - Siemens</t>
  </si>
  <si>
    <t>Backing Plate for Emergency Stop, Yellow, Without Inscription, External Diameter 45 mm, Internal Diameter 22.5 mm, Thickness 2 mm - Siemens</t>
  </si>
  <si>
    <t>Selector Switch, Can be Illuminated, 22 mm, Round, Metal, Shiny, Black, Short Selector Switch, 2 Switch Positions O&lt;I, Momentary Contact Type, Actuating Angle 45 Degree, 10:30H/12H - Siemens</t>
  </si>
  <si>
    <t>Selector Switch, Can be Illuminated, 22 mm, Round, Metal, Shiny, Black, Short Selector Switch, 2 Switch Positions O-I, Latching, Actuating Angle 90 Degree, 10:30H/13:30H - Siemens</t>
  </si>
  <si>
    <t>Selector Switch, Can be Illuminated, 22 mm, Round, Metal, Shiny, Black, Short Selector Switch, 3 Switch Positions I&gt;O&lt;II, Momentary Contact Type, Actuating Angle 2X45 Degree, 10:30H/12H/13:30H - Siemens</t>
  </si>
  <si>
    <t>Selector Switch, Can be Illuminated, 22 mm, Round, Metal, Shiny, Black, Short Selector Switch, 3 Switch Positions I-O-II, Latching, Actuating Angle 2X45 Degree, 10:30H/12H/13:30H - Siemens</t>
  </si>
  <si>
    <t>Selector Switch, Can be Illuminated, 22 mm, Round, Metal, Shiny, Black, Short Selector Switch, 3 Switch Positions I&gt;O-II, Momentary Contact Type to the Left, Latching to the Right, Actuating Angle 2X45 Degree, 10:30H/12H/13:30H - Siemens</t>
  </si>
  <si>
    <t>Selector Switch, Can be Illuminated, 22 mm, Round, Metal, Shiny, Black, Short Selector Switch, 3 Switch Positions I-O&lt;II, Latching to the Left, Momentary Contact Type to the Right, Actuating Angle 2X45 Degree, 10:30H/12H/13:30H - Siemens</t>
  </si>
  <si>
    <t>CES Key-Operated Switch, 22 mm, Round, Metal, Shiny, Lock Number SSG10 with 2 Keys, 2 Switch Positions O&lt;I, Momentary Contact Type, Actuating Angle 45 Degree, 10:30H/12H, Key Removal Position O - Siemens</t>
  </si>
  <si>
    <t>CES Key-Operated Switch, 22 mm, Round, Metal, Shiny, Lock Number SSG10 with 2 Keys, 2 Switch Positions O-I, Latching, Actuating Angle 90 Degree, 10:30H/13:30H, Key Removal Position O+I - Siemens</t>
  </si>
  <si>
    <t>CES Key-Operated Switch, 22 mm, Round, Metal, Shiny, Lock Number SSG10 with 2 Keys, 3 Switch Positions I&gt;O&lt;II, Momentary Contact Type, Actuating Angle 2X45 Degree, 10:30H/12H/13:30H, Key Removal Position O - Siemens</t>
  </si>
  <si>
    <t>CES Key-Operated Switch, 22 mm, Round, Metal, Shiny, Lock Number SSG10 with 2 Keys, 3 Switch Positions I-O-II, Latching, Actuating Angle 2X45 Degree, 10:30H/12H/13:30H, Key Removal Position O - Siemens</t>
  </si>
  <si>
    <t>CES Key-Operated Switch, 22 mm, Round, Metal, Shiny, Lock Number SSG10 with 2 Keys, 3 Switch Positions I&gt;O-II, Momentary Contact Type to the Left, Latching to the Right, Actuating Angle 2X45 Degree, 10:30H/12H/13:30H, Key Removal Position O - Siemens</t>
  </si>
  <si>
    <t>CES Key-Operated Switch, 22 mm, Round, Metal, Shiny, Lock Number SSG10 with 2 Keys, 3 Switch Positions I-O&lt;II, Latching to the Left, Momentary Contact Type to the Right, Actuating Angle 2X45 Degree, 10:30H/12H/13:30H, Key Removal Position O - Siemens</t>
  </si>
  <si>
    <t>Key for CES Lock, Lock Number SSG10 - Siemens</t>
  </si>
  <si>
    <t>Holder For 3 Modules, Metal - Siemens</t>
  </si>
  <si>
    <t>Contact Module with 1 Contact Element, 1NO, Spring-Type Terminal, For Front Plate Mounting - Siemens</t>
  </si>
  <si>
    <t>Contact Module with 1 Contact Element, 1NC, Spring-Type Terminal, For Front Plate Mounting - Siemens</t>
  </si>
  <si>
    <t>CONTACT MODULE WITH 2 CONTACT ELEMENTS, 2NO, SPRING-TYPE TERMINAL, FOR FRONT PLATE MOUNTING - Siemens</t>
  </si>
  <si>
    <t>CONTACT MODULE WITH 2 CONTACT ELEMENTS, 2NC, SPRING-TYPE TERMINAL, FOR FRONT PLATE MOUNTING - Siemens</t>
  </si>
  <si>
    <t>CONTACT MODULE WITH 2 CONTACT ELEMENTS, 1NO+1NC, SPRING-TYPE TERMINAL, FOR FRONT PLATE MOUNTING - Siemens</t>
  </si>
  <si>
    <t>Contact Module with 1 Contact Element, 1NC, Installation Monitoring Contact, Spring-Type Terminal, For Front Plate Mounting - Siemens</t>
  </si>
  <si>
    <t>LED Module with Integrated LED, 24V AC/DC, Red, Spring-Type Terminal, For Front Plate Mounting - Siemens</t>
  </si>
  <si>
    <t>LED Module with Integrated LED, 24V AC/DC, Yellow, Spring-Type Terminal, For Front Plate Mounting - Siemens</t>
  </si>
  <si>
    <t>LED Module with Integrated LED, 24V AC/DC, Green, Spring-Type Terminal, For Front Plate Mounting - Siemens</t>
  </si>
  <si>
    <t>LED Module with Integrated LED, 24V AC/DC, Blue, Spring-Type Terminal, For Front Plate Mounting - Siemens</t>
  </si>
  <si>
    <t>LED Module with Integrated LED, 24V AC/DC, White, Spring-Type Terminal, For Front Plate Mounting - Siemens</t>
  </si>
  <si>
    <t>LED Module with Integrated LED, 24-240V AC/DC, Red, Spring-Type Terminal, For Front Plate Mounting - Siemens</t>
  </si>
  <si>
    <t>LED Module with Integrated LED, 24-240V AC/DC, Yellow, Spring-Type Terminal, For Front Plate Mounting - Siemens</t>
  </si>
  <si>
    <t>LED Module with Integrated LED, 24-240V AC/DC, Green, Spring-Type Terminal, For Front Plate Mounting - Siemens</t>
  </si>
  <si>
    <t>LED Module with Integrated LED, 24-240V AC/DC, Blue, Spring-Type Terminal, For Front Plate Mounting - Siemens</t>
  </si>
  <si>
    <t>LED Module with Integrated LED, 24-240V AC/DC, White, Spring-Type Terminal, For Front Plate Mounting - Siemens</t>
  </si>
  <si>
    <t>Signal Column, Siren Element, Continuous Sound, Alternating, 24 VDC - Siemens</t>
  </si>
  <si>
    <t>Signal Column, Multi-Function, Siren Element, Different Sounds Settable, 24 VDC - Siemens</t>
  </si>
  <si>
    <t>Light, Three LED Stack, Assembled, Vertical Mount With Cap, 5 Pin Mini Dnet Receptacle, Black Housing, 24V AC/DC Full Voltage, Amber Steady LED, Red Steady LED, Clear Steady LED, With Right Angle Bracket - Rockwell</t>
  </si>
  <si>
    <t>Light, Steady LED Module, Amber, 24 VDC - Rockwell</t>
  </si>
  <si>
    <t>Light, Three Led-Stack, Assembled, Vertical Mount With Cap, 5 Pin Mini Dnet Receptacle, Black Housing, 24V AC/DC Full Voltage, Green Steady LED, Amber Steady LED, Red Steady LED, Single Circuit Piezo Horn Module, With Right Angle Bracket - Rockwell</t>
  </si>
  <si>
    <t>Light, Four Led-Stack, Assembled, Vertical Mount With Cap, 5 Pin Mini DeviceNet Receptacle, Black Housing, 24V AC/DC Full Voltage, Green Steady LED, Amber Steady LED, Red Steady LED, Clear Steady LED, With Right Angle Bracket - Rockwell</t>
  </si>
  <si>
    <t>Light, Three Led-Stack, Assembled, Vertical Mount With Cap, 5 Pin Mini DeviceNet Receptacle, Black Housing, 24V AC/DC Full Voltage, Green Steady LED, Amber Steady LED, Red Steady LED, With Right Angle Bracket - Rockwell</t>
  </si>
  <si>
    <t>Light, DeviceNet Base With Right Angle Bracket, Mini Receptacle and transition module for mounting 856T modules on 855T DeviceNet base (five circuits max) - Rockwell</t>
  </si>
  <si>
    <t>Light, Steady LED Module, Green, 24 VDC - Rockwell</t>
  </si>
  <si>
    <t>Light, Steady LED Module, Yellow, 24 VDC - Rockwell</t>
  </si>
  <si>
    <t>Light, Steady LED Module, Red, 24 VDC - Rockwell</t>
  </si>
  <si>
    <t>Light, Steady LED Module, Clear, 24 VDC - Rockwell</t>
  </si>
  <si>
    <t>Light, Steady LED Module, Blue, 24 VDC - Rockwell</t>
  </si>
  <si>
    <t>Horn, Single Circuit Piezo Module With Continuous Or Pulsing Tones Modified By A DIP Switch  - Rockwell</t>
  </si>
  <si>
    <t>Light, Four LED-Stack, Assembled, Vertical Mount With Cap, 5 Pin Mini DNet Receptacle, BK Housing, 24V AC/DC Full Voltage, GN Steady LED, Amber Steady LED, RD Steady LED, Clear Steady LED, Single Circuit Piezo Horn Module, With Right Angle Bracket - Rockwell</t>
  </si>
  <si>
    <t>Light, Four LED-Stack, Assembled, Vertical Mount With Cap, 5 Pin Mini DNet Receptacle, BK Housing, 24V AC/DC Full Voltage, GN Steady LED, Amber Steady LED, BU Steady LED, Clear Steady LED, With Right Angle Bracket - Rockwell</t>
  </si>
  <si>
    <t>Light, Four LED-Stack, Assembled, Vertical Mount With Cap, 5 Pin Mini DNet Receptacle, BK Housing, 24V AC/DC Full Voltage, GN Steady LED, Amber Steady LED, BU Steady LED, Clear Steady LED, Single Circuit Piezo Horn Module, With Right Angle Bracket - Rockwell</t>
  </si>
  <si>
    <t>Surface Mount Base - 1 / 2 Inch NPT Conduit Mount - Rockwell</t>
  </si>
  <si>
    <t>Aluminum Pole Mount 10 cm - Rockwell</t>
  </si>
  <si>
    <t>Signaling Column Steady Light Green, 12...240VAC/DC (LED Not Included) - Siemens</t>
  </si>
  <si>
    <t>Signaling Column Steady Light Red, 12...240VAC/DC (LED Not Included) - Siemens</t>
  </si>
  <si>
    <t>Signaling Column Steady Light Yellow 12...240V AC/DC (LED Not Included) - Siemens</t>
  </si>
  <si>
    <t>Signaling Column Steady Light Clear, 12...240VAC/DC (LED Not Included) - Siemens</t>
  </si>
  <si>
    <t>Signaling Column Steady Light Blue, 12...240VAC/DC (LED Not Included) - Siemens</t>
  </si>
  <si>
    <t>Stack Light, Base, Direct Mount, Unit With Top Cover, 24 VDC, Cage Clamp Terminals - Siemens</t>
  </si>
  <si>
    <t>Stack Light, Base, Pole Mount, Unit With Top Cover, 24 VDC, Cage Clamp Terminals - Siemens</t>
  </si>
  <si>
    <t>Horn, Alarm, Stack, 24 VDC - Siemens</t>
  </si>
  <si>
    <t>Stack Light, Base, Surface Mount - Siemens</t>
  </si>
  <si>
    <t>Stack Light, Base, Wall Mount  - Siemens</t>
  </si>
  <si>
    <t>Stack Light, Support Tube, 100 mm - Siemens</t>
  </si>
  <si>
    <t>Signaling Column, Accessories Led 24 VDC, Ba 15D, Green - Siemens</t>
  </si>
  <si>
    <t>Signaling Column, Accessories 70 mm Base With 100 mm Tube - Siemens</t>
  </si>
  <si>
    <t>Signaling Column, Accessories Led 24VDC, Ba 15D, Red - Siemens</t>
  </si>
  <si>
    <t>Signaling Column, Accessories Led 24VDC, Ba 15D, Yellow - Siemens</t>
  </si>
  <si>
    <t>Signaling Column, Accessories Led 24VDC, Ba 15D, Clear - Siemens</t>
  </si>
  <si>
    <t>Signaling Column, Accessories Led 24VDC, Ba 15D, Blue - Siemens</t>
  </si>
  <si>
    <t>PLC, 1756 Chassis Assembly - 4 Slots - Rockwell</t>
  </si>
  <si>
    <t>PLC, 1756 Chassis Assembly - 7 Slots - Rockwell</t>
  </si>
  <si>
    <t>PLC, 1756 Chassis Assembly - 10 Slots - Rockwell</t>
  </si>
  <si>
    <t>PLC, 1756 Chassis Assembly - 13 Slots - Rockwell</t>
  </si>
  <si>
    <t>PLC, 1756 Chassis Assembly - 17 Slots - Rockwell</t>
  </si>
  <si>
    <t>PLC, 1756 Chassis Power Supply, 120-240 VAC Input, 10 A - Rockwell</t>
  </si>
  <si>
    <t>PLC, 1756 Chassis Power Supply, 120-240 VAC Input, 13 A - Rockwell</t>
  </si>
  <si>
    <t>PLC, 1756 Battery Replacement For 1756-BATM (Item 532) - Rockwell</t>
  </si>
  <si>
    <t>PLC, 1756 Chassis Power Supply, 24 VDC Input, 10 A - Rockwell</t>
  </si>
  <si>
    <t>PLC, DeviceNet Interface, RS-232 to DeviceNet Adapter - Rockwell</t>
  </si>
  <si>
    <t>PLC, RS232 ASCHII Module, RS-232 to DeviceNet Adapter - Rockwell</t>
  </si>
  <si>
    <t>PLC, Processor, Battery - Rockwell</t>
  </si>
  <si>
    <t>PLC, Safety Processor, 5571S, 2 Mbyte Memory (Requires Logix v20 min) - Rockwell</t>
  </si>
  <si>
    <t>PLC, Safety Processor, 5572S, 4 Mbyte Memory (Requires Logix v20 min) - Rockwell</t>
  </si>
  <si>
    <t>PLC, Safety Processor, 5573S, 8 Mbyte Memory (Requires Logix v20 min) - Rockwell</t>
  </si>
  <si>
    <t>Logix Safety Partner for L7x processors (Requires Logix v20 min) - Rockwell</t>
  </si>
  <si>
    <t>Armor Block DeviceNet Safety I/O - IP67 - 8 Safe Inputs / 8 Test Outputs - Rockwell</t>
  </si>
  <si>
    <t>Armor Block DeviceNet Safety I/O - IP67 - 8 Safe Inputs / 4 Safe Outputs (Bi-Polar Pairs) / 8 Test Outputs - Rockwell</t>
  </si>
  <si>
    <t>Armor Block EtherNet/IP Safety I/O - IP67 - 12 Safe Inputs / 2 Safe Outputs (Bi-Polar Pairs) / 12 Test Outputs - Rockwell</t>
  </si>
  <si>
    <t>Armor Block, EtherNet/IP Safety - IP67 - 24 VDC, 8 Safe Inputs / 4 Safe Outputs (Bi-Polar Pairs) / 8 Test Outputs - Rockwell</t>
  </si>
  <si>
    <t>Armor Block, EtherNet/IP Safety - IP67 - 24 VDC, 16 Safe Inputs / 16 Test Outputs - Rockwell</t>
  </si>
  <si>
    <t>Armor Block EtherNet/IP Safety I/O - IP67 - 12 Safe Inputs / 4 Safe Outputs (Sourcing Outputs) / 12 Test Outputs - Rockwell</t>
  </si>
  <si>
    <t>Armor Block, EtherNet/IP Safety - IP67 - 24 VDC, 8 Safe Inputs / 8 Safe Outputs (Sourcing Outputs) / 8 Test Outputs - Rockwell</t>
  </si>
  <si>
    <t>Drive, System, Micro Logix D_Net Cable - Rockwell</t>
  </si>
  <si>
    <t>PLC, 1756 I/O, Module, Input - 120 VAC -16 Point Isolated - Rockwell</t>
  </si>
  <si>
    <t>PLC, 1756 I/O, Module, Input - 10-30 VDC -16 Point No Diagnostic - Rockwell</t>
  </si>
  <si>
    <t>PLC, 1756 I/O, Module, Input - 10-30 VDC -16 Point Isolated  - Rockwell</t>
  </si>
  <si>
    <t>PLC, 1756 I/O, Module, Output - 120 VAC -16 Point Fused In Groups of 4 - Rockwell</t>
  </si>
  <si>
    <t>PLC, 1756 I/O, Module, Output - 10-60 VDC -16 Point Isolated Output - Rockwell</t>
  </si>
  <si>
    <t>PLC, 1756 I/O, Module, Output - 10-60 VDC - 16 Point Electronic Fuse - Rockwell</t>
  </si>
  <si>
    <t>PLC, 1756 I/O, Module, Output - Relay Contact 16 Point - Rockwell</t>
  </si>
  <si>
    <t>I/O, Chassis Mounted Terminal, 1756 I/O, Wiring Arm - 20 Pin Screw Clamp Block - Rockwell</t>
  </si>
  <si>
    <t>I/O, Chassis Mounted Terminal, 1756 I/O, Wiring Arm - 36 Pin Screw Clamp Block With Standard Housing - Rockwell</t>
  </si>
  <si>
    <t>I/O, Chassis Mounted Terminal, 1756 I/O, Wiring Arm - Extended Depth Terminal Block Housing - Rockwell</t>
  </si>
  <si>
    <t>PLC, 1756 I/O, Module, DeviceNet Scanner - Rockwell</t>
  </si>
  <si>
    <t>EtherNet 10-100M Interface Module (Supports 128 TCP/IP Connections) - Rockwell</t>
  </si>
  <si>
    <t>EtherNet Dual Port 10-100M Interface Module (Supports 128 TCP/IP connections, up to 8 axis), Ring and Linear Topologies - Rockwell</t>
  </si>
  <si>
    <t>EtherNet/IP communication module, dual port, 10M/100M/1G twisted pair, 512 TCP connections, 256 axes - Rockwell</t>
  </si>
  <si>
    <t>ControlLogix5571 Controller With 2 Mbytes Memory - Rockwell</t>
  </si>
  <si>
    <t>ControlLogix5572 Controller With 4 Mbytes Memory - Rockwell</t>
  </si>
  <si>
    <t>PLC, Logix, Processor, 5573, 8 Mbyte Memory - Rockwell</t>
  </si>
  <si>
    <t>PLC, Logix Processor, 5574, 16 Mbyte Memory - Rockwell</t>
  </si>
  <si>
    <t>PLC, Logix Processor, 5575, 32 Mbyte Memory - Rockwell</t>
  </si>
  <si>
    <t>PLC, ControlLogix5580 Controller With 3 Mbytes Memory, 100 Nodes - Rockwell</t>
  </si>
  <si>
    <t>PLC, ControlLogix5580 Controller With 5 Mbytes Memory, 175 Nodes - Rockwell</t>
  </si>
  <si>
    <t>PLC, ControlLogix5580 Controller With 10 Mbytes Memory, 250 Nodes - Rockwell</t>
  </si>
  <si>
    <t>PLC, ControlLogix5580 Controller With 20 Mbytes Memory, 250 Nodes - Rockwell</t>
  </si>
  <si>
    <t>PLC, ControlLogix5580 Controller With 40 Mbytes Memory, 300 Nodes - Rockwell</t>
  </si>
  <si>
    <t>Logix Safety Partner for L8x Processors - Rockwell</t>
  </si>
  <si>
    <t>PLC, GuardLogix5580, Safety Processor, 3 Mbyte Memory, 100 Nodes - Rockwell</t>
  </si>
  <si>
    <t>PLC, GuardLogix5580, Safety Processor, 5 Mbyte Memory, 175 Nodes - Rockwell</t>
  </si>
  <si>
    <t>PLC, GuardLogix5580, Safety Processor, 10 Mbyte Memory, 250 Nodes - Rockwell</t>
  </si>
  <si>
    <t>PLC, GuardLogix5580, Safety Processor, 20 Mbyte Memory, 250 Nodes - Rockwell</t>
  </si>
  <si>
    <t>PLC, CompactLogix, 5330, DeviceNet Scanner  - Rockwell</t>
  </si>
  <si>
    <t>PLC, CompactLogix, 5330, Cable, BUS Expansion, Left-to-Left, 1 Ft (305 mm) - Rockwell</t>
  </si>
  <si>
    <t>PLC, CompactLogix, 5330, Cable, BUS Expansion, Left-to-Left, 3.28 Ft (1 M) - Rockwell</t>
  </si>
  <si>
    <t>PLC, CompactLogix, 5330, Cable, BUS Expansion, Right-to-Left, 1 Ft (305 mm) - Rockwell</t>
  </si>
  <si>
    <t>PLC, CompactLogix, 5330, Cable, BUS Expansion, Right-to-Left, 3.28 Ft (1 M) - Rockwell</t>
  </si>
  <si>
    <t>PLC, CompactLogix, 5330, Cable, BUS Expansion, Right-to-Right, 1 Ft (305 mm) - Rockwell</t>
  </si>
  <si>
    <t>PLC, CompactLogix, 5330, Cable, BUS Expansion, Right-to-Right, 3.28 Ft (1 M) - Rockwell</t>
  </si>
  <si>
    <t>PLC, CompactLogix, 5330, Terminator, End Cap, Left - Rockwell</t>
  </si>
  <si>
    <t>PLC, CompactLogix, 5330, Terminator, End Cap, Right - Rockwell</t>
  </si>
  <si>
    <t>PLC, CompactLogix, 5330, Module, Input, Analog, Current/Voltage, 4 Channel - Rockwell</t>
  </si>
  <si>
    <t>PLC, CompactLogix, 5330, Module, Input, 24 VDC, Sinking/Sourcing, 16 Point - Rockwell</t>
  </si>
  <si>
    <t>PLC, CompactLogix, 5330, Module, Combo, Input 6 Point 24 VDC Sink/Source 6 Point, Output Relay VAC/ VDC 4 Point - Rockwell</t>
  </si>
  <si>
    <t>PLC, CompactLogix, 5330, Module, Input, RTD/Resistance, 6 Channel - Rockwell</t>
  </si>
  <si>
    <t>PLC, CompactLogix, 5330, Module, Input, Thermocouple/Millivolt, 6 Channel - Rockwell</t>
  </si>
  <si>
    <t>PLC, CompactLogix, 5330, Module, Output, 24 VDC Sourcing, 16 Point - Rockwell</t>
  </si>
  <si>
    <t>PLC, CompactLogix, 5330, Module, Output, Sourcing, Electronically Fused, 24 VDC, 16 Point - Rockwell</t>
  </si>
  <si>
    <t>PLC, CompactLogix, 5330, Module, Output, Analog Current/Voltage, 2 Channel - Rockwell</t>
  </si>
  <si>
    <t>PLC, CompactLogix, 5330, Module, Output, Sinking, 24 VDC,16 Point - Rockwell</t>
  </si>
  <si>
    <t>PLC, CompactLogix, 5330, Module, Output, VAC/ VDC Relay, 8 Point - Rockwell</t>
  </si>
  <si>
    <t>PLC, CompactLogix, 5330, Module, Output, VAC/ VDC Individually Isolated Relay, 8 Point - Rockwell</t>
  </si>
  <si>
    <t>PLC, CompactLogix, 5330, Supply, Power, 120/240 VAC Input, 2 A at 5 VDC Output - Rockwell</t>
  </si>
  <si>
    <t>PLC, CompactLogix, 5330, Supply, Power, 120/240 VAC Input, 4 A at 5 VDC, 2 A at 24 VDC - Rockwell</t>
  </si>
  <si>
    <t>PLC, CompactLogix, 5330, Supply, Power, 24 VDC Input, 2 A at 5 VDC Output - Rockwell</t>
  </si>
  <si>
    <t>PLC, CompactLogix, 5330, Supply, Power, 24 VDC Input, 4 A at 5 VDC, 2 A at 24 VDC - Rockwell</t>
  </si>
  <si>
    <t>PLC, CompactLogix, 5330, Module, Input, 120 VAC, 16 Point - Rockwell</t>
  </si>
  <si>
    <t>PLC, CompactLogix, 5330, Module, Input, 120 VAC, Isolated, Individually, 8 Point - Rockwell</t>
  </si>
  <si>
    <t>PLC, CompactLogix, 5330, Module, Output, 120/240 VAC, 8 Point - Rockwell</t>
  </si>
  <si>
    <t>Compact Logix L30E with 1 MB Memory, 1 Ethernet port, 1 USB Port, 16 Nodes - Rockwell</t>
  </si>
  <si>
    <t>Compact Logix L33E with 2 MB Memory, 1 Ethernet port, 1 USB Port, 32 Nodes - Rockwell</t>
  </si>
  <si>
    <t>Compact Logix L30E with 1 MB Memory, 1 Ethernet port, 1 USB Port, 4 Axis CIP Motion, 16 Nodes - Rockwell</t>
  </si>
  <si>
    <t>Compact Logix L33E with 2 MB Memory, 1 Ethernet port, 1 USB Port, 8 Axis CIP Motion, 32 Nodes - Rockwell</t>
  </si>
  <si>
    <t>PLC, Compact GuardLogix Safety Processor, L30ERMS, 1MB Memory, 0.5MB Safety Memory, Dual Port Ethernet, 1-USB Port, 4-Axis CIP Motion, 16 Nodes - Rockwell</t>
  </si>
  <si>
    <t>PLC, Compact GuardLogix Safety Processor, L33ERMS, 2MB Memory, 1MB Safety Memory, Dual Port Ethernet, 1-USB Port, 8-Axis CIP Motion, 32 Nodes - Rockwell</t>
  </si>
  <si>
    <t>PLC, Compact GuardLogix Safety Processor, L36ERMS, 3MB Memory, 1.5MB Safety Memory, Dual Port Ethernet, 1-USB Port, 16-Axis CIP Motion, 48 Nodes - Rockwell</t>
  </si>
  <si>
    <t>PLC, Compact GuardLogix Safety Processor, L37ERMS, 4MB Memory, 1.5MB Safety Memory, Dual Port Ethernet, 1-USB Port,  16-Axis CIP Motion, 64 Nodes - Rockwell</t>
  </si>
  <si>
    <t>PLC, Compact GuardLogix Safety Processor, L38ERMS, 5MB Memory, 1.5MB Safety Memory, Dual Port Ethernet, 1-USB Port,  16-Axis CIP Motion, 80 Nodes - Rockwell</t>
  </si>
  <si>
    <t>PLC, Compact Logix Processor, L306ER, 0.6MB Memory, Dual Port Ethernet, No Motion, 16 Nodes - Rockwell</t>
  </si>
  <si>
    <t>PLC, Compact Logix Processor, L310ER, 1MB Memory, Dual Port Ethernet, No Motion, 24 Nodes - Rockwell</t>
  </si>
  <si>
    <t>PLC, Compact Logix Processor, L320ER, 2MB Memory, Dual Port Ethernet, No Motion, 40 Nodes - Rockwell</t>
  </si>
  <si>
    <t>PLC, Compact Logix Processor, L330ER, 3MB Memory, Dual Port Ethernet, No Motion, 60 Nodes - Rockwell</t>
  </si>
  <si>
    <t>PLC, Compact Logix Processor, L340ER, 4MB Memory, Dual Port Ethernet, No Motion, 90 Nodes - Rockwell</t>
  </si>
  <si>
    <t>PLC, Compact GuardLogix Sil 2 Safety Processor, L306ERS2, 0.6MB Memory, 0.3MB Safety Memory, Dual Port Ethernet, No Motion, 16 Nodes - Rockwell</t>
  </si>
  <si>
    <t>PLC, Compact GuardLogix Sil 2 Safety Processor, L310ERS2, 1MB Memory, 0.5MB Safety Memory, Dual Port Ethernet, No Motion, 24 Nodes - Rockwell</t>
  </si>
  <si>
    <t>PLC, Compact GuardLogix Sil 2 Safety Processor, L320ERS2, 2MB Memory, 1MB Safety Memory, Dual Port Ethernet, No Motion, 40 Nodes - Rockwell</t>
  </si>
  <si>
    <t>PLC, Compact GuardLogix Sil 2 Safety Processor, L330ERS2, 3MB Memory, 1.5MB Safety Memory, Dual Port Ethernet, No Motion, 60 Nodes - Rockwell</t>
  </si>
  <si>
    <t>PLC, Compact GuardLogix Sil 2 Safety Processor, L340ERS2, 4MB Memory, 2MB Safety Memory, Dual Port Ethernet, No Motion, 90 Nodes - Rockwell</t>
  </si>
  <si>
    <t>PLC, Compact GuardLogix Sil 2 Safety Processor, L350ERS2, 5MB Memory, 2.5MB Safety Memory, Dual Port Ethernet, No Motion, 120 Nodes - Rockwell</t>
  </si>
  <si>
    <t>PLC, Compact GuardLogix Sil 2 Safety Processor, L380ERS2, 8MB Memory, 4MB Safety Memory, Dual Port Ethernet, No Motion, 150 Nodes - Rockwell</t>
  </si>
  <si>
    <t>PLC, Compact GuardLogix Sil 2 Safety Processor, L3100ERS2, 10MB Memory, 5MB Safety Memory, Dual Port Ethernet, No Motion, 180 Nodes - Rockwell</t>
  </si>
  <si>
    <t>PLC, Compact GuardLogix Sil 2 Safety Processor, L306ERMS2, 0.6MB Memory, 0.3MB Safety Memory, Dual Port Ethernet, 2-Axis CIP Motion, 16 Nodes - Rockwell</t>
  </si>
  <si>
    <t>PLC, Compact GuardLogix Sil 2 Safety Processor, L310ERMS2, 1MB Memory, 0.5MB Safety Memory, Dual Port Ethernet, 4-Axis CIP Motion, 24 Nodes - Rockwell</t>
  </si>
  <si>
    <t>PLC, Compact GuardLogix Sil 2 Safety Processor, L320ERMS2, 2MB Memory, 1MB Safety Memory, Dual Port Ethernet, 8-Axis CIP Motion, 40 Nodes - Rockwell</t>
  </si>
  <si>
    <t>PLC, Compact GuardLogix Sil 2 Safety Processor, L330ERMS2, 3MB Memory, 1.5MB Safety Memory, Dual Port Ethernet, 16-Axis CIP Motion, 60 Nodes - Rockwell</t>
  </si>
  <si>
    <t>PLC, Compact GuardLogix Sil 2 Safety Processor, L340ERMS2, 4MB Memory, 2MB Safety Memory, Dual Port Ethernet, 20-Axis CIP Motion, 90 Nodes - Rockwell</t>
  </si>
  <si>
    <t>PLC, Compact GuardLogix Sil 2 Safety Processor, L350ERMS2, 5MB Memory, 2.5MB Safety Memory, Dual Port Ethernet, 24-Axis CIP Motion, 120 Nodes - Rockwell</t>
  </si>
  <si>
    <t>PLC, Compact GuardLogix Sil 2 Safety Processor, L380ERMS2, 8MB Memory, 4MB Safety Memory, Dual Port Ethernet, 28-Axis CIP Motion, 150 Nodes - Rockwell</t>
  </si>
  <si>
    <t>PLC, Compact GuardLogix Sil 2 Safety Processor, L3100ERMS2, 10MB Memory, 5MB Safety Memory, Dual Port Ethernet, 32-Axis CIP Motion, 180 Nodes - Rockwell</t>
  </si>
  <si>
    <t>Portable HMI, SIMATIC, KTP700F Mobile Panel, Touch Operation, 7" Widescreen, Enable Button, E-Stop - Siemens</t>
  </si>
  <si>
    <t>Portable HMI, SIMATIC, KTP900F Mobile Panel, Touch Operation, 9" Widescreen, Enable Button, E-Stop - Siemens</t>
  </si>
  <si>
    <t>Wall Mount Bracket for Portable HMI, KTP Mobile Panel - Siemens</t>
  </si>
  <si>
    <t>Connecting Cable for Portable HMI, 2 m, KTP Mobile Panel - Siemens</t>
  </si>
  <si>
    <t>Connecting Cable for Portable HMI, 10 m, KTP Mobile Panel - Siemens</t>
  </si>
  <si>
    <t>Connecting Cable for Portable HMI, 20 m, KTP Mobile Panel - Siemens</t>
  </si>
  <si>
    <t>Connecting Cable for Portable HMI, 25 m, KTP Mobile Panel - Siemens</t>
  </si>
  <si>
    <t>Connection Box for Portable HMI, Compact, KTP Mobile Panel - Siemens</t>
  </si>
  <si>
    <t>Connection Box for Portable HMI, Standard, KTP Mobile Panel, MRP client default inactive - Siemens</t>
  </si>
  <si>
    <t>Connection Box for Portable HMI, Advanced, KTP Mobile Panel, MRP client default inactive - Siemens</t>
  </si>
  <si>
    <t>HMI, SIMATIC, TP700 Comfort, Comfort Panel, Touch Operation, 7" Widescreen-TFT-Display, Ethernet Interface, 12 MB User Memory, Configurable From TIA Portal WINCC V11 - Siemens</t>
  </si>
  <si>
    <t>HMI, SIMATIC, TP900 Comfort, Comfort Panel, Touch Operation, 9" Widescreen-TFT-Display, Ethernet Interface, 12 MB User Memory, Configurable From TIA Portal WINCC V11 - Siemens</t>
  </si>
  <si>
    <t>HMI, SIMATIC, TP1200 Comfort, Comfort Panel, Touch Operation, 12" Widescreen-TFT-Display, Ethernet Interface, 12 MB User Memory, Configurable From TIA Portal WINCC V11 - Siemens</t>
  </si>
  <si>
    <t>SIMATIC HMI TP1500 Comfort, Comfort Panel, touch operation, 15" widescreen TFT display, 16 million colors, Ethernet interface, 24 MB configuration memory, WEC 2013, configurable as of WinCC Comfort V14 SP1 with HSP, ambient temperature up to 45 °C - Siemens</t>
  </si>
  <si>
    <t>HMI, SIMATIC, TP1900 Comfort, Comfort Panel, Touch Operation, 19" Widescreen-TFT-Display, Ethernet Interface, 24 MB User Memory, Configurable From TIA Portal WINCC V14 SP1 - Siemens</t>
  </si>
  <si>
    <t>HMI, SIMATIC, TP2200 Comfort, Comfort Panel, Touch Operation, 22" Widescreen-TFT-Display, Ethernet Interface, 24 MB User Memory, Configurable From TIA Portal WINCC V14 SP1 - Siemens</t>
  </si>
  <si>
    <t>Protective Film 7" Widescreen, Type 13 Protective Film 7" Widescreen, KTP700 Mobile, KTP700F Mobile, (10 Pieces) - Siemens</t>
  </si>
  <si>
    <t>Protective Film 7" Widescreen, KTP700 Basic 2nd Generation, TP700 Comfort, (10 Pieces) - Siemens</t>
  </si>
  <si>
    <t>HMI, SIMATIC, TP1200 COMFORT PANEL PRO, IP65, PEDESTAL MOUNT FLANGE BELOW, TOUCH OPERATION, 12" WIDESCREEN-TFT-DISPLAY, ETHERNET INTERFACE, 12 MB USER MEMORY, CONFIGURABLE FROM TIA PORTAL WINCC V14 SP1 WITH HSP - Siemens</t>
  </si>
  <si>
    <t>HMI, SIMATIC, TP1500 COMFORT PANEL PRO, IP65, PEDESTAL MOUNT FLANGE BELOW, TOUCH OPERATION, 15" WIDESCREEN-TFT-DISPLAY, ETHERNET INTERFACE, 24 MB USER MEMORY, CONFIGURABLE FROM TIA PORTAL WINCC V14 SP1 WITH HSP - Siemens</t>
  </si>
  <si>
    <t>HMI, SIMATIC, TP1900 COMFORT PANEL PRO, IP65, PEDESTAL MOUNT FLANGE BELOW, TOUCH OPERATION, 19" WIDESCREEN-TFT-DISPLAY, ETHERNET INTERFACE, 24 MB USER MEMORY, CONFIGURABLE FROM TIA PORTAL WINCC V14 SP1 WITH HSP - Siemens</t>
  </si>
  <si>
    <t>HMI, SIMATIC, TP2200 COMFORT PANEL PRO, IP65, PEDESTAL MOUNT FLANGE BELOW, TOUCH OPERATION, 22" WIDESCREEN-TFT-DISPLAY, ETHERNET INTERFACE, 24 MB USER MEMORY, CONFIGURABLE FROM TIA PORTAL WINCC V14 SP1 WITH HSP - Siemens</t>
  </si>
  <si>
    <t>SIMATIC HMI MTP700, Unified Comfort Panel, touch operation, 7" widescreen TFT display, 16 million colors, PROFINET interface, configurable as of WinCC Unified Comfort V16 - Siemens</t>
  </si>
  <si>
    <t>SIMATIC HMI MTP1000, Unified Comfort Panel, touch operation, 10" widescreen TFT display, 16 million colors, PROFINET interface, configurable as of WinCC Unified Comfort V16 - Siemens</t>
  </si>
  <si>
    <t>SIMATIC HMI MTP1200, Unified Comfort Panel, touch operation, 12" widescreen TFT display, 16 million colors, PROFINET interface, configurable as of WinCC Unified Comfort V16 - Siemens</t>
  </si>
  <si>
    <t>SIMATIC HMI MTP1500, Unified Comfort Panel, touch operation, 15" widescreen TFT display, 16 million colors, PROFINET interface, configurable as of WinCC Unified Comfort V16 - Siemens</t>
  </si>
  <si>
    <t>SIMATIC HMI MTP1900, Unified Comfort Panel, touch operation, 19" widescreen TFT display, 16 million colors, PROFINET interface, configurable as of WinCC Unified Comfort V16 - Siemens</t>
  </si>
  <si>
    <t>SIMATIC HMI MTP2200, Unified Comfort Panel, touch operation, 22" widescreen TFT display, 16 million colors, PROFINET interface, configurable as of WinCC Unified Comfort V16 - Siemens</t>
  </si>
  <si>
    <t>SIMATIC HMI MTP1200 PRO, for supporting foot (expandable, flange at bottom), 12.1" widescreen TFT display, 16 million colors, PROFINET interface, configurable as of WinCC Unified Comfort V18, contains open-source software, which is provided free of charge - Siemens</t>
  </si>
  <si>
    <t>SIMATIC HMI MTP1500 PRO, for supporting foot (expandable, flange at bottom), 15.6" widescreen TFT display, 16 million colors, PROFINET interface, configurable as of WinCC Unified Comfort V18, contains open-source software, which is provided free of charge - Siemens</t>
  </si>
  <si>
    <t>SIMATIC HMI MTP1900 PRO, for supporting foot (expandable, flange at bottom), 18.5" widescreen TFT display, 16 million colors, PROFINET interface, configurable as of WinCC Unified Comfort V18, contains open-source software, which is provided free of charge - Siemens</t>
  </si>
  <si>
    <t>SIMATIC HMI MTP2200 PRO, for supporting foot (expandable, flange at bottom), 21.5" widescreen TFT display, 16 million colors, PROFINET interface, configurable as of WinCC Unified Comfort V18, contains open-source software, which is provided free of charge - Siemens</t>
  </si>
  <si>
    <t>IP20, Safety I/O 8 In 4 Out, 2 Amp Bipolar - Rockwell</t>
  </si>
  <si>
    <t>IP20, Safety I/O 16 In  - Rockwell</t>
  </si>
  <si>
    <t>Ethernet to DeviceNet - Rockwell</t>
  </si>
  <si>
    <t>IP20, Ethernet/IP Tap, 3 Ports - Rockwell</t>
  </si>
  <si>
    <t>IP20, CompactBlock Safety I/O, 8 In 4 Out, 2 Amp Bipolar, Ethernet - Rockwell</t>
  </si>
  <si>
    <t>IP20, CompactBlock Safety I/O, 16 In, Ethernet - Rockwell</t>
  </si>
  <si>
    <t>Compact 5000 DC Input Module - Rockwell</t>
  </si>
  <si>
    <t>Compact 5000 18 Spring RTB - Rockwell</t>
  </si>
  <si>
    <t>Compact 5000 DC Safety Input Module - Rockwell</t>
  </si>
  <si>
    <t>Compact 5000 Spring RTB - Rockwell</t>
  </si>
  <si>
    <t>Compact 5000 DC Output Module - Rockwell</t>
  </si>
  <si>
    <t>IP20 Point I/O, Dual Port Ethernet, Gateway With Integral Power Module - Rockwell</t>
  </si>
  <si>
    <t>IP20 Point IO, 24VDC Expansion Power Supply - Rockwell</t>
  </si>
  <si>
    <t>IP20 Point I/O, Terminal Base Assembly, Spring Clamp Connection, Two Piece Includes a Point I/O Mounting Base and Separate RTB - Rockwell</t>
  </si>
  <si>
    <t>IP20 Point I/O, 8 Configurable Digital Inputs or Outputs, 24VDC (Requires One 15060 Terminal Base) - Rockwell</t>
  </si>
  <si>
    <t>IP20 Point I/O, Safety, 8 Digital Inputs, 24 VDC, Current Sinking (Requires Two 15060 Terminal Bases) - Rockwell</t>
  </si>
  <si>
    <t>IP20 Point I/O, 8 Digital Inputs, 24VDC Current Sinking (Requires One 15060 Terminal Base) - Rockwell</t>
  </si>
  <si>
    <t>IP20 Point I/O, Safety, 8 Digital Outputs, 24VDC, 1 Amp Current Sourcing (Requires Two 15060 Terminal Bases) - Rockwell</t>
  </si>
  <si>
    <t>IP20 Point I/O, Safety, 4 Digital Outputs (2 Bipolar Pairs), 24VDC, (Requires Two 15060 Terminal Bases) - Rockwell</t>
  </si>
  <si>
    <t>IP20 Point I/O, 8 Digital Outputs, 24VDC, 1 Amp Current Sourcing (Requires One 15060 Terminal Bases) - Rockwell</t>
  </si>
  <si>
    <t>I/O, IP20, DEVICENET, GATEWAY WITH INTEGRAL POWER MODULE. - Turck</t>
  </si>
  <si>
    <t>I/O, IP20, 2 ANALOG INPUT, 4-20 mA DC SIGNAL (USE WITH TERMINAL BLOCK 15133) - Turck</t>
  </si>
  <si>
    <t>I/O, IP20, 2 ANALOG OUTPUT, 4-20 mA DC SIGNAL (USE WITH TERMINAL BLOCK 15131) - Turck</t>
  </si>
  <si>
    <t>I/O, IP20, 2 DIGITAL OUTPUT, 120/230 VAC, 0.5 A (USE WITH TERMINAL BLOCK 15134) - Turck</t>
  </si>
  <si>
    <t>I/O, IP20, 2 DIGITAL INPUT, 120/230 VAC, 0.5 A (USE WITH TERMINAL BLOCK 15131) - Turck</t>
  </si>
  <si>
    <t>I/O, IP20, 2 DIGITAL OUTPUT, 24 VDC, 0.2 A (USE WITH TERMINAL BLOCK 15134) - Turck</t>
  </si>
  <si>
    <t>I/O, IP20, 2 DIGITAL RELAY OUTPUT, 24 VDC, 2 A, NORMALLY OPEN (USE WITH TERMINAL BLOCK 15134) - Turck</t>
  </si>
  <si>
    <t>I/O, IP20, 4 DIGITAL INPUT, 24 VDC, PNP (USE WITH TERMINAL BLOCK 15133) - Turck</t>
  </si>
  <si>
    <t>I/O, IP20, 4 DIGITAL OUTPUT, 24 VDC, 0.5 A (USE WITH TERMINAL BLOCK 15134) - Turck</t>
  </si>
  <si>
    <t>I/O, IP20, Ethernet, Gateway With Integral Power Module - Turck</t>
  </si>
  <si>
    <t>I/O, IP20, 120/230 VAC POWER FEEDING MODULE (USE WITH TERMINAL BLOCK 15130) - Turck</t>
  </si>
  <si>
    <t>I/O, IP20, 24 VDC POWER FEEDING MODULE (USE WITH TERMINAL BLOCK 15130) - Turck</t>
  </si>
  <si>
    <t>I/O, IP20, BASE MODULE, 3 TERMINAL POWER BASE, TENSION CLAMP CONNECTION - Turck</t>
  </si>
  <si>
    <t>I/O, IP20, 3 TERMINAL BLOCK, TENSION CLAMP CONNECTION - Turck</t>
  </si>
  <si>
    <t>I/O, IP20, 3 TERMINAL BLOCK WITH C-CONNECTION, TENSION CLAMP CONNECTION - Turck</t>
  </si>
  <si>
    <t>I/O, IP20, 4 TERMINAL BLOCK, TENSION CLAMP CONNECTION - Turck</t>
  </si>
  <si>
    <t>I/O, IP20, 4 TERMINAL BLOCK WITH C-CONNECTION DUAL SIGNAL, TENSION CLAMP CONNECTION - Turck</t>
  </si>
  <si>
    <t>I/O, IP20, 6 TERMINAL BLOCK, TENSION CLAMP CONNECTION - Turck</t>
  </si>
  <si>
    <t>I/O, IP20, 6 TERMINAL BLOCK WITH C-CONNECTION, TENSION CLAMP CONNECTION - Turck</t>
  </si>
  <si>
    <t>I/O, IP20, End Plate for BL20 IO System (1 Per System, Included with Gateway for Modular System) - Turck</t>
  </si>
  <si>
    <t>I/O, IP20, End Bracket for BL20 IO System (2 Per System, Included with Gateway for Modular System) - Turck</t>
  </si>
  <si>
    <t>I/O, IP20, DEVICENET, CONFIGURABLE DIGITAL I/O MODULE, 16 - 24VDC I/O POINTS - 16 POINTS CAN BE INPUTS OR OUTPUTS - Turck</t>
  </si>
  <si>
    <t>I/O, IP20, DEVICENET, CONFIGURABLE DIGITAL I/O MODULE, 8 - 24VDC I/O POINTS - 4 POINTS CAN BE INPUTS OR OUTPUTS, 4 POINTS DEDICATED INPUTS - Turck</t>
  </si>
  <si>
    <t>I/O, IP20, Ethernet, Configurable Digital I/O Module, 16 - 24VDC I/O Points - 16 Points Can Be Inputs OR Outputs - Turck</t>
  </si>
  <si>
    <t>I/O, IP20, Ethernet, Configurable Digital I/O Module, 8 - 24VDC I/O Points - 4 Points Can Be Inputs OR Outputs, 4 Points Dedicated Inputs - Turck</t>
  </si>
  <si>
    <t>CABLE, RECEPTACLE, MICRO, 4 PIN A-CODE, MALE, EXTERNAL THREADS, MTW, 0.5 METER (1.64 FT) PIGTAIL, 1/2 IN - 14 NPT, 18 AWG, 4 A, 250 V - MOLEX</t>
  </si>
  <si>
    <t>CABLE, RECEPTACLE, MICRO, 4 PIN A-CODE, MALE, EXTERNAL THREADS, MTW, 1 METER (3.28 FT) PIGTAIL, 1/2 IN - 14 NPT, 18 AWG, 4 A, 250 V - MOLEX</t>
  </si>
  <si>
    <t>CABLE, RECEPTACLE, MICRO, 4 PIN A-CODE, MALE, EXTERNAL THREADS, MTW, 2 METER (6.56 FT) PIGTAIL, 1/2 IN - 14 NPT, 18 AWG, 4 A, 250 V - MOLEX</t>
  </si>
  <si>
    <t>CABLE, RECEPTACLE, MICRO, 4 PIN A-CODE, MALE, EXTERNAL THREADS, MTW, 3 METER (9.84 FT) PIGTAIL, 1/2 IN - 14 NPT, 18 AWG, 4 A, 250 V - MOLEX</t>
  </si>
  <si>
    <t>CABLE, RECEPTACLE, MICRO, 4 PIN A-CODE, FEMALE, INTERNAL THREADS, MTW, 0.5 METER (1.64 FT) PIGTAIL, 1/2 IN - 14 NPT, 18 AWG, 4 A, 250 V - MOLEX</t>
  </si>
  <si>
    <t>CABLE, RECEPTACLE, MICRO, 4 PIN A-CODE, FEMALE, INTERNAL THREADS, MTW, 1 METER (3.28 FT) PIGTAIL, 1/2 IN - 14 NPT, 18 AWG, 4 A, 250 V - MOLEX</t>
  </si>
  <si>
    <t>CABLE, RECEPTACLE, MICRO, 4 PIN A-CODE, FEMALE, INTERNAL THREADS, MTW, 2 METER (6.56 FT) PIGTAIL, 1/2 IN - 14 NPT, 18 AWG, 4 A, 250 V - MOLEX</t>
  </si>
  <si>
    <t>CABLE, RECEPTACLE, MICRO, 4 PIN A-CODE, FEMALE, INTERNAL THREADS, MTW, 3 METER (9.84 FT) PIGTAIL, 1/2 IN - 14 NPT, 18 AWG, 4 A, 250 V - MOLEX</t>
  </si>
  <si>
    <t>COVER, MICRO (M12), EXTERNAL THREADS - MOLEX</t>
  </si>
  <si>
    <t>CABLE, RECEPTACLE, MINI, 3 PIN, MALE, EXTERNAL THREADS, MTW, 0.5 METER (1.64 FT) PIGTAIL, 1/2 INCH -14 NPT, 16 AWG, 13 A, 600 V - MOLEX</t>
  </si>
  <si>
    <t>CABLE, RECEPTACLE, MINI, 3 PIN, MALE, EXTERNAL THREADS, MTW, 1 METER (3.28 FT) PIGTAIL, 1/2 INCH -14 NPT, 16 AWG, 13 A, 600 V - MOLEX</t>
  </si>
  <si>
    <t>CABLE, RECEPTACLE, MINI, 3 PIN, MALE, EXTERNAL THREADS, MTW, 2 METER (6.56 FT) PIGTAIL, 1/2 INCH -14 NPT, 16 AWG, 13 A, 600 V - MOLEX</t>
  </si>
  <si>
    <t>CABLE, RECEPTACLE, MINI, 3 PIN, MALE, EXTERNAL THREADS, MTW, 3 METER (9.84 FT) PIGTAIL, 1/2 INCH -14 NPT, 16 AWG, 13 A, 600 V - MOLEX</t>
  </si>
  <si>
    <t>CABLE, RECEPTACLE, MINI, 3 PIN, MALE, EXTERNAL THREADS, MTW, 4 METER (13.12 FT) PIGTAIL, 1/2 INCH -14 NPT, 16 AWG, 13 A, 600 V - MOLEX</t>
  </si>
  <si>
    <t>CABLE, RECEPTACLE, MINI, 3 PIN, MALE, EXTERNAL THREADS, MTW, 5 METER (16.40 FT) PIGTAIL, 1/2 INCH -14 NPT, 16 AWG, 13 A, 600 V - MOLEX</t>
  </si>
  <si>
    <t>CABLE, RECEPTACLE, MINI, 3 PIN, FEMALE, INTERNAL THREADS, MTW, 0.5 METER (1.64 FT) PIGTAIL, 1/2 INCH -14 NPT, 16 AWG, 13 A, 600 V - MOLEX</t>
  </si>
  <si>
    <t>CABLE, RECEPTACLE, MINI, 3 PIN, FEMALE, INTERNAL THREADS, MTW, 1 METER (3.28 FT) PIGTAIL, 1/2 INCH -14 NPT, 16 AWG, 13 A, 600 V - MOLEX</t>
  </si>
  <si>
    <t>CABLE, RECEPTACLE, MINI, 3 PIN, FEMALE, INTERNAL THREADS, MTW, 2 METER (6.56 FT) PIGTAIL, 1/2 INCH -14 NPT, 16 AWG, 13 A, 600 V - MOLEX</t>
  </si>
  <si>
    <t>CABLE, RECEPTACLE, MINI, 3 PIN, FEMALE, INTERNAL THREADS, MTW, 3 METER (9.84 FT) PIGTAIL, 1/2 INCH -14 NPT, 16 AWG, 13 A, 600 V - MOLEX</t>
  </si>
  <si>
    <t>CABLE, RECEPTACLE, MINI, 3 PIN, FEMALE, INTERNAL THREADS, MTW, 4 METER (13.12 FT) PIGTAIL, 1/2 INCH -14 NPT, 16 AWG, 13 A, 600 V - MOLEX</t>
  </si>
  <si>
    <t>CABLE, RECEPTACLE, MINI, 3 PIN, FEMALE, INTERNAL THREADS, MTW, 5 METER (16.40 FT) PIGTAIL, 1/2 INCH -14 NPT, 16 AWG, 13 A, 600 V - MOLEX</t>
  </si>
  <si>
    <t>CABLE, RECEPTACLE, MINI, 4 PIN, FEMALE, INTERNAL THREADS, MTW, 0.5 METER (1.64 FT) PIGTAIL, 1/2 INCH -14 NPT, 16 AWG, 10 A, 600 V - MOLEX</t>
  </si>
  <si>
    <t>CABLE, RECEPTACLE, MINI, 4 PIN, FEMALE, INTERNAL THREADS, MTW, 1 METER (3.28 FT) PIGTAIL, 1/2 INCH -14 NPT, 16 AWG, 10 A, 600 V - MOLEX</t>
  </si>
  <si>
    <t>CABLE, RECEPTACLE, MINI, 4 PIN, FEMALE, INTERNAL THREADS, MTW, 2 METER (6.56 FT) PIGTAIL, 1/2 INCH -14 NPT, 16 AWG, 10 A, 600 V - MOLEX</t>
  </si>
  <si>
    <t>CABLE, RECEPTACLE, MINI, 4 PIN, FEMALE, INTERNAL THREADS, MTW, 3 METER (9.84 FT) PIGTAIL, 1/2 INCH -14 NPT, 16 AWG, 10 A, 600 V - MOLEX</t>
  </si>
  <si>
    <t>CABLE, RECEPTACLE, MINI, 4 PIN, FEMALE, INTERNAL THREADS, MTW, 4 METER (13.12 FT) PIGTAIL, 1/2 INCH -14 NPT, 16 AWG, 10 A, 600 V - MOLEX</t>
  </si>
  <si>
    <t>CABLE, RECEPTACLE, MINI, 4 PIN, FEMALE, INTERNAL THREADS, MTW, 5 METER (16.40 FT) PIGTAIL, 1/2 INCH -14 NPT, 16 AWG, 10 A, 600 V - MOLEX</t>
  </si>
  <si>
    <t>CABLE, RECEPTACLE, MINI, 4 PIN, MALE, EXTERNAL THREADS, MTW, 0.5 METER (1.64 FT) PIGTAIL, 1/2 INCH -14 NPT, 16 AWG, 10 A, 600 V - MOLEX</t>
  </si>
  <si>
    <t>CABLE, RECEPTACLE, MINI, 4 PIN, MALE, EXTERNAL THREADS, MTW, 1 METER (3.28 FT) PIGTAIL, 1/2 INCH -14 NPT, 16 AWG, 10 A, 600 V - MOLEX</t>
  </si>
  <si>
    <t>CABLE, RECEPTACLE, MINI, 4 PIN, MALE, EXTERNAL THREADS, MTW, 2 METER (6.56 FT) PIGTAIL, 1/2 INCH -14 NPT, 16 AWG, 10 A, 600 V - MOLEX</t>
  </si>
  <si>
    <t>CABLE, RECEPTACLE, MINI, 4 PIN, MALE, EXTERNAL THREADS, MTW, 3 METER (9.84 FT) PIGTAIL, 1/2 INCH -14 NPT, 16 AWG, 10 A, 600 V - MOLEX</t>
  </si>
  <si>
    <t>CABLE, RECEPTACLE, MINI, 4 PIN, MALE, EXTERNAL THREADS, MTW, 4 METER (13.12 FT) PIGTAIL, 1/2 INCH -14 NPT, 16 AWG, 10 A, 600 V - MOLEX</t>
  </si>
  <si>
    <t>CABLE, RECEPTACLE, MINI, 4 PIN, MALE, EXTERNAL THREADS, MTW, 5 METER (16.40 FT) PIGTAIL, 1/2 INCH -14 NPT, 16 AWG, 10 A, 600 V - MOLEX</t>
  </si>
  <si>
    <t>CABLE, RECEPTACLE, MINI, 8 PIN, FEMALE, EXTERNAL THREADS, MTW, 1 METER (3.28 FT) PIGTAIL, 1/2 - 14 NPT, 16 AWG, 7 A, 600 V - MOLEX</t>
  </si>
  <si>
    <t>CABLE, RECEPTACLE, MINI, 12 PIN, FEMALE, EXTERNAL THREADS, MTW, 0.5 METER (1.64 FT) PIGTAIL, 1/2 - 14 NPT, 16 AWG, 5 A, 600 V - MOLEX</t>
  </si>
  <si>
    <t>CABLE, RECEPTACLE, MINI, 12 PIN, FEMALE, EXTERNAL THREADS, MTW, 1 METER (3.28 FT) PIGTAIL, 1/2 - 14 NPT, 16 AWG, 5 A, 600 V - MOLEX</t>
  </si>
  <si>
    <t>CABLE, RECEPTACLE, MINI, 12 PIN, FEMALE, EXTERNAL THREADS, MTW, 2 METER (6.56 FT) PIGTAIL, 1/2 - 14 NPT, 16 AWG, 5 A, 600 V - MOLEX</t>
  </si>
  <si>
    <t>CABLE, RECEPTACLE, MINI, 12 PIN, FEMALE, EXTERNAL THREADS, MTW, 3 METER (9.84 FT) PIGTAIL, 1/2 - 14 NPT, 16 AWG, 5 A, 600 V - MOLEX</t>
  </si>
  <si>
    <t>CABLE, RECEPTACLE, MICRO, 5 PIN A-CODE, MALE, EXTERNAL THREADS, MTW, 0.5 METER (1.64 FT) PIGTAIL, 1/2 IN - 14 NPT, 18 AWG, 4 A, 250 V - MOLEX</t>
  </si>
  <si>
    <t>CABLE, RECEPTACLE, MICRO, 5 PIN A-CODE, MALE, EXTERNAL THREADS, MTW, 1 METER (3.28 FT) PIGTAIL, 1/2 IN - 14 NPT, 18 AWG, 4 A, 250 V - MOLEX</t>
  </si>
  <si>
    <t>CABLE, RECEPTACLE, MICRO, 5 PIN A-CODE, MALE, EXTERNAL THREADS, MTW, 2 METER (6.56 FT) PIGTAIL, 1/2 IN - 14 NPT, 18 AWG, 4 A, 250 V - MOLEX</t>
  </si>
  <si>
    <t>CABLE, RECEPTACLE, MICRO, 5 PIN A-CODE, MALE, EXTERNAL THREADS, MTW, 3 METER (9.84 FT) PIGTAIL, 1/2 IN - 14 NPT, 18 AWG, 4 A, 250 V - MOLEX</t>
  </si>
  <si>
    <t>CABLE, RECEPTACLE, MICRO, 5 PIN A-CODE, FEMALE, INTERNAL THREADS, MTW, 0.5 METER (1.64 FT) PIGTAIL, 1/2 IN - 14 NPT, 18 AWG, 4 A, 250 V - MOLEX</t>
  </si>
  <si>
    <t>CABLE, RECEPTACLE, MICRO, 5 PIN A-CODE, FEMALE, INTERNAL THREADS, MTW, 1 METER (3.28 FT) PIGTAIL, 1/2 IN - 14 NPT, 18 AWG, 4 A, 250 V - MOLEX</t>
  </si>
  <si>
    <t>CABLE, RECEPTACLE, MICRO, 5 PIN A-CODE, FEMALE, INTERNAL THREADS, MTW, 2 METER (6.56 FT) PIGTAIL, 1/2 IN - 14 NPT, 18 AWG, 4 A, 250 V - MOLEX</t>
  </si>
  <si>
    <t>CABLE, RECEPTACLE, MICRO, 5 PIN A-CODE, FEMALE, INTERNAL THREADS, MTW, 3 METER (9.84 FT) PIGTAIL, 1/2 IN - 14 NPT, 18 AWG, 4 A, 250 V - MOLEX</t>
  </si>
  <si>
    <t>COVER, MINI, 2 - 5 PIN, EXTERNAL THREADS - MOLEX</t>
  </si>
  <si>
    <t>COVER, MINI, 2 - 5 PIN, INTERNAL THREADS - MOLEX</t>
  </si>
  <si>
    <t>COVER, MINI, 6 - 8 PIN, INTERNAL THREADS - MOLEX</t>
  </si>
  <si>
    <t>COVER, M29, INTERNAL THREADS - MOLEX</t>
  </si>
  <si>
    <t>LOCKING NUT FOR MINI RECEPTACLE - MOLEX</t>
  </si>
  <si>
    <t>CABLE, SHORTING PLUG, MINI, 12 PIN, FOR SAFETY CIRCUIT, WITH 300 mm CHAIN AND EYELET, NO CAP - MOLEX</t>
  </si>
  <si>
    <t>1/2 INCH - NPT GASKET SEAL FOR MINI RECEPTACLE - MOLEX</t>
  </si>
  <si>
    <t>SHORTING PLUG, YELLOW, WITH CHAIN (300 mm LONG) AND EYELET, NO CAP, MINI, 8 PIN FOR SAFETY CIRCUIT - MOLEX</t>
  </si>
  <si>
    <t>CABLE, ASSEMBLY, MINI, 8 PIN, MALE-IN-LINE / FEMALE, PVC, 15 METER (49.21 FT), 7X 22 AWG,18 1X AWG, 2.5 A, 300 V - MOLEX</t>
  </si>
  <si>
    <t>CABLE, ASSEMBLY, MINI, 12 PIN, MALE-IN-LINE / MINI, 8 PIN, FEMALE-IN-LINE, PVC, 15 METER (49.21 FT), 7X 22 AWG,18 1X AWG, 2.5 A, 300 V - MOLEX</t>
  </si>
  <si>
    <t>CABLE, ASSEMBLY, MINI, 8 PIN MALE-IN-LINE / FLYING LEAD, PVC, 0.3 METER (0.98 FT), 7X 22 AWG,1X 18 AWG, 2.5 A, 300 V - MOLEX</t>
  </si>
  <si>
    <t>CABLE, RECEPTACLE, MICRO, 5 PIN L-CODE (4+FE), MALE, EXTERNAL THREADS, MTW, 0.5 METER (1.64 FT) PIGTAIL, M16x1.5, 2.5 mm² (14 AWG), 16 A , 50 V AC/60 V DC - LUMBERG AUTOMATION</t>
  </si>
  <si>
    <t>CABLE, RECEPTACLE, MICRO, 5 PIN L-CODE (4+FE), MALE, EXTERNAL THREADS, MTW, 1 METER (3.28 FT) PIGTAIL, M16x1.5, 2.5 mm² (14 AWG), 16 A , 50 V AC/60 V DC - LUMBERG AUTOMATION</t>
  </si>
  <si>
    <t>CABLE, RECEPTACLE, MICRO, 5 PIN L-CODE (4+FE), MALE, EXTERNAL THREADS, MTW, 2 METER (6.56 FT) PIGTAIL, M16x1.5, 2.5 mm² (14 AWG), 16 A , 50 V AC/60 V DC - LUMBERG AUTOMATION</t>
  </si>
  <si>
    <t>CABLE, RECEPTACLE, MICRO, 5 PIN L-CODE (4+FE), MALE, EXTERNAL THREADS, MTW, 3 METER (9.84 FT) PIGTAIL, M16x1.5, 2.5 mm² (14 AWG), 16 A , 50 V AC/60 V DC - LUMBERG AUTOMATION</t>
  </si>
  <si>
    <t>CABLE, RECEPTACLE, MICRO, 5 PIN L-CODE (4+FE), MALE, EXTERNAL THREADS, MTW, 4 METER (13.12 FT) PIGTAIL, M16x1.5, 2.5 mm² (14 AWG), 16 A , 50 V AC/60 V DC - LUMBERG AUTOMATION</t>
  </si>
  <si>
    <t>CABLE, RECEPTACLE, MICRO, 5 PIN L-CODE (4+FE), MALE, EXTERNAL THREADS, MTW, 5 METER (16.40 FT) PIGTAIL, M16x1.5, 2.5 mm² (14 AWG), 16 A , 50 V AC/60 V DC - LUMBERG AUTOMATION</t>
  </si>
  <si>
    <t>CABLE, RECEPTACLE, MICRO, 5 PIN L-CODE (4+FE), FEMALE, INTERNAL THREADS, MTW, 0.5 METER (1.64 FT) PIGTAIL, M16x1.5, 2.5 mm² (14 AWG), 16 A , 50 V AC/60 V DC - LUMBERG AUTOMATION</t>
  </si>
  <si>
    <t>CABLE, RECEPTACLE, MICRO, 5 PIN L-CODE (4+FE), FEMALE, INTERNAL THREADS, MTW, 1 METER (3.28 FT) PIGTAIL, M16x1.5, 2.5 mm² (14 AWG), 16 A , 50 V AC/60 V DC - LUMBERG AUTOMATION</t>
  </si>
  <si>
    <t>CABLE, RECEPTACLE, MICRO, 5 PIN L-CODE (4+FE), FEMALE, INTERNAL THREADS, MTW, 2 METER (6.56 FT) PIGTAIL, M16x1.5, 2.5 mm² (14 AWG), 16 A , 50 V AC/60 V DC - LUMBERG AUTOMATION</t>
  </si>
  <si>
    <t>CABLE, RECEPTACLE, MICRO, 5 PIN L-CODE (4+FE), FEMALE, INTERNAL THREADS, MTW, 3 METER (9.84 FT) PIGTAIL, M16x1.5, 2.5 mm² (14 AWG), 16 A , 50 V AC/60 V DC - LUMBERG AUTOMATION</t>
  </si>
  <si>
    <t>CABLE, RECEPTACLE, MICRO, 5 PIN L-CODE (4+FE), FEMALE, INTERNAL THREADS, MTW, 4 METER (13.12 FT) PIGTAIL, M16x1.5, 2.5 mm² (14 AWG), 16 A , 50 V AC/60 V DC - LUMBERG AUTOMATION</t>
  </si>
  <si>
    <t>CABLE, RECEPTACLE, MICRO, 5 PIN L-CODE (4+FE), FEMALE, INTERNAL THREADS, MTW, 5 METER (16.40 FT) PIGTAIL, M16x1.5, 2.5 mm² (14 AWG), 16 A , 50 V AC/60 V DC - LUMBERG AUTOMATION</t>
  </si>
  <si>
    <t>CABLE, RECEPTACLE, MICRO, 5 PIN L-CODE (4+FE), MALE, EXTERNAL THREADS, MTW, 0.5 METER (1.64 FT) PIGTAIL, M16x1.5, 1.5 mm² (16 AWG), 16 A , 50 V AC/60 V DC - LUMBERG AUTOMATION</t>
  </si>
  <si>
    <t>CABLE, RECEPTACLE, MICRO, 5 PIN L-CODE (4+FE), MALE, EXTERNAL THREADS, MTW, 1 METER (3.28 FT) PIGTAIL, M16x1.5, 1.5 mm² (16 AWG), 16 A , 50 V AC/60 V DC - LUMBERG AUTOMATION</t>
  </si>
  <si>
    <t>CABLE, RECEPTACLE, MICRO, 5 PIN L-CODE (4+FE), MALE, EXTERNAL THREADS, MTW, 2 METER (6.56 FT) PIGTAIL, M16x1.5, 1.5 mm² (16 AWG), 16 A , 50 V AC/60 V DC - LUMBERG AUTOMATION</t>
  </si>
  <si>
    <t>CABLE, RECEPTACLE, MICRO, 5 PIN L-CODE (4+FE), MALE, EXTERNAL THREADS, MTW, 3 METER (9.84 FT) PIGTAIL, M16x1.5, 1.5 mm² (16 AWG), 16 A , 50 V AC/60 V DC - LUMBERG AUTOMATION</t>
  </si>
  <si>
    <t>CABLE, RECEPTACLE, MICRO, 5 PIN L-CODE (4+FE), MALE, EXTERNAL THREADS, MTW, 4 METER (13.12 FT) PIGTAIL, M16x1.5, 1.5 mm² (16 AWG), 16 A , 50 V AC/60 V DC - LUMBERG AUTOMATION</t>
  </si>
  <si>
    <t>CABLE, RECEPTACLE, MICRO, 5 PIN L-CODE (4+FE), MALE, EXTERNAL THREADS, MTW, 5 METER (16.40 FT) PIGTAIL, M16x1.5, 1.5 mm² (16 AWG), 16 A , 50 V AC/60 V DC - LUMBERG AUTOMATION</t>
  </si>
  <si>
    <t>CABLE, RECEPTACLE, MICRO, 5 PIN L-CODE (4+FE), FEMALE, INTERNAL THREADS, MTW, 0.5 METER (1.28 FT) PIGTAIL, M16x1.5, 1.5 mm² (16 AWG), 16 A , 50 V AC/60 V DC - LUMBERG AUTOMATION</t>
  </si>
  <si>
    <t>CABLE, RECEPTACLE, MICRO, 5 PIN L-CODE (4+FE), FEMALE, INTERNAL THREADS, MTW, 1 METER (3.28 FT) PIGTAIL, M16x1.5, 1.5 mm² (16 AWG), 16 A , 50 V AC/60 V DC - LUMBERG AUTOMATION</t>
  </si>
  <si>
    <t>CABLE, RECEPTACLE, MICRO, 5 PIN L-CODE (4+FE), FEMALE, INTERNAL THREADS, MTW, 2 METER (6.56 FT) PIGTAIL, M16x1.5, 1.5 mm² (16 AWG), 16 A , 50 V AC/60 V DC - LUMBERG AUTOMATION</t>
  </si>
  <si>
    <t>CABLE, RECEPTACLE, MICRO, 5 PIN L-CODE (4+FE), FEMALE, INTERNAL THREADS, MTW, 3 METER (9.84 FT) PIGTAIL, M16x1.5, 1.5 mm² (16 AWG), 16 A , 50 V AC/60 V DC - LUMBERG AUTOMATION</t>
  </si>
  <si>
    <t>CABLE, RECEPTACLE, MICRO, 5 PIN L-CODE (4+FE), FEMALE, INTERNAL THREADS, MTW, 4 METER (13.12 FT) PIGTAIL, M16x1.5, 1.5 mm² (16 AWG), 16 A , 50 V AC/60 V DC - LUMBERG AUTOMATION</t>
  </si>
  <si>
    <t>CABLE, RECEPTACLE, MICRO, 5 PIN L-CODE (4+FE), FEMALE, INTERNAL THREADS, MTW, 5 METER (16.40 FT) PIGTAIL, M16x1.5, 1.5 mm² (16 AWG), 16 A , 50 V AC/60 V DC - LUMBERG AUTOMATION</t>
  </si>
  <si>
    <t>Integrated Drive Controller, ArmorStart, DeviceNet, VFD,  380/220 - 480/277 VAC Input, 0.37kW, NEMA Type 4/12, IP67, 120VAC Control, 6 Input, Round Media Quick Connectors For Control, Power, &amp; Motor, Dynamic Brake Connector, No Resistor, EMI Filter - Rockwell</t>
  </si>
  <si>
    <t>Integrated Drive Controller, ArmorStart, DeviceNet, VFD,  380/220 - 480/277 VAC Input, 0.55-0.75kW, NEMA Type 4/12, IP67, 120VAC Control, 6 Input, Round Media Quick Connectors For Control, Power, &amp; Motor, Dynamic Brake Connector, No Resistor, EMI Filter - Rockwell</t>
  </si>
  <si>
    <t>Integrated Drive Controller, ArmorStart, DeviceNet, VFD,  380/220 - 480/277 VAC Input, 1.1-1.5kW, NEMA Type 4/12, IP67, 120VAC Control, 6 Input, Round Media Quick Connectors For Control, Power, &amp; Motor, Dynamic Brake Connector, No Resistor, EMI Filter - Rockwell</t>
  </si>
  <si>
    <t>Integrated Drive Controller, ArmorStart, DeviceNet, VFD,  380/220 - 480/277 VAC Input, 2.2kW, NEMA Type 4/12, IP67, 120VAC Control, 6 Input, Round Media Quick Connectors For Control, Power, &amp; Motor, Dynamic Brake Connector, No Resistor, EMI Filter - Rockwell</t>
  </si>
  <si>
    <t>Integrated Drive Controller, ArmorStart, DeviceNet, VFD,  380/220 - 480/277 VAC Input, 3.3kW, NEMA Type 4/12, IP67, 120VAC Control, 6 Input, Round Media Quick Connectors For Control, Power, &amp; Motor, Dynamic Brake Connector, No Resistor, EMI Filter - Rockwell</t>
  </si>
  <si>
    <t>Integrated Drive Controller, ArmorStart ST, EtherNet/IP, VFD, 380/220 - 480/277 VAC Input, 0.55-0.75kW, NEMA Type 4/12, IP67, 24VDC Control, 4 Input &amp; 2 Output , Round Media Quick Connectors For Control, Power, &amp; Motor, Source EM Brake, Dynamic Brake Connector, No Resistor, EMI Filter - Rockwell</t>
  </si>
  <si>
    <t>Integrated Drive Controller, ArmorStart ST, EtherNet/IP, VFD, 380/220 - 480/277 VAC Input, 1.1-1.5kW, NEMA Type 4/12, IP67, 24VDC Control, 4 Input &amp; 2 Output , Round Media Quick Connectors For Control, Power, &amp; Motor, Source EM Brake, Dynamic Brake Connector, No Resistor, EMI Filter - Rockwell</t>
  </si>
  <si>
    <t>Integrated Drive Controller, ArmorStart ST, EtherNet/IP, VFD, 380/220 - 480/277 VAC Input, 2.2kW, NEMA Type 4/12, 24VDC Control, 4 Input &amp; 2 Output , Round Media Quick Connectors For Control, Power, &amp; Motor, Source EM Brake, Dynamic Brake Connector, No Resistor, EMI Filter - Rockwell</t>
  </si>
  <si>
    <t>Integrated Drive Controller, ArmorStart ST, EtherNet/IP , VFD, 380/220 - 480/277 VAC Input, 3.3kW, NEMA Type 4/12, IP67, 24VDC Control, 4 Input &amp; 2 Output , Round Media Quick Connectors For Control, Power, &amp; Motor, Source EM Brake, Dynamic Brake Connector, No Resistor, EMI Filter - Rockwell</t>
  </si>
  <si>
    <t>Integrated Drive Controller, ArmorStart, DeviceNet, VFD,  380/220 - 480/277 VAC Input, 0.37kW,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</si>
  <si>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0.55-0.75kW,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</si>
  <si>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1.1-1.5kW,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</si>
  <si>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2.2kW,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</si>
  <si>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3.3kW, NEMA Type 4/12, IP67, 120VAC Control, CAT 4, 5 Pin Micro Interface to Safety Module, 6 Input, Round Media Quick Connectors For Control, Power, &amp; Motor, Dynamic Brake Connector, No Resistor, EMI Filter - Rockwell</t>
  </si>
  <si>
    <t>Integrated Drive Controller, ArmorStart ST, EtherNet/IP, VFD, 380/220 - 480/277 VAC Input, 0.55-0.75kW, NEMA Type 4/12, IP67, 24VDC Control, CAT 4, 5 Pin Micro Interface to Safety Module, 4 Input &amp; 2 Output, Round Media Quick Connectors For Control, Power, &amp; Motor, Source EM Brake, Dynamic Brake Connector, No Resistor, EMI Filter - Rockwell</t>
  </si>
  <si>
    <t>Integrated Drive Controller, ArmorStart ST, EtherNet/IP, VFD, 380/220 - 480/277 VAC Input, 1.1-1.5kW, NEMA Type 4/12, IP67, 24VDC Control, CAT 4, 5 Pin Micro Interface to Safety Module, 4 Input &amp; 2 Output, Round Media Quick Connectors For Control, Power, &amp; Motor, Source EM Brake, Dynamic Brake Connector, No Resistor, EMI Filter - Rockwell</t>
  </si>
  <si>
    <t>Integrated Drive Controller, ArmorStart ST, EtherNet/IP, VFD, 380/220 - 480/277 VAC Input, 2.2kW, NEMA Type 4/12, IP67, 24VDC Control, CAT 4, 5 Pin Micro Interface to Safety Module, 4 Input &amp; 2 Output, Round Media Quick Connectors For Control, Power, &amp; Motor, Source EM Brake, Dynamic Brake Connector, No Resistor, EMI Filter - Rockwell</t>
  </si>
  <si>
    <t>Integrated Drive Controller, ArmorStart ST, EtherNet/IP, VFD, 380/220 - 480/277 VAC Input, 3.3kW, NEMA Type 4/12, IP67, 24VDC Control, CAT 4, 5 Pin Micro Interface to Safety Module, 4 Input &amp; 2 Output, Round Media Quick Connectors For Control, Power, &amp; Motor, Source EM Brake, Dynamic Brake Connector, No Resistor, EMI Filter - Rockwell</t>
  </si>
  <si>
    <t>Integrated Drive Controller, ArmorStart, DeviceNet, Motor Starter, Reversing Full Voltage, 200-575VAC Input, 0.37-0.75Kw, NEMA Type 4/12, IP67, 120VAC Control, 6 Input, Round Media Quick Connectors For Control, Power, &amp; Motor - Rockwell</t>
  </si>
  <si>
    <t>Integrated Drive Controller, ArmorStart, DeviceNet, Motor Starter, Reversing Full Voltage, 200-575VAC Input, 1.1-2.2kW, NEMA Type 4/12, IP67, 120VAC Control, 6 Input, Round Media Quick Connectors For Control, Power, &amp; Motor - Rockwell</t>
  </si>
  <si>
    <t>Integrated Drive Controller, ArmorStart, DeviceNet, Motor Starter, Reversing Full Voltage, 200-575VAC Input, 3.0-7.5kW, NEMA Type 4/12, IP67, 120VAC Control, 6 Input, Round Media Quick Connectors For Control, Power, &amp; Motor - Rockwell</t>
  </si>
  <si>
    <t>Integrated Drive Controller, ArmorStart ST, EtherNet/IP, Motor Starter, Reversing Full Voltage, 200-575VAC Input, 0.18-0.37Kw, NEMA Type 4/12, IP67, 24VDC Control, 4 Input &amp; 2 Output, Round Media Quick Connectors For Control, Power, &amp; Motor - Rockwell</t>
  </si>
  <si>
    <t>Integrated Drive Controller, ArmorStart ST, EtherNet/IP, Motor Starter, Reversing Full Voltage, 200-575VAC Input, 0.37-0.75Kw, NEMA Type 4/12, IP67, 24VDC Control, 4 Input &amp; 2 Output, Round Media Quick Connectors For Control, Power, &amp; Motor - Rockwell</t>
  </si>
  <si>
    <t>Integrated Drive Controller, ArmorStart ST, EtherNet/IP, Motor Starter, Reversing Full Voltage, 200-575VAC Input, 1.1-2.2kW, NEMA Type 4/12, IP67, 24VDC Control, 4 Input &amp; 2 Output, Round Media Quick Connectors For Control, Power, &amp; Motor - Rockwell</t>
  </si>
  <si>
    <t>Integrated Drive Controller, ArmorStart ST, EtherNet/IP, Motor Starter, Reversing Full Voltage, 200-575VAC Input, 3.0-7.5kW, NEMA Type 4/12, IP67, 24VDC Control, 4 Input &amp; 2 Output, Round Media Quick Connectors For Control, Power, &amp; Motor - Rockwell</t>
  </si>
  <si>
    <t>Integrated Drive Controller, ArmorStart, DeviceNet, Motor Starter, Reversing Full Voltage, 200-575VAC Input, 0.37-0.75Kw, NEMA Type 4/12, IP67, 120VAC Control, CAT 4, 5 Pin Micro Interface to Safety Module, 6 Input, Round Media Quick Connectors For Control, Power, &amp; Motor - Rockwell</t>
  </si>
  <si>
    <t>Integrated Drive Controller, ArmorStart, DeviceNet, Motor Starter, Reversing Full Voltage, 200-575VAC Input, 1.1-2.2kW, NEMA Type 4/12, IP67, 120VAC Control, CAT 4, 5 Pin Micro Interface to Safety Module, 6 Input, Round Media Quick Connectors For Control, Power, &amp; Motor - Rockwell</t>
  </si>
  <si>
    <t>Integrated Drive Controller, ArmorStart, DeviceNet, Motor Starter, Reversing Full Voltage, 200-575VAC Input, 3.0-7.5kW, NEMA Type 4/12, IP67, 120VAC Control, CAT 4, 5 Pin Micro Interface to Safety Module, 6 Input, Round Media Quick Connectors For Control, Power, &amp; Motor - Rockwell</t>
  </si>
  <si>
    <t>Remote Disconnect Box - Rockwell</t>
  </si>
  <si>
    <t>Integrated Drive Controller, ArmorStart ST, EtherNet/IP, Motor Starter, Reversing Full Voltage, 200-575VAC Input, 0.18-0.37Kw, NEMA Type 4/12, IP67, 24VDC Control, CAT 4, 4 Input &amp; 2 Output, Round Media Quick Connectors For Control, Power, &amp; Motor - Rockwell</t>
  </si>
  <si>
    <t>Integrated Drive Controller, ArmorStart ST, EtherNet/IP, Motor Starter, Reversing Full Voltage, 200-575VAC Input, 0.37-0.75Kw, NEMA Type 4/12, IP67, 24VDC Control, CAT 4, 5 Pin Micro Interface to Safety Module, 4 Input &amp; 2 Output, Round Media Quick Connectors For Control, Power, &amp; Motor - Rockwell</t>
  </si>
  <si>
    <t>Integrated Drive Controller, ArmorStart ST, EtherNet/IP, Motor Starter, Reversing Full Voltage, 200-575VAC Input, 1.1-2.2kW, NEMA Type 4/12, IP67, 24VDC Control, CAT 4, 5 Pin Micro Interface to Safety Module, 4 Input &amp; 2 Output, Round Media Quick Connectors For Control, Power, &amp; Motor  - Rockwell</t>
  </si>
  <si>
    <t>Integrated Drive Controller, ArmorStart ST, EtherNet/IP, Motor Starter, Reversing Full Voltage, 200-575VAC Input, 3.0-7.5kW, NEMA Type 4/12, IP67, 24VDC Control, CAT 4, 5 Pin Micro Interface to Safety Module, 4 Input &amp; 2 Output, Round Media Quick Connectors For Control, Power, &amp; Motor - Rockwell</t>
  </si>
  <si>
    <t>Dynamic Brake Resistor, IP67, 3 Pin mini With 0.5 Meter Pigtail, 0.37-1.5 Kw - Rockwell</t>
  </si>
  <si>
    <t>Dynamic Brake Resistor, IP67, 3 Pin Mini With 0.5 Meter Pigtail, 2.2-3.0 Kw - Rockwell</t>
  </si>
  <si>
    <t>Dynamic Brake Resistor, IP67, 3 Pin mini With 1.0 Meter Pigtail, 0.37-1.5 Kw - Rockwell</t>
  </si>
  <si>
    <t>Dynamic Brake Resistor, IP67, 3 Pin Mini With 1.0 Meter Pigtail, 2.2-3.0 Kw - Rockwell</t>
  </si>
  <si>
    <t>Drive, System, Variable Frequency, PowerFlex700, DeviceNet Communication Adaptor - Rockwell</t>
  </si>
  <si>
    <t>Drive, System, Variable Frequency, PowerFlex700, Encoder Feedback Card - Rockwell</t>
  </si>
  <si>
    <t>PowerFlex 755 AC Drive, with Embedded Ethernet/IP, Air Cooled, AC and DC Input, Flange Type, 8 Amps, 5HP ND, 5 HP HD, 480 VAC, 3 PH, Frame 2, Filtered, CM Jumper Installed, DB Transistor, Blank (No HIM) - Rockwell</t>
  </si>
  <si>
    <t>PowerFlex 755 AC Drive, with Embedded Ethernet/IP, Air Cooled, AC and DC Input, Flange Type, 11 Amps, 7.5HP ND, 7.5HP HD, 480 VAC, 3 PH, Frame 2, Filtered, CM Jumper Installed, DB Transistor, Blank (No HIM) - Rockwell</t>
  </si>
  <si>
    <t>PowerFlex 755 AC Drive, with Embedded Ethernet/IP, Air Cooled, AC and DC Input, Flange Type, 14 Amps, 10HP ND, 7.5HP HD, 480 VAC, 3 PH, Frame 2, Filtered, CM Jumper Installed, DB Transistor, Blank (No HIM) - Rockwell</t>
  </si>
  <si>
    <t>PowerFlex 755 AC Drive, with Embedded Ethernet/IP, Air Cooled, AC and DC Input, Flange Type, 22 Amps, 15HP ND, 10HP HD, 480 VAC, 3 PH, Frame 2, Filtered, CM Jumper Installed, DB Transistor, Blank (No HIM) - Rockwell</t>
  </si>
  <si>
    <t>PowerFlex 755 AC Drive, with Embedded Ethernet/IP, Air Cooled, AC and DC Input, Flange Type, 27 Amps, 20HP ND, 15HP HD, 480 VAC, 3 PH, Frame 3, Filtered, CM Jumper Installed, DB Transistor, Blank (No HIM) - Rockwell</t>
  </si>
  <si>
    <t>PowerFlex 755 AC Drive, with Embedded Ethernet/IP, Air Cooled, AC and DC Input, Flange Type, 34 Amps, 25HP ND, 20HP HD, 480 VAC, 3 PH, Frame 3, Filtered, CM Jumper Installed, DB Transistor, Blank (No HIM) - Rockwell</t>
  </si>
  <si>
    <t>PowerFlex 755 AC Drive, with Embedded Ethernet/IP, Air Cooled, AC and DC Input, Flange Type, 40 Amps, 30HP ND, 25HP HD, 480 VAC, 3 PH, Frame 3, Filtered, CM Jumper Installed, DB Transistor, Blank (No HIM) - Rockwell</t>
  </si>
  <si>
    <t>PowerFlex 755 AC Drive, with Embedded Ethernet/IP, Air Cooled, AC and DC Input, Flange Type, 52 Amps, 40HP ND, 30HP HD, 480 VAC, 3 PH, Frame 4, Filtered, CM Jumper Installed, DB Transistor, Blank (No HIM) - Rockwell</t>
  </si>
  <si>
    <t>PowerFlex 755 AC Drive, with Embedded Ethernet/IP, Air Cooled, AC and DC Input, Flange Type, 65 Amps, 50HP ND, 40HP HD, 480 VAC, 3 PH, Frame 4, Filtered, CM Jumper Installed, DB Transistor, Blank (No HIM) - Rockwell</t>
  </si>
  <si>
    <t>PowerFlex Architecture Class Enhanced HIM, NEMA 1 - Rockwell</t>
  </si>
  <si>
    <t>Common Mode Choke, 1 Amp, Open Style - Rockwell</t>
  </si>
  <si>
    <t>PF750-24V I/O Module-2AI,2AO,6DI,1RO,2TO - Rockwell</t>
  </si>
  <si>
    <t>PowerFlex 750-Series DeviceNet Option Card - Rockwell</t>
  </si>
  <si>
    <t>PF750 Incremental Encoder Module - Rockwell</t>
  </si>
  <si>
    <t>PF750 Universal Feedback Module - Rockwell</t>
  </si>
  <si>
    <t>PF750 Dual Incremental Encoder Module - Rockwell</t>
  </si>
  <si>
    <t>PF750 Safe Torque Off Module - Rockwell</t>
  </si>
  <si>
    <t>PowerFlex Architecture Class Remote Enhanced HIM, IP66 (NEMA 4X/12) Indoor Use Only. Includes 1202-C30 cable. - Rockwell</t>
  </si>
  <si>
    <t>Three-Phase Line Reactor, Open Style (AC Drive Reactors), 12 Amps, 2.5 mh (For use with Item 16249) - Rockwell</t>
  </si>
  <si>
    <t>Three-Phase Line Reactor, Open Style (AC Drive Reactors), 18 Amps, 1.5 mh (For use with Item 16250) - Rockwell</t>
  </si>
  <si>
    <t>Three-Phase Line Reactor, Open Style (AC Drive Reactors), 25 Amps, 1.2 mh (For use with Item 16251) - Rockwell</t>
  </si>
  <si>
    <t>Three-Phase Line Reactor, Open Style (AC Drive Reactors), 35 Amps, 0.8 mh (For use with Item 16252 or 16253) - Rockwell</t>
  </si>
  <si>
    <t>Three-Phase Line Reactor, Open Style (AC Drive Reactors), 45 Amps, 0.7 mh (For use with Item 16254) - Rockwell</t>
  </si>
  <si>
    <t>Three-Phase Line Reactor, Open Style (AC Drive Reactors), 55 Amps, 0.5 mh (For use with Item 16255) (Includes 1321-3R55-B Reactor and IP20 Touch Safe Cover) - Rockwell</t>
  </si>
  <si>
    <t>Three-Phase Line Reactor, Open Style (AC Drive Reactors), 80 Amps, 0.4 mh (For use with Item 16256) (Includes 1321-3R80-B Reactor and IP20 Touch Safe Cover) - Rockwell</t>
  </si>
  <si>
    <t>Motor Starter Panel, EtherNet/IP, 0.5 - 11.7 Full Load Amps, Main Breaker 15 Amps with E300 Overload Relay, 380-600 VAC Input - Rockwell</t>
  </si>
  <si>
    <t>Motor Starter Panel, EtherNet/IP, 11.8 - 23.7 Full Load Amps, Main Breaker 30 Amps with E300 Overload Relay, 380-600 VAC Input - Rockwell</t>
  </si>
  <si>
    <t>Motor Starter Panel, EtherNet/IP, 23.8 - 48 Full Load Amps, Main Breaker 70 Amps with E300 Overload Relay, 380-600 VAC Input - Rockwell</t>
  </si>
  <si>
    <t>Motor Starter Panel, EtherNet/IP, 49 - 79.5 Full Load Amps, Main Breaker 100 Amps with E300 Overload Relay, 380-600 VAC Input - Rockwell</t>
  </si>
  <si>
    <t>Motor Starter Panel, EtherNet/IP, 79.6 - 124 FLA, Main Breaker 175 Amps with E300 Overload Relay, 380 -600 VAC Input - Rockwell</t>
  </si>
  <si>
    <t>Motor Starter Panel, EtherNet/IP, 124 - 179.2 FLA, Main Breaker 225 Amps with E300 Overload Relay, 380 -600 VAC Input - Rockwell</t>
  </si>
  <si>
    <t>Motor Starter Panel, EtherNet/IP, 179.3 - 250 FLA, Main Breaker 400 Amps with E300 Overload Relay, 380 -600 VAC Input - Rockwell</t>
  </si>
  <si>
    <t>Variable Frequency Configured Drive Panel, EtherNet/IP, PowerFlex755, 380-500VAC Input, 6 Pulse, Normal Duty, 50HP, 65 Amps, NEMA 12 Enclosure, Door Mounted Human Interface Module, 3 Percent Input Line Reactor, Circuit Breaker, Drive Running Pilot Light, M12 Connector, Enclosure 42" x 32" x 14" including Heatsink - Rockwell</t>
  </si>
  <si>
    <t>Variable Frequency Configured Drive Panel, EtherNet/IP, PowerFlex755, 380-500VAC Input, 6 Pulse, Normal Duty, 50HP, 65 Amps, NEMA 12 Enclosure, Door Mounted Human Interface Module, 3 Percent Input Line Reactor, Circuit Breaker, Drive Running Pilot Light, M12 Connector, Enclosure 60" x 32" x 14", including Heatsink and Leg Stand Kit - Rockwell</t>
  </si>
  <si>
    <t>Variable Frequency Configured Drive Panel, EtherNet/IP, PowerFlex755, 380-500VAC Input, 6 Pulse, Normal Duty, 60HP, 77 Amps, NEMA 12 Enclosure, Door Mounted Human Interface Module, 3 Percent Input Line Reactor, Circuit Breaker, Drive Running Pilot Light, M12 Connector, Enclosure 42" x 32" x 14" including Heatsink - Rockwell</t>
  </si>
  <si>
    <t>Variable Frequency Configured Drive Panel, EtherNet/IP, PowerFlex755, 380-500VAC Input, 6 Pulse, Normal Duty, 60HP, 77 Amps, NEMA 12 Enclosure, Door Mounted Human Interface Module, 3 Percent Input Line Reactor, Circuit Breaker, Drive Running Pilot Light, M12 Connector, Enclosure 60" x 32" x 14", including Heatsink and Leg Stand Kit - Rockwell</t>
  </si>
  <si>
    <t>Variable Frequency Configured Drive Panel, EtherNet/IP, PowerFlex755, 380-500VAC Input, 6 Pulse, Normal Duty, 75HP, 96 Amps, NEMA 12 Enclosure, Door Mounted Human Interface Module, 3 Percent Input Line Reactor, Circuit Breaker, Drive Running Pilot Light, M12 Connector, Enclosure 42" x 32" x 14" including Heatsink - Rockwell</t>
  </si>
  <si>
    <t>Variable Frequency Configured Drive Panel, EtherNet/IP, PowerFlex755, 380-500VAC Input, 6 Pulse, Normal Duty, 75HP, 96 Amps, NEMA 12 Enclosure, Door Mounted Human Interface Module, 3 Percent Input Line Reactor, Circuit Breaker, Drive Running Pilot Light, M12 Connector, Enclosure 60" x 32" x 14", including Heatsink and Leg Stand Kit - Rockwell</t>
  </si>
  <si>
    <t>Variable Frequency Configured Drive Panel, EtherNet/IP, PowerFlex755, 380-500VAC Input, 6 Pulse, Normal Duty, 100HP, 125 Amps, NEMA 12 Enclosure, Door Mounted Human Interface Module, 3 Percent Input Line Reactor, Circuit Breaker, Drive Running Pilot Light, M12 Connector, Enclosure 42" x 38" x 16" including Heatsink - Rockwell</t>
  </si>
  <si>
    <t>Variable Frequency Configured Drive Panel, EtherNet/IP, PowerFlex755, 380-500VAC Input, 6 Pulse, Normal Duty, 100HP, 125 Amps, NEMA 12 Enclosure, Door Mounted Human Interface Module, 3 Percent Input Line Reactor, Circuit Breaker, Drive Running Pilot Light, M12 Connector, Enclosure 60" x 38" x 22", including Heatsink and Leg Stand Kit - Rockwell</t>
  </si>
  <si>
    <t>Variable Frequency Configured Drive Panel, EtherNet/IP, PowerFlex755, 380-500VAC Input, 6 Pulse, Normal Duty, 125HP, 156 Amps, NEMA 12 Enclosure, Door Mounted Human Interface Module, 3 Percent Input Line Reactor, Circuit Breaker, Drive Running Pilot Light, M12 Connector, Enclosure 42" x 38" x 22" including Heatsink - Rockwell</t>
  </si>
  <si>
    <t>Variable Frequency Configured Drive Panel, EtherNet/IP, PowerFlex755, 380-500VAC Input, 6 Pulse, Normal Duty, 125HP, 156 Amps, NEMA 12 Enclosure, Door Mounted Human Interface Module, 3 Percent Input Line Reactor, Circuit Breaker, Drive Running Pilot Light, M12 Connector, Enclosure 60" x 38" x 22", including Heatsink and Leg Stand Kit - Rockwell</t>
  </si>
  <si>
    <t>Variable Frequency Configured Drive Panel, EtherNet/IP, PowerFlex755, 380-500VAC Input, 6 Pulse, Normal Duty, 150HP, 186 Amps, NEMA 12 Enclosure, Door Mounted Human Interface Module, 3 Percent Input Line Reactor, Circuit Breaker, Drive Running Pilot Light, M12 Connector, Enclosure 42" x 38" x 16" including Heatsink - Rockwell</t>
  </si>
  <si>
    <t>Variable Frequency Configured Drive Panel, EtherNet/IP, PowerFlex755, 380-500VAC Input, 6 Pulse, Normal Duty, 150HP, 186 Amps, NEMA 12 Enclosure, Door Mounted Human Interface Module, 3 Percent Input Line Reactor, Circuit Breaker, Drive Running Pilot Light, M12 Connector, Enclosure 60" x 38" x 22", including Heatsink and Leg Stand Kit - Rockwell</t>
  </si>
  <si>
    <t>Variable Frequency Configured Drive Panel, EtherNet/IP, PowerFlex755, 380-500VAC Input, 6 Pulse, Normal Duty, 200HP, 248 Amps, NEMA 12 Enclosure, Door Mounted Human Interface Module, 3 Percent Input Line Reactor, Circuit Breaker, Drive Running Pilot Light, M12 Connector, Enclosure 42" x 38" x 22" including Heatsink - Rockwell</t>
  </si>
  <si>
    <t>Variable Frequency Configured Drive Panel, EtherNet/IP, PowerFlex755, 380-500VAC Input, 6 Pulse, Normal Duty, 200HP, 248 Amps, NEMA 12 Enclosure, Door Mounted Human Interface Module, 3 Percent Input Line Reactor, Circuit Breaker, Drive Running Pilot Light, M12 Connector, Enclosure 60" x 38" x 22", including Heatsink and Leg Stand Kit - Rockwell</t>
  </si>
  <si>
    <t>Kinetix 5500 Servo Drive, 2.5 Amp peak current output, Hardwired Safe Torque Off, 1 and 3 phase 190 - 528 VAC input - Rockwell</t>
  </si>
  <si>
    <t>Kinetix 5500 Servo Drive, 2.5 Amp peak current output, Integrated Safe Torque Off, 1 and 3 phase 190 - 528 VAC input - Rockwell</t>
  </si>
  <si>
    <t>Kinetix 5500 Servo Drive, 6.3 Amp peak current output, Hardwired Safe Torque Off, 1 and 3 phase 190 - 528 VAC input - Rockwell</t>
  </si>
  <si>
    <t>Kinetix 5500 Servo Drive, 6.3 Amp peak current output, Integrated Safe Torque Off, 1 and 3 phase 190 - 528 VAC input - Rockwell</t>
  </si>
  <si>
    <t>Kinetix 5500 Servo Drive, 12.5 Amp peak current output, Hardwired Safe Torque Off, 1 and 3 phase 190 - 528 VAC input - Rockwell</t>
  </si>
  <si>
    <t>Kinetix 5500 Servo Drive, 12.5 Amp peak current output, Integrated Safe Torque Off, 1 and 3 phase 190 - 528 VAC input - Rockwell</t>
  </si>
  <si>
    <t>Kinetix 5500 Servo Drive, 20 Amp peak current output, Hardwired Safe Torque Off, 3 phase 190 - 528 VAC input - Rockwell</t>
  </si>
  <si>
    <t>Kinetix 5500 Servo Drive, 20 Amp peak current output, Integrated Safe Torque Off, 3 phase 190 - 528 VAC input - Rockwell</t>
  </si>
  <si>
    <t>Kinetix 5500 Servo Drive, 32.5 Amp peak current output, Hardwired Safe Torque Off, 3 phase 190 - 528 VAC input - Rockwell</t>
  </si>
  <si>
    <t>Kinetix 5500 Servo Drive, 32.5 Amp peak current output, Integrated Safe Torque Off, 3 phase 190 - 528 VAC input - Rockwell</t>
  </si>
  <si>
    <t>Kinetix 5500 Servo Drive, 57.5 Amp peak current output, Hardwired Safe Torque Off, 3 phase 190 - 528 VAC input - Rockwell</t>
  </si>
  <si>
    <t>Kinetix 5500 Servo Drive, 57.5 Amp peak current output, Integrated Safe Torque Off, 3 phase 190 - 528 VAC input - Rockwell</t>
  </si>
  <si>
    <t>Kinetix 5700 DC Bus Supply, 480VAC 3-PH, 10Amp DC, 55mm Width - Rockwell</t>
  </si>
  <si>
    <t>Kinetix 5700 DC Bus Supply, 480VAC 3-PH, 25Amp DC, 55mm Width - Rockwell</t>
  </si>
  <si>
    <t>Kinetix 5700 DC Bus Supply, 480VAC 3-PH, 47Amp DC, 85mm Width - Rockwell</t>
  </si>
  <si>
    <t>Kinetix 5700 DC Bus Supply, 480VAC 3-PH, 69Amp DC, 85mm Width - Rockwell</t>
  </si>
  <si>
    <t>Kinetix 5700, Regenerative Bus Supply, 3 Phase 324-528 VAC, 35.0 DC Arms Output, 24.0 KW - Rockwell</t>
  </si>
  <si>
    <t>Kinetix 5700, Regenerative Bus Supply, 3 Phase 324-528 VAC, 100.0 DC Arms Output, 67.0 KW - Rockwell</t>
  </si>
  <si>
    <t>Kinetix 5700, Regenerative Bus Supply, 3 Phase 324-528 VAC, 176.0 DC Arms Output, 119.0 KW - Rockwell</t>
  </si>
  <si>
    <t>Kinetix 5700, Regenerative Bus Supply, 3 Phase 324-528 VAC, 207.0 DC Arms Output, 140.0 KW - Rockwell</t>
  </si>
  <si>
    <t>Kinetix 5700 Servo Drive, Dual Axis, 2x2.5Amp, 2x1.6kW, 55mm Width - Rockwell</t>
  </si>
  <si>
    <t>Kinetix 5700 Servo Drive, Dual Axis, 2x5Amp, 2x3.2kW, 55mm Width - Rockwell</t>
  </si>
  <si>
    <t>Kinetix 5700 Servo Drive, Dual Axis, 2x8Amp, 2x5.4kW, 55mm Width - Rockwell</t>
  </si>
  <si>
    <t>Kinetix 5700 Servo Drive, Dual Axis, 2x13Amp, 2x8kW, 55mm Width - Rockwell</t>
  </si>
  <si>
    <t>Kinetix 5700 Servo Drive, Dual Axis, 2x23Amp, 2x15kW, 85mm Width - Rockwell</t>
  </si>
  <si>
    <t>Kinetix 5700 Servo Drive, Dual Axis, 2x2.5 Amps continuous, 2x6.0 Amps Peak output current, with Advanced Safety - Rockwell</t>
  </si>
  <si>
    <t>Kinetix 5700 Servo Drive, Dual Axis, 2x5.0 Amps continuous, 2x12.0 Amps Peak output current, with Advanced Safety - Rockwell</t>
  </si>
  <si>
    <t>Kinetix 5700 Servo Drive, Dual Axis, 2x8.0 Amps continuous, 2x20.0 Amps Peak output current, with Advanced Safety - Rockwell</t>
  </si>
  <si>
    <t>Kinetix 5700 Servo Drive, Dual Axis, 2x13.0 Amps continuous, 2x32.0 Amps Peak output current, with Advanced Safety - Rockwell</t>
  </si>
  <si>
    <t>Kinetix 5700 Servo Drive, Dual Axis, 2x23.0 Amps continuous, 2x57.0 Amps Peak output current, with Advanced Safety - Rockwell</t>
  </si>
  <si>
    <t>Kinetix 5700 Servo Drive, Single Axis, 43Amp, 30kW, 85mm Width - Rockwell</t>
  </si>
  <si>
    <t>Kinetix 5700 Servo Drive, Single Axis, 65Amp, 45kW, 85mm Width - Rockwell</t>
  </si>
  <si>
    <t>Kinetix 5700 Servo Drive, Single Axis, 85Amp, 60kW, 100mm Width - Rockwell</t>
  </si>
  <si>
    <t>Kinetix 5700 Servo Drive, Single Axis, 150Amp, 220mm Width - Rockwell</t>
  </si>
  <si>
    <t>Kinetix 5700 Servo Drive, Single Axis, 192Amp, 220mm Width - Rockwell</t>
  </si>
  <si>
    <t>Kinetix 5700 Servo Drive, Single Axis, 43Amp rms continuous, 86Amps Peak, with Advanced Safety - Rockwell</t>
  </si>
  <si>
    <t>Kinetix 5700 Servo Drive, Single Axis, 65Amp rms continuous, 130Amps Peak, with Advanced Safety - Rockwell</t>
  </si>
  <si>
    <t>Kinetix 5700 Servo Drive, Single Axis, 85Amp rms continuous, 160Amps Peak, with Advanced Safety - Rockwell</t>
  </si>
  <si>
    <t>Kinetix 5700 Servo Drive, Single Axis, 150Amp rms continuous, 263Amps Peak, with Advanced Safety - Rockwell</t>
  </si>
  <si>
    <t>Kinetix 5700 Servo Drive, Single Axis, 192Amp rms continuous, 312Amps Peak, with Advanced Safety - Rockwell</t>
  </si>
  <si>
    <t>Kinetix VPL Low-inertia Servo Motors connect to and operate with Kinetix 5500 Servo Drives, supporting Integrated Motion on EtherNet/IP, 480VAC, Rated Speed: 6750, Winding Type: T, # of Magnet Stacks: 1, Encoder Size: 18-bit single, Bolt Circle Frame Size: 63mm - Rockwell</t>
  </si>
  <si>
    <t>Kinetix VPL Low-inertia Servo Motors connect to and operate with Kinetix 5500 Servo Drives, supporting Integrated Motion on EtherNet/IP, 480VAC, Rated Speed: 6750, Winding Type: T, # of Magnet Stacks: 1, Encoder Size: 18-bit single, Holding Brake 24VDC, Bolt Circle Frame Size: 63mm - Rockwell</t>
  </si>
  <si>
    <t>Kinetix VPL Low-inertia Servo Motors connect to and operate with Kinetix 5500 Servo Drives, supporting Integrated Motion on EtherNet/IP, 480VAC, Rated Speed: 6750, Winding Type: T, # of Magnet Stacks: 1, Encoder Size: 18-bit single, 12-bit multi, Bolt Circle Frame Size: 63mm - Rockwell</t>
  </si>
  <si>
    <t>Kinetix VPL Low-inertia Servo Motors connect to and operate with Kinetix 5500 Servo Drives, supporting Integrated Motion on EtherNet/IP, 480VAC, Rated Speed: 6750, Winding Type: T, # of Magnet Stacks: 1, Encoder Size: 18-bit single, 12-bit multi, Holding Brake 24VDC, Bolt Circle Frame Size: 63mm - Rockwell</t>
  </si>
  <si>
    <t>Kinetix VPL Low-inertia Servo Motors connect to and operate with Kinetix 5500 Servo Drives, supporting Integrated Motion on EtherNet/IP, 480VAC, Rated Speed: 8000, Winding Type: U, # of Magnet Stacks: 1, Encoder Size: 18-bit single, Bolt Circle Frame Size: 63mm - Rockwell</t>
  </si>
  <si>
    <t>Kinetix VPL Low-inertia Servo Motors connect to and operate with Kinetix 5500 Servo Drives, supporting Integrated Motion on EtherNet/IP, 480VAC, Rated Speed: 8000, Winding Type: U, # of Magnet Stacks: 1, Encoder Size: 18-bit single, Holding Brake 24VDC, Bolt Circle Frame Size: 63mm - Rockwell</t>
  </si>
  <si>
    <t>Kinetix VPL Low-inertia Servo Motors connect to and operate with Kinetix 5500 Servo Drives, supporting Integrated Motion on EtherNet/IP, 480VAC, Rated Speed: 8000, Winding Type: U, # of Magnet Stacks: 1, Encoder Size: 18-bit single, 12-bit multi, Bolt Circle Frame Size: 63mm - Rockwell</t>
  </si>
  <si>
    <t>Kinetix VPL Low-inertia Servo Motors connect to and operate with Kinetix 5500 Servo Drives, supporting Integrated Motion on EtherNet/IP, 480VAC, Rated Speed: 8000, Winding Type: U, # of Magnet Stacks: 1, Encoder Size: 18-bit single, 12-bit multi, Holding Brake 24VDC, Bolt Circle Frame Size: 63mm - Rockwell</t>
  </si>
  <si>
    <t>Kinetix VPL Low-inertia Servo Motors connect to and operate with Kinetix 5500 Servo Drives, supporting Integrated Motion on EtherNet/IP, 480VAC, Rated Speed: 2500, Winding Type: C, # of Magnet Stacks: 3, Encoder Size: 18-bit single, Bolt Circle Frame Size: 130mm - Rockwell</t>
  </si>
  <si>
    <t>Kinetix VPL Low-inertia Servo Motors connect to and operate with Kinetix 5500 Servo Drives, supporting Integrated Motion on EtherNet/IP, 480VAC, Rated Speed: 2500, Winding Type: C, # of Magnet Stacks: 3, Encoder Size: 18-bit single, Holding Brake 24VDC, Bolt Circle Frame Size: 130mm - Rockwell</t>
  </si>
  <si>
    <t>Kinetix VPL Low-inertia Servo Motors connect to and operate with Kinetix 5500 Servo Drives, supporting Integrated Motion on EtherNet/IP, 480VAC, Rated Speed: 2500, Winding Type: C, # of Magnet Stacks: 3, Encoder Size: 18-bit single, 12-bit multi, Bolt Circle Frame Size: 130mm - Rockwell</t>
  </si>
  <si>
    <t>Kinetix VPL Low-inertia Servo Motors connect to and operate with Kinetix 5500 Servo Drives, supporting Integrated Motion on EtherNet/IP, 480VAC, Rated Speed: 2500, Winding Type: C, # of Magnet Stacks: 3, Encoder Size: 18-bit single, 12-bit multi, Holding Brake 24VDC, Bolt Circle Frame Size: 130mm - Rockwell</t>
  </si>
  <si>
    <t>Kinetix VPL Low-inertia Servo Motors connect to and operate with Kinetix 5500 Servo Drives, supporting Integrated Motion on EtherNet/IP, 480VAC, Rated Speed: 2500, Winding Type: C, # of Magnet Stacks: 1, Encoder Size: 18-bit single, Bolt Circle Frame Size: 165mm - Rockwell</t>
  </si>
  <si>
    <t>Kinetix VPL Low-inertia Servo Motors connect to and operate with Kinetix 5500 Servo Drives, supporting Integrated Motion on EtherNet/IP, 480VAC, Rated Speed: 2500, Winding Type: C, # of Magnet Stacks: 1, Encoder Size: 18-bit single, Holding Brake 24VDC, Bolt Circle Frame Size: 165mm - Rockwell</t>
  </si>
  <si>
    <t>Kinetix VPL Low-inertia Servo Motors connect to and operate with Kinetix 5500 Servo Drives, supporting Integrated Motion on EtherNet/IP, 480VAC, Rated Speed: 2500, Winding Type: C, # of Magnet Stacks: 1, Encoder Size: 18-bit single, 12-bit multi, Bolt Circle Frame Size: 165mm - Rockwell</t>
  </si>
  <si>
    <t>Kinetix VPL Low-inertia Servo Motors connect to and operate with Kinetix 5500 Servo Drives, supporting Integrated Motion on EtherNet/IP, 480VAC, Rated Speed: 2500, Winding Type: C, # of Magnet Stacks: 1, Encoder Size: 18-bit single, 12-bit multi, Holding Brake 24VDC, Bolt Circle Frame Size: 165mm - Rockwell</t>
  </si>
  <si>
    <t>Bulletin MPM - Medium-Inertia Servo Motors Product, 460 V, 3000 RPM, Multi-turn High-resolution Encoder (absolute feedback). Keyed Shaft Extension, SpeedTEC DIN Connector, Right Angle, 180° Rotatable (Quick Connect), No Brake, IEC Metric, Free Mounting Holes (Type FF) - Rockwell</t>
  </si>
  <si>
    <t>Bulletin MPM - Medium-Inertia Servo Motors Product, 460 V, 3000 RPM, Single-turn High-resolution Encoder. Keyed Shaft Extension, SpeedTEC DIN Connector, Right Angle, 180° Rotatable (Quick Connect), No Brake, IEC Metric, Free Mounting Holes (Type FF) - Rockwell</t>
  </si>
  <si>
    <t>Bulletin MPM - Medium-Inertia Servo Motors Product, 460 V, 2250 RPM, Multi-turn High-resolution Encoder (absolute feedback). Keyed Shaft Extension, SpeedTEC DIN Connector, Right Angle, 180° Rotatable (Quick Connect), No Brake, IEC Metric, Free Mounting Holes (Type FF) - Rockwell</t>
  </si>
  <si>
    <t>Bulletin MPM - Medium-Inertia Servo Motors Product, 460 V, 2250 RPM, Single-turn High-resolution Encoder. Keyed Shaft Extension, SpeedTEC DIN Connector, Right Angle, 180° Rotatable (Quick Connect), No Brake, IEC Metric, Free Mounting Holes (Type FF) - Rockwell</t>
  </si>
  <si>
    <t>Bulletin MPM - Medium-Inertia Servo Motors Product, 460 V, 4500 RPM, Multi-turn High-resolution Encoder (absolute feedback). Keyed Shaft Extension, SpeedTEC DIN Connector, Right Angle, 180° Rotatable (Quick Connect), 24V DC Brake, IEC Metric, Free Mounting Holes (Type FF) - Rockwell</t>
  </si>
  <si>
    <t>Bulletin MPM - Medium-Inertia Servo Motors Product, 460 V, 1500 RPM, Multi-turn High-resolution Encoder (absolute feedback). Keyed Shaft Extension, SpeedTEC DIN Connector, Right Angle, 180° Rotatable (Quick Connect), No Brake, IEC Metric, Free Mounting Holes (Type FF) - Rockwell</t>
  </si>
  <si>
    <t>Bulletin MPM - Medium-Inertia Servo Motors Product, 460 V, 1500 RPM, Single-turn High-resolution Encoder. Keyed Shaft Extension, SpeedTEC DIN Connector, Right Angle, 180° Rotatable (Quick Connect), No Brake, IEC Metric, Free Mounting Holes (Type FF) - Rockwell</t>
  </si>
  <si>
    <t>Kinetix 5700 400W Shunt Resistor - Rockwell</t>
  </si>
  <si>
    <t>Kinetix 5700 1.4kW Shunt Resistor - Rockwell</t>
  </si>
  <si>
    <t>Kinetix 5700 3.1kW Shunt Resistor - Rockwell</t>
  </si>
  <si>
    <t>Kinetix 5700 12.7kW Shunt Resistor - Rockwell</t>
  </si>
  <si>
    <t>Kinetix 5700 Cap Module - Rockwell</t>
  </si>
  <si>
    <t>Male RJ45 to Male RJ45 Patchcord, Foil and Braided Shield, Teal PVC, 0.15 m - Rockwell</t>
  </si>
  <si>
    <t>ET 200PRO RSM, MAINTENANCE SWITCH MODULE, UP TO 25 A,  DISCONNECTOR FUNCTION FOR MAIN CIRCUIT, HAN Q4/2  - Siemens</t>
  </si>
  <si>
    <t>ET 200PRO ASM, DISCONNECT MODULE 400V, up to 25A, OR SAFE DISCONNECTION UP TO CAT. 3/4, HAN Q4/2 - Siemens</t>
  </si>
  <si>
    <t>ET 200PRO DIRECT STARTER HIGH FEATURE, MECH. SWITCHING, ELECTRO. UE PROTECTION, 3PH 480 V/5.5KW, 1.50A...12.00 WITHOUT BRAKE CONTACT 4DI 24 V DC - Siemens</t>
  </si>
  <si>
    <t>ET 200PRO REVERSING STARTER HIGH FEATURE MECH. SWITCHING, ELECTRO. UE PROTECTION, 3PH 480 V/5.5KW, 1.50A...12.00 WITHOUT BRAKE CONTACT 4DI 24 V DC - Siemens</t>
  </si>
  <si>
    <t>ET 200PRO REVERSING STARTER STANDARD, MECH. SWITCHING, ELECTRO. UE PROTECTION, 3PH 480 V/5.5KW, 1.50A...12.00 WITHOUT BRAKE CONTACT - HAN Q4/2 - HAN Q8/0 - Siemens</t>
  </si>
  <si>
    <t>ET 200PRO DIRECT STARTER HIGH FEATURE, MECH. SWITCHING, ELECTRO. UE PROTECTION, 3PH 480 V/0.9KW, 0.15A...2.00A WITHOUT BRAKE CONTACT 4DI 24 V DC - Siemens</t>
  </si>
  <si>
    <t>ET 200PRO REVERSING STARTER HIGH FEATURE MECH. SWITCHING, ELECTRO. UE PROTECTION, 3PH 480 V/0.9KW, 0.15A...2.00A WITHOUT BRAKE CONTACT 4DI 24 V DC - Siemens</t>
  </si>
  <si>
    <t>ET 200PRO DIRECT STARTER STANDARD, MECH. SWITCHING, ELECTRO. UE PROTECTION, 3PH 480 V/0.9KW, 0.15A...2.00A WITHOUT BRAKE CONTACT - Siemens</t>
  </si>
  <si>
    <t>ET 200PRO REVERSING STARTER STANDARD, MECH. SWITCHING, ELECTRO. UE PROTECTION, 3PH 480 V/0.9KW, 0.15A...2.00A WITHOUT BRAKE CONTACT - Siemens</t>
  </si>
  <si>
    <t>BACKPLANE BUS MODULE 110 MM FOR ET 200PRO MOTOR STARTER, REPAIR SWITCH MODULES AND ASM 480V DISCONNECTING MODULE - Siemens</t>
  </si>
  <si>
    <t>BACKPLANE BUS MODULE 110MM FOR ET 200PRO F-RSM, SAFETY LOCAL REPAIR SWITCH MODULE - Siemens</t>
  </si>
  <si>
    <t>5 CONTACT SOCKETS 4MM2 CONNECTOR SET, FOR POWER FEED CONNECTION TO MS, RSM OF ET 200PRO, W. SLEEVE HOUSING ANGLED, OUTLET SOCKET INSERT HAN Q4/2, INCL. SCREW CONN. - Siemens</t>
  </si>
  <si>
    <t>POWER JUMPER PLUG FOR POWER TRANSMISSION (480V) FROM ET 200PRO REPAIR SWITCH MODULE OR MOTOR STARTER TO MOTOR STARTER - Siemens</t>
  </si>
  <si>
    <t>BLANK PLUG FOR 9-POLE POWER SOCKETS - Siemens</t>
  </si>
  <si>
    <t>OVERLOAD RELAY 1.4...2.0 A FOR MOTOR PROTECTION, SZ S00, CLASS 10, STAND-ALONE INSTALLATION, MAIN CIRCUIT: SPRING TERMINAL, AUX. CIRCUIT: SPRING TERMINAL, MANUAL-AUTOMATIC-RESET - Siemens</t>
  </si>
  <si>
    <t>OVERLOAD RELAY 0.55...0.80 A FOR MOTOR PROTECTION, SZ S00, CLASS 10, STAND-ALONE INSTALLATION, MAIN CIRCUIT: SPRING TERMINAL, AUX. CIRCUIT: SPRING TERMINAL, MANUAL-AUTOMATIC-RESET - Siemens</t>
  </si>
  <si>
    <t>OVERLOAD RELAY 0.28...0.40 A FOR MOTOR PROTECTION, SZ S00, CLASS 10, STAND-ALONE INSTALLATION, MAIN CIRCUIT: SPRING TERMINAL, AUX. CIRCUIT: SPRING TERMINAL, MANUAL-AUTOMATIC-RESET - Siemens</t>
  </si>
  <si>
    <t>SIMATIC DP, ETHERNET/IP HEAD ASSEMBLY FOR ET 200PRO, UP TO 12 MOUDLES INCL. MOTOR STARTERS, NO SAFTEY MODULES. INTEGRATED 2-PORT-SWITCH. INCL. CONFIGURATION TOOL (DVD), ET200 PRO EIP CONFIGURATION TOOL REQUIRED, ET200 PRO EDS FILES FOR INSTALLATION INTO RS LOGIX 5000 REQUIRED - Siemens</t>
  </si>
  <si>
    <t>SIMATIC DP, CONNECTING MODULE FOR ETHERNET/IP HEAD ASSEMBLY ET 200PRO, M12 / 7/8", 2 X M12 AND 2 X 7/8", ET200 PRO EIP CONFIGURATION TOOL REQUIRED, ET200 PRO EDS FILES FOR INSTALLATION INTO RS LOGIX 5000 REQUIRED - Siemens</t>
  </si>
  <si>
    <t>SIMATIC DP, ELECTRONIC MODULE FOR ET200PRO 16 DI DC 24V, MODULE DIAGNOSTICS, INCLUSIVE BUS MODULE CONNECTING MODULE IO 6ES7194-4CB50-0AA0 MUST BE ORDERED SEPERATELY - Siemens</t>
  </si>
  <si>
    <t>SIMATIC DP, ELECTRONIC MODULES FOR ET200PRO 4 DO DC 24V, 2.0A HIGH FEATURE, CHANNEL DIAGNOSTICS, SHORT CIRCUIT AND WIRE BREAK, INCLUSIVE BUS MODULE CONNECTING MODULE IO 6ES7194-4..00-0AA0 MUST BE ORDERED SEPERATELY - Siemens</t>
  </si>
  <si>
    <t>SIMATIC DP, ELECTRONIC MODULES FOR ET200PRO 8 DO DC 24V, 0.5A MODULE DIAGNOSTICS, INCLUSIVE BUS MODULE, CONNECTING MODULE IO 6ES7194-4..00-0AA0 MUST BE ORDERED SEPERATELY - Siemens</t>
  </si>
  <si>
    <t>SIMATIC DP, POWER MODULES FOR ELECTRONIC MODULES ET 200PRO PM-E, DC 24V INCLUSIVE BUS MODULE CONNECTING MODULE PM-E 6ES7194-4B.00-0AA0 MUST BE ORDERED SEPERATELY - Siemens</t>
  </si>
  <si>
    <t>SIMATIC DP, CONNECTING MODULE FOR POWER MODULES PM-E ET 200PRO 7/8", 1 X 7/8" - Siemens</t>
  </si>
  <si>
    <t>SIMATIC DP, CONNECTING MODULE FOR DIGITAL ELECTRONIC MODULES ET 200PRO, 4 X M12, PLASTIC VERSION - Siemens</t>
  </si>
  <si>
    <t>SIMATIC DP, CONNECTING MDULE FOR DIGITAL ELECTRONIC MODULES ET 200PRO 8 X M12 - Siemens</t>
  </si>
  <si>
    <t>SIMATIC DP, CONNECTING MDULE FOR DIGITAL ELECTRONIC MODULE 16 DI DC24V AND 4 DIO / 4DO DC24V/0,5A, ET200PRO, 8 X M12 - Siemens</t>
  </si>
  <si>
    <t>INTEGRATED DRIVE CONTROLLER, iSERIES MOTEC, 380-500 V, 0.37 kW, 1.1 A AT 480 V, WALL MOUNT, EXTENSION BOX WITH MONITORED DISCONNECT, ETHERNET/IP / PROFINET (DUAL PROTOCOL), APPLICATION I/O, STANDARD (NO INTEGRATED SAFETY), HAN Q4/2 INPUT, HAN Q8/0 OUTPUT - LENZE</t>
  </si>
  <si>
    <t>INTEGRATED DRIVE CONTROLLER, iSERIES MOTEC, 380-500 V, 0.55 kW, 1.6 A AT 480 V, WALL MOUNT, EXTENSION BOX WITH MONITORED DISCONNECT, ETHERNET/IP / PROFINET (DUAL PROTOCOL), APPLICATION I/O, STANDARD (NO INTEGRATED SAFETY), HAN Q4/2 INPUT, HAN Q8/0 OUTPUT - LENZE</t>
  </si>
  <si>
    <t>INTEGRATED DRIVE CONTROLLER, iSERIES MOTEC, 380-500 V, 0.75 kW, 2.1 A AT 480 V, WALL MOUNT, EXTENSION BOX WITH MONITORED DISCONNECT, ETHERNET/IP / PROFINET (DUAL PROTOCOL), APPLICATION I/O, STANDARD (NO INTEGRATED SAFETY), HAN Q4/2 INPUT, HAN Q8/0 OUTPUT - LENZE</t>
  </si>
  <si>
    <t>INTEGRATED DRIVE CONTROLLER, iSERIES MOTEC, 380-500 V, 1.1 kW, 3 A AT 480 V, WALL MOUNT, EXTENSION BOX WITH MONITORED DISCONNECT, ETHERNET/IP / PROFINET (DUAL PROTOCOL), APPLICATION I/O, STANDARD (NO INTEGRATED SAFETY), HAN Q4/2 INPUT, HAN Q8/0 OUTPUT - LENZE</t>
  </si>
  <si>
    <t>INTEGRATED DRIVE CONTROLLER, iSERIES MOTEC, 380-500 V, 1.5 kW, 3.5 A AT 480 V, WALL MOUNT, EXTENSION BOX WITH MONITORED DISCONNECT, ETHERNET/IP / PROFINET (DUAL PROTOCOL), APPLICATION I/O, STANDARD (NO INTEGRATED SAFETY), HAN Q4/2 INPUT, HAN Q8/0 OUTPUT - LENZE</t>
  </si>
  <si>
    <t>INTEGRATED DRIVE CONTROLLER, iSERIES MOTEC, 380-500 V, 2.2 kW, 4.8 A AT 480 V, WALL MOUNT, EXTENSION BOX WITH MONITORED DISCONNECT, ETHERNET/IP / PROFINET (DUAL PROTOCOL), APPLICATION I/O, STANDARD (NO INTEGRATED SAFETY), HAN Q4/2 INPUT, HAN Q8/0 OUTPUT - LENZE</t>
  </si>
  <si>
    <t>INTEGRATED DRIVE CONTROLLER, iSERIES MOTEC, 380-500 V, 3 kW, 6.3 A AT 480 V, WALL MOUNT, EXTENSION BOX WITH MONITORED DISCONNECT, ETHERNET/IP / PROFINET (DUAL PROTOCOL), APPLICATION I/O, STANDARD (NO INTEGRATED SAFETY), HAN Q4/2 INPUT, HAN Q8/0 OUTPUT - LENZE</t>
  </si>
  <si>
    <t>INTEGRATED DRIVE CONTROLLER, iSERIES MOTEC, 380-500 V, 4 kW, 8.2 A AT 480 V, WALL MOUNT, EXTENSION BOX WITH MONITORED DISCONNECT, ETHERNET/IP / PROFINET (DUAL PROTOCOL), APPLICATION I/O, STANDARD (NO INTEGRATED SAFETY), HAN Q4/2 INPUT, HAN Q8/0 OUTPUT - LENZE</t>
  </si>
  <si>
    <t>INTEGRATED DRIVE CONTROLLER, iSERIES MOTEC, 380-500 V, 5.5 kW, 11 A AT 480 V, WALL MOUNT, EXTENSION BOX WITH MONITORED DISCONNECT, ETHERNET/IP / PROFINET (DUAL PROTOCOL), APPLICATION I/O, STANDARD (NO INTEGRATED SAFETY), HAN Q4/2 INPUT, HAN Q8/0 OUTPUT - LENZE</t>
  </si>
  <si>
    <t>INTEGRATED DRIVE CONTROLLER, iSERIES MOTEC, 380-500 V, 0.37 kW, 1.1 A AT 480 V, WALL MOUNT, EXTENSION BOX WITH MONITORED DISCONNECT, ETHERNET/IP / PROFINET (DUAL PROTOCOL), APPLICATION I/O, HARDWIRE STO, HAN Q4/2 INPUT, HAN Q8/0 OUTPUT - LENZE</t>
  </si>
  <si>
    <t>INTEGRATED DRIVE CONTROLLER, iSERIES MOTEC, 380-500 V, 0.55 kW, 1.6 A AT 480 V, WALL MOUNT, EXTENSION BOX WITH MONITORED DISCONNECT, ETHERNET/IP / PROFINET (DUAL PROTOCOL), APPLICATION I/O, HARDWIRE STO, HAN Q4/2 INPUT, HAN Q8/0 OUTPUT - LENZE</t>
  </si>
  <si>
    <t>INTEGRATED DRIVE CONTROLLER, iSERIES MOTEC, 380-500 V, 0.75 kW, 2.1 A AT 480 V, WALL MOUNT, EXTENSION BOX WITH MONITORED DISCONNECT, ETHERNET/IP / PROFINET (DUAL PROTOCOL), APPLICATION I/O, HARDWIRE STO, HAN Q4/2 INPUT, HAN Q8/0 OUTPUT - LENZE</t>
  </si>
  <si>
    <t>INTEGRATED DRIVE CONTROLLER, iSERIES MOTEC, 380-500 V, 1.1 kW, 3 A AT 480 V, WALL MOUNT, EXTENSION BOX WITH MONITORED DISCONNECT, ETHERNET/IP / PROFINET (DUAL PROTOCOL), APPLICATION I/O, HARDWIRE STO, HAN Q4/2 INPUT, HAN Q8/0 OUTPUT - LENZE</t>
  </si>
  <si>
    <t>INTEGRATED DRIVE CONTROLLER, iSERIES MOTEC, 380-500 V, 1.5 kW, 3.5 A AT 480 V, WALL MOUNT, EXTENSION BOX WITH MONITORED DISCONNECT, ETHERNET/IP / PROFINET (DUAL PROTOCOL), APPLICATION I/O, HARDWIRE STO, HAN Q4/2 INPUT, HAN Q8/0 OUTPUT - LENZE</t>
  </si>
  <si>
    <t>INTEGRATED DRIVE CONTROLLER, iSERIES MOTEC, 380-500 V, 2.2 kW, 4.8 A AT 480 V, WALL MOUNT, EXTENSION BOX WITH MONITORED DISCONNECT, ETHERNET/IP / PROFINET (DUAL PROTOCOL), APPLICATION I/O, HARDWIRE STO, HAN Q4/2 INPUT, HAN Q8/0 OUTPUT - LENZE</t>
  </si>
  <si>
    <t>INTEGRATED DRIVE CONTROLLER, iSERIES MOTEC, 380-500 V, 3 kW, 6.3 A AT 480 V, WALL MOUNT, EXTENSION BOX WITH MONITORED DISCONNECT, ETHERNET/IP / PROFINET (DUAL PROTOCOL), APPLICATION I/O, HARDWIRE STO, HAN Q4/2 INPUT, HAN Q8/0 OUTPUT - LENZE</t>
  </si>
  <si>
    <t>INTEGRATED DRIVE CONTROLLER, iSERIES MOTEC, 380-500 V, 4 kW, 8.2 A AT 480 V, WALL MOUNT, EXTENSION BOX WITH MONITORED DISCONNECT, ETHERNET/IP / PROFINET (DUAL PROTOCOL), APPLICATION I/O, HARDWIRE STO, HAN Q4/2 INPUT, HAN Q8/0 OUTPUT - LENZE</t>
  </si>
  <si>
    <t>INTEGRATED DRIVE CONTROLLER, iSERIES MOTEC, 380-500 V, 5.5 kW, 11 A AT 480 V, WALL MOUNT, EXTENSION BOX WITH MONITORED DISCONNECT, ETHERNET/IP / PROFINET (DUAL PROTOCOL), APPLICATION I/O, HARDWIRE STO, HAN Q4/2 INPUT, HAN Q8/0 OUTPUT - LENZE</t>
  </si>
  <si>
    <t>CABLE, ASSEMBLY, M35, 3 PIN, MALE-IN-LINE / FEMALE, TPE, TC-ER, XX METER (XX FT), 10 AWG, 32 A, 600 V, PLACEHOLDER FOR 018301 1M, 018302 2M, 018303 3M, 018304 4M, 018305 5M, 018306 6M - MOLEX</t>
  </si>
  <si>
    <t>CABLE, ASSEMBLY, M35, 3 PIN, MALE-IN-LINE / FEMALE, TPE, TC-ER, 1 METER (3.28 FT), 10 AWG, 32 A, 600 V - MOLEX</t>
  </si>
  <si>
    <t>CABLE, ASSEMBLY, M35, 3 PIN, MALE-IN-LINE / FEMALE, TPE, TC-ER, 2 METER (6.56 FT), 10 AWG, 32 A, 600 V - MOLEX</t>
  </si>
  <si>
    <t>CABLE, ASSEMBLY, M35, 3 PIN, MALE-IN-LINE / FEMALE, TPE, TC-ER, 3 METER (9.84 FT), 10 AWG, 32 A, 600 V - MOLEX</t>
  </si>
  <si>
    <t>CABLE, ASSEMBLY, M35, 3 PIN, MALE-IN-LINE / FEMALE, TPE, TC-ER, 4 METER (13.12 FT), 10 AWG, 32 A, 600 V - MOLEX</t>
  </si>
  <si>
    <t>CABLE, ASSEMBLY, M35, 3 PIN, MALE-IN-LINE / FEMALE, TPE, TC-ER, 5 METER (16.40 FT), 10 AWG, 32 A, 600 V - MOLEX</t>
  </si>
  <si>
    <t>CABLE, ASSEMBLY, M35, 3 PIN, MALE-IN-LINE / FEMALE, TPE, TC-ER, 6 METER (19.68 FT), 10 AWG, 32 A, 600 V - MOLEX</t>
  </si>
  <si>
    <t>CABLE, ASSEMBLY, M35, 3 PIN, MALE-IN-LINE / FEMALE, TPE, TC-ER, 7 METER (22.96 FT), 10 AWG, 32 A, 600 V - MOLEX</t>
  </si>
  <si>
    <t>CABLE, ASSEMBLY, M35, 3 PIN, MALE-IN-LINE / FEMALE, TPE, TC-ER, 8 METER (26.25 FT), 10 AWG, 32 A, 600 V - MOLEX</t>
  </si>
  <si>
    <t>CABLE, ASSEMBLY, M35, 3 PIN, MALE-IN-LINE / FEMALE, TPE, TC-ER, 10 METER (32.81 FT), 10 AWG, 32 A, 600 V - MOLEX</t>
  </si>
  <si>
    <t>CABLE, ASSEMBLY, M35, 3 PIN, MALE-IN-LINE / FEMALE, TPE, TC-ER, 12 METER (39.37 FT), 10 AWG, 32 A, 600 V - MOLEX</t>
  </si>
  <si>
    <t>CABLE, ASSEMBLY, M35, 3 PIN, MALE-IN-LINE / FEMALE, TPE, TC-ER, 14 METER (45.93 FT), 10 AWG, 32 A, 600 V - MOLEX</t>
  </si>
  <si>
    <t>CABLE, ASSEMBLY, M35, 3 PIN, MALE-IN-LINE / FEMALE, TPE, TC-ER, 15 METER (49.21 FT), 10 AWG, 32 A, 600 V - MOLEX</t>
  </si>
  <si>
    <t>CABLE, ASSEMBLY, M35, 3 PIN, MALE-IN-LINE / FEMALE, TPE, TC-ER, 18 METER (59.06 FT), 10 AWG, 32 A, 600 V - MOLEX</t>
  </si>
  <si>
    <t>CABLE, ASSEMBLY, M35, 3 PIN, MALE-IN-LINE / FEMALE, TPE, TC-ER, 23 METER (75.46 FT), 10 AWG, 32 A, 600 V - MOLEX</t>
  </si>
  <si>
    <t>CABLE, ASSEMBLY, M35, 3 PIN, MALE-IN-LINE / FEMALE, TPE, TC-ER, 27 METER (88.58 FT), 10 AWG, 32 A, 600 V - MOLEX</t>
  </si>
  <si>
    <t>CABLE, ASSEMBLY, M35, 3 PIN, MALE-IN-LINE / FEMALE, TPE, TC-ER, 30 METER (98.42 FT), 10 AWG, 32 A, 600 V - MOLEX</t>
  </si>
  <si>
    <t>CABLE, ASSEMBLY, M35, 3 PIN, MALE-IN-LINE / FEMALE, TPE, TC-ER, 34 METER (111.55 FT), 10 AWG, 32 A, 600 V - MOLEX</t>
  </si>
  <si>
    <t>CABLE, ASSEMBLY, M35, 3 PIN, MALE-IN-LINE / FEMALE, TPE, TC-ER, 38 METER (124.67 FT), 10 AWG, 32 A, 600 V - MOLEX</t>
  </si>
  <si>
    <t>CABLE, ASSEMBLY, M35, 3 PIN, MALE-IN-LINE / FEMALE, TPE, TC-ER, 42 METER (137.80 FT), 10 AWG, 32 A, 600 V - MOLEX</t>
  </si>
  <si>
    <t>CABLE, ASSEMBLY, M35, 3 PIN, MALE-IN-LINE / FEMALE, TPE, TC-ER, 46 METER (150.92 FT), 10 AWG, 32 A, 600 V - MOLEX</t>
  </si>
  <si>
    <t>CABLE, ASSEMBLY, M35, 3 PIN, MALE-IN-LINE / FEMALE, TPE, TC-ER, 50 METER (164.04 FT), 10 AWG, 32 A, 600 V - MOLEX</t>
  </si>
  <si>
    <t>CABLE, ASSEMBLY, M35, 3 PIN, MALE-IN-LINE / FEMALE, TPE, TC-ER, 54 METER (177.16 FT), 10 AWG, 32 A, 600 V - MOLEX</t>
  </si>
  <si>
    <t>CABLE, ASSEMBLY, M35, 3 PIN, MALE-IN-LINE / FEMALE, TPE, TC-ER, 57 METER (187.01 FT), 10 AWG, 32 A, 600 V - MOLEX</t>
  </si>
  <si>
    <t>CABLE, ASSEMBLY, M35, 3 PIN, MALE-IN-LINE / FEMALE, TPE, TC-ER, 61 METER (200.13 FT), 10 AWG, 32 A, 600 V - MOLEX</t>
  </si>
  <si>
    <t>CABLE, ASSEMBLY, M35, 3 PIN, MALE-IN-LINE / FEMALE, TPE, TC-ER, 65 METER (213.25 FT), 10 AWG, 32 A, 600 V - MOLEX</t>
  </si>
  <si>
    <t>CABLE, ASSEMBLY, M35, 3 PIN, MALE-IN-LINE / FEMALE, TPE, TC-ER, 70 METER (229.66 FT), 10 AWG, 32 A, 600 V - MOLEX</t>
  </si>
  <si>
    <t>CABLE, ASSEMBLY, M35, 3 PIN, MALE-IN-LINE / FEMALE, TPE, TC-ER, 76 METER (249.34 FT), 10 AWG, 32 A, 600 V - MOLEX</t>
  </si>
  <si>
    <t>CABLE, ASSEMBLY, M35, 3 PIN, MALE-IN-LINE / FEMALE, TPE, TC-ER, 80 METER (262.47 FT), 10 AWG, 32 A, 600 V - MOLEX</t>
  </si>
  <si>
    <t>CABLE, ASSEMBLY, M35, 3 PIN, MALE-IN-LINE / FEMALE, TPE, TC-ER, 85 METER (278.87 FT), 10 AWG, 32 A, 600 V - MOLEX</t>
  </si>
  <si>
    <t>CABLE, ASSEMBLY, M35, 3 PIN, MALE-IN-LINE / FEMALE, TPE, TC-ER, 90 METER (295.28 FT), 10 AWG, 32 A, 600 V - MOLEX</t>
  </si>
  <si>
    <t>CABLE, RECEPTACLE, M35, 3 PIN (1X BK, 1X WH, 1X GNYE), MALE, EXTERNAL THREADS, 0.5 METER (1.64 FT) PIGTAIL, 1/2 INCH -14 NPT, 10 AWG, 32 A, 600 V - MOLEX</t>
  </si>
  <si>
    <t>CABLE, RECEPTACLE, M35, 3 PIN (1X BK, 1X WH, 1X GNYE), MALE, EXTERNAL THREADS, 1 METER (3.28 FT) PIGTAIL, 1/2 INCH -14 NPT, 10 AWG, 32 A, 600 V - MOLEX</t>
  </si>
  <si>
    <t>CABLE, RECEPTACLE, M35, 3 PIN (1X BK, 1X WH, 1X GNYE), MALE, EXTERNAL THREADS, 2 METER (6.56 FT) PIGTAIL, 1/2 INCH -14 NPT, 10 AWG, 32 A, 600 V - MOLEX</t>
  </si>
  <si>
    <t>CABLE, RECEPTACLE, M35, 3 PIN (1X BK, 1X WH, 1X GNYE), MALE, EXTERNAL THREADS, 3 METER (9.84 FT) PIGTAIL, 1/2 INCH -14 NPT, 10 AWG, 32 A, 600 V - MOLEX</t>
  </si>
  <si>
    <t>CABLE, RECEPTACLE, M35, 3 PIN (1X BK, 1X WH, 1X GNYE), MALE, EXTERNAL THREADS, 4 METER (13.12 FT) PIGTAIL, 1/2 INCH -14 NPT, 10 AWG, 32 A, 600 V - MOLEX</t>
  </si>
  <si>
    <t>CABLE, RECEPTACLE, M35, 3 PIN (1X BK, 1X WH, 1X GNYE), MALE, EXTERNAL THREADS, 5 METER (16.40 FT) PIGTAIL, 1/2 INCH -14 NPT, 10 AWG, 32 A, 600 V - MOLEX</t>
  </si>
  <si>
    <t>CABLE, RECEPTACLE, M35, 3 PIN (1X BK, 1X WH, 1X GNYE), FEMALE, INTERNAL THREADS, 0.5 METER (1.64 FT) PIGTAIL, 1/2 INCH -14 NPT, 10 AWG, 32 A, 600 V - MOLEX</t>
  </si>
  <si>
    <t>CABLE, RECEPTACLE, M35, 3 PIN (1X BK, 1X WH, 1X GNYE), FEMALE, INTERNAL THREADS, 1 METER (3.28 FT) PIGTAIL, 1/2 INCH -14 NPT, 10 AWG, 32 A, 600 V - MOLEX</t>
  </si>
  <si>
    <t>CABLE, RECEPTACLE, M35, 3 PIN (1X BK, 1X WH, 1X GNYE), FEMALE, INTERNAL THREADS, 2 METER (6.56 FT) PIGTAIL, 1/2 INCH -14 NPT, 10 AWG, 32 A, 600 V - MOLEX</t>
  </si>
  <si>
    <t>CABLE, RECEPTACLE, M35, 3 PIN (1X BK, 1X WH, 1X GNYE), FEMALE, INTERNAL THREADS, 3 METER (9.84 FT) PIGTAIL, 1/2 INCH -14 NPT, 10 AWG, 32 A, 600 V - MOLEX</t>
  </si>
  <si>
    <t>CABLE, RECEPTACLE, M35, 3 PIN (1X BK, 1X WH, 1X GNYE), FEMALE, INTERNAL THREADS, 4 METER (13.12 FT) PIGTAIL, 1/2 INCH -14 NPT, 10 AWG, 32 A, 600 V - MOLEX</t>
  </si>
  <si>
    <t>CABLE, RECEPTACLE, M35, 3 PIN (1X BK, 1X WH, 1X GNYE), FEMALE, INTERNAL THREADS, 5 METER (16.40 FT) PIGTAIL, 1/2 INCH -14 NPT, 10 AWG, 32 A, 600 V - MOLEX</t>
  </si>
  <si>
    <t>CABLE, CONNECTOR, M35, 3 PIN, MALE, FIELD ATTACH END, 32 A, 600 V - MOLEX</t>
  </si>
  <si>
    <t>CABLE, CONNECTOR, M35, 4 PIN, FEMALE, FIELD ATTACH END, 32 A, 600 V - MOLEX</t>
  </si>
  <si>
    <t>CABLE, TEE, M35, 3 PIN, MALE / FEMALE / FEMALE, 32 A, 600 V - MOLEX</t>
  </si>
  <si>
    <t>CABLE, ASSEMBLY, MICRO, 5 PIN L-CODE (4+FE), TPE, MALE-IN-LINE / FEMALE, XX METER (XX FT), 2.5 mm² (14 AWG), 16 A , 50 V AC/60 V DC, PLACEHOLDER FOR 018411 0.3M, 018412 1M, 018413 2M, 018414 3M, 018415 4M, 018416 5M, 018417 6M - LUMBERG AUTOMATION</t>
  </si>
  <si>
    <t>CABLE, ASSEMBLY, MICRO, 5 PIN L-CODE (4+FE), TPE, MALE-IN-LINE / FEMALE, 0.3 METER (0.98 FT), 2.5 mm² (14 AWG), 16 A , 50 V AC/60 V DC - LUMBERG AUTOMATION</t>
  </si>
  <si>
    <t>CABLE, ASSEMBLY, MICRO, 5 PIN L-CODE (4+FE), TPE, MALE-IN-LINE / FEMALE, 1 METER (3.28 FT), 2.5 mm² (14 AWG), 16 A , 50 V AC/60 V DC - LUMBERG AUTOMATION</t>
  </si>
  <si>
    <t>CABLE, ASSEMBLY, MICRO, 5 PIN L-CODE (4+FE), TPE, MALE-IN-LINE / FEMALE, 2 METER (6.56 FT), 2.5 mm² (14 AWG), 16 A , 50 V AC/60 V DC - LUMBERG AUTOMATION</t>
  </si>
  <si>
    <t>CABLE, ASSEMBLY, MICRO, 5 PIN L-CODE (4+FE), TPE, MALE-IN-LINE / FEMALE, 3 METER (9.84 FT), 2.5 mm² (14 AWG), 16 A , 50 V AC/60 V DC - LUMBERG AUTOMATION</t>
  </si>
  <si>
    <t>CABLE, ASSEMBLY, MICRO, 5 PIN L-CODE (4+FE), TPE, MALE-IN-LINE / FEMALE, 4 METER (13.12 FT), 2.5 mm² (14 AWG), 16 A , 50 V AC/60 V DC - LUMBERG AUTOMATION</t>
  </si>
  <si>
    <t>CABLE, ASSEMBLY, MICRO, 5 PIN L-CODE (4+FE), TPE, MALE-IN-LINE / FEMALE, 5 METER (16.40 FT), 2.5 mm² (14 AWG), 16 A , 50 V AC/60 V DC - LUMBERG AUTOMATION</t>
  </si>
  <si>
    <t>CABLE, ASSEMBLY, MICRO, 5 PIN L-CODE (4+FE), TPE, MALE-IN-LINE / FEMALE, 6 METER (19.68 FT), 2.5 mm² (14 AWG), 16 A , 50 V AC/60 V DC - LUMBERG AUTOMATION</t>
  </si>
  <si>
    <t>CABLE, ASSEMBLY, MICRO, 5 PIN L-CODE (4+FE), TPE, MALE-IN-LINE / FEMALE, 7 METER (22.96 FT), 2.5 mm² (14 AWG), 16 A , 50 V AC/60 V DC - LUMBERG AUTOMATION</t>
  </si>
  <si>
    <t>CABLE, ASSEMBLY, MICRO, 5 PIN L-CODE (4+FE), TPE, MALE-IN-LINE / FEMALE, 8 METER (26.25 FT), 2.5 mm² (14 AWG), 16 A , 50 V AC/60 V DC - LUMBERG AUTOMATION</t>
  </si>
  <si>
    <t>CABLE, ASSEMBLY, MICRO, 5 PIN L-CODE (4+FE), TPE, MALE-IN-LINE / FEMALE, 10 METER (32.81 FT), 2.5 mm² (14 AWG), 16 A , 50 V AC/60 V DC - LUMBERG AUTOMATION</t>
  </si>
  <si>
    <t>CABLE, ASSEMBLY, MICRO, 5 PIN L-CODE (4+FE), TPE, MALE-IN-LINE / FEMALE, 12 METER (39.37 FT), 2.5 mm² (14 AWG), 16 A , 50 V AC/60 V DC - LUMBERG AUTOMATION</t>
  </si>
  <si>
    <t>CABLE, ASSEMBLY, MICRO, 5 PIN L-CODE (4+FE), TPE, MALE-IN-LINE / FEMALE, 14 METER (45.93 FT), 2.5 mm² (14 AWG), 16 A , 50 V AC/60 V DC - LUMBERG AUTOMATION</t>
  </si>
  <si>
    <t>CABLE, ASSEMBLY, MICRO, 5 PIN L-CODE (4+FE), TPE, MALE-IN-LINE / FEMALE, 15 METER (49.21 FT), 2.5 mm² (14 AWG), 16 A , 50 V AC/60 V DC - LUMBERG AUTOMATION</t>
  </si>
  <si>
    <t>CABLE, ASSEMBLY, MICRO, 5 PIN L-CODE (4+FE), TPE, MALE-IN-LINE / FEMALE, 18 METER (59.06 FT), 2.5 mm² (14 AWG), 16 A , 50 V AC/60 V DC - LUMBERG AUTOMATION</t>
  </si>
  <si>
    <t>CABLE, ASSEMBLY, MICRO, 5 PIN L-CODE (4+FE), TPE, MALE-IN-LINE / FEMALE, 23 METER (75.46 FT), 2.5 mm² (14 AWG), 16 A , 50 V AC/60 V DC - LUMBERG AUTOMATION</t>
  </si>
  <si>
    <t>CABLE, ASSEMBLY, MICRO, 5 PIN L-CODE (4+FE), TPE, MALE-IN-LINE / FEMALE, 27 METER (88.58 FT), 2.5 mm² (14 AWG), 16 A , 50 V AC/60 V DC - LUMBERG AUTOMATION</t>
  </si>
  <si>
    <t>CABLE, ASSEMBLY, MICRO, 5 PIN L-CODE (4+FE), TPE, MALE-IN-LINE / FEMALE, 30 METER (98.42 FT), 2.5 mm² (14 AWG), 16 A , 50 V AC/60 V DC - LUMBERG AUTOMATION</t>
  </si>
  <si>
    <t>CABLE, ASSEMBLY, MICRO, 5 PIN L-CODE (4+FE), TPE, MALE-IN-LINE / FEMALE, 34 METER (111.55 FT), 2.5 mm² (14 AWG), 16 A , 50 V AC/60 V DC - LUMBERG AUTOMATION</t>
  </si>
  <si>
    <t>CABLE, ASSEMBLY, MICRO, 5 PIN L-CODE (4+FE), TPE, MALE-IN-LINE / FEMALE, 38 METER (124.67 FT), 2.5 mm² (14 AWG), 16 A , 50 V AC/60 V DC - LUMBERG AUTOMATION</t>
  </si>
  <si>
    <t>CABLE, ASSEMBLY, MICRO, 5 PIN L-CODE (4+FE), TPE, MALE-IN-LINE / FEMALE, 42 METER (137.80 FT), 2.5 mm² (14 AWG), 16 A , 50 V AC/60 V DC - LUMBERG AUTOMATION</t>
  </si>
  <si>
    <t>CABLE, ASSEMBLY, MICRO, 5 PIN L-CODE (4+FE), TPE, MALE-IN-LINE / FEMALE, 46 METER (150.92 FT), 2.5 mm² (14 AWG), 16 A , 50 V AC/60 V DC - LUMBERG AUTOMATION</t>
  </si>
  <si>
    <t>CABLE, ASSEMBLY, MICRO, 5 PIN L-CODE (4+FE), TPE, MALE-IN-LINE / FEMALE, 50 METER (164.04 FT), 2.5 mm² (14 AWG), 16 A , 50 V AC/60 V DC - LUMBERG AUTOMATION</t>
  </si>
  <si>
    <t>CABLE, ASSEMBLY, MICRO, 5 PIN L-CODE (4+FE), TPE, MALE-IN-LINE / FEMALE, 54 METER (177.16 FT), 2.5 mm² (14 AWG), 16 A , 50 V AC/60 V DC - LUMBERG AUTOMATION</t>
  </si>
  <si>
    <t>CABLE, ASSEMBLY, MICRO, 5 PIN L-CODE (4+FE), TPE, MALE-IN-LINE / FEMALE, 57 METER (187.01 FT), 2.5 mm² (14 AWG), 16 A , 50 V AC/60 V DC - LUMBERG AUTOMATION</t>
  </si>
  <si>
    <t>CABLE, ASSEMBLY, MICRO, 5 PIN L-CODE (4+FE), TPE, MALE-IN-LINE / FEMALE, 61 METER (200.13 FT), 2.5 mm² (14 AWG), 16 A , 50 V AC/60 V DC - LUMBERG AUTOMATION</t>
  </si>
  <si>
    <t>CABLE, ASSEMBLY, MICRO, 5 PIN L-CODE (4+FE), TPE, MALE-IN-LINE / FEMALE, TC-ER, XX METER (XX FT), 1.5 mm² (16 AWG), 16 A , 50 V AC/60 V DC, PLACEHOLDER FOR 018451 0.3M, 018452 1M, 018453 2M, 018454 3M, 018455 4M, 018456 5M, 018457 6M - LUMBERG AUTOMATION</t>
  </si>
  <si>
    <t>CABLE, ASSEMBLY, MICRO, 5 PIN L-CODE (4+FE), TPE, MALE-IN-LINE / FEMALE, TC-ER, 0.3 METER (0.98 FT), 1.5 mm² (16 AWG), 16 A , 50 V AC/60 V DC - LUMBERG AUTOMATION</t>
  </si>
  <si>
    <t>CABLE, ASSEMBLY, MICRO, 5 PIN L-CODE (4+FE), TPE, MALE-IN-LINE / FEMALE, TC-ER, 1 METER (3.28 FT), 1.5 mm² (16 AWG), 16 A , 50 V AC/60 V DC - LUMBERG AUTOMATION</t>
  </si>
  <si>
    <t>CABLE, ASSEMBLY, MICRO, 5 PIN L-CODE (4+FE), TPE, MALE-IN-LINE / FEMALE, TC-ER, 2 METER (6.56 FT), 1.5 mm² (16 AWG), 16 A , 50 V AC/60 V DC - LUMBERG AUTOMATION</t>
  </si>
  <si>
    <t>CABLE, ASSEMBLY, MICRO, 5 PIN L-CODE (4+FE), TPE, MALE-IN-LINE / FEMALE, TC-ER, 3 METER (9.84 FT), 1.5 mm² (16 AWG), 16 A , 50 V AC/60 V DC - LUMBERG AUTOMATION</t>
  </si>
  <si>
    <t>CABLE, ASSEMBLY, MICRO, 5 PIN L-CODE (4+FE), TPE, MALE-IN-LINE / FEMALE, TC-ER, 4 METER (13.12 FT), 1.5 mm² (16 AWG), 16 A , 50 V AC/60 V DC - LUMBERG AUTOMATION</t>
  </si>
  <si>
    <t>CABLE, ASSEMBLY, MICRO, 5 PIN L-CODE (4+FE), TPE, MALE-IN-LINE / FEMALE, TC-ER, 5 METER (16.40 FT), 1.5 mm² (16 AWG), 16 A , 50 V AC/60 V DC - LUMBERG AUTOMATION</t>
  </si>
  <si>
    <t>CABLE, ASSEMBLY, MICRO, 5 PIN L-CODE (4+FE), TPE, MALE-IN-LINE / FEMALE, TC-ER, 6 METER (19.68 FT), 1.5 mm² (16 AWG), 16 A , 50 V AC/60 V DC - LUMBERG AUTOMATION</t>
  </si>
  <si>
    <t>CABLE, ASSEMBLY, MICRO, 5 PIN L-CODE (4+FE), TPE, MALE-IN-LINE / FEMALE, TC-ER, 7 METER (22.96 FT), 1.5 mm² (16 AWG), 16 A , 50 V AC/60 V DC - LUMBERG AUTOMATION</t>
  </si>
  <si>
    <t>CABLE, ASSEMBLY, MICRO, 5 PIN L-CODE (4+FE), TPE, MALE-IN-LINE / FEMALE, TC-ER, 8 METER (26.25 FT), 1.5 mm² (16 AWG), 16 A , 50 V AC/60 V DC - LUMBERG AUTOMATION</t>
  </si>
  <si>
    <t>CABLE, ASSEMBLY, MICRO, 5 PIN L-CODE (4+FE), TPE, MALE-IN-LINE / FEMALE, TC-ER, 10 METER (32.81 FT), 1.5 mm² (16 AWG), 16 A , 50 V AC/60 V DC - LUMBERG AUTOMATION</t>
  </si>
  <si>
    <t>CABLE, ASSEMBLY, MICRO, 5 PIN L-CODE (4+FE), TPE, MALE-IN-LINE / FEMALE, TC-ER, 12 METER (39.37 FT), 1.5 mm² (16 AWG), 16 A , 50 V AC/60 V DC - LUMBERG AUTOMATION</t>
  </si>
  <si>
    <t>CABLE, ASSEMBLY, MICRO, 5 PIN L-CODE (4+FE), TPE, MALE-IN-LINE / FEMALE, TC-ER, 14 METER (45.93 FT), 1.5 mm² (16 AWG), 16 A , 50 V AC/60 V DC - LUMBERG AUTOMATION</t>
  </si>
  <si>
    <t>CABLE, ASSEMBLY, MICRO, 5 PIN L-CODE (4+FE), TPE, MALE-IN-LINE / FEMALE, TC-ER, 15 METER (49.21 FT), 1.5 mm² (16 AWG), 16 A , 50 V AC/60 V DC - LUMBERG AUTOMATION</t>
  </si>
  <si>
    <t>CABLE, ASSEMBLY, MICRO, 5 PIN L-CODE (4+FE), TPE, MALE-IN-LINE / FEMALE, TC-ER, 18 METER (59.06 FT), 1.5 mm² (16 AWG), 16 A , 50 V AC/60 V DC - LUMBERG AUTOMATION</t>
  </si>
  <si>
    <t>CABLE, ASSEMBLY, MICRO, 5 PIN L-CODE (4+FE), TPE, MALE-IN-LINE / FEMALE, TC-ER, 23 METER (75.46 FT), 1.5 mm² (16 AWG), 16 A , 50 V AC/60 V DC - LUMBERG AUTOMATION</t>
  </si>
  <si>
    <t>CABLE, ASSEMBLY, MICRO, 5 PIN L-CODE (4+FE), TPE, MALE-IN-LINE / FEMALE, TC-ER, 27 METER (88.58 FT), 1.5 mm² (16 AWG), 16 A , 50 V AC/60 V DC - LUMBERG AUTOMATION</t>
  </si>
  <si>
    <t>CABLE, ASSEMBLY, MICRO, 5 PIN L-CODE (4+FE), TPE, MALE-IN-LINE / FEMALE, TC-ER, 30 METER (98.42 FT), 1.5 mm² (16 AWG), 16 A , 50 V AC/60 V DC - LUMBERG AUTOMATION</t>
  </si>
  <si>
    <t>CABLE, ASSEMBLY, MICRO, 5 PIN L-CODE (4+FE), TPE, MALE-IN-LINE / FEMALE, TC-ER, 34 METER (111.55 FT), 1.5 mm² (16 AWG), 16 A , 50 V AC/60 V DC - LUMBERG AUTOMATION</t>
  </si>
  <si>
    <t>CABLE, ASSEMBLY, MICRO, 5 PIN L-CODE (4+FE), TPE, MALE-IN-LINE / FEMALE, TC-ER, 38 METER (124.67 FT), 1.5 mm² (16 AWG), 16 A , 50 V AC/60 V DC - LUMBERG AUTOMATION</t>
  </si>
  <si>
    <t>CABLE, ASSEMBLY, MICRO, 5 PIN L-CODE (4+FE), TPE, MALE-IN-LINE / FEMALE, TC-ER, 42 METER (137.80 FT), 1.5 mm² (16 AWG), 16 A , 50 V AC/60 V DC - LUMBERG AUTOMATION</t>
  </si>
  <si>
    <t>CABLE, ASSEMBLY, MICRO, 5 PIN L-CODE (4+FE), TPE, MALE-IN-LINE / FEMALE, TC-ER, 46 METER (150.92 FT), 1.5 mm² (16 AWG), 16 A , 50 V AC/60 V DC - LUMBERG AUTOMATION</t>
  </si>
  <si>
    <t>CABLE, ASSEMBLY, MICRO, 5 PIN L-CODE (4+FE), TPE, MALE-IN-LINE / FEMALE, TC-ER, 50 METER (164.04 FT), 1.5 mm² (16 AWG), 16 A , 50 V AC/60 V DC - LUMBERG AUTOMATION</t>
  </si>
  <si>
    <t>CABLE, ASSEMBLY, MICRO, 5 PIN L-CODE (4+FE), TPE, MALE-IN-LINE / FEMALE, TC-ER, 54 METER (177.16 FT), 1.5 mm² (16 AWG), 16 A , 50 V AC/60 V DC - LUMBERG AUTOMATION</t>
  </si>
  <si>
    <t>CABLE, ASSEMBLY, MICRO, 5 PIN L-CODE (4+FE), TPE, MALE-IN-LINE / FEMALE, TC-ER, 57 METER (187.01 FT), 1.5 mm² (16 AWG), 16 A , 50 V AC/60 V DC - LUMBERG AUTOMATION</t>
  </si>
  <si>
    <t>CABLE, ASSEMBLY, MICRO, 5 PIN L-CODE (4+FE), TPE, MALE-IN-LINE / FEMALE, TC-ER, 61 METER (200.13 FT), 1.5 mm² (16 AWG), 16 A , 50 V AC/60 V DC - LUMBERG AUTOMATION</t>
  </si>
  <si>
    <t>CABLE, ASSEMBLY, MICRO, 4 PIN A-CODE, MALE-IN-LINE / FEMALE, TPE, XX METER (XX FT), 22 AWG, 4 A, 250 V, PLACEHOLDER FOR 018501 0.5M, 018502 1M, 018503 1.5M, 018504 2M, 018505 3M, 018506 4M, 018507 5M, 018508 6M - MOLEX</t>
  </si>
  <si>
    <t>CABLE, ASSEMBLY, MICRO, 4 PIN A-CODE, MALE-IN-LINE / FEMALE, TPE, 0.5 METER (1.64 FT), 22 AWG, 4 A, 250 V - MOLEX</t>
  </si>
  <si>
    <t>CABLE, ASSEMBLY, MICRO, 4 PIN A-CODE, MALE-IN-LINE / FEMALE, TPE, 1 METER (3.28 FT), 22 AWG, 4 A, 250 V - MOLEX</t>
  </si>
  <si>
    <t>CABLE, ASSEMBLY, MICRO, 4 PIN A-CODE, MALE-IN-LINE / FEMALE, TPE, 1.5 METER (4.92 FT), 22 AWG, 4 A, 250 V - MOLEX</t>
  </si>
  <si>
    <t>CABLE, ASSEMBLY, MICRO, 4 PIN A-CODE, MALE-IN-LINE / FEMALE, TPE, 2 METER (6.56 FT), 22 AWG, 4 A, 250 V - MOLEX</t>
  </si>
  <si>
    <t>CABLE, ASSEMBLY, MICRO, 4 PIN A-CODE, MALE-IN-LINE / FEMALE, TPE, 3 METER (9.84 FT), 22 AWG, 4 A, 250 V - MOLEX</t>
  </si>
  <si>
    <t>CABLE, ASSEMBLY, MICRO, 4 PIN A-CODE, MALE-IN-LINE / FEMALE, TPE, 4 METER (13.12 FT), 22 AWG, 4 A, 250 V - MOLEX</t>
  </si>
  <si>
    <t>CABLE, ASSEMBLY, MICRO, 4 PIN A-CODE, MALE-IN-LINE / FEMALE, TPE, 5 METER (16.40 FT), 22 AWG, 4 A, 250 V - MOLEX</t>
  </si>
  <si>
    <t>CABLE, ASSEMBLY, MICRO, 4 PIN A-CODE, MALE-IN-LINE / FEMALE, TPE, 6 METER (19.68 FT), 22 AWG, 4 A, 250 V - MOLEX</t>
  </si>
  <si>
    <t>CABLE, ASSEMBLY, MICRO, 4 PIN A-CODE, MALE-IN-LINE / FEMALE, TPE, 8 METER (26.25 FT), 22 AWG, 4 A, 250 V - MOLEX</t>
  </si>
  <si>
    <t>CABLE, ASSEMBLY, MICRO, 4 PIN A-CODE, MALE-IN-LINE / FEMALE, TPE, 10 METER (32.81 FT), 22 AWG, 4 A, 250 V - MOLEX</t>
  </si>
  <si>
    <t>CABLE, ASSEMBLY, MINI, 4 PIN, MALE-IN-LINE / MINI, 5 PIN, FEMALE-IN-LINE, TPE, DEVICENET POWER, 1 METER (3.28 FT), 16 AWG, 10 A, 600 V - MOLEX</t>
  </si>
  <si>
    <t>CABLE, ASSEMBLY, MICRO, 4 PIN A-CODE, MALE-IN-LINE / FEMALE 90, TPE, XX METER (XX FT), 22 AWG, 4 A, 250 V, PLACEHOLDER FOR 018521 0.5M, 018522 1M, 018523 1.5M, 018524 2M, 018525 3M, 018526 4M, 018527 5M, 018528 6M - MOLEX</t>
  </si>
  <si>
    <t>CABLE, ASSEMBLY, MICRO, 4 PIN A-CODE, MALE-IN-LINE / FEMALE 90, TPE, 0.5 METER (1.64 FT), 22 AWG, 4 A, 250 V - MOLEX</t>
  </si>
  <si>
    <t>CABLE, ASSEMBLY, MICRO, 4 PIN A-CODE, MALE-IN-LINE / FEMALE 90, TPE, 1 METER (3.28 FT), 22 AWG, 4 A, 250 V - MOLEX</t>
  </si>
  <si>
    <t>CABLE, ASSEMBLY, MICRO, 4 PIN A-CODE, MALE-IN-LINE / FEMALE 90, TPE, 1.5 METER (4.92 FT), 22 AWG, 4 A, 250 V - MOLEX</t>
  </si>
  <si>
    <t>CABLE, ASSEMBLY, MICRO, 4 PIN A-CODE, MALE-IN-LINE / FEMALE 90, TPE, 2 METER (6.56 FT), 22 AWG, 4 A, 250 V - MOLEX</t>
  </si>
  <si>
    <t>CABLE, ASSEMBLY, MICRO, 4 PIN A-CODE, MALE-IN-LINE / FEMALE 90, TPE, 3 METER (9.84 FT), 22 AWG, 4 A, 250 V - MOLEX</t>
  </si>
  <si>
    <t>CABLE, ASSEMBLY, MICRO, 4 PIN A-CODE, MALE-IN-LINE / FEMALE 90, TPE, 4 METER (13.12 FT), 22 AWG, 4 A, 250 V - MOLEX</t>
  </si>
  <si>
    <t>CABLE, ASSEMBLY, MICRO, 4 PIN A-CODE, MALE-IN-LINE / FEMALE 90, TPE, 5 METER (16.40 FT), 22 AWG, 4 A, 250 V - MOLEX</t>
  </si>
  <si>
    <t>CABLE, ASSEMBLY, MICRO, 4 PIN A-CODE, MALE-IN-LINE / FEMALE 90, TPE, 6 METER (19.68 FT), 22 AWG, 4 A, 250 V - MOLEX</t>
  </si>
  <si>
    <t>CABLE, ASSEMBLY, MICRO, 4 PIN A-CODE, MALE-IN-LINE / MINI, 4 PIN, FEMALE-IN-LINE, TPE, OUTPUT POWER ADAPTER, 1 METER (3.28 FT), 18 AWG, 4 A, 250 V - MOLEX</t>
  </si>
  <si>
    <t>CABLE, ASSEMBLY, MICRO, 4 PIN A-CODE, MALE-IN-LINE 90 / FEMALE, TPE, XX METER (XX FT), 22 AWG, 4 A, 250 V, PLACEHOLDER FOR 018531 0.5M, 018532 1M, 018533 1.5M, 018534 2M, 018535 3M, 018536 4M, 018537 5M, 018538 6M - MOLEX</t>
  </si>
  <si>
    <t>CABLE, ASSEMBLY, MICRO, 4 PIN A-CODE, MALE-IN-LINE 90 / FEMALE, TPE, 0.5 METER (1.64 FT), 22 AWG, 4 A, 250 V - MOLEX</t>
  </si>
  <si>
    <t>CABLE, ASSEMBLY, MICRO, 4 PIN A-CODE, MALE-IN-LINE 90 / FEMALE, TPE, 1 METER (3.28 FT), 22 AWG, 4 A, 250 V - MOLEX</t>
  </si>
  <si>
    <t>CABLE, ASSEMBLY, MICRO, 4 PIN A-CODE, MALE-IN-LINE 90 / FEMALE, TPE, 1.5 METER (4.92 FT), 22 AWG, 4 A, 250 V - MOLEX</t>
  </si>
  <si>
    <t>CABLE, ASSEMBLY, MICRO, 4 PIN A-CODE, MALE-IN-LINE 90 / FEMALE, TPE, 2 METER (6.56 FT), 22 AWG, 4 A, 250 V - MOLEX</t>
  </si>
  <si>
    <t>CABLE, ASSEMBLY, MICRO, 4 PIN A-CODE, MALE-IN-LINE 90 / FEMALE, TPE, 3 METER (9.84 FT), 22 AWG, 4 A, 250 V - MOLEX</t>
  </si>
  <si>
    <t>CABLE, ASSEMBLY, MICRO, 4 PIN A-CODE, MALE-IN-LINE 90 / FEMALE, TPE, 4 METER (13.12 FT), 22 AWG, 4 A, 250 V - MOLEX</t>
  </si>
  <si>
    <t>CABLE, ASSEMBLY, MICRO, 4 PIN A-CODE, MALE-IN-LINE 90 / FEMALE, TPE, 5 METER (16.40 FT), 22 AWG, 4 A, 250 V - MOLEX</t>
  </si>
  <si>
    <t>CABLE, ASSEMBLY, MICRO, 4 PIN A-CODE, MALE-IN-LINE 90 / FEMALE, TPE, 6 METER (19.68 FT), 22 AWG, 4 A, 250 V - MOLEX</t>
  </si>
  <si>
    <t>CABLE, ASSEMBLY, MINI, 4 PIN, MALE-IN-LINE / MICRO, 4 PIN A-CODE, FEMALE-IN-LINE, TPE, POWER ADAPTER, 1 METER (3.28 FT), 18 AWG, 4 A, 250 V - MOLEX</t>
  </si>
  <si>
    <t>CABLE, ASSEMBLY, MICRO, 4 PIN A-CODE, MALE-IN-LINE 90 / FEMALE 90, TPE, XX METER (XX FT), 22 AWG, 4 A, 250 V, PLACEHOLDER FOR 018541 0.5M, 018542 1M, 018543 1.5M, 018544 2M - MOLEX</t>
  </si>
  <si>
    <t>CABLE, ASSEMBLY, MICRO, 4 PIN A-CODE, MALE-IN-LINE 90 / FEMALE 90, TPE, 0.5 METER (1.64 FT), 22 AWG, 4 A, 250 V - MOLEX</t>
  </si>
  <si>
    <t>CABLE, ASSEMBLY, MICRO, 4 PIN A-CODE, MALE-IN-LINE 90 / FEMALE 90, TPE, 1 METER (3.28 FT), 22 AWG, 4 A, 250 V - MOLEX</t>
  </si>
  <si>
    <t>CABLE, ASSEMBLY, MICRO, 4 PIN A-CODE, MALE-IN-LINE 90 / FEMALE 90, TPE, 1.5 METER (4.92 FT), 22 AWG, 4 A, 250 V - MOLEX</t>
  </si>
  <si>
    <t>CABLE, ASSEMBLY, MICRO, 4 PIN A-CODE, MALE-IN-LINE 90 / FEMALE 90, TPE, 2 METER (6.56 FT), 22 AWG, 4 A, 250 V - MOLEX</t>
  </si>
  <si>
    <t>CABLE, SPLITTER, MICRO, 4 PIN A-CODE, MALE-IN-LINE, TPE, 0.5 METER (1.64 FT) / 2X MICRO, 4 PIN A-CODE, FEMALE-IN-LINE, TPE, 0.3 METER (0.98 FT), 22 AWG, 4 A, 250 V - MOLEX</t>
  </si>
  <si>
    <t>CABLE, SPLITTER, MICRO, 4 PIN A-CODE, MALE-IN-LINE, TPE / 2X MICRO, 4 PIN A-CODE, FEMALE-IN-LINE, TPE, 0.3 METER (0.98 FT), 22 AWG, 4 A, 250 V - MOLEX</t>
  </si>
  <si>
    <t>CABLE, SPLITTER, MICRO, 4 PIN A-CODE, MALE-IN-LINE, TPE / 2X MICRO, 4 PIN A-CODE, FEMALE-IN-LINE, TPE, 0.6 METER (1.97 FT), 22 AWG, 4 A, 250 V - MOLEX</t>
  </si>
  <si>
    <t>CABLE, SPLITTER, MICRO, 4 PIN A-CODE, MALE-IN-LINE, TPE / 2X MICRO, 4 PIN A-CODE, FEMALE 90, TPE, 0.3 METER (0.98 FT), 22 AWG, 4 A, 250 V - MOLEX</t>
  </si>
  <si>
    <t>CABLE, SPLITTER, MICRO, 4 PIN A-CODE, MALE-IN-LINE, TPE / 2X MICRO, 4 PIN A-CODE, FEMALE 90, TPE, 0.6 METER (1.97 FT), 22 AWG, 4 A, 250 V - MOLEX</t>
  </si>
  <si>
    <t>CABLE, SPLITTER, MICRO, 5 PIN A-CODE, MALE-IN-LINE, TPE, 0.3 METER (0.98 FT) / 2X MICRO, 4 PIN A-CODE, FEMALE-IN-LINE, TPE, 0.5 METER (1.64 FT), 18 AWG, 4 A, 250 V - MOLEX</t>
  </si>
  <si>
    <t>CABLE, ASSEMBLY, MICRO, 4 PIN A-CODE, MALE-IN-LINE / FEMALE, TPE, OUTPUT POWER ADAPTER, 1 METER (3.28 FT), 18 AWG, 4 A, 250 V - MOLEX</t>
  </si>
  <si>
    <t>CABLE, ASSEMBLY, MINI, 4 PIN, MALE-IN-LINE / MICRO, 4 PIN A-CODE, FEMALE-IN-LINE, TPE, OUTPUT POWER ADAPTER, 1 METER (3.28 FT), 18 AWG, 4 A, 250 V - MOLEX</t>
  </si>
  <si>
    <t xml:space="preserve">CABLE, ASSEMBLY, MICRO, 4 PIN L-CODE, FEMALE-IN-LINE / MINI, 4 PIN, MALE-IN-LINE, TPE,  POWER ADAPTER, 1 METER (3.28 FT), 16 AWG, 10 A, 60 V - Molex </t>
  </si>
  <si>
    <t>CABLE, ASSEMBLY, MICRO, 4 PIN L-CODE, MALE-IN-LINE / MINI, 4 PIN, FEMALE-IN-LINE, TPE,  POWER ADAPTER, 1 METER (3.28 FT), 16 AWG, 10 A, 60 V - Molex</t>
  </si>
  <si>
    <t>CABLE, ASSEMBLY, MICRO, 4 PIN A-CODE, MALE-IN-LINE / FLYING LEAD, 30 METER (98.42 FT), TWISTED PAIR, 18 AWG - MOLEX</t>
  </si>
  <si>
    <t>CABLE, ASSEMBLY, MINI, 4 PIN, MALE-IN-LINE / FEMALE, TPE, TC-ER, 0.3 METER (0.98 FT), 16 AWG, 10 A, 600 V - MOLEX</t>
  </si>
  <si>
    <t>CABLE, ASSEMBLY, MINI, 3 PIN, MALE-IN-LINE / FEMALE, TPE, TC-ER, XX METER (XX FT), 16 AWG, 13 A, 600 V, PLACEHOLDER FOR 018601 1M, 018602 2M, 018603 3M, 018604 4M, 018605 5M, 018606 6M - MOLEX</t>
  </si>
  <si>
    <t>CABLE, ASSEMBLY, MINI, 3 PIN, MALE-IN-LINE / FEMALE, TPE, TC-ER, 1 METER (3.28 FT), 16 AWG, 13 A, 600 V - MOLEX</t>
  </si>
  <si>
    <t>CABLE, ASSEMBLY, MINI, 3 PIN, MALE-IN-LINE / FEMALE, TPE, TC-ER, 2 METER (6.56 FT), 16 AWG, 13 A, 600 V - MOLEX</t>
  </si>
  <si>
    <t>CABLE, ASSEMBLY, MINI, 3 PIN, MALE-IN-LINE / FEMALE, TPE, TC-ER, 3 METER (9.84 FT), 16 AWG, 13 A, 600 V - MOLEX</t>
  </si>
  <si>
    <t>CABLE, ASSEMBLY, MINI, 3 PIN, MALE-IN-LINE / FEMALE, TPE, TC-ER, 4 METER (13.12 FT), 16 AWG, 13 A, 600 V - MOLEX</t>
  </si>
  <si>
    <t>CABLE, ASSEMBLY, MINI, 3 PIN, MALE-IN-LINE / FEMALE, TPE, TC-ER, 5 METER (16.40 FT), 16 AWG, 13 A, 600 V - MOLEX</t>
  </si>
  <si>
    <t>CABLE, ASSEMBLY, MINI, 3 PIN, MALE-IN-LINE / FEMALE, TPE, TC-ER, 6 METER (19.68 FT), 16 AWG, 13 A, 600 V - MOLEX</t>
  </si>
  <si>
    <t>CABLE, ASSEMBLY, MINI, 3 PIN, MALE-IN-LINE / FEMALE, TPE, TC-ER, 8 METER (26.25 FT), 16 AWG, 13 A, 600 V - MOLEX</t>
  </si>
  <si>
    <t>CABLE, ASSEMBLY, MINI, 3 PIN, MALE-IN-LINE / FEMALE, TPE, TC-ER, 12 METER (39.37 FT), 16 AWG, 13 A, 600 V - MOLEX</t>
  </si>
  <si>
    <t>CABLE, ASSEMBLY, MINI, 3 PIN, MALE-IN-LINE / FEMALE, TPE, TC-ER, 15 METER (49.21 FT), 16 AWG, 13 A, 600 V - MOLEX</t>
  </si>
  <si>
    <t>CABLE, ASSEMBLY, MINI, 3 PIN, MALE-IN-LINE / FEMALE, TPE, TC-ER, 18 METER (59.06 FT), 16 AWG, 13 A, 600 V - MOLEX</t>
  </si>
  <si>
    <t>CABLE, ASSEMBLY, MINI, 3 PIN, MALE-IN-LINE / FEMALE, TPE, TC-ER, 23 METER (75.46 FT), 16 AWG, 13 A, 600 V - MOLEX</t>
  </si>
  <si>
    <t>CABLE, ASSEMBLY, MINI, 3 PIN, MALE-IN-LINE / FEMALE, TPE, TC-ER, 30 METER (98.42 FT), 16 AWG, 13 A, 600 V - MOLEX</t>
  </si>
  <si>
    <t>CABLE, ASSEMBLY, MINI, 3 PIN, MALE-IN-LINE / FEMALE, TPE, TC-ER, 38 METER (124.67 FT), 16 AWG, 13 A, 600 V - MOLEX</t>
  </si>
  <si>
    <t>CABLE, ASSEMBLY, MINI, 3 PIN, MALE-IN-LINE / FEMALE, TPE, TC-ER, 46 METER (150.92 FT), 16 AWG, 13 A, 600 V - MOLEX</t>
  </si>
  <si>
    <t>CABLE, ASSEMBLY, MINI, 3 PIN, MALE-IN-LINE / FEMALE, TPE, TC-ER, 54 METER (177.16 FT), 16 AWG, 13 A, 600 V - MOLEX</t>
  </si>
  <si>
    <t>CABLE, ASSEMBLY, MINI, 3 PIN, MALE-IN-LINE / FEMALE, TPE, TC-ER, 61 METER (200.13 FT), 16 AWG, 13 A, 600 V - MOLEX</t>
  </si>
  <si>
    <t>CABLE, ASSEMBLY, MINI, 3 PIN, MALE-IN-LINE / FEMALE, TPE, TC-ER, 27 METER (88.58 FT), 16 AWG, 13 A, 600 V - MOLEX</t>
  </si>
  <si>
    <t>CABLE, ASSEMBLY, MINI, 3 PIN, MALE-IN-LINE / FEMALE, TPE, TC-ER, 34 METER (111.55 FT), 16 AWG, 13 A, 600 V - MOLEX</t>
  </si>
  <si>
    <t>CABLE, ASSEMBLY, MINI, 3 PIN, MALE-IN-LINE / FEMALE, TPE, TC-ER, 42 METER (137.80 FT), 16 AWG, 13 A, 600 V - MOLEX</t>
  </si>
  <si>
    <t>CABLE, ASSEMBLY, MINI, 4 PIN, MALE-IN-LINE / FEMALE, TPE, TC-ER, XX METER (XX FT), 16 AWG, 10 A, 600 V, PLACEHOLDER FOR 018599 0.3M, 018621 1M, 018622 2M, 018623 3M, 018624 4M, 018625 5M, 018626 6M - MOLEX</t>
  </si>
  <si>
    <t>CABLE, ASSEMBLY, MINI, 4 PIN, MALE-IN-LINE / FEMALE, TPE, TC-ER, 1 METER (3.28 FT), 16 AWG, 10 A, 600 V - MOLEX</t>
  </si>
  <si>
    <t>CABLE, ASSEMBLY, MINI, 4 PIN, MALE-IN-LINE / FEMALE, TPE, TC-ER, 2 METER (6.56 FT), 16 AWG, 10 A, 600 V - MOLEX</t>
  </si>
  <si>
    <t>CABLE, ASSEMBLY, MINI, 4 PIN, MALE-IN-LINE / FEMALE, TPE, TC-ER, 3 METER (9.84 FT), 16 AWG, 10 A, 600 V - MOLEX</t>
  </si>
  <si>
    <t>CABLE, ASSEMBLY, MINI, 4 PIN, MALE-IN-LINE / FEMALE, TPE, TC-ER, 4 METER (13.12 FT), 16 AWG, 10 A, 600 V - MOLEX</t>
  </si>
  <si>
    <t>CABLE, ASSEMBLY, MINI, 4 PIN, MALE-IN-LINE / FEMALE, TPE, TC-ER, 5 METER (16.40 FT), 16 AWG, 10 A, 600 V - MOLEX</t>
  </si>
  <si>
    <t>CABLE, ASSEMBLY, MINI, 4 PIN, MALE-IN-LINE / FEMALE, TPE, TC-ER, 6 METER (19.68 FT), 16 AWG, 10 A, 600 V - MOLEX</t>
  </si>
  <si>
    <t>CABLE, ASSEMBLY, MINI, 4 PIN, MALE-IN-LINE / FEMALE, TPE, TC-ER, 8 METER (26.25 FT), 16 AWG, 10 A, 600 V - MOLEX</t>
  </si>
  <si>
    <t>CABLE, ASSEMBLY, MINI, 4 PIN, MALE-IN-LINE / FEMALE, TPE, TC-ER, 12 METER (39.37 FT), 16 AWG, 10 A, 600 V - MOLEX</t>
  </si>
  <si>
    <t>CABLE, ASSEMBLY, MINI, 4 PIN, MALE-IN-LINE / FEMALE, TPE, TC-ER, 15 METER (49.21 FT), 16 AWG, 10 A, 600 V - MOLEX</t>
  </si>
  <si>
    <t>CABLE, ASSEMBLY, MINI, 4 PIN, MALE-IN-LINE / FEMALE, TPE, TC-ER, 18 METER (59.06 FT), 16 AWG, 10 A, 600 V - MOLEX</t>
  </si>
  <si>
    <t>CABLE, ASSEMBLY, MINI, 4 PIN, MALE-IN-LINE / FEMALE, TPE, TC-ER, 23 METER (75.46 FT), 16 AWG, 10 A, 600 V - MOLEX</t>
  </si>
  <si>
    <t>CABLE, ASSEMBLY, MINI, 4 PIN, MALE-IN-LINE / FEMALE, TPE, TC-ER, 30 METER (98.42 FT), 16 AWG, 10 A, 600 V - MOLEX</t>
  </si>
  <si>
    <t>CABLE, ASSEMBLY, MINI, 4 PIN, MALE-IN-LINE / FEMALE, TPE, TC-ER, 38 METER (124.67 FT), 16 AWG, 10 A, 600 V - MOLEX</t>
  </si>
  <si>
    <t>CABLE, ASSEMBLY, MINI, 4 PIN, MALE-IN-LINE / FEMALE, TPE, TC-ER, 46 METER (150.92 FT), 16 AWG, 10 A, 600 V - MOLEX</t>
  </si>
  <si>
    <t>CABLE, ASSEMBLY, MINI, 4 PIN, MALE-IN-LINE / FEMALE, TPE, TC-ER, 54 METER (177.16 FT), 16 AWG, 10 A, 600 V - MOLEX</t>
  </si>
  <si>
    <t>CABLE, ASSEMBLY, MINI, 4 PIN, MALE-IN-LINE / FEMALE, TPE, TC-ER, 61 METER (200.13 FT), 16 AWG, 10 A, 600 V - MOLEX</t>
  </si>
  <si>
    <t>CABLE, ASSEMBLY, MINI, 4 PIN, MALE-IN-LINE / FEMALE, TPE, TC-ER, 34 METER (111.55 FT), 16 AWG, 10 A, 600 V - MOLEX</t>
  </si>
  <si>
    <t>CABLE, ASSEMBLY, MINI, 4 PIN, MALE-IN-LINE / FEMALE, TPE, TC-ER, 42 METER (137.80 FT), 16 AWG, 10 A, 600 V - MOLEX</t>
  </si>
  <si>
    <t>CABLE, ASSEMBLY, MINI, 4 PIN, MALE-IN-LINE / FEMALE, TPE, TC-ER, 50 METER (164.04 FT), 16 AWG, 10 A, 600 V - MOLEX</t>
  </si>
  <si>
    <t>CABLE, ASSEMBLY, MINI, 4 PIN, MALE-IN-LINE / FEMALE 90, TPE, TC-ER, 1 METER (3.28 FT), 16 AWG, 10 A, 600 V - MOLEX</t>
  </si>
  <si>
    <t>CABLE, ASSEMBLY, MINI, 4 PIN, MALE-IN-LINE 90 / FEMALE, TPE, TC-ER, 1 METER (3.28 FT), 16 AWG, 10 A, 600 V - MOLEX</t>
  </si>
  <si>
    <t>CABLE, ASSEMBLY, MICRO, 5 PIN A-CODE, MALE-IN-LINE / FEMALE, TPE, 0.5 METER (1.64 FT), 18 AWG, 4 A, 250 V - MOLEX</t>
  </si>
  <si>
    <t>CABLE, ASSEMBLY, MICRO, 5 PIN A-CODE, MALE-IN-LINE / FEMALE, TPE, 1 METER (3.28 FT), 18 AWG, 4 A, 250 V - MOLEX</t>
  </si>
  <si>
    <t>CABLE, ASSEMBLY, MICRO, 5 PIN A-CODE, MALE-IN-LINE / FEMALE, TPE, 2 METER (6.56 FT), 18 AWG, 4 A, 250 V - MOLEX</t>
  </si>
  <si>
    <t>CABLE, ASSEMBLY, MICRO, 5 PIN A-CODE, MALE-IN-LINE / FEMALE, TPE, 3 METER (9.84 FT), 18 AWG, 4 A, 250 V - MOLEX</t>
  </si>
  <si>
    <t>CABLE, ASSEMBLY, MICRO, 5 PIN A-CODE, MALE-IN-LINE / FEMALE, TPE, 4 METER (13.12 FT), 18 AWG, 4 A, 250 V - MOLEX</t>
  </si>
  <si>
    <t>CABLE, ASSEMBLY, MICRO, 5 PIN A-CODE, MALE-IN-LINE / FEMALE, TPE, 5 METER (16.40 FT), 18 AWG, 4 A, 250 V - MOLEX</t>
  </si>
  <si>
    <t>CABLE, ASSEMBLY, MICRO, 5 PIN A-CODE, MALE-IN-LINE / FEMALE, TPE, 6 METER (19.68 FT), 18 AWG, 4 A, 250 V - MOLEX</t>
  </si>
  <si>
    <t>CABLE, ASSEMBLY, MICRO, 5 PIN A-CODE, MALE-IN-LINE / FEMALE, TPE, 9 METER (29.53 FT), 18 AWG, 4 A, 250 V - MOLEX</t>
  </si>
  <si>
    <t>CABLE, ASSEMBLY, MINI, 4 PIN, MALE-IN-LINE / FEMALE, TPE, PINS 2 AND 3 NO CONNECTION, 0.5 METER (1.64 FT), 16 AWG, 8 A, 600 V - MOLEX</t>
  </si>
  <si>
    <t>CABLE, ASSEMBLY, MICRO, 5 PIN A-CODE, MALE-IN-LINE / FEMALE, TPE, 8 METER (26.25 FT), 18 AWG, 4 A, 250 V - MOLEX</t>
  </si>
  <si>
    <t>CABLE, ASSEMBLY, MICRO, 5 PIN A-CODE, MALE-IN-LINE / FEMALE, TPE, 10 METER (32.81 FT), 18 AWG, 4 A, 250 V - MOLEX</t>
  </si>
  <si>
    <t>CABLE, ASSEMBLY, MICRO, 5 PIN A-CODE, MALE-IN-LINE / FEMALE, TPE, 12 METER (39.37 FT), 18 AWG, 4 A, 250 V - MOLEX</t>
  </si>
  <si>
    <t>CABLE, ASSEMBLY, MICRO, 5 PIN A-CODE, MALE-IN-LINE / FEMALE, TPE, 15 METER (49.21 FT), 18 AWG, 4 A, 250 V - MOLEX</t>
  </si>
  <si>
    <t>CABLE, ASSEMBLY, MICRO, 5 PIN A-CODE, MALE-IN-LINE / FEMALE, TPE, 18 METER (59.06 FT), 18 AWG, 4 A, 250 V - MOLEX</t>
  </si>
  <si>
    <t>CABLE, ASSEMBLY, MICRO, 5 PIN A-CODE, MALE-IN-LINE / FEMALE, TPE, 23 METER (75.46 FT), 18 AWG, 4 A, 250 V - MOLEX</t>
  </si>
  <si>
    <t>CABLE, ASSEMBLY, MICRO, 5 PIN A-CODE, MALE-IN-LINE / FEMALE, TPE, 30 METER (98.42 FT), 18 AWG, 4 A, 250 V - MOLEX</t>
  </si>
  <si>
    <t>CABLE, ASSEMBLY, MICRO, 5 PIN A-CODE, MALE-IN-LINE / FEMALE, TPE, XX METER (XX FT), 18 AWG, 4 A, 250 V, PLACEHOLDER FOR 018680 0.5M, 018681 1M, 018682 2M, 018683 3M, 018684 4M, 018685 5M, 018686 6M - MOLEX</t>
  </si>
  <si>
    <t>CABLE, ASSEMBLY, MINI, 12 PIN, MALE-IN-LINE / FEMALE, TPE, TC-ER, XX METER (XX FT), 16 AWG, 5 A, 600 V, PLACEHOLDER FOR 018731 0.5M, 018732 1M, 018733 2M, 018734 3M, 018735 4M, 018736 5M, 018737 6M - MOLEX</t>
  </si>
  <si>
    <t>CABLE, ASSEMBLY, MINI, 12 PIN, MALE-IN-LINE / FEMALE, TPE, TC-ER, 0.5 METER (1.64 FT), 16 AWG, 5 A, 600 V - MOLEX</t>
  </si>
  <si>
    <t>CABLE, ASSEMBLY, MINI, 12 PIN, MALE-IN-LINE / FEMALE, TPE, TC-ER, 1 METER (3.28 FT), 16 AWG, 5 A, 600 V - MOLEX</t>
  </si>
  <si>
    <t>CABLE, ASSEMBLY, MINI, 12 PIN, MALE-IN-LINE / FEMALE, TPE, TC-ER, 2 METER (6.56 FT), 16 AWG, 5 A, 600 V - MOLEX</t>
  </si>
  <si>
    <t>CABLE, ASSEMBLY, MINI, 12 PIN, MALE-IN-LINE / FEMALE, TPE, TC-ER, 3 METER (9.84 FT), 16 AWG, 5 A, 600 V - MOLEX</t>
  </si>
  <si>
    <t>CABLE, ASSEMBLY, MINI, 12 PIN, MALE-IN-LINE / FEMALE, TPE, TC-ER, 4 METER (13.12 FT), 16 AWG, 5 A, 600 V - MOLEX</t>
  </si>
  <si>
    <t>CABLE, ASSEMBLY, MINI, 12 PIN, MALE-IN-LINE / FEMALE, TPE, TC-ER, 5 METER (16.40 FT), 16 AWG, 5 A, 600 V - MOLEX</t>
  </si>
  <si>
    <t>CABLE, ASSEMBLY, MINI, 12 PIN, MALE-IN-LINE / FEMALE, TPE, TC-ER, 6 METER (19.68 FT), 16 AWG, 5 A, 600 V - MOLEX</t>
  </si>
  <si>
    <t>CABLE, ASSEMBLY, MINI, 12 PIN, MALE-IN-LINE / FEMALE, TPE, TC-ER, 8 METER (26.25 FT), 16 AWG, 5 A, 600 V - MOLEX</t>
  </si>
  <si>
    <t>CABLE, ASSEMBLY, MINI, 12 PIN, MALE-IN-LINE / FEMALE, TPE, TC-ER, 12 METER (39.37 FT), 16 AWG, 5 A, 600 V - MOLEX</t>
  </si>
  <si>
    <t>CABLE, ASSEMBLY, MINI, 12 PIN, MALE-IN-LINE / FEMALE, TPE, TC-ER, 15 METER (49.21 FT), 16 AWG, 5 A, 600 V - MOLEX</t>
  </si>
  <si>
    <t>CABLE, ASSEMBLY, MINI, 12 PIN, MALE-IN-LINE / FEMALE, TPE, TC-ER, 18 METER (59.06 FT), 16 AWG, 5 A, 600 V - MOLEX</t>
  </si>
  <si>
    <t>CABLE, ASSEMBLY, MINI, 12 PIN, MALE-IN-LINE / FEMALE, TPE, TC-ER, 23 METER (75.46 FT), 16 AWG, 5 A, 600 V - MOLEX</t>
  </si>
  <si>
    <t>CABLE, ASSEMBLY, MINI, 12 PIN, MALE-IN-LINE / FEMALE, TPE, TC-ER, 30 METER (98.43 FT), 16 AWG, 5 A, 600 V - MOLEX</t>
  </si>
  <si>
    <t>THREADED UNION, MINI, 2 - 5 PIN - MOLEX</t>
  </si>
  <si>
    <t>THREADED UNION, MINI, 6 - 8 PIN - MOLEX</t>
  </si>
  <si>
    <t>THREADED UNION, MINI, 9 - 12 PIN - MOLEX</t>
  </si>
  <si>
    <t>CABLE, ASSEMBLY, ETHERNET, TEAL, HIGH FLEX, MICRO, 4 PIN D-CODE, MALE-IN-LINE / MALE, 2 PAIR, UNSHIELDED, CAT5E, TPE, 0.3 METER (0.98 FT), 24 AWG - MOLEX</t>
  </si>
  <si>
    <t>CABLE, ASSEMBLY, ETHERNET, TEAL, HIGH FLEX, MICRO, 4 PIN D-CODE, MALE-IN-LINE / MALE, 2 PAIR, UNSHIELDED, CAT5E, TPE, 0.3 METER (0.98 FT), 24 AWG, PLACEHOLDER FOR 018758 0.3M, 018760 1M, 018761 2M, 018762 3M, 018763 4M, 018764 5M, 018765 6M - MOLEX</t>
  </si>
  <si>
    <t>CABLE, ASSEMBLY, ETHERNET, TEAL, HIGH FLEX, MICRO, 4 PIN D-CODE, MALE-IN-LINE / MALE, 2 PAIR, UNSHIELDED, CAT5E, TPE, 1 METER (3.28 FT), 24 AWG - MOLEX</t>
  </si>
  <si>
    <t>CABLE, ASSEMBLY, ETHERNET, TEAL, HIGH FLEX, MICRO, 4 PIN D-CODE, MALE-IN-LINE / MALE, 2 PAIR, UNSHIELDED, CAT5E, TPE, 2 METER (6.56 FT), 24 AWG - MOLEX</t>
  </si>
  <si>
    <t>CABLE, ASSEMBLY, ETHERNET, TEAL, HIGH FLEX, MICRO, 4 PIN D-CODE, MALE-IN-LINE / MALE, 2 PAIR, UNSHIELDED, CAT5E, TPE, 3 METER (9.84 FT), 24 AWG - MOLEX</t>
  </si>
  <si>
    <t>CABLE, ASSEMBLY, ETHERNET, TEAL, HIGH FLEX, MICRO, 4 PIN D-CODE, MALE-IN-LINE / MALE, 2 PAIR, UNSHIELDED, CAT5E, TPE, 4 METER (13.12 FT), 24 AWG - MOLEX</t>
  </si>
  <si>
    <t>CABLE, ASSEMBLY, ETHERNET, TEAL, HIGH FLEX, MICRO, 4 PIN D-CODE, MALE-IN-LINE / MALE, 2 PAIR, UNSHIELDED, CAT5E, TPE, 5 METER (16.4 FT), 24 AWG - MOLEX</t>
  </si>
  <si>
    <t>CABLE, ASSEMBLY, ETHERNET, TEAL, HIGH FLEX, MICRO, 4 PIN D-CODE, MALE-IN-LINE / MALE, 2 PAIR, UNSHIELDED, CAT5E, TPE, 6 METER (19.69 FT), 24 AWG - MOLEX</t>
  </si>
  <si>
    <t>CABLE, ASSEMBLY, ETHERNET, TEAL, HIGH FLEX, MICRO, 4 PIN D-CODE, MALE-IN-LINE / MALE, 2 PAIR, UNSHIELDED, CAT5E, TPE, 7 METER (22.97 FT), 24 AWG - MOLEX</t>
  </si>
  <si>
    <t>CABLE, ASSEMBLY, ETHERNET, TEAL, HIGH FLEX, MICRO, 4 PIN D-CODE, MALE-IN-LINE / MALE, 2 PAIR, UNSHIELDED, CAT5E, TPE, 8 METER (26.25 FT), 24 AWG - MOLEX</t>
  </si>
  <si>
    <t>CABLE, ASSEMBLY, ETHERNET, TEAL, HIGH FLEX, MICRO, 4 PIN D-CODE, MALE-IN-LINE / MALE, 2 PAIR, UNSHIELDED, CAT5E, TPE, 10 METER (32.81 FT), 24 AWG - MOLEX</t>
  </si>
  <si>
    <t>CABLE, ASSEMBLY, ETHERNET, TEAL, HIGH FLEX, MICRO, 4 PIN D-CODE, MALE-IN-LINE / MALE, 2 PAIR, UNSHIELDED, CAT5E, TPE, 12 METER (39.37 FT), 24 AWG - MOLEX</t>
  </si>
  <si>
    <t>CABLE, ASSEMBLY, ETHERNET, TEAL, HIGH FLEX, MICRO, 4 PIN D-CODE, MALE-IN-LINE / MALE, 2 PAIR, UNSHIELDED, CAT5E, TPE, 14 METER (45.93 FT), 24 AWG - MOLEX</t>
  </si>
  <si>
    <t>CABLE, ASSEMBLY, ETHERNET, TEAL, HIGH FLEX, MICRO, 4 PIN D-CODE, MALE-IN-LINE / MALE, 2 PAIR, UNSHIELDED, CAT5E, TPE, 15 METER (49.21 FT), 24 AWG - MOLEX</t>
  </si>
  <si>
    <t>CABLE, ASSEMBLY, ETHERNET, TEAL, HIGH FLEX, MICRO, 4 PIN D-CODE, MALE-IN-LINE / MALE, 2 PAIR, UNSHIELDED, CAT5E, TPE, 18 METER (59.06 FT), 24 AWG - MOLEX</t>
  </si>
  <si>
    <t>CABLE, ASSEMBLY, ETHERNET, TEAL, HIGH FLEX, MICRO, 4 PIN D-CODE, MALE-IN-LINE / MALE, 2 PAIR, UNSHIELDED, CAT5E, TPE, 23 METER (75.46 FT), 24 AWG - MOLEX</t>
  </si>
  <si>
    <t>CABLE, ASSEMBLY, ETHERNET, TEAL, HIGH FLEX, MICRO, 4 PIN D-CODE, MALE-IN-LINE / MALE, 2 PAIR, UNSHIELDED, CAT5E, TPE, 27 METER (88.58 FT), 24 AWG - MOLEX</t>
  </si>
  <si>
    <t>CABLE, ASSEMBLY, ETHERNET, TEAL, HIGH FLEX, MICRO, 4 PIN D-CODE, MALE-IN-LINE / MALE, 2 PAIR, UNSHIELDED, CAT5E, TPE, 30 METER (98.43 FT), 24 AWG - MOLEX</t>
  </si>
  <si>
    <t>CABLE, ASSEMBLY, ETHERNET, TEAL, HIGH FLEX, MICRO, 4 PIN D-CODE, MALE-IN-LINE / MALE, 2 PAIR, UNSHIELDED, CAT5E, TPE, 34 METER (111.55 FT), 24 AWG - MOLEX</t>
  </si>
  <si>
    <t>CABLE, ASSEMBLY, ETHERNET, TEAL, HIGH FLEX, MICRO, 4 PIN D-CODE, MALE-IN-LINE / MALE, 2 PAIR, UNSHIELDED, CAT5E, TPE, 38 METER (124.67 FT), 24 AWG - MOLEX</t>
  </si>
  <si>
    <t>CABLE, ASSEMBLY, ETHERNET, TEAL, HIGH FLEX, MICRO, 4 PIN D-CODE, MALE-IN-LINE / MALE, 2 PAIR, UNSHIELDED, CAT5E, TPE, 42 METER (137.8 FT), 24 AWG - MOLEX</t>
  </si>
  <si>
    <t>CABLE, ASSEMBLY, ETHERNET, TEAL, HIGH FLEX, MICRO, 4 PIN D-CODE, MALE-IN-LINE / MALE, 2 PAIR, UNSHIELDED, CAT5E, TPE, 46 METER (150.92 FT), 24 AWG - MOLEX</t>
  </si>
  <si>
    <t>CABLE, ASSEMBLY, ETHERNET, TEAL, HIGH FLEX, MICRO, 4 PIN D-CODE, MALE-IN-LINE / MALE, 2 PAIR, UNSHIELDED, CAT5E, TPE, 50 METER (164.04 FT), 24 AWG - MOLEX</t>
  </si>
  <si>
    <t>CABLE, ASSEMBLY, ETHERNET, TEAL, HIGH FLEX, MICRO, 4 PIN D-CODE, MALE-IN-LINE / MALE, 2 PAIR, UNSHIELDED, CAT5E, TPE, 54 METER (177.17 FT), 24 AWG - MOLEX</t>
  </si>
  <si>
    <t>CABLE, ASSEMBLY, ETHERNET, TEAL, HIGH FLEX, MICRO, 4 PIN D-CODE, MALE-IN-LINE / MALE, 2 PAIR, UNSHIELDED, CAT5E, TPE, 57 METER (187.01 FT), 24 AWG - MOLEX</t>
  </si>
  <si>
    <t>CABLE, ASSEMBLY, ETHERNET, TEAL, HIGH FLEX, MICRO, 4 PIN D-CODE, MALE-IN-LINE / MALE, 2 PAIR, UNSHIELDED, CAT5E, TPE, 61 METER (200.13 FT), 24 AWG - MOLEX</t>
  </si>
  <si>
    <t>CABLE, ASSEMBLY, ETHERNET, TEAL, HIGH FLEX, MICRO, 4 PIN D-CODE, MALE-IN-LINE / MALE, 2 PAIR, UNSHIELDED, CAT5E, TPE, 65 METER (213.25 FT), 24 AWG - MOLEX</t>
  </si>
  <si>
    <t>CABLE, ASSEMBLY, ETHERNET, TEAL, HIGH FLEX, MICRO, 4 PIN D-CODE, MALE-IN-LINE / MALE, 2 PAIR, UNSHIELDED, CAT5E, TPE, 70 METER (229.66 FT), 24 AWG - MOLEX</t>
  </si>
  <si>
    <t>CABLE, ASSEMBLY, ETHERNET, TEAL, HIGH FLEX, MICRO, 4 PIN D-CODE, MALE-IN-LINE / MALE, 2 PAIR, UNSHIELDED, CAT5E, TPE, 76 METER (249.34 FT), 24 AWG - MOLEX</t>
  </si>
  <si>
    <t>CABLE, ASSEMBLY, ETHERNET, TEAL, HIGH FLEX, MICRO, 4 PIN D-CODE, MALE-IN-LINE / MALE, 2 PAIR, UNSHIELDED, CAT5E, TPE, 80 METER (262.47 FT), 24 AWG - MOLEX</t>
  </si>
  <si>
    <t>CABLE, ASSEMBLY, ETHERNET, TEAL, HIGH FLEX, MICRO, 4 PIN D-CODE, MALE-IN-LINE / MALE, 2 PAIR, UNSHIELDED, CAT5E, TPE, 85 METER (278.87 FT), 24 AWG - MOLEX</t>
  </si>
  <si>
    <t>CABLE, ASSEMBLY, ETHERNET, TEAL, HIGH FLEX, MICRO, 4 PIN D-CODE, FEMALE-IN-LINE / MICRO, 8 PIN X-CODE, MALE-IN-LINE, 2 PAIR, UNSHIELDED, CAT5E, TPE, 1 METER (3.28 FT), 24 AWG - MOLEX</t>
  </si>
  <si>
    <t>CABLE, ASSEMBLY, ETHERNET, TEAL, HIGH FLEX, MICRO, 4 PIN D-CODE, MALE-IN-LINE 90 / MALE 90, 2 PAIR, UNSHIELDED, CAT5E, TPE, 0.3 METER (0.98 FT), 24 AWG - MOLEX</t>
  </si>
  <si>
    <t>CABLE, ASSEMBLY, ETHERNET, TEAL, HIGH FLEX, MICRO, 4 PIN D-CODE, MALE-IN-LINE 90 / MALE 90, 2 PAIR, UNSHIELDED, CAT5E, TPE, 1 METER (3.28 FT), 24 AWG - MOLEX</t>
  </si>
  <si>
    <t>CABLE, ASSEMBLY, ETHERNET, TEAL, HIGH FLEX, MICRO, 4 PIN D-CODE, MALE-IN-LINE 90 / MALE 90, 2 PAIR, UNSHIELDED, CAT5E, TPE, 2 METER (6.56 FT), 24 AWG - MOLEX</t>
  </si>
  <si>
    <t>CABLE, ASSEMBLY, ETHERNET, TEAL, HIGH FLEX, MICRO, 4 PIN D-CODE, MALE-IN-LINE 90 / MALE 90, 2 PAIR, UNSHIELDED, CAT5E, TPE, 3 METER (9.84 FT), 24 AWG - MOLEX</t>
  </si>
  <si>
    <t>CABLE, ASSEMBLY, ETHERNET, TEAL, HIGH FLEX, MICRO, 4 PIN D-CODE, MALE-IN-LINE 90 / MALE 90, 2 PAIR, UNSHIELDED, CAT5E, TPE, 4 METER (13.12 FT), 24 AWG - MOLEX</t>
  </si>
  <si>
    <t>CABLE, ASSEMBLY, ETHERNET, TEAL, HIGH FLEX, MICRO, 4 PIN D-CODE, MALE-IN-LINE 90 / MALE 90, 2 PAIR, UNSHIELDED, CAT5E, TPE, 5 METER (16.4 FT), 24 AWG - MOLEX</t>
  </si>
  <si>
    <t>CABLE, ASSEMBLY, ETHERNET, TEAL, HIGH FLEX, MICRO, 4 PIN D-CODE, MALE-IN-LINE 90 / MALE 90, 2 PAIR, UNSHIELDED, CAT5E, TPE, 6 METER (19.69 FT), 24 AWG - MOLEX</t>
  </si>
  <si>
    <t>CABLE, ASSEMBLY, ETHERNET, TEAL, HIGH FLEX, MICRO, 4 PIN D-CODE, MALE-IN-LINE 90 / MALE 90, 2 PAIR, UNSHIELDED, CAT5E, TPE, 7 METER (22.97 FT), 24 AWG - MOLEX</t>
  </si>
  <si>
    <t>CABLE, ASSEMBLY, ETHERNET, TEAL, HIGH FLEX, MICRO, 4 PIN D-CODE, MALE-IN-LINE 90 / MALE 90, 2 PAIR, UNSHIELDED, CAT5E, TPE, 8 METER (26.25 FT), 24 AWG - MOLEX</t>
  </si>
  <si>
    <t>CABLE, ASSEMBLY, ETHERNET, TEAL, HIGH FLEX, MICRO, 4 PIN D-CODE, MALE-IN-LINE 90 / MALE 90, 2 PAIR, UNSHIELDED, CAT5E, TPE, 10 METER (32.81 FT), 24 AWG - MOLEX</t>
  </si>
  <si>
    <t>CABLE, ASSEMBLY, ETHERNET, TEAL, HIGH FLEX, MICRO, 4 PIN D-CODE, MALE-IN-LINE 90 / MALE 90, 2 PAIR, UNSHIELDED, CAT5E, TPE, 12 METER (39.37 FT), 24 AWG - MOLEX</t>
  </si>
  <si>
    <t>CABLE, ASSEMBLY, ETHERNET, TEAL, HIGH FLEX, MICRO, 4 PIN D-CODE, MALE-IN-LINE 90 / MALE 90, 2 PAIR, UNSHIELDED, CAT5E, TPE, 14 METER (45.93 FT), 24 AWG - MOLEX</t>
  </si>
  <si>
    <t>CABLE, ASSEMBLY, ETHERNET, TEAL, HIGH FLEX, MICRO, 4 PIN D-CODE, MALE-IN-LINE 90 / MALE 90, 2 PAIR, UNSHIELDED, CAT5E, TPE, 15 METER (49.21 FT), 24 AWG - MOLEX</t>
  </si>
  <si>
    <t>CABLE, ASSEMBLY, ETHERNET, TEAL, HIGH FLEX, MICRO, 4 PIN D-CODE, MALE-IN-LINE 90 / MALE 90, 2 PAIR, UNSHIELDED, CAT5E, TPE, 18 METER (59.06 FT), 24 AWG - MOLEX</t>
  </si>
  <si>
    <t>CABLE, ASSEMBLY, ETHERNET, TEAL, HIGH FLEX, MICRO, 4 PIN D-CODE, MALE-IN-LINE 90 / MALE 90, 2 PAIR, UNSHIELDED, CAT5E, TPE, 23 METER (75.46 FT), 24 AWG - MOLEX</t>
  </si>
  <si>
    <t>CABLE, ASSEMBLY, ETHERNET, TEAL, HIGH FLEX, MICRO, 4 PIN D-CODE, MALE-IN-LINE 90 / MALE 90, 2 PAIR, UNSHIELDED, CAT5E, TPE, 27 METER (88.58 FT), 24 AWG - MOLEX</t>
  </si>
  <si>
    <t>CABLE, ASSEMBLY, ETHERNET, TEAL, HIGH FLEX, MICRO, 4 PIN D-CODE, MALE-IN-LINE 90 / MALE 90, 2 PAIR, UNSHIELDED, CAT5E, TPE, 30 METER (98.43 FT), 24 AWG - MOLEX</t>
  </si>
  <si>
    <t>CABLE, ASSEMBLY, ETHERNET, TEAL, HIGH FLEX, MICRO, 4 PIN D-CODE, MALE-IN-LINE 90 / MALE 90, 2 PAIR, UNSHIELDED, CAT5E, TPE, 34 METER (111.55 FT), 24 AWG - MOLEX</t>
  </si>
  <si>
    <t>CABLE, ASSEMBLY, ETHERNET, TEAL, HIGH FLEX, MICRO, 4 PIN D-CODE, MALE-IN-LINE 90 / MALE 90, 2 PAIR, UNSHIELDED, CAT5E, TPE, 38 METER (124.67 FT), 24 AWG - MOLEX</t>
  </si>
  <si>
    <t>CABLE, ASSEMBLY, ETHERNET, TEAL, HIGH FLEX, MICRO, 4 PIN D-CODE, MALE-IN-LINE 90 / MALE 90, 2 PAIR, UNSHIELDED, CAT5E, TPE, 42 METER (137.8 FT), 24 AWG - MOLEX</t>
  </si>
  <si>
    <t>CABLE, ASSEMBLY, ETHERNET, TEAL, HIGH FLEX, MICRO, 4 PIN D-CODE, MALE-IN-LINE 90 / MALE 90, 2 PAIR, UNSHIELDED, CAT5E, TPE, 46 METER (150.92 FT), 24 AWG - MOLEX</t>
  </si>
  <si>
    <t>CABLE, ASSEMBLY, ETHERNET, TEAL, HIGH FLEX, MICRO, 4 PIN D-CODE, MALE-IN-LINE 90 / MALE 90, 2 PAIR, UNSHIELDED, CAT5E, TPE, 50 METER (164.04 FT), 24 AWG - MOLEX</t>
  </si>
  <si>
    <t>CABLE, ASSEMBLY, ETHERNET, TEAL, HIGH FLEX, MICRO, 4 PIN D-CODE, MALE-IN-LINE 90 / MALE 90, 2 PAIR, UNSHIELDED, CAT5E, TPE, 54 METER (177.17 FT), 24 AWG - MOLEX</t>
  </si>
  <si>
    <t>CABLE, ASSEMBLY, ETHERNET, TEAL, HIGH FLEX, MICRO, 4 PIN D-CODE, MALE-IN-LINE 90 / MALE 90, 2 PAIR, UNSHIELDED, CAT5E, TPE, 57 METER (187.01 FT), 24 AWG - MOLEX</t>
  </si>
  <si>
    <t>CABLE, ASSEMBLY, ETHERNET, TEAL, HIGH FLEX, MICRO, 4 PIN D-CODE, MALE-IN-LINE 90 / MALE 90, 2 PAIR, UNSHIELDED, CAT5E, TPE, 61 METER (200.13 FT), 24 AWG - MOLEX</t>
  </si>
  <si>
    <t>CABLE, ASSEMBLY, ETHERNET, TEAL, HIGH FLEX, MICRO, 4 PIN D-CODE, MALE-IN-LINE 90 / MALE 90, 2 PAIR, UNSHIELDED, CAT5E, TPE, 65 METER (213.25 FT), 24 AWG - MOLEX</t>
  </si>
  <si>
    <t>CABLE, ASSEMBLY, ETHERNET, TEAL, HIGH FLEX, MICRO, 4 PIN D-CODE, MALE-IN-LINE 90 / MALE 90, 2 PAIR, UNSHIELDED, CAT5E, TPE, 70 METER (229.66 FT), 24 AWG - MOLEX</t>
  </si>
  <si>
    <t>CABLE, ASSEMBLY, ETHERNET, TEAL, HIGH FLEX, MICRO, 4 PIN D-CODE, MALE-IN-LINE 90 / MALE 90, 2 PAIR, UNSHIELDED, CAT5E, TPE, 76 METER (249.34 FT), 24 AWG - MOLEX</t>
  </si>
  <si>
    <t>CABLE, ASSEMBLY, ETHERNET, TEAL, HIGH FLEX, MICRO, 4 PIN D-CODE, MALE-IN-LINE 90 / MALE 90, 2 PAIR, UNSHIELDED, CAT5E, TPE, 80 METER (262.47 FT), 24 AWG - MOLEX</t>
  </si>
  <si>
    <t>CABLE, ASSEMBLY, ETHERNET, TEAL, HIGH FLEX, MICRO, 4 PIN D-CODE, MALE-IN-LINE 90 / MALE 90, 2 PAIR, UNSHIELDED, CAT5E, TPE, 85 METER (278.87 FT), 24 AWG - MOLEX</t>
  </si>
  <si>
    <t>CABLE, RECEPTACLE, ETHERNET, TEAL, MICRO, 4 PIN D-CODE, FEMALE, INTERNAL THREADS, TO MALE RJ45, 2 PAIR, UNSHIELDED, CAT5E, TPE, 0.5 METER (1.64 FT) PIGTAIL, PG9, 24 AWG - MOLEX</t>
  </si>
  <si>
    <t>CABLE, RECEPTACLE, ETHERNET, TEAL, MICRO, 4 PIN D-CODE, FEMALE, INTERNAL THREADS, TO MALE RJ45, 2 PAIR, UNSHIELDED, CAT5E, TPE, 1 METER (3.28 FT) PIGTAIL, PG9, 24 AWG - MOLEX</t>
  </si>
  <si>
    <t>CABLE, RECEPTACLE, ETHERNET, TEAL, MICRO, 4 PIN D-CODE, FEMALE, INTERNAL THREADS, TO MALE RJ45, 2 PAIR, UNSHIELDED, CAT5E, TPE, 2 METER (6.56 FT) PIGTAIL, PG9, 24 AWG - MOLEX</t>
  </si>
  <si>
    <t>CABLE, RECEPTACLE, ETHERNET, TEAL, MICRO, 4 PIN D-CODE, FEMALE, INTERNAL THREADS, TO MALE RJ45, 2 PAIR, UNSHIELDED, CAT5E, TPE, 3 METER (9.84 FT) PIGTAIL, PG9, 24 AWG - MOLEX</t>
  </si>
  <si>
    <t>CABLE, RECEPTACLE, ETHERNET, TEAL, MICRO, 4 PIN D-CODE, FEMALE, INTERNAL THREADS, TO MALE RJ45, 2 PAIR, UNSHIELDED, CAT5E, TPE, 4 METER (13.12 FT) PIGTAIL, PG9, 24 AWG - MOLEX</t>
  </si>
  <si>
    <t>CABLE, RECEPTACLE, ETHERNET, TEAL, MICRO, 4 PIN D-CODE, FEMALE, INTERNAL THREADS, TO MALE RJ45, 2 PAIR, UNSHIELDED, CAT5E, TPE, 5 METER (16.40 FT) PIGTAIL, PG9, 24 AWG - MOLEX</t>
  </si>
  <si>
    <t>CAPTIVE CLOSURE CAP WITH INTEGRAL RUBBERIZED LANYARD FOR IP67 FEMALE RJ45 - MOLEX</t>
  </si>
  <si>
    <t>ETHERNET CONVERTER BOX, RJ45 TO 8-POLE M12 X-CODE, SUPPORTS (2) CAT 5E, GIGABIT CONNECTIONS - MOLEX</t>
  </si>
  <si>
    <t>ETHERNET CONVERTER BOX, RJ45 TO 4-POLE M12 D-CODE, SUPPORTS (2) CAT 5E, 10/100 CONNECTIONS - MOLEX</t>
  </si>
  <si>
    <t>CABLE, ASSEMBLY, ETHERNET, TEAL, MICRO, 4 PIN D-CODE, MALE-IN-LINE / MALE, 2 PAIR, UNSHIELDED, CAT5E, TPE, 90 METER (295.28 FT), 24 AWG - MOLEX</t>
  </si>
  <si>
    <t>CABLE, ASSEMBLY, ETHERNET, TEAL, HIGH FLEX, MICRO, 4 PIN D-CODE, MALE-IN-LINE / FEMALE RJ45, IP67, 2 PAIR, UNSHIELDED, CAT5E, TPE, 0.5 METER (1.64 FT), 24 AWG - MOLEX</t>
  </si>
  <si>
    <t>CABLE, ASSEMBLY, ETHERNET, TEAL, HIGH FLEX, MICRO, 8 PIN X-CODE, MALE-IN-LINE / FEMALE RJ45, IP67, 4 PAIR, SHIELDED, CAT6A, TPE, 0.5 METER (1.64 FT), 26 AWG - MOLEX</t>
  </si>
  <si>
    <t>RECEPTACLE, ETHERNET, 4 PIN, MICRO, FEMALE INT THREAD REC, PG9, TO PIGTAIL, 2 PAIR, CAT5E, 24 AWG, UNSHIELDED, STRANDED, HIGH-FLEX, TPE, 2M (6.56 FT) - MOLEX</t>
  </si>
  <si>
    <t>CABLE, ASSEMBLY, ETHERNET, TEAL, HIGH FLEX, MICRO, 4 PIN D-CODE, FEMALE-IN-LINE / RJ45, MALE, 2 PAIR, UNSHIELDED, CAT5E, TPE, 1 METER (3.28 FT), 24 AWG - MOLEX</t>
  </si>
  <si>
    <t>CABLE, ASSEMBLY, ETHERNET, TEAL, HIGH FLEX, MICRO, 4 PIN D-CODE, MALE-IN-LINE / RJ45, MALE, 2 PAIR, UNSHIELDED, CAT5E, TPE, 1 METER (3.28 FT), 24 AWG - MOLEX</t>
  </si>
  <si>
    <t>CABLE, RECEPTACLE, DEVICENET TRUNK (THICK), MINI, 5 PIN, FEMALE, INTERNAL THREADS, 0.5 METER (1.64 FT) PIGTAIL, 1/2 INCH -14 NPT, 2X 15 AWG, 2X 18 AWG, SHIELD, 4 A, 300 V - MOLEX</t>
  </si>
  <si>
    <t>CABLE, RECEPTACLE, DEVICENET TRUNK (THICK), MINI, 5 PIN, FEMALE, INTERNAL THREADS, 1 METER (3.28 FT) PIGTAIL, 1/2 INCH -14 NPT, 2X 15 AWG, 2X 18 AWG, SHIELD, 4 A, 300 V - MOLEX</t>
  </si>
  <si>
    <t>CABLE, RECEPTACLE, DEVICENET TRUNK (THICK), MINI, 5 PIN, FEMALE, INTERNAL THREADS, 2 METER (6.56 FT) PIGTAIL, 1/2 INCH -14 NPT, 2X 15 AWG, 2X 18 AWG, SHIELD, 4 A, 300 V - MOLEX</t>
  </si>
  <si>
    <t>CABLE, RECEPTACLE, DEVICENET TRUNK (THICK), MINI, 5 PIN, FEMALE, INTERNAL THREADS, 4 METER (13.12 FT) PIGTAIL, 1/2 INCH -14 NPT, 2X 15 AWG, 2X 18 AWG, SHIELD, 4 A, 300 V - MOLEX</t>
  </si>
  <si>
    <t>CABLE, RECEPTACLE, DEVICENET TRUNK (THICK), MINI, 5 PIN, MALE, EXTERNAL THREADS, 0.5 METER (1.64 FT) PIGTAIL, 1/2 INCH -14 NPT, 2X 15 AWG, 2X 18 AWG, SHIELD, 4 A, 300 V - MOLEX</t>
  </si>
  <si>
    <t>CABLE, RECEPTACLE, DEVICENET TRUNK (THICK), MINI, 5 PIN, MALE, EXTERNAL THREADS, 1 METER (3.28 FT) PIGTAIL, 1/2 INCH -14 NPT, 2X 15 AWG, 2X 18 AWG, SHIELD, 4 A, 300 V - MOLEX</t>
  </si>
  <si>
    <t>CABLE, RECEPTACLE, DEVICENET TRUNK (THICK), MINI, 5 PIN, MALE, EXTERNAL THREADS, 2 METER (6.56 FT) PIGTAIL, 1/2 INCH -14 NPT, 2X 15 AWG, 2X 18 AWG, SHIELD, 4 A, 300 V - MOLEX</t>
  </si>
  <si>
    <t>CABLE, RECEPTACLE, DEVICENET TRUNK (THICK), MINI, 5 PIN, MALE, EXTERNAL THREADS, 4 METER (13.12 FT) PIGTAIL, 1/2 INCH -14 NPT, 2X 15 AWG, 2X 18 AWG, SHIELD, 4 A, 300 V - MOLEX</t>
  </si>
  <si>
    <t>CABLE, RECEPTACLE, DEVICENET  DROP (THIN), MINI, 5 PIN, MALE, EXTERNAL THREADS, 0.5 METER (1.64 FT) PIGTAIL, 1/2 INCH -14 NPT, 4X 18 AWG, SHIELD, 4 A, 300 V - MOLEX</t>
  </si>
  <si>
    <t>CABLE, RECEPTACLE, DEVICENET  DROP (THIN), MINI, 5 PIN, MALE, EXTERNAL THREADS, 1 METER (3.28 FT) PIGTAIL, 1/2 INCH -14 NPT, 4X 18 AWG, SHIELD, 4 A, 300 V - MOLEX</t>
  </si>
  <si>
    <t>CABLE, RECEPTACLE, DEVICENET  DROP (THIN), MINI, 5 PIN, MALE, EXTERNAL THREADS, 2 METER (6.56 FT) PIGTAIL, 1/2 INCH -14 NPT, 4X 18 AWG, SHIELD, 4 A, 300 V - MOLEX</t>
  </si>
  <si>
    <t>CABLE, RECEPTACLE, DEVICENET  DROP (THIN), MINI, 5 PIN, MALE, EXTERNAL THREADS, 3 METER (9.84 FT) PIGTAIL, 1/2 INCH -14 NPT, 4X 18 AWG, SHIELD, 4 A, 300 V - MOLEX</t>
  </si>
  <si>
    <t>CABLE, RECEPTACLE, DEVICENET  DROP (THIN), MINI, 5 PIN, MALE, EXTERNAL THREADS, 4 METER (13.12 FT) PIGTAIL, 1/2 INCH -14 NPT, 4X 18 AWG, SHIELD, 4 A, 300 V - MOLEX</t>
  </si>
  <si>
    <t>CABLE, MULTI-PORT TAP, DEVICENET, MINI, 5 PIN, MALE / 4X FEMALE, 4 A, 300 V - MOLEX</t>
  </si>
  <si>
    <t>CABLE, MULTI-PORT TAP, DEVICENET, MINI, 5 PIN, MALE / 8X FEMALE, 4 A, 300 V - MOLEX</t>
  </si>
  <si>
    <t>CABLE, MULTI-PORT TAP, DEVICENET, MINI, 5 PIN, MALE / 3X FEMALE, 4 A, 300 V - MOLEX</t>
  </si>
  <si>
    <t>CABLE, MULTI-PORT TAP, DEVICENET, MINI, 5 PIN, MALE / 6X FEMALE, 4 A, 300 V - MOLEX</t>
  </si>
  <si>
    <t>CABLE, DEVICENET DROP, THIN, MICRO 5 PIN, MALE-IN-LINE/ FEMALE, 1.0 METER (3.28 FT), 3A, 300 VAC - MOLEX</t>
  </si>
  <si>
    <t>CABLE, DEVICENET DROP, THIN, MINI 5 PIN, MALE-IN-LINE/ FEMALE MICRO 5 PIN, 1.0 METER (3.28 FT), 3A, 300 VAC - MOLEX</t>
  </si>
  <si>
    <t>CABLE, MULTI-PORT TAP, MINI, 4 PIN, MALE / 4X FEMALE, 10 A, 600 V - MOLEX</t>
  </si>
  <si>
    <t>CABLE, MULTI-PORT TAP, MINI, 4 PIN, MALE / 8X FEMALE, 10 A, 600 V - MOLEX</t>
  </si>
  <si>
    <t>CABLE, MULTI-PORT TAP, MINI, 3 PIN, MALE / 4X FEMALE, 13 A, 600 V - MOLEX</t>
  </si>
  <si>
    <t>CABLE, WYE, DEVICENET, MINI, 5 PIN, MALE / FEMALE / FEMALE, 4 A, 300 V - MOLEX</t>
  </si>
  <si>
    <t>CABLE, TEE, DEVICENET, MINI, 5 PIN, MALE / FEMALE / FEMALE, 4 A, 300 V - MOLEX</t>
  </si>
  <si>
    <t>CABLE, TEE, MINI, 3 PIN, MALE / FEMALE / FEMALE, 13 A, 600 V - MOLEX</t>
  </si>
  <si>
    <t>CABLE, TEE, MINI, 4 PIN, MALE / FEMALE / FEMALE, 10 A, 600 V - MOLEX</t>
  </si>
  <si>
    <t>CABLE, TEE, DEVICENET, POWER INSERTION, MINI, 5 PIN, MALE / FEMALE, 4 PIN, MALE, 4 A, 300 V - MOLEX</t>
  </si>
  <si>
    <t>CABLE, MULTI-PORT TAP, MINI, 3 PIN, MALE / 8X FEMALE, 13 A, 600 V - MOLEX</t>
  </si>
  <si>
    <t>RESISTOR, TERMINATOR, DEVICENET, MINI, FEMALE, INTERNAL THREADS, 1/4 W, 121 Ω - MOLEX</t>
  </si>
  <si>
    <t>RESISTOR, TERMINATOR, DEVICENET, MINI, MALE, EXTERNAL THREADS, 1/4 W, 121 Ω - MOLEX</t>
  </si>
  <si>
    <t>CABLE, ASSEMBLY, DEVICENET TRUNK (THICK), MINI, 5 PIN, MALE-IN-LINE / FEMALE, XX METER (XX FT), 2X 15 AWG, 2X 18 AWG, SHIELD, 4 A, 300 V, PLACEHOLDER FOR 019200 1M, 019201 2M, 019202 3M, 019203 4M, 019204 5M, 019205 6M - MOLEX</t>
  </si>
  <si>
    <t>CABLE, ASSEMBLY, DEVICENET TRUNK (THICK), MINI, 5 PIN, MALE-IN-LINE / FEMALE, 1 METER (3.28 FT), 2X 15 AWG, 2X 18 AWG, SHIELD, 4 A, 300 V - MOLEX</t>
  </si>
  <si>
    <t>CABLE, ASSEMBLY, DEVICENET TRUNK (THICK), MINI, 5 PIN, MALE-IN-LINE / FEMALE, 2 METER (6.56 FT), 2X 15 AWG, 2X 18 AWG, SHIELD, 4 A, 300 V - MOLEX</t>
  </si>
  <si>
    <t>CABLE, ASSEMBLY, DEVICENET TRUNK (THICK), MINI, 5 PIN, MALE-IN-LINE / FEMALE, 3 METER (9.84 FT), 2X 15 AWG, 2X 18 AWG, SHIELD, 4 A, 300 V - MOLEX</t>
  </si>
  <si>
    <t>CABLE, ASSEMBLY, DEVICENET TRUNK (THICK), MINI, 5 PIN, MALE-IN-LINE / FEMALE, 4 METER (13.12 FT), 2X 15 AWG, 2X 18 AWG, SHIELD, 4 A, 300 V - MOLEX</t>
  </si>
  <si>
    <t>CABLE, ASSEMBLY, DEVICENET TRUNK (THICK), MINI, 5 PIN, MALE-IN-LINE / FEMALE, 5 METER (16.40 FT), 2X 15 AWG, 2X 18 AWG, SHIELD, 4 A, 300 V - MOLEX</t>
  </si>
  <si>
    <t>CABLE, ASSEMBLY, DEVICENET TRUNK (THICK), MINI, 5 PIN, MALE-IN-LINE / FEMALE, 6 METER (19.68 FT), 2X 15 AWG, 2X 18 AWG, SHIELD, 4 A, 300 V - MOLEX</t>
  </si>
  <si>
    <t>CABLE, ASSEMBLY, DEVICENET TRUNK (THICK), MINI, 5 PIN, MALE-IN-LINE / FEMALE, 9 METER (29.53 FT), 2X 15 AWG, 2X 18 AWG, SHIELD, 4 A, 300 V - MOLEX</t>
  </si>
  <si>
    <t>CABLE, ASSEMBLY, DEVICENET TRUNK (THICK), MINI, 5 PIN, MALE-IN-LINE / FEMALE, 12 METER (39.37 FT), 2X 15 AWG, 2X 18 AWG, SHIELD, 4 A, 300 V - MOLEX</t>
  </si>
  <si>
    <t>CABLE, ASSEMBLY, DEVICENET TRUNK (THICK), MINI, 5 PIN, MALE-IN-LINE / FEMALE, 15 METER (49.21 FT), 2X 15 AWG, 2X 18 AWG, SHIELD, 4 A, 300 V - MOLEX</t>
  </si>
  <si>
    <t>CABLE, ASSEMBLY, DEVICENET TRUNK (THICK), MINI, 5 PIN, MALE-IN-LINE / FEMALE, 18 METER (59.06 FT), 2X 15 AWG, 2X 18 AWG, SHIELD, 4 A, 300 V - MOLEX</t>
  </si>
  <si>
    <t>CABLE, ASSEMBLY, DEVICENET TRUNK (THICK), MINI, 5 PIN, MALE-IN-LINE / FEMALE, 21 METER (68.90 FT), 2X 15 AWG, 2X 18 AWG, SHIELD, 4 A, 300 V - MOLEX</t>
  </si>
  <si>
    <t>CABLE, ASSEMBLY, DEVICENET TRUNK (THICK), MINI, 5 PIN, MALE-IN-LINE / FEMALE, 24 METER (78.74 FT), 2X 15 AWG, 2X 18 AWG, SHIELD, 4 A, 300 V - MOLEX</t>
  </si>
  <si>
    <t>CABLE, ASSEMBLY, DEVICENET TRUNK (THICK), MINI, 5 PIN, MALE-IN-LINE / FEMALE, 27 METER (88.58 FT), 2X 15 AWG, 2X 18 AWG, SHIELD, 4 A, 300 V - MOLEX</t>
  </si>
  <si>
    <t>CABLE, ASSEMBLY, DEVICENET TRUNK (THICK), MINI, 5 PIN, MALE-IN-LINE / FEMALE, 30 METER (98.42 FT), 2X 15 AWG, 2X 18 AWG, SHIELD, 4 A, 300 V - MOLEX</t>
  </si>
  <si>
    <t>CABLE, ASSEMBLY, DEVICENET TRUNK (THICK), MINI, 5 PIN, MALE-IN-LINE / FEMALE, 35 METER (114.83 FT), 2X 15 AWG, 2X 18 AWG, SHIELD, 4 A, 300 V - MOLEX</t>
  </si>
  <si>
    <t>CABLE, ASSEMBLY, DEVICENET TRUNK (THICK), MINI, 5 PIN, MALE-IN-LINE / FEMALE, 40 METER (131.23 FT), 2X 15 AWG, 2X 18 AWG, SHIELD, 4 A, 300 V - MOLEX</t>
  </si>
  <si>
    <t>CABLE, ASSEMBLY, DEVICENET TRUNK (THICK), MINI, 5 PIN, MALE-IN-LINE / FEMALE, 45 METER (147.64 FT), 2X 15 AWG, 2X 18 AWG, SHIELD, 4 A, 300 V - MOLEX</t>
  </si>
  <si>
    <t>CABLE, ASSEMBLY, DEVICENET TRUNK (THICK), MINI, 5 PIN, MALE-IN-LINE / FEMALE, 50 METER (164.04 FT), 2X 15 AWG, 2X 18 AWG, SHIELD, 4 A, 300 V - MOLEX</t>
  </si>
  <si>
    <t>CABLE, ASSEMBLY, DEVICENET TRUNK (THICK), MINI, 5 PIN, MALE-IN-LINE / FEMALE, 75 METER (246.06 FT), 2X 15 AWG, 2X 18 AWG, SHIELD, 4 A, 300 V - MOLEX</t>
  </si>
  <si>
    <t>CABLE, ASSEMBLY, DEVICENET TRUNK (THICK), MINI, 5 PIN, MALE-IN-LINE / FEMALE, 100 METER (328.08 FT), 2X 15 AWG, 2X 18 AWG, SHIELD, 4 A, 300 V - MOLEX</t>
  </si>
  <si>
    <t>CABLE, ASSEMBLY, DEVICENET TRUNK (THICK), MINI, 5 PIN, MALE-IN-LINE / FEMALE, 55 METER (180.45 FT), 2X 15 AWG, 2X 18 AWG, SHIELD, 4 A, 300 V - MOLEX</t>
  </si>
  <si>
    <t>CABLE, ASSEMBLY, DEVICENET TRUNK (THICK), MINI, 5 PIN, MALE-IN-LINE / FEMALE, 60 METER (196.85 FT), 2X 15 AWG, 2X 18 AWG, SHIELD, 4 A, 300 V - MOLEX</t>
  </si>
  <si>
    <t>CABLE, ASSEMBLY, DEVICENET TRUNK (THICK), MINI, 5 PIN, MALE-IN-LINE / FEMALE, 65 METER (213.26 FT), 2X 15 AWG, 2X 18 AWG, SHIELD, 4 A, 300 V - MOLEX</t>
  </si>
  <si>
    <t>CABLE, ASSEMBLY, DEVICENET TRUNK (THICK), MINI, 5 PIN, MALE-IN-LINE / FEMALE, 70 METER (229.66 FT), 2X 15 AWG, 2X 18 AWG, SHIELD, 4 A, 300 V - MOLEX</t>
  </si>
  <si>
    <t>CABLE, ASSEMBLY, DEVICENET TRUNK (THICK), MINI, 5 PIN, MALE-IN-LINE / FEMALE, 80 METER (262.47 FT), 2X 15 AWG, 2X 18 AWG, SHIELD, 4 A, 300 V - MOLEX</t>
  </si>
  <si>
    <t>CABLE, ASSEMBLY, DEVICENET TRUNK (THICK), MINI, 5 PIN, MALE-IN-LINE / FEMALE, 85 METER (278.87 FT), 2X 15 AWG, 2X 18 AWG, SHIELD, 4 A, 300 V - MOLEX</t>
  </si>
  <si>
    <t>CABLE, ASSEMBLY, DEVICENET TRUNK (THICK), MINI, 5 PIN, MALE-IN-LINE / FEMALE, 90 METER (295.28 FT), 2X 15 AWG, 2X 18 AWG, SHIELD, 4 A, 300 V - MOLEX</t>
  </si>
  <si>
    <t>CABLE, ASSEMBLY, DEVICENET TRUNK (THICK), MINI, 5 PIN, MALE-IN-LINE / FEMALE, 95 METER (311.68 FT), 2X 15 AWG, 2X 18 AWG, SHIELD, 4 A, 300 V - MOLEX</t>
  </si>
  <si>
    <t>CABLE, ASSEMBLY, DEVICENET TRUNK (THICK), HIGH FLEX, MINI, 5 PIN, MALE-IN-LINE / FEMALE, 1 METER (3.28 FT), 2X 15 AWG, 2X 18 AWG, SHIELD, 4 A, 300 V - MOLEX</t>
  </si>
  <si>
    <t>CABLE, ASSEMBLY, DEVICENET TRUNK (THICK), HIGH FLEX, MINI, 5 PIN, MALE-IN-LINE / FEMALE, 2 METER (6.56 FT), 2X 15 AWG, 2X 18 AWG, SHIELD, 4 A, 300 V - MOLEX</t>
  </si>
  <si>
    <t>CABLE, ASSEMBLY, DEVICENET TRUNK (THICK), HIGH FLEX, MINI, 5 PIN, MALE-IN-LINE / FEMALE, 3 METER (9.84 FT), 2X 15 AWG, 2X 18 AWG, SHIELD, 4 A, 300 V - MOLEX</t>
  </si>
  <si>
    <t>CABLE, ASSEMBLY, DEVICENET TRUNK (THICK), HIGH FLEX, MINI, 5 PIN, MALE-IN-LINE / FEMALE, 4 METER (13.12 FT), 2X 15 AWG, 2X 18 AWG, SHIELD, 4 A, 300 V - MOLEX</t>
  </si>
  <si>
    <t>CABLE, ASSEMBLY, DEVICENET TRUNK (THICK), HIGH FLEX, MINI, 5 PIN, MALE-IN-LINE / FEMALE, 6 METER (19.68 FT), 2X 15 AWG, 2X 18 AWG, SHIELD, 4 A, 300 V - MOLEX</t>
  </si>
  <si>
    <t>CABLE, ASSEMBLY, DEVICENET TRUNK (THICK), HIGH FLEX, MINI, 5 PIN, MALE-IN-LINE / FEMALE, 9 METER (29.53 FT), 2X 15 AWG, 2X 18 AWG, SHIELD, 4 A, 300 V - MOLEX</t>
  </si>
  <si>
    <t>CABLE, ASSEMBLY, DEVICENET TRUNK (THICK), HIGH FLEX, MINI, 5 PIN, MALE-IN-LINE / FEMALE, 12 METER (39.37 FT), 2X 15 AWG, 2X 18 AWG, SHIELD, 4 A, 300 V - MOLEX</t>
  </si>
  <si>
    <t>CABLE, ASSEMBLY, DEVICENET TRUNK (THICK), HIGH FLEX, MINI, 5 PIN, MALE-IN-LINE / FEMALE, 15 METER (49.21 FT), 2X 15 AWG, 2X 18 AWG, SHIELD, 4 A, 300 V - MOLEX</t>
  </si>
  <si>
    <t>CABLE, ASSEMBLY, DEVICENET TRUNK (THICK), HIGH FLEX, MINI, 5 PIN, MALE-IN-LINE / FEMALE, 18 METER (59.06 FT), 2X 15 AWG, 2X 18 AWG, SHIELD, 4 A, 300 V - MOLEX</t>
  </si>
  <si>
    <t>CABLE, ASSEMBLY, DEVICENET TRUNK (THICK), HIGH FLEX, MINI, 5 PIN, MALE-IN-LINE / FEMALE, 21 METER (68.90 FT), 2X 15 AWG, 2X 18 AWG, SHIELD, 4 A, 300 V - MOLEX</t>
  </si>
  <si>
    <t>CABLE, ASSEMBLY, DEVICENET TRUNK (THICK), HIGH FLEX, MINI, 5 PIN, MALE-IN-LINE / FEMALE, 24 METER (78.74 FT), 2X 15 AWG, 2X 18 AWG, SHIELD, 4 A, 300 V - MOLEX</t>
  </si>
  <si>
    <t>CABLE, ASSEMBLY, DEVICENET TRUNK (THICK), HIGH FLEX, MINI, 5 PIN, MALE-IN-LINE / FEMALE, 27 METER (88.58 FT), 2X 15 AWG, 2X 18 AWG, SHIELD, 4 A, 300 V - MOLEX</t>
  </si>
  <si>
    <t>CABLE, ASSEMBLY, DEVICENET TRUNK (THICK), HIGH FLEX, MINI, 5 PIN, MALE-IN-LINE / FEMALE, 30 METER (98.42 FT), 2X 15 AWG, 2X 18 AWG, SHIELD, 4 A, 300 V - MOLEX</t>
  </si>
  <si>
    <t>CABLE, ASSEMBLY, DEVICENET TRUNK (THICK), MINI, 5 PIN, MALE-IN-LINE / FEMALE 90, 1 METER (3.28 FT), 2X 15 AWG, 2X 18 AWG, SHIELD, 4 A, 300 V - MOLEX</t>
  </si>
  <si>
    <t>CABLE, ASSEMBLY, DEVICENET TRUNK (THICK), MINI, 5 PIN, MALE-IN-LINE / FEMALE 90, 2 METER (6.56 FT), 2X 15 AWG, 2X 18 AWG, SHIELD, 4 A, 300 V - MOLEX</t>
  </si>
  <si>
    <t>CABLE, ASSEMBLY, DEVICENET TRUNK (THICK), MINI, 5 PIN, MALE-IN-LINE / FEMALE 90, 3 METER (9.84 FT), 2X 15 AWG, 2X 18 AWG, SHIELD, 4 A, 300 V - MOLEX</t>
  </si>
  <si>
    <t>CABLE, ASSEMBLY, DEVICENET TRUNK (THICK), MINI, 5 PIN, MALE-IN-LINE / FEMALE 90, 4 METER (13.12 FT), 2X 15 AWG, 2X 18 AWG, SHIELD, 4 A, 300 V - MOLEX</t>
  </si>
  <si>
    <t>CABLE, ASSEMBLY, DEVICENET TRUNK (THICK), MINI, 5 PIN, MALE-IN-LINE / FEMALE 90, 6 METER (19.68 FT), 2X 15 AWG, 2X 18 AWG, SHIELD, 4 A, 300 V - MOLEX</t>
  </si>
  <si>
    <t>CABLE, ASSEMBLY, DEVICENET TRUNK (THICK), MINI, 5 PIN, MALE-IN-LINE / FEMALE 90, 9 METER (29.53 FT), 2X 15 AWG, 2X 18 AWG, SHIELD, 4 A, 300 V - MOLEX</t>
  </si>
  <si>
    <t>CABLE, ASSEMBLY, DEVICENET TRUNK (THICK), MINI, 5 PIN, MALE-IN-LINE / FEMALE 90, 12 METER (39.37 FT), 2X 15 AWG, 2X 18 AWG, SHIELD, 4 A, 300 V - MOLEX</t>
  </si>
  <si>
    <t>CABLE, ASSEMBLY, DEVICENET TRUNK (THICK), MINI, 5 PIN, MALE-IN-LINE / FEMALE 90, 15 METER (49.21 FT), 2X 15 AWG, 2X 18 AWG, SHIELD, 4 A, 300 V - MOLEX</t>
  </si>
  <si>
    <t>CABLE, ASSEMBLY, DEVICENET TRUNK (THICK), MINI, 5 PIN, MALE-IN-LINE / FEMALE 90, 18 METER (59.06 FT), 2X 15 AWG, 2X 18 AWG, SHIELD, 4 A, 300 V - MOLEX</t>
  </si>
  <si>
    <t>CABLE, ASSEMBLY, DEVICENET TRUNK (THICK), MINI, 5 PIN, MALE-IN-LINE / FEMALE 90, 21 METER (68.90 FT), 2X 15 AWG, 2X 18 AWG, SHIELD, 4 A, 300 V - MOLEX</t>
  </si>
  <si>
    <t>CABLE, ASSEMBLY, DEVICENET TRUNK (THICK), MINI, 5 PIN, MALE-IN-LINE / FEMALE 90, 24 METER (78.74 FT), 2X 15 AWG, 2X 18 AWG, SHIELD, 4 A, 300 V - MOLEX</t>
  </si>
  <si>
    <t>CABLE, ASSEMBLY, DEVICENET TRUNK (THICK), MINI, 5 PIN, MALE-IN-LINE / FEMALE 90, 27 METER (88.58 FT), 2X 15 AWG, 2X 18 AWG, SHIELD, 4 A, 300 V - MOLEX</t>
  </si>
  <si>
    <t>CABLE, ASSEMBLY, DEVICENET TRUNK (THICK), MINI, 5 PIN, MALE-IN-LINE / FEMALE 90, 30 METER (98.42 FT), 2X 15 AWG, 2X 18 AWG, SHIELD, 4 A, 300 V - MOLEX</t>
  </si>
  <si>
    <t>CABLE, ASSEMBLY, DEVICENET TRUNK (THICK), MINI, 5 PIN, MALE-IN-LINE 90 / FEMALE, 1 METER (3.28 FT), 2X 15 AWG, 2X 18 AWG, SHIELD, 4 A, 300 V - MOLEX</t>
  </si>
  <si>
    <t>CABLE, ASSEMBLY, DEVICENET TRUNK (THICK), MINI, 5 PIN, MALE-IN-LINE 90 / FEMALE, 2 METER (6.56 FT), 2X 15 AWG, 2X 18 AWG, SHIELD, 4 A, 300 V - MOLEX</t>
  </si>
  <si>
    <t>CABLE, ASSEMBLY, DEVICENET TRUNK (THICK), MINI, 5 PIN, MALE-IN-LINE 90 / FEMALE, 3 METER (9.84 FT), 2X 15 AWG, 2X 18 AWG, SHIELD, 4 A, 300 V - MOLEX</t>
  </si>
  <si>
    <t>CABLE, ASSEMBLY, DEVICENET TRUNK (THICK), MINI, 5 PIN, MALE-IN-LINE 90 / FEMALE, 4 METER (13.12 FT), 2X 15 AWG, 2X 18 AWG, SHIELD, 4 A, 300 V - MOLEX</t>
  </si>
  <si>
    <t>CABLE, ASSEMBLY, DEVICENET TRUNK (THICK), MINI, 5 PIN, MALE-IN-LINE 90 / FEMALE, 6 METER (19.68 FT), 2X 15 AWG, 2X 18 AWG, SHIELD, 4 A, 300 V - MOLEX</t>
  </si>
  <si>
    <t>CABLE, ASSEMBLY, DEVICENET TRUNK (THICK), MINI, 5 PIN, MALE-IN-LINE 90 / FEMALE, 9 METER (29.53 FT), 2X 15 AWG, 2X 18 AWG, SHIELD, 4 A, 300 V - MOLEX</t>
  </si>
  <si>
    <t>CABLE, ASSEMBLY, DEVICENET TRUNK (THICK), MINI, 5 PIN, MALE-IN-LINE 90 / FEMALE, 12 METER (39.37 FT), 2X 15 AWG, 2X 18 AWG, SHIELD, 4 A, 300 V - MOLEX</t>
  </si>
  <si>
    <t>CABLE, ASSEMBLY, DEVICENET TRUNK (THICK), MINI, 5 PIN, MALE-IN-LINE 90 / FEMALE, 15 METER (49.21 FT), 2X 15 AWG, 2X 18 AWG, SHIELD, 4 A, 300 V - MOLEX</t>
  </si>
  <si>
    <t>CABLE, ASSEMBLY, DEVICENET TRUNK (THICK), MINI, 5 PIN, MALE-IN-LINE 90 / FEMALE, 18 METER (59.06 FT), 2X 15 AWG, 2X 18 AWG, SHIELD, 4 A, 300 V - MOLEX</t>
  </si>
  <si>
    <t>CABLE, ASSEMBLY, DEVICENET TRUNK (THICK), MINI, 5 PIN, MALE-IN-LINE 90 / FEMALE, 21 METER (68.90 FT), 2X 15 AWG, 2X 18 AWG, SHIELD, 4 A, 300 V - MOLEX</t>
  </si>
  <si>
    <t>CABLE, ASSEMBLY, DEVICENET TRUNK (THICK), MINI, 5 PIN, MALE-IN-LINE 90 / FEMALE, 24 METER (78.74 FT), 2X 15 AWG, 2X 18 AWG, SHIELD, 4 A, 300 V - MOLEX</t>
  </si>
  <si>
    <t>CABLE, ASSEMBLY, DEVICENET TRUNK (THICK), MINI, 5 PIN, MALE-IN-LINE 90 / FEMALE, 27 METER (88.58 FT), 2X 15 AWG, 2X 18 AWG, SHIELD, 4 A, 300 V - MOLEX</t>
  </si>
  <si>
    <t>CABLE, ASSEMBLY, DEVICENET TRUNK (THICK), MINI, 5 PIN, MALE-IN-LINE 90 / FEMALE, 30 METER (98.42 FT), 2X 15 AWG, 2X 18 AWG, SHIELD, 4 A, 300 V - MOLEX</t>
  </si>
  <si>
    <t>CABLE, ASSEMBLY, DEVICENET TRUNK (THICK), MINI, 5 PIN, MALE-IN-LINE 90 / FEMALE 90, 1 METER (3.28 FT), 2X 15 AWG, 2X 18 AWG, SHIELD, 4 A, 300 V - MOLEX</t>
  </si>
  <si>
    <t>CABLE, ASSEMBLY, DEVICENET TRUNK (THICK), MINI, 5 PIN, MALE-IN-LINE 90 / FEMALE 90, 100 METER (328.08 FT), 2X 15 AWG, 2X 18 AWG, SHIELD, 4 A, 300 V - MOLEX</t>
  </si>
  <si>
    <t>CABLE, ASSEMBLY, DEVICENET TRUNK (THICK), MINI, 5 PIN, MALE-IN-LINE 90 / FEMALE 90, 12 METER (39.37 FT), 2X 15 AWG, 2X 18 AWG, SHIELD, 4 A, 300 V - MOLEX</t>
  </si>
  <si>
    <t>CABLE, ASSEMBLY, DEVICENET TRUNK (THICK), MINI, 5 PIN, MALE-IN-LINE 90 / FEMALE 90, 15 METER (49.21 FT), 2X 15 AWG, 2X 18 AWG, SHIELD, 4 A, 300 V - MOLEX</t>
  </si>
  <si>
    <t>CABLE, ASSEMBLY, DEVICENET TRUNK (THICK), MINI, 5 PIN, MALE-IN-LINE 90 / FEMALE 90, 18 METER (59.06 FT), 2X 15 AWG, 2X 18 AWG, SHIELD, 4 A, 300 V - MOLEX</t>
  </si>
  <si>
    <t>CABLE, ASSEMBLY, DEVICENET TRUNK (THICK), MINI, 5 PIN, MALE-IN-LINE 90 / FEMALE 90, 2 METER (6.56 FT), 2X 15 AWG, 2X 18 AWG, SHIELD, 4 A, 300 V - MOLEX</t>
  </si>
  <si>
    <t>CABLE, ASSEMBLY, DEVICENET TRUNK (THICK), MINI, 5 PIN, MALE-IN-LINE 90 / FEMALE 90, 21 METER (68.90 FT), 2X 15 AWG, 2X 18 AWG, SHIELD, 4 A, 300 V - MOLEX</t>
  </si>
  <si>
    <t>CABLE, ASSEMBLY, DEVICENET TRUNK (THICK), MINI, 5 PIN, MALE-IN-LINE 90 / FEMALE 90, 24 METER (78.74 FT), 2X 15 AWG, 2X 18 AWG, SHIELD, 4 A, 300 V - MOLEX</t>
  </si>
  <si>
    <t>CABLE, ASSEMBLY, DEVICENET TRUNK (THICK), MINI, 5 PIN, MALE-IN-LINE 90 / FEMALE 90, 27 METER (88.58 FT), 2X 15 AWG, 2X 18 AWG, SHIELD, 4 A, 300 V - MOLEX</t>
  </si>
  <si>
    <t>CABLE, ASSEMBLY, DEVICENET TRUNK (THICK), MINI, 5 PIN, MALE-IN-LINE 90 / FEMALE 90, 3 METER (9.84 FT), 2X 15 AWG, 2X 18 AWG, SHIELD, 4 A, 300 V - MOLEX</t>
  </si>
  <si>
    <t>CABLE, ASSEMBLY, DEVICENET TRUNK (THICK), MINI, 5 PIN, MALE-IN-LINE 90 / FEMALE 90, 30 METER (98.42 FT), 2X 15 AWG, 2X 18 AWG, SHIELD, 4 A, 300 V - MOLEX</t>
  </si>
  <si>
    <t>CABLE, ASSEMBLY, DEVICENET TRUNK (THICK), MINI, 5 PIN, MALE-IN-LINE 90 / FEMALE 90, 35 METER (114.83 FT), 2X 15 AWG, 2X 18 AWG, SHIELD, 4 A, 300 V - MOLEX</t>
  </si>
  <si>
    <t>CABLE, ASSEMBLY, DEVICENET TRUNK (THICK), MINI, 5 PIN, MALE-IN-LINE 90 / FEMALE 90, 4 METER (13.12 FT), 2X 15 AWG, 2X 18 AWG, SHIELD, 4 A, 300 V - MOLEX</t>
  </si>
  <si>
    <t>CABLE, ASSEMBLY, DEVICENET TRUNK (THICK), MINI, 5 PIN, MALE-IN-LINE 90 / FEMALE 90, 40 METER (131.23 FT), 2X 15 AWG, 2X 18 AWG, SHIELD, 4 A, 300 V - MOLEX</t>
  </si>
  <si>
    <t>CABLE, ASSEMBLY, DEVICENET TRUNK (THICK), MINI, 5 PIN, MALE-IN-LINE 90 / FEMALE 90, 45 METER (147.64 FT), 2X 15 AWG, 2X 18 AWG, SHIELD, 4 A, 300 V - MOLEX</t>
  </si>
  <si>
    <t>CABLE, ASSEMBLY, DEVICENET TRUNK (THICK), MINI, 5 PIN, MALE-IN-LINE 90 / FEMALE 90, 5 METER (16.40 FT), 2X 15 AWG, 2X 18 AWG, SHIELD, 4 A, 300 V - MOLEX</t>
  </si>
  <si>
    <t>CABLE, ASSEMBLY, DEVICENET TRUNK (THICK), MINI, 5 PIN, MALE-IN-LINE 90 / FEMALE 90, 50 METER (164.04 FT), 2X 15 AWG, 2X 18 AWG, SHIELD, 4 A, 300 V - MOLEX</t>
  </si>
  <si>
    <t>CABLE, ASSEMBLY, DEVICENET TRUNK (THICK), MINI, 5 PIN, MALE-IN-LINE 90 / FEMALE 90, 6 METER (19.68 FT), 2X 15 AWG, 2X 18 AWG, SHIELD, 4 A, 300 V - MOLEX</t>
  </si>
  <si>
    <t>CABLE, ASSEMBLY, DEVICENET TRUNK (THICK), MINI, 5 PIN, MALE-IN-LINE 90 / FEMALE 90, 75 METER (246.06 FT), 2X 15 AWG, 2X 18 AWG, SHIELD, 4 A, 300 V - MOLEX</t>
  </si>
  <si>
    <t>CABLE, ASSEMBLY, DEVICENET TRUNK (THICK), MINI, 5 PIN, MALE-IN-LINE 90 / FEMALE 90, 9 METER (29.53 FT), 2X 15 AWG, 2X 18 AWG, SHIELD, 4 A, 300 V - MOLEX</t>
  </si>
  <si>
    <t>CABLE, ASSEMBLY, DEVICENET  DROP (THIN), MINI, 5 PIN, MALE-IN-LINE / FEMALE, XX METER (XX FT), 4X 22 AWG, SHIELD, 4 A, 300 V, PLACEHOLDER FOR 019350 0.5M, 019351 1M, 019352 2M, 019353 3M, 019354 4M - MOLEX</t>
  </si>
  <si>
    <t>CABLE, ASSEMBLY, DEVICENET  DROP (THIN), MINI, 5 PIN, MALE-IN-LINE / FEMALE, 0.5 METER (1.64FT), 4X 22 AWG, SHIELD, 4 A, 300 V - MOLEX</t>
  </si>
  <si>
    <t>CABLE, ASSEMBLY, DEVICENET  DROP (THIN), MINI, 5 PIN, MALE-IN-LINE / FEMALE, 1 METER (3.28 FT), 4X 22 AWG, SHIELD, 4 A, 300 V - MOLEX</t>
  </si>
  <si>
    <t>CABLE, ASSEMBLY, DEVICENET  DROP (THIN), MINI, 5 PIN, MALE-IN-LINE / FEMALE, 2 METER (6.56 FT), 4X 22 AWG, SHIELD, 4 A, 300 V - MOLEX</t>
  </si>
  <si>
    <t>CABLE, ASSEMBLY, DEVICENET  DROP (THIN), MINI, 5 PIN, MALE-IN-LINE / FEMALE, 3 METER (9.84 FT), 4X 22 AWG, SHIELD, 4 A, 300 V - MOLEX</t>
  </si>
  <si>
    <t>CABLE, ASSEMBLY, DEVICENET  DROP (THIN), MINI, 5 PIN, MALE-IN-LINE / FEMALE, 4 METER (13.12 FT), 4X 22 AWG, SHIELD, 4 A, 300 V - MOLEX</t>
  </si>
  <si>
    <t>CABLE, ASSEMBLY, DEVICENET  DROP (THIN), MINI, 5 PIN, MALE-IN-LINE / FEMALE, 5 METER (16.40 FT), 4X 22 AWG, SHIELD, 4 A, 300 V - MOLEX</t>
  </si>
  <si>
    <t>CABLE, ASSEMBLY, DEVICENET  DROP (THIN), MINI, 5 PIN, MALE-IN-LINE / FEMALE, 6 METER (19.68 FT), 4X 22 AWG, SHIELD, 4 A, 300 V - MOLEX</t>
  </si>
  <si>
    <t>CABLE, ASSEMBLY, DEVICENET  DROP (THIN), HIGH FLEX, MINI, 5 PIN, MALE-IN-LINE / FEMALE, 1 METER (3.28 FT), 4X 22 AWG, SHIELD, 4 A, 300 V - MOLEX</t>
  </si>
  <si>
    <t>CABLE, ASSEMBLY, DEVICENET  DROP (THIN), HIGH FLEX, MINI, 5 PIN, MALE-IN-LINE / FEMALE, 2 METER (6.56 FT), 4X 22 AWG, SHIELD, 4 A, 300 V - MOLEX</t>
  </si>
  <si>
    <t>CABLE, ASSEMBLY, DEVICENET  DROP (THIN), HIGH FLEX, MINI, 5 PIN, MALE-IN-LINE / FEMALE, 3 METER (9.84 FT), 4X 22 AWG, SHIELD, 4 A, 300 V - MOLEX</t>
  </si>
  <si>
    <t>CABLE, ASSEMBLY, DEVICENET  DROP (THIN), HIGH FLEX, MINI, 5 PIN, MALE-IN-LINE / FEMALE, 4 METER (13.12 FT), 4X 22 AWG, SHIELD, 4 A, 300 V - MOLEX</t>
  </si>
  <si>
    <t>CABLE, ASSEMBLY, DEVICENET  DROP (THIN), HIGH FLEX, MINI, 5 PIN, MALE-IN-LINE / FEMALE, 6 METER (19.68 FT), 4X 22 AWG, SHIELD, 4 A, 300 V - MOLEX</t>
  </si>
  <si>
    <t>CABLE, ASSEMBLY, DEVICENET  DROP (THIN), HIGH FLEX, MINI, 5 PIN, MALE-IN-LINE / FEMALE, 5 METER (16.40 FT), 4X 22 AWG, SHIELD, 4 A, 300 V - MOLEX</t>
  </si>
  <si>
    <t>CABLE, ASSEMBLY, DEVICENET  DROP (THIN), HIGH FLEX, MICRO, 5 PIN A-CODE, MALE-IN-LINE / FEMALE, 5 METER (16.40 FT), 4X 22 AWG, SHIELD, 4 A, 300 V - MOLEX</t>
  </si>
  <si>
    <t>CABLE, ASSEMBLY, DEVICENET  DROP (THIN), HIGH FLEX, MICRO, 5 PIN A-CODE, MALE-IN-LINE / FEMALE 90, 5 METER (16.40 FT), 4X 22 AWG, SHIELD, 4 A, 300 V - MOLEX</t>
  </si>
  <si>
    <t>CABLE, ASSEMBLY, DEVICENET  DROP (THIN), MINI, 5 PIN, MALE-IN-LINE / FEMALE 90, 1 METER (3.28 FT), 4X 22 AWG, SHIELD, 4 A, 300 V - MOLEX</t>
  </si>
  <si>
    <t>CABLE, ASSEMBLY, DEVICENET  DROP (THIN), MINI, 5 PIN, MALE-IN-LINE / FEMALE 90, 2 METER (6.56 FT), 4X 22 AWG, SHIELD, 4 A, 300 V - MOLEX</t>
  </si>
  <si>
    <t>CABLE, ASSEMBLY, DEVICENET  DROP (THIN), MINI, 5 PIN, MALE-IN-LINE / FEMALE 90, 3 METER (9.84 FT), 4X 22 AWG, SHIELD, 4 A, 300 V - MOLEX</t>
  </si>
  <si>
    <t>CABLE, ASSEMBLY, DEVICENET  DROP (THIN), MINI, 5 PIN, MALE-IN-LINE / FEMALE 90, 4 METER (13.12 FT), 4X 22 AWG, SHIELD, 4 A, 300 V - MOLEX</t>
  </si>
  <si>
    <t>CABLE, ASSEMBLY, DEVICENET  DROP (THIN), MINI, 5 PIN, MALE-IN-LINE / FEMALE 90, 6 METER (19.68 FT), 4X 22 AWG, SHIELD, 4 A, 300 V - MOLEX</t>
  </si>
  <si>
    <t>CABLE, ASSEMBLY, DEVICENET  DROP (THIN), MINI, 5 PIN, MALE-IN-LINE 90 / FEMALE, 1 METER (3.28 FT), 4X 22 AWG, SHIELD, 4 A, 300 V - MOLEX</t>
  </si>
  <si>
    <t>CABLE, ASSEMBLY, DEVICENET  DROP (THIN), MINI, 5 PIN, MALE-IN-LINE 90 / FEMALE, 2 METER (6.56 FT), 4X 22 AWG, SHIELD, 4 A, 300 V - MOLEX</t>
  </si>
  <si>
    <t>CABLE, ASSEMBLY, DEVICENET  DROP (THIN), MINI, 5 PIN, MALE-IN-LINE 90 / FEMALE, 3 METER (9.84 FT), 4X 22 AWG, SHIELD, 4 A, 300 V - MOLEX</t>
  </si>
  <si>
    <t>CABLE, ASSEMBLY, DEVICENET  DROP (THIN), MINI, 5 PIN, MALE-IN-LINE 90 / FEMALE, 4 METER (13.12 FT), 4X 22 AWG, SHIELD, 4 A, 300 V - MOLEX</t>
  </si>
  <si>
    <t>CABLE, ASSEMBLY, DEVICENET  DROP (THIN), MINI, 5 PIN, MALE-IN-LINE 90 / FEMALE, 6 METER (19.68 FT), 4X 22 AWG, SHIELD, 4 A, 300 V - MOLEX</t>
  </si>
  <si>
    <t>CABLE, ASSEMBLY, MINI, 3 PIN, MALE-IN-LINE / FEMALE, TPE, TC-ER, 50 METER (164.04 FT), 16 AWG, 13 A, 600 V - MOLEX</t>
  </si>
  <si>
    <t>CABLE, ASSEMBLY, MINI, 3 PIN, MALE-IN-LINE / FEMALE, TPE, TC-ER, 57 METER (187.01 FT), 16 AWG, 13 A, 600 V - MOLEX</t>
  </si>
  <si>
    <t>CABLE, ASSEMBLY, MINI, 4 PIN, MALE-IN-LINE / FEMALE, TPE, TC-ER, 57 METER (187.01 FT), 16 AWG, 10 A, 600 V - MOLEX</t>
  </si>
  <si>
    <t>CABLE, ASSEMBLY, MINI, 4 PIN, MALE-IN-LINE / FEMALE, TPE, TC-ER, 27 METER (88.58 FT), 16 AWG, 10 A, 600 V - MOLEX</t>
  </si>
  <si>
    <t>CABLE, ASSEMBLY, ETHERNET, TEAL, HIGH FLEX, MICRO, 4 PIN D-CODE, MALE-IN-LINE / MICRO, 8 PIN X-CODE, MALE-IN-LINE, 2 PAIR, UNSHIELDED, CAT5E, TPE, 0.3 METER (0.98 FT), 24 AWG - MOLEX</t>
  </si>
  <si>
    <t>CABLE, ASSEMBLY, ETHERNET, TEAL, HIGH FLEX, MICRO, 4 PIN D-CODE, MALE-IN-LINE / MICRO, 8 PIN X-CODE, MALE-IN-LINE, 2 PAIR, UNSHIELDED, CAT5E, TPE, 1 METER (3.28 FT), 24 AWG - MOLEX</t>
  </si>
  <si>
    <t>CABLE, ASSEMBLY, ETHERNET, TEAL, HIGH FLEX, MICRO, 4 PIN D-CODE, MALE-IN-LINE / MICRO, 8 PIN X-CODE, MALE-IN-LINE, 2 PAIR, UNSHIELDED, CAT5E, TPE, 2 METER (6.56 FT), 24 AWG - MOLEX</t>
  </si>
  <si>
    <t>CABLE, ASSEMBLY, ETHERNET, TEAL, HIGH FLEX, MICRO, 4 PIN D-CODE, MALE-IN-LINE / MICRO, 8 PIN X-CODE, MALE-IN-LINE, 2 PAIR, UNSHIELDED, CAT5E, TPE, 3 METER (9.84 FT), 24 AWG - MOLEX</t>
  </si>
  <si>
    <t>CABLE, ASSEMBLY, ETHERNET, TEAL, HIGH FLEX, MICRO, 4 PIN D-CODE, MALE-IN-LINE / MICRO, 8 PIN X-CODE, MALE-IN-LINE, 2 PAIR, UNSHIELDED, CAT5E, TPE, 4 METER (13.12 FT), 24 AWG - MOLEX</t>
  </si>
  <si>
    <t>CABLE, ASSEMBLY, ETHERNET, TEAL, HIGH FLEX, MICRO, 4 PIN D-CODE, MALE-IN-LINE / MICRO, 8 PIN X-CODE, MALE-IN-LINE, 2 PAIR, UNSHIELDED, CAT5E, TPE, 5 METER (16.4 FT), 24 AWG - MOLEX</t>
  </si>
  <si>
    <t>CABLE, ASSEMBLY, ETHERNET, TEAL, HIGH FLEX, MICRO, 4 PIN D-CODE, MALE-IN-LINE / MICRO, 8 PIN X-CODE, MALE-IN-LINE, 2 PAIR, UNSHIELDED, CAT5E, TPE, 6 METER (19.69 FT), 24 AWG - MOLEX</t>
  </si>
  <si>
    <t>CABLE, ASSEMBLY, ETHERNET, TEAL, HIGH FLEX, MICRO, 4 PIN D-CODE, MALE-IN-LINE / MICRO, 8 PIN X-CODE, MALE-IN-LINE, 2 PAIR, UNSHIELDED, CAT5E, TPE, 7 METER (22.97 FT), 24 AWG - MOLEX</t>
  </si>
  <si>
    <t>CABLE, ASSEMBLY, ETHERNET, TEAL, HIGH FLEX, MICRO, 4 PIN D-CODE, MALE-IN-LINE / MICRO, 8 PIN X-CODE, MALE-IN-LINE, 2 PAIR, UNSHIELDED, CAT5E, TPE, 8 METER (26.25 FT), 24 AWG - MOLEX</t>
  </si>
  <si>
    <t>CABLE, ASSEMBLY, ETHERNET, TEAL, HIGH FLEX, MICRO, 4 PIN D-CODE, MALE-IN-LINE / MICRO, 8 PIN X-CODE, MALE-IN-LINE, 2 PAIR, UNSHIELDED, CAT5E, TPE, 10 METER (32.81 FT), 24 AWG - MOLEX</t>
  </si>
  <si>
    <t>CABLE, ASSEMBLY, ETHERNET, TEAL, HIGH FLEX, MICRO, 4 PIN D-CODE, MALE-IN-LINE / MICRO, 8 PIN X-CODE, MALE-IN-LINE, 2 PAIR, UNSHIELDED, CAT5E, TPE, 12 METER (39.37 FT), 24 AWG - MOLEX</t>
  </si>
  <si>
    <t>CABLE, ASSEMBLY, ETHERNET, TEAL, HIGH FLEX, MICRO, 4 PIN D-CODE, MALE-IN-LINE / MICRO, 8 PIN X-CODE, MALE-IN-LINE, 2 PAIR, UNSHIELDED, CAT5E, TPE, 14 METER (45.93 FT), 24 AWG - MOLEX</t>
  </si>
  <si>
    <t>CABLE, ASSEMBLY, ETHERNET, TEAL, HIGH FLEX, MICRO, 4 PIN D-CODE, MALE-IN-LINE / MICRO, 8 PIN X-CODE, MALE-IN-LINE, 2 PAIR, UNSHIELDED, CAT5E, TPE, 15 METER (49.21 FT), 24 AWG - MOLEX</t>
  </si>
  <si>
    <t>CABLE, ASSEMBLY, ETHERNET, TEAL, HIGH FLEX, MICRO, 4 PIN D-CODE, MALE-IN-LINE / MICRO, 8 PIN X-CODE, MALE-IN-LINE, 2 PAIR, UNSHIELDED, CAT5E, TPE, 18 METER (59.06 FT), 24 AWG - MOLEX</t>
  </si>
  <si>
    <t>CABLE, ASSEMBLY, ETHERNET, TEAL, HIGH FLEX, MICRO, 4 PIN D-CODE, MALE-IN-LINE / MICRO, 8 PIN X-CODE, MALE-IN-LINE, 2 PAIR, UNSHIELDED, CAT5E, TPE, 23 METER (75.46 FT), 24 AWG - MOLEX</t>
  </si>
  <si>
    <t>CABLE, ASSEMBLY, ETHERNET, TEAL, HIGH FLEX, MICRO, 4 PIN D-CODE, MALE-IN-LINE / MICRO, 8 PIN X-CODE, MALE-IN-LINE, 2 PAIR, UNSHIELDED, CAT5E, TPE, 27 METER (88.58 FT), 24 AWG - MOLEX</t>
  </si>
  <si>
    <t>CABLE, ASSEMBLY, ETHERNET, TEAL, HIGH FLEX, MICRO, 4 PIN D-CODE, MALE-IN-LINE / MICRO, 8 PIN X-CODE, MALE-IN-LINE, 2 PAIR, UNSHIELDED, CAT5E, TPE, 30 METER (98.43 FT), 24 AWG - MOLEX</t>
  </si>
  <si>
    <t>CABLE, ASSEMBLY, ETHERNET, TEAL, HIGH FLEX, MICRO, 4 PIN D-CODE, MALE-IN-LINE / MICRO, 8 PIN X-CODE, MALE-IN-LINE, 2 PAIR, UNSHIELDED, CAT5E, TPE, 34 METER (111.55 FT), 24 AWG - MOLEX</t>
  </si>
  <si>
    <t>CABLE, ASSEMBLY, ETHERNET, TEAL, HIGH FLEX, MICRO, 4 PIN D-CODE, MALE-IN-LINE / MICRO, 8 PIN X-CODE, MALE-IN-LINE, 2 PAIR, UNSHIELDED, CAT5E, TPE, 38 METER (124.67 FT), 24 AWG - MOLEX</t>
  </si>
  <si>
    <t>CABLE, ASSEMBLY, ETHERNET, TEAL, HIGH FLEX, MICRO, 4 PIN D-CODE, MALE-IN-LINE / MICRO, 8 PIN X-CODE, MALE-IN-LINE, 2 PAIR, UNSHIELDED, CAT5E, TPE, 42 METER (137.8 FT), 24 AWG - MOLEX</t>
  </si>
  <si>
    <t>CABLE, ASSEMBLY, ETHERNET, TEAL, HIGH FLEX, MICRO, 4 PIN D-CODE, MALE-IN-LINE / MICRO, 8 PIN X-CODE, MALE-IN-LINE, 2 PAIR, UNSHIELDED, CAT5E, TPE, 46 METER (150.92 FT), 24 AWG - MOLEX</t>
  </si>
  <si>
    <t>CABLE, ASSEMBLY, ETHERNET, TEAL, HIGH FLEX, MICRO, 4 PIN D-CODE, MALE-IN-LINE / MICRO, 8 PIN X-CODE, MALE-IN-LINE, 2 PAIR, UNSHIELDED, CAT5E, TPE, 50 METER (164.04 FT), 24 AWG - MOLEX</t>
  </si>
  <si>
    <t>CABLE, ASSEMBLY, ETHERNET, TEAL, HIGH FLEX, MICRO, 4 PIN D-CODE, MALE-IN-LINE / MICRO, 8 PIN X-CODE, MALE-IN-LINE, 2 PAIR, UNSHIELDED, CAT5E, TPE, 54 METER (177.17 FT), 24 AWG - MOLEX</t>
  </si>
  <si>
    <t>CABLE, ASSEMBLY, ETHERNET, TEAL, HIGH FLEX, MICRO, 4 PIN D-CODE, MALE-IN-LINE / MICRO, 8 PIN X-CODE, MALE-IN-LINE, 2 PAIR, UNSHIELDED, CAT5E, TPE, 57 METER (187.01 FT), 24 AWG - MOLEX</t>
  </si>
  <si>
    <t>CABLE, ASSEMBLY, ETHERNET, TEAL, HIGH FLEX, MICRO, 4 PIN D-CODE, MALE-IN-LINE / MICRO, 8 PIN X-CODE, MALE-IN-LINE, 2 PAIR, UNSHIELDED, CAT5E, TPE, 61 METER (200.13 FT), 24 AWG - MOLEX</t>
  </si>
  <si>
    <t>CABLE, ASSEMBLY, ETHERNET, TEAL, HIGH FLEX, MICRO, 4 PIN D-CODE, MALE-IN-LINE / MICRO, 8 PIN X-CODE, MALE-IN-LINE, 2 PAIR, UNSHIELDED, CAT5E, TPE, 65 METER (213.25 FT), 24 AWG - MOLEX</t>
  </si>
  <si>
    <t>CABLE, ASSEMBLY, ETHERNET, TEAL, HIGH FLEX, MICRO, 4 PIN D-CODE, MALE-IN-LINE / MICRO, 8 PIN X-CODE, MALE-IN-LINE, 2 PAIR, UNSHIELDED, CAT5E, TPE, 70 METER (229.66 FT), 24 AWG - MOLEX</t>
  </si>
  <si>
    <t>CABLE, ASSEMBLY, ETHERNET, TEAL, HIGH FLEX, MICRO, 4 PIN D-CODE, MALE-IN-LINE / MICRO, 8 PIN X-CODE, MALE-IN-LINE, 2 PAIR, UNSHIELDED, CAT5E, TPE, 76 METER (249.34 FT), 24 AWG - MOLEX</t>
  </si>
  <si>
    <t>CABLE, ASSEMBLY, ETHERNET, TEAL, HIGH FLEX, MICRO, 4 PIN D-CODE, MALE-IN-LINE / MICRO, 8 PIN X-CODE, MALE-IN-LINE, 2 PAIR, UNSHIELDED, CAT5E, TPE, 80 METER (262.47 FT), 24 AWG - MOLEX</t>
  </si>
  <si>
    <t>CABLE, ASSEMBLY, ETHERNET, TEAL, HIGH FLEX, MICRO, 4 PIN D-CODE, MALE-IN-LINE / MICRO, 8 PIN X-CODE, MALE-IN-LINE, 2 PAIR, UNSHIELDED, CAT5E, TPE, 85 METER (278.87 FT), 24 AWG - MOLEX</t>
  </si>
  <si>
    <t>CABLE, ASSEMBLY, ETHERNET, TEAL, MICRO, 4 PIN D-CODE, MALE-IN-LINE / MICRO, 8 PIN X-CODE, MALE-IN-LINE, 2 PAIR, UNSHIELDED, CAT5E, PVC, 90 METER (295.28 FT), 24 AWG - MOLEX</t>
  </si>
  <si>
    <t>CABLE, RECEPTACLE, ETHERNET, TEAL, MICRO, 8 PIN X-CODE, FEMALE, INTERNAL THREADS, TO MALE RJ45, 4 PAIR, SHIELDED, CAT6A, TPE, 0.5 METER (1.64 FT) PIGTAIL, PG9, 26 AWG - MOLEX</t>
  </si>
  <si>
    <t>CABLE, RECEPTACLE, ETHERNET, TEAL, MICRO, 8 PIN X-CODE, FEMALE, INTERNAL THREADS, TO MALE RJ45, 4 PAIR, SHIELDED, CAT6A, TPE, 1 METER (3.28 FT) PIGTAIL, PG9, 26 AWG - MOLEX</t>
  </si>
  <si>
    <t>CABLE, RECEPTACLE, ETHERNET, TEAL, MICRO, 8 PIN X-CODE, FEMALE, INTERNAL THREADS, TO MALE RJ45, 4 PAIR, SHIELDED, CAT6A, TPE, 2 METER (6.56 FT) PIGTAIL, PG9, 26 AWG - MOLEX</t>
  </si>
  <si>
    <t>CABLE, RECEPTACLE, ETHERNET, TEAL, MICRO, 8 PIN X-CODE, FEMALE, INTERNAL THREADS, TO MALE RJ45, 4 PAIR, SHIELDED, CAT6A, TPE, 3 METER (9.84 FT) PIGTAIL, PG9, 26 AWG - MOLEX</t>
  </si>
  <si>
    <t>CABLE, RECEPTACLE, ETHERNET, TEAL, MICRO, 8 PIN X-CODE, FEMALE, INTERNAL THREADS, TO MALE RJ45, 4 PAIR, SHIELDED, CAT6A, TPE, 4 METER (13.12 FT) PIGTAIL, PG9, 26 AWG - MOLEX</t>
  </si>
  <si>
    <t>CABLE, RECEPTACLE, ETHERNET, TEAL, MICRO, 8 PIN X-CODE, FEMALE, INTERNAL THREADS, TO MALE RJ45, 4 PAIR, SHIELDED, CAT6A, TPE, 5 METER (16.40 FT) PIGTAIL, PG9, 26 AWG - MOLEX</t>
  </si>
  <si>
    <t>CABLE, ASSEMBLY, ETHERNET, TEAL, HIGH FLEX, RJ45, MALE-IN-LINE / MALE, 4 PAIR, SHIELDED, CAT6A, TPE, 0.5 METER (1.64 FT), 26 AWG - MOLEX</t>
  </si>
  <si>
    <t>CABLE, ASSEMBLY, ETHERNET, TEAL, HIGH FLEX, RJ45, MALE-IN-LINE / MALE, 4 PAIR, SHIELDED, CAT6A, TPE, 1 METER (3.28 FT), 26 AWG - MOLEX</t>
  </si>
  <si>
    <t>CABLE, ASSEMBLY, ETHERNET, TEAL, HIGH FLEX, RJ45, MALE-IN-LINE / MALE, 4 PAIR, SHIELDED, CAT6A, TPE, 2 METER (6.56 FT), 26 AWG - MOLEX</t>
  </si>
  <si>
    <t>CABLE, ASSEMBLY, ETHERNET, TEAL, HIGH FLEX, RJ45, MALE-IN-LINE / MALE, 4 PAIR, SHIELDED, CAT6A, TPE, 3 METER (9.84 FT), 26 AWG - MOLEX</t>
  </si>
  <si>
    <t>CABLE, ASSEMBLY, ETHERNET, TEAL, HIGH FLEX, RJ45, MALE-IN-LINE / MALE, 4 PAIR, SHIELDED, CAT6A, TPE, 4 METER (13.12 FT), 26 AWG - MOLEX</t>
  </si>
  <si>
    <t>CABLE, ASSEMBLY, ETHERNET, TEAL, HIGH FLEX, RJ45, MALE-IN-LINE / MALE, 4 PAIR, SHIELDED, CAT6A, TPE, 5 METER (16.4 FT), 26 AWG - MOLEX</t>
  </si>
  <si>
    <t>CABLE, ASSEMBLY, ETHERNET, TEAL, HIGH FLEX, MICRO, 8 PIN X-CODE, MALE-IN-LINE / MALE, 4 PAIR, SHIELDED, CAT6A, TPE, XX METER (XX FT), 26 AWG, PLACEHOLDER FOR 019559 0.3M, 019560 1M, 019561 2M, 019562 3M, 019563 4M, 019564 5M, 019565 6M - MOLEX</t>
  </si>
  <si>
    <t>CABLE, ASSEMBLY, ETHERNET, TEAL, HIGH FLEX, MICRO, 8 PIN X-CODE, MALE-IN-LINE / MALE, 4 PAIR, SHIELDED, CAT6A, TPE, 0.3 METER (0.98 FT), 26 AWG - MOLEX</t>
  </si>
  <si>
    <t>CABLE, ASSEMBLY, ETHERNET, TEAL, HIGH FLEX, MICRO, 8 PIN X-CODE, MALE-IN-LINE / MALE, 4 PAIR, SHIELDED, CAT6A, TPE, 1 METER (3.28 FT), 26 AWG - MOLEX</t>
  </si>
  <si>
    <t>CABLE, ASSEMBLY, ETHERNET, TEAL, HIGH FLEX, MICRO, 8 PIN X-CODE, MALE-IN-LINE / MALE, 4 PAIR, SHIELDED, CAT6A, TPE, 2 METER (6.56 FT), 26 AWG - MOLEX</t>
  </si>
  <si>
    <t>CABLE, ASSEMBLY, ETHERNET, TEAL, HIGH FLEX, MICRO, 8 PIN X-CODE, MALE-IN-LINE / MALE, 4 PAIR, SHIELDED, CAT6A, TPE, 3 METER (9.84 FT), 26 AWG - MOLEX</t>
  </si>
  <si>
    <t>CABLE, ASSEMBLY, ETHERNET, TEAL, HIGH FLEX, MICRO, 8 PIN X-CODE, MALE-IN-LINE / MALE, 4 PAIR, SHIELDED, CAT6A, TPE, 4 METER (13.12 FT), 26 AWG - MOLEX</t>
  </si>
  <si>
    <t>CABLE, ASSEMBLY, ETHERNET, TEAL, HIGH FLEX, MICRO, 8 PIN X-CODE, MALE-IN-LINE / MALE, 4 PAIR, SHIELDED, CAT6A, TPE, 5 METER (16.4 FT), 26 AWG - MOLEX</t>
  </si>
  <si>
    <t>CABLE, ASSEMBLY, ETHERNET, TEAL, HIGH FLEX, MICRO, 8 PIN X-CODE, MALE-IN-LINE / MALE, 4 PAIR, SHIELDED, CAT6A, TPE, 6 METER (19.69 FT), 26 AWG - MOLEX</t>
  </si>
  <si>
    <t>CABLE, ASSEMBLY, ETHERNET, TEAL, HIGH FLEX, MICRO, 8 PIN X-CODE, MALE-IN-LINE / MALE, 4 PAIR, SHIELDED, CAT6A, TPE, 7 METER (22.97 FT), 26 AWG - MOLEX</t>
  </si>
  <si>
    <t>CABLE, ASSEMBLY, ETHERNET, TEAL, HIGH FLEX, MICRO, 8 PIN X-CODE, MALE-IN-LINE / MALE, 4 PAIR, SHIELDED, CAT6A, TPE, 8 METER (26.25 FT), 26 AWG - MOLEX</t>
  </si>
  <si>
    <t>CABLE, ASSEMBLY, ETHERNET, TEAL, HIGH FLEX, MICRO, 8 PIN X-CODE, MALE-IN-LINE / MALE, 4 PAIR, SHIELDED, CAT6A, TPE, 10 METER (32.81 FT), 26 AWG - MOLEX</t>
  </si>
  <si>
    <t>CABLE, ASSEMBLY, ETHERNET, TEAL, HIGH FLEX, MICRO, 8 PIN X-CODE, MALE-IN-LINE / MALE, 4 PAIR, SHIELDED, CAT6A, TPE, 12 METER (39.37 FT), 26 AWG - MOLEX</t>
  </si>
  <si>
    <t>CABLE, ASSEMBLY, ETHERNET, TEAL, HIGH FLEX, MICRO, 8 PIN X-CODE, MALE-IN-LINE / MALE, 4 PAIR, SHIELDED, CAT6A, TPE, 14 METER (45.93 FT), 26 AWG - MOLEX</t>
  </si>
  <si>
    <t>CABLE, ASSEMBLY, ETHERNET, TEAL, HIGH FLEX, MICRO, 8 PIN X-CODE, MALE-IN-LINE / MALE, 4 PAIR, SHIELDED, CAT6A, TPE, 15 METER (49.21 FT), 26 AWG - MOLEX</t>
  </si>
  <si>
    <t>CABLE, ASSEMBLY, ETHERNET, TEAL, HIGH FLEX, MICRO, 8 PIN X-CODE, MALE-IN-LINE / MALE, 4 PAIR, SHIELDED, CAT6A, TPE, 18 METER (59.06 FT), 26 AWG - MOLEX</t>
  </si>
  <si>
    <t>CABLE, ASSEMBLY, ETHERNET, TEAL, HIGH FLEX, MICRO, 8 PIN X-CODE, MALE-IN-LINE / MALE, 4 PAIR, SHIELDED, CAT6A, TPE, 23 METER (75.46 FT), 26 AWG - MOLEX</t>
  </si>
  <si>
    <t>CABLE, ASSEMBLY, ETHERNET, TEAL, HIGH FLEX, MICRO, 8 PIN X-CODE, MALE-IN-LINE / MALE, 4 PAIR, SHIELDED, CAT6A, TPE, 27 METER (88.58 FT), 26 AWG - MOLEX</t>
  </si>
  <si>
    <t>CABLE, ASSEMBLY, ETHERNET, TEAL, HIGH FLEX, MICRO, 8 PIN X-CODE, MALE-IN-LINE / MALE, 4 PAIR, SHIELDED, CAT6A, TPE, 30 METER (98.43 FT), 26 AWG - MOLEX</t>
  </si>
  <si>
    <t>CABLE, ASSEMBLY, ETHERNET, TEAL, HIGH FLEX, MICRO, 8 PIN X-CODE, MALE-IN-LINE / MALE, 4 PAIR, SHIELDED, CAT6A, TPE, 34 METER (111.55 FT), 26 AWG - MOLEX</t>
  </si>
  <si>
    <t>CABLE, ASSEMBLY, ETHERNET, TEAL, HIGH FLEX, MICRO, 8 PIN X-CODE, MALE-IN-LINE / MALE, 4 PAIR, SHIELDED, CAT6A, TPE, 38 METER (124.67 FT), 26 AWG - MOLEX</t>
  </si>
  <si>
    <t>CABLE, ASSEMBLY, ETHERNET, TEAL, HIGH FLEX, MICRO, 8 PIN X-CODE, MALE-IN-LINE / MALE, 4 PAIR, SHIELDED, CAT6A, TPE, 42 METER (137.8 FT), 26 AWG - MOLEX</t>
  </si>
  <si>
    <t>CABLE, ASSEMBLY, ETHERNET, TEAL, HIGH FLEX, MICRO, 8 PIN X-CODE, MALE-IN-LINE / MALE, 4 PAIR, SHIELDED, CAT6A, TPE, 46 METER (150.92 FT), 26 AWG - MOLEX</t>
  </si>
  <si>
    <t>CABLE, ASSEMBLY, ETHERNET, TEAL, HIGH FLEX, MICRO, 8 PIN X-CODE, MALE-IN-LINE / MALE, 4 PAIR, SHIELDED, CAT6A, TPE, 50 METER (164.04 FT), 26 AWG - MOLEX</t>
  </si>
  <si>
    <t>CABLE, ASSEMBLY, ETHERNET, TEAL, HIGH FLEX, MICRO, 8 PIN X-CODE, MALE-IN-LINE / MALE, 4 PAIR, SHIELDED, CAT6A, TPE, 54 METER (177.17 FT), 26 AWG - MOLEX</t>
  </si>
  <si>
    <t>CABLE, ASSEMBLY, ETHERNET, TEAL, HIGH FLEX, MICRO, 8 PIN X-CODE, MALE-IN-LINE / MALE, 4 PAIR, SHIELDED, CAT6A, TPE, 57 METER (187.01 FT), 26 AWG - MOLEX</t>
  </si>
  <si>
    <t>CABLE, ASSEMBLY, ETHERNET, TEAL, HIGH FLEX, MICRO, 8 PIN X-CODE, MALE-IN-LINE / MALE, 4 PAIR, SHIELDED, CAT6A, TPE, 61 METER (200.13 FT), 26 AWG - MOLEX</t>
  </si>
  <si>
    <t>CABLE, ASSEMBLY, ETHERNET, TEAL, HIGH FLEX, MICRO, 8 PIN X-CODE, MALE-IN-LINE / MALE, 4 PAIR, SHIELDED, CAT6A, TPE, 65 METER (213.25 FT), 26 AWG - MOLEX</t>
  </si>
  <si>
    <t>CABLE, ASSEMBLY, ETHERNET, TEAL, HIGH FLEX, MICRO, 8 PIN X-CODE, MALE-IN-LINE / MALE, 4 PAIR, SHIELDED, CAT6A, TPE, 70 METER (229.66 FT), 26 AWG - MOLEX</t>
  </si>
  <si>
    <t>CABLE, ASSEMBLY, ETHERNET, TEAL, HIGH FLEX, MICRO, 8 PIN X-CODE, MALE-IN-LINE / MALE, 4 PAIR, SHIELDED, CAT6A, TPE, 76 METER (249.34 FT), 26 AWG - MOLEX</t>
  </si>
  <si>
    <t>CABLE, ASSEMBLY, ETHERNET, TEAL, HIGH FLEX, MICRO, 8 PIN X-CODE, MALE-IN-LINE / MALE, 4 PAIR, SHIELDED, CAT6A, TPE, 80 METER (262.47 FT), 26 AWG - MOLEX</t>
  </si>
  <si>
    <t>CABLE, ASSEMBLY, ETHERNET, TEAL, HIGH FLEX, MICRO, 8 PIN X-CODE, MALE-IN-LINE / MALE, 4 PAIR, SHIELDED, CAT6A, TPE, 85 METER (278.87 FT), 26 AWG - MOLEX</t>
  </si>
  <si>
    <t>CABLE, ASSEMBLY, ETHERNET, TEAL, HIGH FLEX, MICRO, 8 PIN X-CODE, MALE-IN-LINE / MALE, 4 PAIR, SHIELDED, CAT6A, TPE, 90 METER (295.28 FT), 26 AWG - MOLEX</t>
  </si>
  <si>
    <t>CABLE, ASSEMBLY, ETHERNET, TEAL, HIGH FLEX, MICRO, 8 PIN X-CODE, MALE-IN-LINE / MALE, 4 PAIR, SHIELDED, CAT6A, TPE, 95 METER (311.68 FT), 26 AWG - MOLEX</t>
  </si>
  <si>
    <t>CABLE, ASSEMBLY, M35, 4 PIN, MALE-IN-LINE / FEMALE, TPE, TC-ER, XX METER (XX FT), 10 AWG, 32 A, 600 V, PLACEHOLDER FOR 019600 1M, 019601 2M, 019602 3M, 019603 4M, 019604 5M, 019605 6M - MOLEX</t>
  </si>
  <si>
    <t>CABLE, ASSEMBLY, M35, 4 PIN, MALE-IN-LINE / FEMALE, TPE, TC-ER, 1 METER (3.28 FT), 10 AWG, 32 A, 600 V - MOLEX</t>
  </si>
  <si>
    <t>CABLE, ASSEMBLY, M35, 4 PIN, MALE-IN-LINE / FEMALE, TPE, TC-ER, 2 METER (6.56 FT), 10 AWG, 32 A, 600 V - MOLEX</t>
  </si>
  <si>
    <t>CABLE, ASSEMBLY, M35, 4 PIN, MALE-IN-LINE / FEMALE, TPE, TC-ER, 3 METER (9.84 FT), 10 AWG, 32 A, 600 V - MOLEX</t>
  </si>
  <si>
    <t>CABLE, ASSEMBLY, M35, 4 PIN, MALE-IN-LINE / FEMALE, TPE, TC-ER, 4 METER (13.12 FT), 10 AWG, 32 A, 600 V - MOLEX</t>
  </si>
  <si>
    <t>CABLE, ASSEMBLY, M35, 4 PIN, MALE-IN-LINE / FEMALE, TPE, TC-ER, 5 METER (16.40 FT), 10 AWG, 32 A, 600 V - MOLEX</t>
  </si>
  <si>
    <t>CABLE, ASSEMBLY, M35, 4 PIN, MALE-IN-LINE / FEMALE, TPE, TC-ER, 6 METER (19.68 FT), 10 AWG, 32 A, 600 V - MOLEX</t>
  </si>
  <si>
    <t>CABLE, ASSEMBLY, M35, 4 PIN, MALE-IN-LINE / FEMALE, TPE, TC-ER, 8 METER (26.25 FT), 10 AWG, 32 A, 600 V - MOLEX</t>
  </si>
  <si>
    <t>CABLE, ASSEMBLY, M35, 4 PIN, MALE-IN-LINE / FEMALE, TPE, TC-ER, 12 METER (39.37 FT), 10 AWG, 32 A, 600 V - MOLEX</t>
  </si>
  <si>
    <t>CABLE, ASSEMBLY, M35, 4 PIN, MALE-IN-LINE / FEMALE, TPE, TC-ER, 15 METER (49.21 FT), 10 AWG, 32 A, 600 V - MOLEX</t>
  </si>
  <si>
    <t>CABLE, ASSEMBLY, M35, 4 PIN, MALE-IN-LINE / FEMALE, TPE, TC-ER, 18 METER (59.06 FT), 10 AWG, 32 A, 600 V - MOLEX</t>
  </si>
  <si>
    <t>CABLE, ASSEMBLY, M35, 4 PIN, MALE-IN-LINE / FEMALE, TPE, TC-ER, 23 METER (75.46 FT), 10 AWG, 32 A, 600 V - MOLEX</t>
  </si>
  <si>
    <t>CABLE, ASSEMBLY, M35, 4 PIN, MALE-IN-LINE / FEMALE, TPE, TC-ER, 30 METER (98.42 FT), 10 AWG, 32 A, 600 V - MOLEX</t>
  </si>
  <si>
    <t>CABLE, ASSEMBLY, M35, 4 PIN, MALE-IN-LINE / FEMALE, TPE, TC-ER, 38 METER (124.67 FT), 10 AWG, 32 A, 600 V - MOLEX</t>
  </si>
  <si>
    <t>CABLE, ASSEMBLY, M35, 4 PIN, MALE-IN-LINE / FEMALE, TPE, TC-ER, 46 METER (150.92 FT), 10 AWG, 32 A, 600 V - MOLEX</t>
  </si>
  <si>
    <t>CABLE, ASSEMBLY, M35, 4 PIN, MALE-IN-LINE / FEMALE, TPE, TC-ER, 54 METER (177.16 FT), 10 AWG, 32 A, 600 V - MOLEX</t>
  </si>
  <si>
    <t>CABLE, ASSEMBLY, M35, 4 PIN, MALE-IN-LINE / FEMALE, TPE, TC-ER, 61 METER (200.13 FT), 10 AWG, 32 A, 600 V - MOLEX</t>
  </si>
  <si>
    <t>CABLE, ASSEMBLY, M35, 4 PIN, MALE-IN-LINE / FEMALE, TPE, TC-ER, 76 METER (249.34 FT), 10 AWG, 32 A, 600 V - MOLEX</t>
  </si>
  <si>
    <t>CABLE, ASSEMBLY, M35, 4 PIN, MALE-IN-LINE / FEMALE, TPE, TC-ER, 90 METER (295.28 FT), 10 AWG, 32 A, 600 V - MOLEX</t>
  </si>
  <si>
    <t>CABLE, ASSEMBLY, M35, 4 PIN, MALE-IN-LINE / FEMALE, TPE, TC-ER, 7 METER (22.96 FT), 10 AWG, 32 A, 600 V - MOLEX</t>
  </si>
  <si>
    <t>CABLE, ASSEMBLY, M35, 4 PIN, MALE-IN-LINE / FEMALE, TPE, TC-ER, 10 METER (32.81 FT), 10 AWG, 32 A, 600 V - MOLEX</t>
  </si>
  <si>
    <t>CABLE, ASSEMBLY, M35, 4 PIN, MALE-IN-LINE / FEMALE, TPE, TC-ER, 14 METER (45.93 FT), 10 AWG, 32 A, 600 V - MOLEX</t>
  </si>
  <si>
    <t>CABLE, ASSEMBLY, M35, 4 PIN, MALE-IN-LINE / FEMALE, TPE, TC-ER, 27 METER (88.58 FT), 10 AWG, 32 A, 600 V - MOLEX</t>
  </si>
  <si>
    <t>CABLE, ASSEMBLY, M35, 4 PIN, MALE-IN-LINE / FEMALE, TPE, TC-ER, 34 METER (111.55 FT), 10 AWG, 32 A, 600 V - MOLEX</t>
  </si>
  <si>
    <t>CABLE, ASSEMBLY, M35, 4 PIN, MALE-IN-LINE / FEMALE, TPE, TC-ER, 42 METER (137.80 FT), 10 AWG, 32 A, 600 V - MOLEX</t>
  </si>
  <si>
    <t>CABLE, ASSEMBLY, M35, 4 PIN, MALE-IN-LINE / FEMALE, TPE, TC-ER, 50 METER (164.04 FT), 10 AWG, 32 A, 600 V - MOLEX</t>
  </si>
  <si>
    <t>CABLE, ASSEMBLY, M35, 4 PIN, MALE-IN-LINE / FEMALE, TPE, TC-ER, 57 METER (187.01 FT), 10 AWG, 32 A, 600 V - MOLEX</t>
  </si>
  <si>
    <t>CABLE, ASSEMBLY, M35, 4 PIN, MALE-IN-LINE / FEMALE, TPE, TC-ER, 65 METER (213.25 FT), 10 AWG, 32 A, 600 V - MOLEX</t>
  </si>
  <si>
    <t>CABLE, ASSEMBLY, M35, 4 PIN, MALE-IN-LINE / FEMALE, TPE, TC-ER, 70 METER (229.66 FT), 10 AWG, 32 A, 600 V - MOLEX</t>
  </si>
  <si>
    <t>CABLE, ASSEMBLY, M35, 4 PIN, MALE-IN-LINE / FEMALE, TPE, TC-ER, 80 METER (262.47 FT), 10 AWG, 32 A, 600 V - MOLEX</t>
  </si>
  <si>
    <t>CABLE, ASSEMBLY, M35, 4 PIN, MALE-IN-LINE / FEMALE, TPE, TC-ER, 85 METER (278.87 FT), 10 AWG, 32 A, 600 V - MOLEX</t>
  </si>
  <si>
    <t>CABLE, ASSEMBLY, HIGH FLEX, M35, 4 PIN, MALE-IN-LINE / FEMALE, TPE, TC-ER, XX METER (XX FT), 10 AWG, 32 A, 600 V, PLACEHOLDER FOR 019646 10M, 019647 12M, 019648 15M, 019649 18M - MOLEX</t>
  </si>
  <si>
    <t>CABLE, ASSEMBLY, HIGH FLEX, M35, 4 PIN, MALE-IN-LINE / FEMALE, TPE, TC-ER, 10 METER (32.81 FT), 10 AWG, 32 A, 600 V - MOLEX</t>
  </si>
  <si>
    <t>CABLE, ASSEMBLY, HIGH FLEX, M35, 4 PIN, MALE-IN-LINE / FEMALE, TPE, TC-ER, 12 METER (39.37 FT), 10 AWG, 32 A, 600 V - MOLEX</t>
  </si>
  <si>
    <t>CABLE, ASSEMBLY, HIGH FLEX, M35, 4 PIN, MALE-IN-LINE / FEMALE, TPE, TC-ER, 15 METER (49.21 FT), 10 AWG, 32 A, 600 V - MOLEX</t>
  </si>
  <si>
    <t>CABLE, ASSEMBLY, HIGH FLEX, M35, 4 PIN, MALE-IN-LINE / FEMALE, TPE, TC-ER, 18 METER (59.06 FT), 10 AWG, 32 A, 600 V - MOLEX</t>
  </si>
  <si>
    <t>CABLE, RECEPTACLE, M35, 4 PIN (3X BK, 1X GNYE), MALE, EXTERNAL THREADS, 0.5 METER (1.64 FT) PIGTAIL, 1/2 INCH -14 NPT, 10 AWG, 32 A, 600 V - MOLEX</t>
  </si>
  <si>
    <t>CABLE, RECEPTACLE, M35, 4 PIN (3X BK, 1X GNYE), MALE, EXTERNAL THREADS, 1 METER (3.28 FT) PIGTAIL, 1/2 INCH -14 NPT, 10 AWG, 32 A, 600 V - MOLEX</t>
  </si>
  <si>
    <t>CABLE, RECEPTACLE, M35, 4 PIN (3X BK, 1X GNYE), MALE, EXTERNAL THREADS, 2 METER (6.56 FT) PIGTAIL, 1/2 INCH -14 NPT, 10 AWG, 32 A, 600 V - MOLEX</t>
  </si>
  <si>
    <t>CABLE, RECEPTACLE, M35, 4 PIN (3X BK, 1X GNYE), MALE, EXTERNAL THREADS, 3 METER (9.84 FT) PIGTAIL, 1/2 INCH -14 NPT, 10 AWG, 32 A, 600 V - MOLEX</t>
  </si>
  <si>
    <t>CABLE, RECEPTACLE, M35, 4 PIN (3X BK, 1X GNYE), MALE, EXTERNAL THREADS, 4 METER (13.12 FT) PIGTAIL, 1/2 INCH -14 NPT, 10 AWG, 32 A, 600 V - MOLEX</t>
  </si>
  <si>
    <t>CABLE, RECEPTACLE, M35, 4 PIN (3X BK, 1X GNYE), MALE, EXTERNAL THREADS, 5 METER (16.40 FT) PIGTAIL, 1/2 INCH -14 NPT, 10 AWG, 32 A, 600 V - MOLEX</t>
  </si>
  <si>
    <t>CABLE, RECEPTACLE, M35, 4 PIN (3X BK, 1X GNYE), FEMALE, INTERNAL THREADS, 0.5 METER (1.64 FT) PIGTAIL, 1/2 INCH -14 NPT, 10 AWG, 32 A, 600 V - MOLEX</t>
  </si>
  <si>
    <t>CABLE, RECEPTACLE, M35, 4 PIN (3X BK, 1X GNYE), FEMALE, INTERNAL THREADS, 1 METER (3.28 FT) PIGTAIL, 1/2 INCH -14 NPT, 10 AWG, 32 A, 600 V - MOLEX</t>
  </si>
  <si>
    <t>CABLE, RECEPTACLE, M35, 4 PIN (3X BK, 1X GNYE), FEMALE, INTERNAL THREADS, 2 METER (6.56 FT) PIGTAIL, 1/2 INCH -14 NPT, 10 AWG, 32 A, 600 V - MOLEX</t>
  </si>
  <si>
    <t>CABLE, RECEPTACLE, M35, 4 PIN (3X BK, 1X GNYE), FEMALE, INTERNAL THREADS, 3 METER (9.84 FT) PIGTAIL, 1/2 INCH -14 NPT, 10 AWG, 32 A, 600 V - MOLEX</t>
  </si>
  <si>
    <t>CABLE, RECEPTACLE, M35, 4 PIN (3X BK, 1X GNYE), FEMALE, INTERNAL THREADS, 4 METER (13.12 FT) PIGTAIL, 1/2 INCH -14 NPT, 10 AWG, 32 A, 600 V - MOLEX</t>
  </si>
  <si>
    <t>CABLE, RECEPTACLE, M35, 4 PIN (3X BK, 1X GNYE), FEMALE, INTERNAL THREADS, 5 METER (16.40 FT) PIGTAIL, 1/2 INCH -14 NPT, 10 AWG, 32 A, 600 V - MOLEX</t>
  </si>
  <si>
    <t>CABLE, CONNECTOR, M35, 4 PIN, MALE, FIELD ATTACH END, 32 A, 600 V - MOLEX</t>
  </si>
  <si>
    <t>CABLE, TEE, M35, 4 PIN, MALE / FEMALE / FEMALE, 32 A, 600 V - MOLEX</t>
  </si>
  <si>
    <t>COVER, M35, EXTERNAL THREADS - MOLEX</t>
  </si>
  <si>
    <t>COVER, M35, INTERNAL THREADS - MOLEX</t>
  </si>
  <si>
    <t>LOCKING CLIP, M35 - MOLEX</t>
  </si>
  <si>
    <t>CABLE, ASSEMBLY, M29, 4 PIN, FEMALE-IN-LINE / FLYING LEAD, SHIELDED, TPE, TC-ER, XX METER (XX FT), 12 AWG, 25 A, 600 V, PLACEHOLDER FOR 019691 5M, 019692 10M, 019693 15M, 019694 20M, 019695 25M, 019696 30M - MOLEX</t>
  </si>
  <si>
    <t>CABLE, ASSEMBLY, M29, 4 PIN, FEMALE-IN-LINE / FLYING LEAD, SHIELDED, TPE, TC-ER, 5 METER (16.40 FT), 12 AWG, 25 A, 600 V - MOLEX</t>
  </si>
  <si>
    <t>CABLE, ASSEMBLY, M29, 4 PIN, FEMALE-IN-LINE / FLYING LEAD, SHIELDED, TPE, TC-ER, 10 METER (32.81 FT), 12 AWG, 25 A, 600 V - MOLEX</t>
  </si>
  <si>
    <t>CABLE, ASSEMBLY, M29, 4 PIN, FEMALE-IN-LINE / FLYING LEAD, SHIELDED, TPE, TC-ER, 15 METER (49.21 FT), 12 AWG, 25 A, 600 V - MOLEX</t>
  </si>
  <si>
    <t>CABLE, ASSEMBLY, M29, 4 PIN, FEMALE-IN-LINE / FLYING LEAD, SHIELDED, TPE, TC-ER, 20 METER (65.62 FT), 12 AWG, 25 A, 600 V - MOLEX</t>
  </si>
  <si>
    <t>CABLE, ASSEMBLY, M29, 4 PIN, FEMALE-IN-LINE / FLYING LEAD, SHIELDED, TPE, TC-ER, 25 METER (82.02 FT), 12 AWG, 25 A, 600 V - MOLEX</t>
  </si>
  <si>
    <t>CABLE, ASSEMBLY, M29, 4 PIN, FEMALE-IN-LINE / FLYING LEAD, SHIELDED, TPE, TC-ER, 30 METER (98.43 FT), 12 AWG, 25 A, 600 V - MOLEX</t>
  </si>
  <si>
    <t>CABLE, ASSEMBLY, M29, 4 PIN, MALE-IN-LINE / FEMALE, SHIELDED, TPE, TC-ER, XX METER (XX FT), 12 AWG, 25 A, 600 V, PLACEHOLDER FOR 019701 1M, 019702 2M, 019703 3M, 019704 5M, 019705 7M, 019706 10M, 019707 14M - MOLEX</t>
  </si>
  <si>
    <t>CABLE, ASSEMBLY, M29, 4 PIN, MALE-IN-LINE / FEMALE, SHIELDED, TPE, TC-ER, 1 METER (3.28 FT), 12 AWG, 25 A, 600 V - MOLEX</t>
  </si>
  <si>
    <t>CABLE, ASSEMBLY, M29, 4 PIN, MALE-IN-LINE / FEMALE, SHIELDED, TPE, TC-ER, 2 METER (6.56 FT), 12 AWG, 25 A, 600 V - MOLEX</t>
  </si>
  <si>
    <t>CABLE, ASSEMBLY, M29, 4 PIN, MALE-IN-LINE / FEMALE, SHIELDED, TPE, TC-ER, 3 METER (9.84 FT), 12 AWG, 25 A, 600 V - MOLEX</t>
  </si>
  <si>
    <t>CABLE, ASSEMBLY, M29, 4 PIN, MALE-IN-LINE / FEMALE, SHIELDED, TPE, TC-ER, 5 METER (16.40 FT), 12 AWG, 25 A, 600 V - MOLEX</t>
  </si>
  <si>
    <t>CABLE, ASSEMBLY, M29, 4 PIN, MALE-IN-LINE / FEMALE, SHIELDED, TPE, TC-ER, 7 METER (22.96 FT), 12 AWG, 25 A, 600 V - MOLEX</t>
  </si>
  <si>
    <t>CABLE, ASSEMBLY, M29, 4 PIN, MALE-IN-LINE / FEMALE, SHIELDED, TPE, TC-ER, 10 METER (32.81 FT), 12 AWG, 25 A, 600 V - MOLEX</t>
  </si>
  <si>
    <t>CABLE, ASSEMBLY, M29, 4 PIN, MALE-IN-LINE / FEMALE, SHIELDED, TPE, TC-ER, 14 METER (45.93 FT), 12 AWG, 25 A, 600 V - MOLEX</t>
  </si>
  <si>
    <t>CABLE, ASSEMBLY, M29, HIGH FLEX, 4 PIN, MALE-IN-LINE / FEMALE, SHIELDED, TPE, TC-ER, XX METER (XX FT), 12 AWG, 25 A, 600 V, PLACEHOLDER FOR 019716 1M, 019717 2M, 019718 3M, 019719 5M,  019720 7M, 019721 10M, 019722 14M - MOLEX</t>
  </si>
  <si>
    <t>CABLE, ASSEMBLY, M29, HIGH FLEX, 4 PIN, MALE-IN-LINE / FEMALE, SHIELDED, TPE, TC-ER, 1 METER (3.28 FT), 12 AWG, 25 A, 600 V - MOLEX</t>
  </si>
  <si>
    <t>CABLE, ASSEMBLY, M29, HIGH FLEX, 4 PIN, MALE-IN-LINE / FEMALE, SHIELDED, TPE, TC-ER, 2 METER (6.56 FT), 12 AWG, 25 A, 600 V - MOLEX</t>
  </si>
  <si>
    <t>CABLE, ASSEMBLY, M29, HIGH FLEX, 4 PIN, MALE-IN-LINE / FEMALE, SHIELDED, TPE, TC-ER, 3 METER (9.84 FT), 12 AWG, 25 A, 600 V - MOLEX</t>
  </si>
  <si>
    <t>CABLE, ASSEMBLY, M29, HIGH FLEX, 4 PIN, MALE-IN-LINE / FEMALE, SHIELDED, TPE, TC-ER, 5 METER (16.40 FT), 12 AWG, 25 A, 600 V - MOLEX</t>
  </si>
  <si>
    <t>CABLE, ASSEMBLY, M29, HIGH FLEX, 4 PIN, MALE-IN-LINE / FEMALE, SHIELDED, TPE, TC-ER, 7 METER (22.96 FT), 12 AWG, 25 A, 600 V - MOLEX</t>
  </si>
  <si>
    <t>CABLE, ASSEMBLY, M29, HIGH FLEX, 4 PIN, MALE-IN-LINE / FEMALE, SHIELDED, TPE, TC-ER, 10 METER (32.81 FT), 12 AWG, 25 A, 600 V - MOLEX</t>
  </si>
  <si>
    <t>CABLE, ASSEMBLY, M29, HIGH FLEX, 4 PIN, MALE-IN-LINE / FEMALE, SHIELDED, TPE, TC-ER, 14 METER (45.93 FT), 12 AWG, 25 A, 600 V - MOLEX</t>
  </si>
  <si>
    <t>CABLE, ASSEMBLY, MINI, 3 PIN, ALTERNATE KEY, MALE-IN-LINE / FEMALE, TPE, TC-ER, XX METER (XX FT), 16 AWG, 13 A, 600 V, PLACEHOLDER FOR 019731 1M, 019732 2M, 019733 3M, 019734 5M, 019735 7M, 019736 10M, 019737 14M, 019738 30M - MOLEX</t>
  </si>
  <si>
    <t>CABLE, ASSEMBLY, MINI, 3 PIN, ALTERNATE KEY, MALE-IN-LINE / FEMALE, TPE, TC-ER, 1 METER (3.28 FT), 16 AWG, 13 A, 600 V - MOLEX</t>
  </si>
  <si>
    <t>CABLE, ASSEMBLY, MINI, 3 PIN, ALTERNATE KEY, MALE-IN-LINE / FEMALE, TPE, TC-ER, 2 METER (6.56 FT), 16 AWG, 13 A, 600 V - MOLEX</t>
  </si>
  <si>
    <t>CABLE, ASSEMBLY, MINI, 3 PIN, ALTERNATE KEY, MALE-IN-LINE / FEMALE, TPE, TC-ER, 3 METER (9.84 FT), 16 AWG, 13 A, 600 V - MOLEX</t>
  </si>
  <si>
    <t>CABLE, ASSEMBLY, MINI, 3 PIN, ALTERNATE KEY, MALE-IN-LINE / FEMALE, TPE, TC-ER, 5 METER (16.40 FT), 16 AWG, 13 A, 600 V - MOLEX</t>
  </si>
  <si>
    <t>CABLE, ASSEMBLY, MINI, 3 PIN, ALTERNATE KEY, MALE-IN-LINE / FEMALE, TPE, TC-ER, 7 METER (22.96 FT), 16 AWG, 13 A, 600 V - MOLEX</t>
  </si>
  <si>
    <t>CABLE, ASSEMBLY, MINI, 3 PIN, ALTERNATE KEY, MALE-IN-LINE / FEMALE, TPE, TC-ER, 10 METER (32.81 FT), 16 AWG, 13 A, 600 V - MOLEX</t>
  </si>
  <si>
    <t>CABLE, ASSEMBLY, MINI, 3 PIN, ALTERNATE KEY, MALE-IN-LINE / FEMALE, TPE, TC-ER, 14 METER (45.93 FT), 16 AWG, 13 A, 600 V - MOLEX</t>
  </si>
  <si>
    <t>CABLE, ASSEMBLY, MINI, 3 PIN, ALTERNATE KEY, MALE-IN-LINE / FEMALE, TPE, TC-ER, 30 METER (98.42 FT), 16 AWG, 13 A, 600 V - MOLEX</t>
  </si>
  <si>
    <t>CABLE, ASSEMBLY, MINI, 3 PIN, ALTERNATE KEY, MALE-IN-LINE 90 / FEMALE, TPE, TC-ER, XX METER (XX FT), 16 AWG, 13 A, 600 V, PLACEHOLDER FOR 019746 1M, 019747 2M, 019748 3M, 019749 5M, 019750 7M, 019751 10M, 019752 14M, 019753 30M - MOLEX</t>
  </si>
  <si>
    <t>CABLE, ASSEMBLY, MINI, 3 PIN, ALTERNATE KEY, MALE-IN-LINE 90 / FEMALE, TPE, TC-ER, 1 METER (3.28 FT), 16 AWG, 13 A, 600 V - MOLEX</t>
  </si>
  <si>
    <t>CABLE, ASSEMBLY, MINI, 3 PIN, ALTERNATE KEY, MALE-IN-LINE 90 / FEMALE, TPE, TC-ER, 2 METER (6.56 FT), 16 AWG, 13 A, 600 V - MOLEX</t>
  </si>
  <si>
    <t>CABLE, ASSEMBLY, MINI, 3 PIN, ALTERNATE KEY, MALE-IN-LINE 90 / FEMALE, TPE, TC-ER, 3 METER (9.84 FT), 16 AWG, 13 A, 600 V - MOLEX</t>
  </si>
  <si>
    <t>CABLE, ASSEMBLY, MINI, 3 PIN, ALTERNATE KEY, MALE-IN-LINE 90 / FEMALE, TPE, TC-ER, 5 METER (16.40 FT), 16 AWG, 13 A, 600 V - MOLEX</t>
  </si>
  <si>
    <t>CABLE, ASSEMBLY, MINI, 3 PIN, ALTERNATE KEY, MALE-IN-LINE 90 / FEMALE, TPE, TC-ER, 7 METER (22.96 FT), 16 AWG, 13 A, 600 V - MOLEX</t>
  </si>
  <si>
    <t>CABLE, ASSEMBLY, MINI, 3 PIN, ALTERNATE KEY, MALE-IN-LINE 90 / FEMALE, TPE, TC-ER, 10 METER (32.81 FT), 16 AWG, 13 A, 600 V - MOLEX</t>
  </si>
  <si>
    <t>CABLE, ASSEMBLY, MINI, 3 PIN, ALTERNATE KEY, MALE-IN-LINE 90 / FEMALE, TPE, TC-ER, 14 METER (45.93 FT), 16 AWG, 13 A, 600 V - MOLEX</t>
  </si>
  <si>
    <t>CABLE, ASSEMBLY, MINI, 3 PIN, ALTERNATE KEY, MALE-IN-LINE 90 / FEMALE, TPE, TC-ER, 30 METER (98.42 FT), 16 AWG, 13 A, 600 V - MOLEX</t>
  </si>
  <si>
    <t>CABLE, RECEPTACLE, M29, 4 PIN (3X BK, 1X GNYE), MALE, EXTERNAL THREADS, 0.5 METER (1.64 FT) PIGTAIL, 1/2 INCH -14 NPT, 12 AWG, 25 A, 600 V - MOLEX</t>
  </si>
  <si>
    <t>CABLE, RECEPTACLE, M29, 4 PIN (3X BK, 1X GNYE), MALE, EXTERNAL THREADS, 1 METER (3.28 FT) PIGTAIL, 1/2 INCH -14 NPT, 12 AWG, 25 A, 600 V - MOLEX</t>
  </si>
  <si>
    <t>CABLE, RECEPTACLE, M29, 4 PIN (3X BK, 1X GNYE), MALE, EXTERNAL THREADS, 2 METER (6.56 FT) PIGTAIL, 1/2 INCH -14 NPT, 12 AWG, 25 A, 600 V - MOLEX</t>
  </si>
  <si>
    <t>CABLE, RECEPTACLE, M29, 4 PIN (3X BK, 1X GNYE), MALE, EXTERNAL THREADS, 3 METER (9.84 FT) PIGTAIL, 1/2 INCH -14 NPT, 12 AWG, 25 A, 600 V - MOLEX</t>
  </si>
  <si>
    <t>CABLE, RECEPTACLE, M29, 4 PIN (3X BK, 1X GNYE), MALE, EXTERNAL THREADS, 4 METER (13.12 FT) PIGTAIL, 1/2 INCH -14 NPT, 12 AWG, 25 A, 600 V - MOLEX</t>
  </si>
  <si>
    <t>CABLE, RECEPTACLE, M29, 4 PIN (3X BK, 1X GNYE), FEMALE, INTERNAL THREADS, 0.5 METER (1.64 FT) PIGTAIL, 1/2 INCH -14 NPT, 12 AWG, 25 A, 600 V - MOLEX</t>
  </si>
  <si>
    <t>CABLE, RECEPTACLE, M29, 4 PIN (3X BK, 1X GNYE), FEMALE, INTERNAL THREADS, 1 METER (3.28 FT) PIGTAIL, 1/2 INCH -14 NPT, 12 AWG, 25 A, 600 V - MOLEX</t>
  </si>
  <si>
    <t>CABLE, RECEPTACLE, M29, 4 PIN (3X BK, 1X GNYE), FEMALE, INTERNAL THREADS, 2 METER (6.56 FT) PIGTAIL, 1/2 INCH -14 NPT, 12 AWG, 25 A, 600 V - MOLEX</t>
  </si>
  <si>
    <t>CABLE, RECEPTACLE, M29, 4 PIN (3X BK, 1X GNYE), FEMALE, INTERNAL THREADS, 3 METER (9.84 FT) PIGTAIL, 1/2 INCH -14 NPT, 12 AWG, 25 A, 600 V - MOLEX</t>
  </si>
  <si>
    <t>CABLE, RECEPTACLE, M29, 4 PIN (3X BK, 1X GNYE), FEMALE, INTERNAL THREADS, 4 METER (13.12 FT) PIGTAIL, 1/2 INCH -14 NPT, 12 AWG, 25 A, 600 V - MOLEX</t>
  </si>
  <si>
    <t>CABLE, RECEPTACLE, MINI, 3 PIN (2X BK, 1X GNYE), ALTERNATE KEY, MALE, EXTERNAL THREADS, 0.5 METER (1.64 FT) PIGTAIL, 1/2 INCH -14 NPT, 14 AWG, 15 A, 600 V - MOLEX</t>
  </si>
  <si>
    <t>CABLE, RECEPTACLE, MINI, 3 PIN (2X BK, 1X GNYE), ALTERNATE KEY, MALE, EXTERNAL THREADS, 1 METER (3.28 FT) PIGTAIL, 1/2 INCH -14 NPT, 14 AWG, 15 A, 600 V - MOLEX</t>
  </si>
  <si>
    <t>CABLE, RECEPTACLE, MINI, 3 PIN (2X BK, 1X GNYE), ALTERNATE KEY, MALE, EXTERNAL THREADS, 2 METER (6.56 FT) PIGTAIL, 1/2 INCH -14 NPT, 14 AWG, 15 A, 600 V - MOLEX</t>
  </si>
  <si>
    <t>CABLE, RECEPTACLE, MINI, 3 PIN (2X BK, 1X GNYE), ALTERNATE KEY, MALE, EXTERNAL THREADS, 3 METER (9.84 FT) PIGTAIL, 1/2 INCH -14 NPT, 14 AWG, 15 A, 600 V - MOLEX</t>
  </si>
  <si>
    <t>CABLE, RECEPTACLE, MINI, 3 PIN (2X BK, 1X GNYE), ALTERNATE KEY, MALE, EXTERNAL THREADS, 4 METER (13.12 FT) PIGTAIL, 1/2 INCH -14 NPT, 14 AWG, 15 A, 600 V - MOLEX</t>
  </si>
  <si>
    <t>CABLE, RECEPTACLE, MINI, 3 PIN (2X BK, 1X GNYE), ALTERNATE KEY, FEMALE, INTERNAL THREADS, 0.5 METER (1.64 FT) PIGTAIL, 1/2 INCH -14 NPT, 14 AWG, 15 A, 600 V - MOLEX</t>
  </si>
  <si>
    <t>CABLE, RECEPTACLE, MINI, 3 PIN (2X BK, 1X GNYE), ALTERNATE KEY, FEMALE, INTERNAL THREADS, 1 METER (3.28 FT) PIGTAIL, 1/2 INCH -14 NPT, 14 AWG, 15 A, 600 V - MOLEX</t>
  </si>
  <si>
    <t>CABLE, RECEPTACLE, MINI, 3 PIN (2X BK, 1X GNYE), ALTERNATE KEY, FEMALE, INTERNAL THREADS, 2 METER (6.56 FT) PIGTAIL, 1/2 INCH -14 NPT, 14 AWG, 15 A, 600 V - MOLEX</t>
  </si>
  <si>
    <t>CABLE, RECEPTACLE, MINI, 3 PIN (2X BK, 1X GNYE), ALTERNATE KEY, FEMALE, INTERNAL THREADS, 3 METER (9.84 FT) PIGTAIL, 1/2 INCH -14 NPT, 14 AWG, 15 A, 600 V - MOLEX</t>
  </si>
  <si>
    <t>CABLE, RECEPTACLE, MINI, 3 PIN (2X BK, 1X GNYE), ALTERNATE KEY, FEMALE, INTERNAL THREADS, 4 METER (13.12 FT) PIGTAIL, 1/2 INCH -14 NPT, 14 AWG, 15 A, 600 V - MOLEX</t>
  </si>
  <si>
    <t>CABLE, CONNECTOR, M29, 4 PIN, MALE, FIELD ATTACH END, 25 A , 600 V - MOLEX</t>
  </si>
  <si>
    <t>CABLE, CONNECTOR, M29, 4 PIN, FEMALE, FIELD ATTACH END, 25 A, 600 V - MOLEX</t>
  </si>
  <si>
    <t>CABLE, CONNECTOR, MINI, 3 PIN, ALTERNATE KEY, MALE, FIELD ATTACH END, 15 A , 600 V - MOLEX</t>
  </si>
  <si>
    <t>CABLE, CONNECTOR, MINI, 3 PIN, ALTERNATE KEY, FEMALE, FIELD ATTACH END, 15 A, 600 V - MOLEX</t>
  </si>
  <si>
    <t>CABLE, RECEPTACLE, PROFINET, GREEN, MICRO, 4 PIN D-CODE, FEMALE, INTERNAL THREADS, TO MALE RJ45, 2 PAIR, SHIELDED, CAT5E, TPE, 0.5 METER (1.64 FT) PIGTAIL, PG9, 0.38 mm² (22 AWG) - LUMBERG AUTOMATION</t>
  </si>
  <si>
    <t>CABLE, RECEPTACLE, PROFINET, GREEN, MICRO, 4 PIN D-CODE, FEMALE, INTERNAL THREADS, TO MALE RJ45, 2 PAIR, SHIELDED, CAT5E, TPE, 1 METER (3.28 FT) PIGTAIL, PG9, 0.38 mm² (22 AWG) - LUMBERG AUTOMATION</t>
  </si>
  <si>
    <t>CABLE, RECEPTACLE, PROFINET, GREEN, MICRO, 4 PIN D-CODE, FEMALE, INTERNAL THREADS, TO MALE RJ45, 2 PAIR, SHIELDED, CAT5E, TPE, 2 METER (6.56 FT) PIGTAIL, PG9, 0.38 mm² (22 AWG) - LUMBERG AUTOMATION</t>
  </si>
  <si>
    <t>CABLE, RECEPTACLE, PROFINET, GREEN, MICRO, 4 PIN D-CODE, FEMALE, INTERNAL THREADS, TO MALE RJ45, 2 PAIR, SHIELDED, CAT5E, TPE, 3 METER (9.84 FT) PIGTAIL, PG9, 0.38 mm² (22 AWG) - LUMBERG AUTOMATION</t>
  </si>
  <si>
    <t>CABLE, RECEPTACLE, PROFINET, GREEN, MICRO, 4 PIN D-CODE, FEMALE, INTERNAL THREADS, TO MALE RJ45, 2 PAIR, SHIELDED, CAT5E, TPE, 4 METER (13.12 FT) PIGTAIL, PG9, 0.38 mm² (22 AWG) - LUMBERG AUTOMATION</t>
  </si>
  <si>
    <t>CABLE, RECEPTACLE, PROFINET, GREEN, MICRO, 4 PIN D-CODE, FEMALE, INTERNAL THREADS, TO MALE RJ45, 2 PAIR, SHIELDED, CAT5E, TPE, 5 METER (16.40 FT) PIGTAIL, PG9, 0.38 mm² (22 AWG) - LUMBERG AUTOMATION</t>
  </si>
  <si>
    <t>CABLE, PANEL FEEDTHROUGH, PROFINET, MICRO, 4 PIN D-CODE, FEMALE / FEMALE-IN-LINE, RJ45 - LUMBERG AUTOMATION</t>
  </si>
  <si>
    <t>CABLE, PANEL FEEDTHROUGH, PROFINET, MICRO, 4 PIN D-CODE, FEMALE / FEMALE 90, RJ45 - LUMBERG AUTOMATION</t>
  </si>
  <si>
    <t>CABLE, ASSEMBLY, PROFINET, GREEN, HIGH FLEX, MICRO, 4 PIN D-CODE, MALE-IN-LINE / MALE, 2 PAIR, SHIELDED, CAT5E, TPE, XX METER (XX FT), 0.38 mm² (22 AWG), PLACEHOLDER FOR 019811 0.3M, 019812 1M, 019813 2M, 019814 3M, 019815 4M, 019816 5M, 019817 6M - LUMBERG AUTOMATION</t>
  </si>
  <si>
    <t>CABLE, ASSEMBLY, PROFINET, GREEN, HIGH FLEX, MICRO, 4 PIN D-CODE, MALE-IN-LINE / MALE, 2 PAIR, SHIELDED, CAT5E, TPE, 0.3 METER (0.98 FT), 0.38 mm² (22 AWG) - LUMBERG AUTOMATION</t>
  </si>
  <si>
    <t>CABLE, ASSEMBLY, PROFINET, GREEN, HIGH FLEX, MICRO, 4 PIN D-CODE, MALE-IN-LINE / MALE, 2 PAIR, SHIELDED, CAT5E, TPE, 1 METER (3.28 FT), 0.38 mm² (22 AWG) - LUMBERG AUTOMATION</t>
  </si>
  <si>
    <t>CABLE, ASSEMBLY, PROFINET, GREEN, HIGH FLEX, MICRO, 4 PIN D-CODE, MALE-IN-LINE / MALE, 2 PAIR, SHIELDED, CAT5E, TPE, 2 METER (6.56 FT), 0.38 mm² (22 AWG) - LUMBERG AUTOMATION</t>
  </si>
  <si>
    <t>CABLE, ASSEMBLY, PROFINET, GREEN, HIGH FLEX, MICRO, 4 PIN D-CODE, MALE-IN-LINE / MALE, 2 PAIR, SHIELDED, CAT5E, TPE, 3 METER (9.84 FT), 0.38 mm² (22 AWG) - LUMBERG AUTOMATION</t>
  </si>
  <si>
    <t>CABLE, ASSEMBLY, PROFINET, GREEN, HIGH FLEX, MICRO, 4 PIN D-CODE, MALE-IN-LINE / MALE, 2 PAIR, SHIELDED, CAT5E, TPE, 4 METER (13.12 FT), 0.38 mm² (22 AWG) - LUMBERG AUTOMATION</t>
  </si>
  <si>
    <t>CABLE, ASSEMBLY, PROFINET, GREEN, HIGH FLEX, MICRO, 4 PIN D-CODE, MALE-IN-LINE / MALE, 2 PAIR, SHIELDED, CAT5E, TPE, 5 METER (16.40 FT), 0.38 mm² (22 AWG) - LUMBERG AUTOMATION</t>
  </si>
  <si>
    <t>CABLE, ASSEMBLY, PROFINET, GREEN, HIGH FLEX, MICRO, 4 PIN D-CODE, MALE-IN-LINE / MALE, 2 PAIR, SHIELDED, CAT5E, TPE, 6 METER (19.69 FT), 0.38 mm² (22 AWG) - LUMBERG AUTOMATION</t>
  </si>
  <si>
    <t>CABLE, ASSEMBLY, PROFINET, GREEN, HIGH FLEX, MICRO, 4 PIN D-CODE, MALE-IN-LINE / MALE, 2 PAIR, SHIELDED, CAT5E, TPE, 7 METER (22.97 FT), 0.38 mm² (22 AWG) - LUMBERG AUTOMATION</t>
  </si>
  <si>
    <t>CABLE, ASSEMBLY, PROFINET, GREEN, HIGH FLEX, MICRO, 4 PIN D-CODE, MALE-IN-LINE / MALE, 2 PAIR, SHIELDED, CAT5E, TPE, 8 METER (26.25 FT), 0.38 mm² (22 AWG) - LUMBERG AUTOMATION</t>
  </si>
  <si>
    <t>CABLE, ASSEMBLY, PROFINET, GREEN, HIGH FLEX, MICRO, 4 PIN D-CODE, MALE-IN-LINE / MALE, 2 PAIR, SHIELDED, CAT5E, TPE, 10 METER (32.81 FT), 0.38 mm² (22 AWG) - LUMBERG AUTOMATION</t>
  </si>
  <si>
    <t>CABLE, ASSEMBLY, PROFINET, GREEN, HIGH FLEX, MICRO, 4 PIN D-CODE, MALE-IN-LINE / MALE, 2 PAIR, SHIELDED, CAT5E, TPE, 12 METER (39.37 FT), 0.38 mm² (22 AWG) - LUMBERG AUTOMATION</t>
  </si>
  <si>
    <t>CABLE, ASSEMBLY, PROFINET, GREEN, HIGH FLEX, MICRO, 4 PIN D-CODE, MALE-IN-LINE / MALE, 2 PAIR, SHIELDED, CAT5E, TPE, 14 METER (45.93 FT), 0.38 mm² (22 AWG) - LUMBERG AUTOMATION</t>
  </si>
  <si>
    <t>CABLE, ASSEMBLY, PROFINET, GREEN, HIGH FLEX, MICRO, 4 PIN D-CODE, MALE-IN-LINE / MALE, 2 PAIR, SHIELDED, CAT5E, TPE, 15 METER (49.21 FT), 0.38 mm² (22 AWG) - LUMBERG AUTOMATION</t>
  </si>
  <si>
    <t>CABLE, ASSEMBLY, PROFINET, GREEN, HIGH FLEX, MICRO, 4 PIN D-CODE, MALE-IN-LINE / MALE, 2 PAIR, SHIELDED, CAT5E, TPE, 18 METER (59.06 FT), 0.38 mm² (22 AWG) - LUMBERG AUTOMATION</t>
  </si>
  <si>
    <t>CABLE, ASSEMBLY, PROFINET, GREEN, HIGH FLEX, MICRO, 4 PIN D-CODE, MALE-IN-LINE / MALE, 2 PAIR, SHIELDED, CAT5E, TPE, 23 METER (75.46 FT), 0.38 mm² (22 AWG) - LUMBERG AUTOMATION</t>
  </si>
  <si>
    <t>CABLE, ASSEMBLY, PROFINET, GREEN, HIGH FLEX, MICRO, 4 PIN D-CODE, MALE-IN-LINE / MALE, 2 PAIR, SHIELDED, CAT5E, TPE, 27 METER (88.58 FT), 0.38 mm² (22 AWG) - LUMBERG AUTOMATION</t>
  </si>
  <si>
    <t>CABLE, ASSEMBLY, PROFINET, GREEN, HIGH FLEX, MICRO, 4 PIN D-CODE, MALE-IN-LINE / MALE, 2 PAIR, SHIELDED, CAT5E, TPE, 30 METER (98.43 FT), 0.38 mm² (22 AWG) - LUMBERG AUTOMATION</t>
  </si>
  <si>
    <t>CABLE, ASSEMBLY, PROFINET, GREEN, HIGH FLEX, MICRO, 4 PIN D-CODE, MALE-IN-LINE / MALE, 2 PAIR, SHIELDED, CAT5E, TPE, 34 METER (111.55 FT), 0.38 mm² (22 AWG) - LUMBERG AUTOMATION</t>
  </si>
  <si>
    <t>CABLE, ASSEMBLY, PROFINET, GREEN, HIGH FLEX, MICRO, 4 PIN D-CODE, MALE-IN-LINE / MALE, 2 PAIR, SHIELDED, CAT5E, TPE, 38 METER (124.67 FT), 0.38 mm² (22 AWG) - LUMBERG AUTOMATION</t>
  </si>
  <si>
    <t>CABLE, ASSEMBLY, PROFINET, GREEN, HIGH FLEX, MICRO, 4 PIN D-CODE, MALE-IN-LINE / MALE, 2 PAIR, SHIELDED, CAT5E, TPE, 42 METER (137.80 FT), 0.38 mm² (22 AWG) - LUMBERG AUTOMATION</t>
  </si>
  <si>
    <t>CABLE, ASSEMBLY, PROFINET, GREEN, HIGH FLEX, MICRO, 4 PIN D-CODE, MALE-IN-LINE / MALE, 2 PAIR, SHIELDED, CAT5E, TPE, 46 METER (150.92 FT), 0.38 mm² (22 AWG) - LUMBERG AUTOMATION</t>
  </si>
  <si>
    <t>CABLE, ASSEMBLY, PROFINET, GREEN, HIGH FLEX, MICRO, 4 PIN D-CODE, MALE-IN-LINE / MALE, 2 PAIR, SHIELDED, CAT5E, TPE, 50 METER (164.04 FT), 0.38 mm² (22 AWG) - LUMBERG AUTOMATION</t>
  </si>
  <si>
    <t>CABLE, ASSEMBLY, PROFINET, GREEN, HIGH FLEX, MICRO, 4 PIN D-CODE, MALE-IN-LINE / MALE, 2 PAIR, SHIELDED, CAT5E, TPE, 54 METER (177.17 FT), 0.38 mm² (22 AWG) - LUMBERG AUTOMATION</t>
  </si>
  <si>
    <t>CABLE, ASSEMBLY, PROFINET, GREEN, HIGH FLEX, MICRO, 4 PIN D-CODE, MALE-IN-LINE / MALE, 2 PAIR, SHIELDED, CAT5E, TPE, 57 METER (187.01 FT), 0.38 mm² (22 AWG) - LUMBERG AUTOMATION</t>
  </si>
  <si>
    <t>CABLE, ASSEMBLY, PROFINET, GREEN, HIGH FLEX, MICRO, 4 PIN D-CODE, MALE-IN-LINE / MALE, 2 PAIR, SHIELDED, CAT5E, TPE, 61 METER (200.13 FT), 0.38 mm² (22 AWG) - LUMBERG AUTOMATION</t>
  </si>
  <si>
    <t>CABLE, ASSEMBLY, PROFINET, GREEN, HIGH FLEX, MICRO, 4 PIN D-CODE, MALE-IN-LINE / MALE, 2 PAIR, SHIELDED, CAT5E, TPE, 65 METER (213.25 FT), 0.38 mm² (22 AWG) - LUMBERG AUTOMATION</t>
  </si>
  <si>
    <t>CABLE, ASSEMBLY, PROFINET, GREEN, HIGH FLEX, MICRO, 4 PIN D-CODE, MALE-IN-LINE / MALE, 2 PAIR, SHIELDED, CAT5E, TPE, 70 METER (229.66 FT), 0.38 mm² (22 AWG) - LUMBERG AUTOMATION</t>
  </si>
  <si>
    <t>CABLE, ASSEMBLY, PROFINET, GREEN, HIGH FLEX, MICRO, 4 PIN D-CODE, MALE-IN-LINE / MALE, 2 PAIR, SHIELDED, CAT5E, TPE, 76 METER (249.34 FT), 0.38 mm² (22 AWG) - LUMBERG AUTOMATION</t>
  </si>
  <si>
    <t>CABLE, ASSEMBLY, PROFINET, GREEN, HIGH FLEX, MICRO, 4 PIN D-CODE, MALE-IN-LINE / MALE, 2 PAIR, SHIELDED, CAT5E, TPE, 80 METER (262.47 FT), 0.38 mm² (22 AWG) - LUMBERG AUTOMATION</t>
  </si>
  <si>
    <t>CABLE, ASSEMBLY, PROFINET, GREEN, HIGH FLEX, MICRO, 4 PIN D-CODE, MALE-IN-LINE / MALE, 2 PAIR, SHIELDED, CAT5E, TPE, 85 METER (278.87 FT), 0.38 mm² (22 AWG) - LUMBERG AUTOMATION</t>
  </si>
  <si>
    <t>CABLE, ASSEMBLY, PROFINET, GREEN, HIGH FLEX, MICRO, 4 PIN D-CODE, MALE-IN-LINE / MALE, 2 PAIR, SHIELDED, CAT5E, TPE, 90 METER (295.28 FT), 0.38 mm² (22 AWG) - LUMBERG AUTOMATION</t>
  </si>
  <si>
    <t>CABLE, ASSEMBLY, PROFINET, GREEN, HIGH FLEX, MICRO, 4 PIN D-CODE, MALE-IN-LINE / MALE, 2 PAIR, SHIELDED, CAT5E, TPE, 95 METER (311.68 FT), 0.38 mm² (22 AWG) - LUMBERG AUTOMATION</t>
  </si>
  <si>
    <t>CABLE, ASSEMBLY, PROFINET, GREEN, HIGH FLEX, MICRO, 4 PIN D-CODE, MALE-IN-LINE / MALE, 2 PAIR, SHIELDED, CAT5E, TPE, 100 METER (328.08 FT), 0.38 mm² (22 AWG) - LUMBERG AUTOMATION</t>
  </si>
  <si>
    <t>CABLE, ASSEMBLY, PROFINET, GREEN, HIGH FLEX, MICRO, 4 PIN D-CODE, MALE-IN-LINE 90 / MALE 90, 2 PAIR, SHIELDED, CAT5E, TPE, XX METER (XX FT), 0.38 mm² (22 AWG), PLACEHOLDER FOR 019851 0.3M, 019852 1M, 019853 2M, 019854 3M, 019855 4M, 019856 5M, 019857 6M - LUMBERG AUTOMATION</t>
  </si>
  <si>
    <t>CABLE, ASSEMBLY, PROFINET, GREEN, HIGH FLEX, MICRO, 4 PIN D-CODE, MALE-IN-LINE 90 / MALE 90, 2 PAIR, SHIELDED, CAT5E, TPE, 0.3 METER (0.98 FT), 0.38 mm² (22 AWG) - LUMBERG AUTOMATION</t>
  </si>
  <si>
    <t>CABLE, ASSEMBLY, PROFINET, GREEN, HIGH FLEX, MICRO, 4 PIN D-CODE, MALE-IN-LINE 90 / MALE 90, 2 PAIR, SHIELDED, CAT5E, TPE, 1 METER (3.28 FT), 0.38 mm² (22 AWG) - LUMBERG AUTOMATION</t>
  </si>
  <si>
    <t>CABLE, ASSEMBLY, PROFINET, GREEN, HIGH FLEX, MICRO, 4 PIN D-CODE, MALE-IN-LINE 90 / MALE 90, 2 PAIR, SHIELDED, CAT5E, TPE, 2 METER (6.56 FT), 0.38 mm² (22 AWG) - LUMBERG AUTOMATION</t>
  </si>
  <si>
    <t>CABLE, ASSEMBLY, PROFINET, GREEN, HIGH FLEX, MICRO, 4 PIN D-CODE, MALE-IN-LINE 90 / MALE 90, 2 PAIR, SHIELDED, CAT5E, TPE, 3 METER (9.84 FT), 0.38 mm² (22 AWG) - LUMBERG AUTOMATION</t>
  </si>
  <si>
    <t>CABLE, ASSEMBLY, PROFINET, GREEN, HIGH FLEX, MICRO, 4 PIN D-CODE, MALE-IN-LINE 90 / MALE 90, 2 PAIR, SHIELDED, CAT5E, TPE, 4 METER (13.12 FT), 0.38 mm² (22 AWG) - LUMBERG AUTOMATION</t>
  </si>
  <si>
    <t>CABLE, ASSEMBLY, PROFINET, GREEN, HIGH FLEX, MICRO, 4 PIN D-CODE, MALE-IN-LINE 90 / MALE 90, 2 PAIR, SHIELDED, CAT5E, TPE, 5 METER (16.40 FT), 0.38 mm² (22 AWG) - LUMBERG AUTOMATION</t>
  </si>
  <si>
    <t>CABLE, ASSEMBLY, PROFINET, GREEN, HIGH FLEX, MICRO, 4 PIN D-CODE, MALE-IN-LINE 90 / MALE 90, 2 PAIR, SHIELDED, CAT5E, TPE, 6 METER (19.69 FT), 0.38 mm² (22 AWG) - LUMBERG AUTOMATION</t>
  </si>
  <si>
    <t>CABLE, ASSEMBLY, PROFINET, GREEN, HIGH FLEX, MICRO, 4 PIN D-CODE, MALE-IN-LINE 90 / MALE 90, 2 PAIR, SHIELDED, CAT5E, TPE, 7 METER (22.97 FT), 0.38 mm² (22 AWG) - LUMBERG AUTOMATION</t>
  </si>
  <si>
    <t>CABLE, ASSEMBLY, PROFINET, GREEN, HIGH FLEX, MICRO, 4 PIN D-CODE, MALE-IN-LINE 90 / MALE 90, 2 PAIR, SHIELDED, CAT5E, TPE, 8 METER (26.25 FT), 0.38 mm² (22 AWG) - LUMBERG AUTOMATION</t>
  </si>
  <si>
    <t>CABLE, ASSEMBLY, PROFINET, GREEN, HIGH FLEX, MICRO, 4 PIN D-CODE, MALE-IN-LINE 90 / MALE 90, 2 PAIR, SHIELDED, CAT5E, TPE, 10 METER (32.81 FT), 0.38 mm² (22 AWG) - LUMBERG AUTOMATION</t>
  </si>
  <si>
    <t>CABLE, ASSEMBLY, PROFINET, GREEN, HIGH FLEX, MICRO, 4 PIN D-CODE, MALE-IN-LINE 90 / MALE 90, 2 PAIR, SHIELDED, CAT5E, TPE, 12 METER (39.37 FT), 0.38 mm² (22 AWG) - LUMBERG AUTOMATION</t>
  </si>
  <si>
    <t>CABLE, ASSEMBLY, PROFINET, GREEN, HIGH FLEX, MICRO, 4 PIN D-CODE, MALE-IN-LINE 90 / MALE 90, 2 PAIR, SHIELDED, CAT5E, TPE, 14 METER (45.93 FT), 0.38 mm² (22 AWG) - LUMBERG AUTOMATION</t>
  </si>
  <si>
    <t>CABLE, ASSEMBLY, PROFINET, GREEN, HIGH FLEX, MICRO, 4 PIN D-CODE, MALE-IN-LINE 90 / MALE 90, 2 PAIR, SHIELDED, CAT5E, TPE, 15 METER (49.21 FT), 0.38 mm² (22 AWG) - LUMBERG AUTOMATION</t>
  </si>
  <si>
    <t>CABLE, ASSEMBLY, PROFINET, GREEN, HIGH FLEX, MICRO, 4 PIN D-CODE, MALE-IN-LINE 90 / MALE 90, 2 PAIR, SHIELDED, CAT5E, TPE, 18 METER (59.06 FT), 0.38 mm² (22 AWG) - LUMBERG AUTOMATION</t>
  </si>
  <si>
    <t>CABLE, ASSEMBLY, PROFINET, GREEN, HIGH FLEX, MICRO, 4 PIN D-CODE, MALE-IN-LINE 90 / MALE 90, 2 PAIR, SHIELDED, CAT5E, TPE, 23 METER (75.46 FT), 0.38 mm² (22 AWG) - LUMBERG AUTOMATION</t>
  </si>
  <si>
    <t>CABLE, ASSEMBLY, PROFINET, GREEN, HIGH FLEX, MICRO, 4 PIN D-CODE, MALE-IN-LINE 90 / MALE 90, 2 PAIR, SHIELDED, CAT5E, TPE, 27 METER (88.58 FT), 0.38 mm² (22 AWG) - LUMBERG AUTOMATION</t>
  </si>
  <si>
    <t>CABLE, ASSEMBLY, PROFINET, GREEN, HIGH FLEX, MICRO, 4 PIN D-CODE, MALE-IN-LINE 90 / MALE 90, 2 PAIR, SHIELDED, CAT5E, TPE, 30 METER (98.43 FT), 0.38 mm² (22 AWG) - LUMBERG AUTOMATION</t>
  </si>
  <si>
    <t>CABLE, ASSEMBLY, PROFINET, GREEN, HIGH FLEX, MICRO, 4 PIN D-CODE, MALE-IN-LINE 90 / MALE 90, 2 PAIR, SHIELDED, CAT5E, TPE, 34 METER (111.55 FT), 0.38 mm² (22 AWG) - LUMBERG AUTOMATION</t>
  </si>
  <si>
    <t>CABLE, ASSEMBLY, PROFINET, GREEN, HIGH FLEX, MICRO, 4 PIN D-CODE, MALE-IN-LINE 90 / MALE 90, 2 PAIR, SHIELDED, CAT5E, TPE, 38 METER (124.67 FT), 0.38 mm² (22 AWG) - LUMBERG AUTOMATION</t>
  </si>
  <si>
    <t>CABLE, ASSEMBLY, PROFINET, GREEN, HIGH FLEX, MICRO, 4 PIN D-CODE, MALE-IN-LINE 90 / MALE 90, 2 PAIR, SHIELDED, CAT5E, TPE, 42 METER (137.80 FT), 0.38 mm² (22 AWG) - LUMBERG AUTOMATION</t>
  </si>
  <si>
    <t>CABLE, ASSEMBLY, PROFINET, GREEN, HIGH FLEX, MICRO, 4 PIN D-CODE, MALE-IN-LINE 90 / MALE 90, 2 PAIR, SHIELDED, CAT5E, TPE, 46 METER (150.92 FT), 0.38 mm² (22 AWG) - LUMBERG AUTOMATION</t>
  </si>
  <si>
    <t>CABLE, ASSEMBLY, PROFINET, GREEN, HIGH FLEX, MICRO, 4 PIN D-CODE, MALE-IN-LINE 90 / MALE 90, 2 PAIR, SHIELDED, CAT5E, TPE, 50 METER (164.04 FT), 0.38 mm² (22 AWG) - LUMBERG AUTOMATION</t>
  </si>
  <si>
    <t>CABLE, ASSEMBLY, PROFINET, GREEN, HIGH FLEX, MICRO, 4 PIN D-CODE, MALE-IN-LINE 90 / MALE 90, 2 PAIR, SHIELDED, CAT5E, TPE, 54 METER (177.17 FT), 0.38 mm² (22 AWG) - LUMBERG AUTOMATION</t>
  </si>
  <si>
    <t>CABLE, ASSEMBLY, PROFINET, GREEN, HIGH FLEX, MICRO, 4 PIN D-CODE, MALE-IN-LINE 90 / MALE 90, 2 PAIR, SHIELDED, CAT5E, TPE, 57 METER (187.01 FT), 0.38 mm² (22 AWG) - LUMBERG AUTOMATION</t>
  </si>
  <si>
    <t>CABLE, ASSEMBLY, PROFINET, GREEN, HIGH FLEX, MICRO, 4 PIN D-CODE, MALE-IN-LINE 90 / MALE 90, 2 PAIR, SHIELDED, CAT5E, TPE, 61 METER (200.13 FT), 0.38 mm² (22 AWG) - LUMBERG AUTOMATION</t>
  </si>
  <si>
    <t>CABLE, ASSEMBLY, PROFINET, GREEN, HIGH FLEX, MICRO, 4 PIN D-CODE, MALE-IN-LINE 90 / MALE 90, 2 PAIR, SHIELDED, CAT5E, TPE, 65 METER (213.25 FT), 0.38 mm² (22 AWG) - LUMBERG AUTOMATION</t>
  </si>
  <si>
    <t>CABLE, ASSEMBLY, PROFINET, GREEN, HIGH FLEX, MICRO, 4 PIN D-CODE, MALE-IN-LINE 90 / MALE 90, 2 PAIR, SHIELDED, CAT5E, TPE, 70 METER (229.66 FT), 0.38 mm² (22 AWG) - LUMBERG AUTOMATION</t>
  </si>
  <si>
    <t>CABLE, ASSEMBLY, PROFINET, GREEN, HIGH FLEX, MICRO, 4 PIN D-CODE, MALE-IN-LINE 90 / MALE 90, 2 PAIR, SHIELDED, CAT5E, TPE, 76 METER (249.34 FT), 0.38 mm² (22 AWG) - LUMBERG AUTOMATION</t>
  </si>
  <si>
    <t>CABLE, ASSEMBLY, PROFINET, GREEN, HIGH FLEX, MICRO, 4 PIN D-CODE, MALE-IN-LINE 90 / MALE 90, 2 PAIR, SHIELDED, CAT5E, TPE, 80 METER (262.47 FT), 0.38 mm² (22 AWG) - LUMBERG AUTOMATION</t>
  </si>
  <si>
    <t>CABLE, ASSEMBLY, PROFINET, GREEN, HIGH FLEX, MICRO, 4 PIN D-CODE, MALE-IN-LINE 90 / MALE 90, 2 PAIR, SHIELDED, CAT5E, TPE, 85 METER (278.87 FT), 0.38 mm² (22 AWG) - LUMBERG AUTOMATION</t>
  </si>
  <si>
    <t>CABLE, ASSEMBLY, PROFINET, GREEN, HIGH FLEX, MICRO, 4 PIN D-CODE, MALE-IN-LINE 90 / MALE 90, 2 PAIR, SHIELDED, CAT5E, TPE, 90 METER (295.28 FT), 0.38 mm² (22 AWG) - LUMBERG AUTOMATION</t>
  </si>
  <si>
    <t>CABLE, ASSEMBLY, PROFINET, GREEN, HIGH FLEX, MICRO, 4 PIN D-CODE, MALE-IN-LINE 90 / MALE 90, 2 PAIR, SHIELDED, CAT5E, TPE, 95 METER (311.68 FT), 0.38 mm² (22 AWG) - LUMBERG AUTOMATION</t>
  </si>
  <si>
    <t>CABLE, ASSEMBLY, PROFINET, GREEN, HIGH FLEX, MICRO, 4 PIN D-CODE, MALE-IN-LINE 90 / MALE 90, 2 PAIR, SHIELDED, CAT5E, TPE, 100 METER (328.08 FT), 0.38 mm² (22 AWG) - LUMBERG AUTOMATION</t>
  </si>
  <si>
    <t>CABLE, RECEPTACLE, PROFINET, GREEN, MICRO, 8 PIN X-CODE, FEMALE, INTERNAL THREADS, TO MALE RJ45, 4 PAIR, SHIELDED, CAT6A, TPE, 0.5 METER (1.64 FT) PIGTAIL, PG9, 0.14 mm² (26 AWG) - LUMBERG AUTOMATION</t>
  </si>
  <si>
    <t>CABLE, RECEPTACLE, PROFINET, GREEN, MICRO, 8 PIN X-CODE, FEMALE, INTERNAL THREADS, TO MALE RJ45, 4 PAIR, SHIELDED, CAT6A, TPE, 1 METER (3.28 FT) PIGTAIL, PG9, 0.14 mm² (26 AWG) - LUMBERG AUTOMATION</t>
  </si>
  <si>
    <t>CABLE, RECEPTACLE, PROFINET, GREEN, MICRO, 8 PIN X-CODE, FEMALE, INTERNAL THREADS, TO MALE RJ45, 4 PAIR, SHIELDED, CAT6A, TPE, 2 METER (6.56 FT) PIGTAIL, PG9, 0.14 mm² (26 AWG) - LUMBERG AUTOMATION</t>
  </si>
  <si>
    <t>CABLE, RECEPTACLE, PROFINET, GREEN, MICRO, 8 PIN X-CODE, FEMALE, INTERNAL THREADS, TO MALE RJ45, 4 PAIR, SHIELDED, CAT6A, TPE, 3 METER (9.84 FT) PIGTAIL, PG9, 0.14 mm² (26 AWG) - LUMBERG AUTOMATION</t>
  </si>
  <si>
    <t>CABLE, RECEPTACLE, PROFINET, GREEN, MICRO, 8 PIN X-CODE, FEMALE, INTERNAL THREADS, TO MALE RJ45, 4 PAIR, SHIELDED, CAT6A, TPE, 4 METER (13.12 FT) PIGTAIL, PG9, 0.14 mm² (26 AWG) - LUMBERG AUTOMATION</t>
  </si>
  <si>
    <t>CABLE, RECEPTACLE, PROFINET, GREEN, MICRO, 8 PIN X-CODE, FEMALE, INTERNAL THREADS, TO MALE RJ45, 4 PAIR, SHIELDED, CAT6A, TPE, 5 METER (16.40 FT) PIGTAIL, PG9, 0.14 mm² (26 AWG) - LUMBERG AUTOMATION</t>
  </si>
  <si>
    <t>CABLE, PANEL FEEDTHROUGH, PROFINET, MICRO, 8 PIN X-CODE, FEMALE / FEMALE-IN-LINE, RJ45 - LUMBERG AUTOMATION</t>
  </si>
  <si>
    <t>CABLE, PANEL FEEDTHROUGH, PROFINET, MICRO, 8 PIN X-CODE, FEMALE / FEMALE 90, RJ45 - LUMBERG AUTOMATION</t>
  </si>
  <si>
    <t>CABLE, ASSEMBLY, PROFINET, GREEN, HIGH FLEX, RJ45, MALE-IN-LINE / MALE, 4 PAIR, SHIELDED, CAT6A, TPE, 0.5 METER (1.64 FT), 0.14 mm² (26 AWG) - LUMBERG AUTOMATION</t>
  </si>
  <si>
    <t>CABLE, ASSEMBLY, PROFINET, GREEN, HIGH FLEX, RJ45, MALE-IN-LINE / MALE, 4 PAIR, SHIELDED, CAT6A, TPE, 1 METER (3.28 FT), 0.14 mm² (26 AWG) - LUMBERG AUTOMATION</t>
  </si>
  <si>
    <t>CABLE, ASSEMBLY, PROFINET, GREEN, HIGH FLEX, RJ45, MALE-IN-LINE / MALE, 4 PAIR, SHIELDED, CAT6A, TPE, 2 METER (6.56 FT), 0.14 mm² (26 AWG) - LUMBERG AUTOMATION</t>
  </si>
  <si>
    <t>CABLE, ASSEMBLY, PROFINET, GREEN, HIGH FLEX, RJ45, MALE-IN-LINE / MALE, 4 PAIR, SHIELDED, CAT6A, TPE, 3 METER (9.84 FT), 0.14 mm² (26 AWG) - LUMBERG AUTOMATION</t>
  </si>
  <si>
    <t>CABLE, ASSEMBLY, PROFINET, GREEN, HIGH FLEX, RJ45, MALE-IN-LINE / MALE, 4 PAIR, SHIELDED, CAT6A, TPE, 4 METER (13.12 FT), 0.14 mm² (26 AWG) - LUMBERG AUTOMATION</t>
  </si>
  <si>
    <t>CABLE, ASSEMBLY, PROFINET, GREEN, HIGH FLEX, RJ45, MALE-IN-LINE / MALE, 4 PAIR, SHIELDED, CAT6A, TPE, 5 METER (16.40 FT), 0.14 mm² (26 AWG) - LUMBERG AUTOMATION</t>
  </si>
  <si>
    <t>CABLE, ASSEMBLY, PROFINET, GREEN, HIGH FLEX, MICRO, 8 PIN X-CODE, MALE-IN-LINE / MALE, 4 PAIR, SHIELDED, CAT6A, TPE, XX METER (XX FT), 0.14 mm² (26 AWG), PLACEHOLDER FOR 019921 0.3M, 019922 1M, 019923 2M, 019924 3M, 019925 4M, 019926 5M, 019927 6M - LUMBERG AUTOMATION</t>
  </si>
  <si>
    <t>CABLE, ASSEMBLY, PROFINET, GREEN, HIGH FLEX, MICRO, 8 PIN X-CODE, MALE-IN-LINE / MALE, 4 PAIR, SHIELDED, CAT6A, TPE, 0.3 METER (0.98 FT), 0.14 mm² (26 AWG) - LUMBERG AUTOMATION</t>
  </si>
  <si>
    <t>CABLE, ASSEMBLY, PROFINET, GREEN, HIGH FLEX, MICRO, 8 PIN X-CODE, MALE-IN-LINE / MALE, 4 PAIR, SHIELDED, CAT6A, TPE, 1 METER (3.28 FT), 0.14 mm² (26 AWG) - LUMBERG AUTOMATION</t>
  </si>
  <si>
    <t>CABLE, ASSEMBLY, PROFINET, GREEN, HIGH FLEX, MICRO, 8 PIN X-CODE, MALE-IN-LINE / MALE, 4 PAIR, SHIELDED, CAT6A, TPE, 2 METER (6.56 FT), 0.14 mm² (26 AWG) - LUMBERG AUTOMATION</t>
  </si>
  <si>
    <t>CABLE, ASSEMBLY, PROFINET, GREEN, HIGH FLEX, MICRO, 8 PIN X-CODE, MALE-IN-LINE / MALE, 4 PAIR, SHIELDED, CAT6A, TPE, 3 METER (9.84 FT), 0.14 mm² (26 AWG) - LUMBERG AUTOMATION</t>
  </si>
  <si>
    <t>CABLE, ASSEMBLY, PROFINET, GREEN, HIGH FLEX, MICRO, 8 PIN X-CODE, MALE-IN-LINE / MALE, 4 PAIR, SHIELDED, CAT6A, TPE, 4 METER (13.12 FT), 0.14 mm² (26 AWG) - LUMBERG AUTOMATION</t>
  </si>
  <si>
    <t>CABLE, ASSEMBLY, PROFINET, GREEN, HIGH FLEX, MICRO, 8 PIN X-CODE, MALE-IN-LINE / MALE, 4 PAIR, SHIELDED, CAT6A, TPE, 5 METER (16.40 FT), 0.14 mm² (26 AWG) - LUMBERG AUTOMATION</t>
  </si>
  <si>
    <t>CABLE, ASSEMBLY, PROFINET, GREEN, HIGH FLEX, MICRO, 8 PIN X-CODE, MALE-IN-LINE / MALE, 4 PAIR, SHIELDED, CAT6A, TPE, 6 METER (19.69 FT), 0.14 mm² (26 AWG) - LUMBERG AUTOMATION</t>
  </si>
  <si>
    <t>CABLE, ASSEMBLY, PROFINET, GREEN, HIGH FLEX, MICRO, 8 PIN X-CODE, MALE-IN-LINE / MALE, 4 PAIR, SHIELDED, CAT6A, TPE, 7 METER (22.97 FT), 0.14 mm² (26 AWG) - LUMBERG AUTOMATION</t>
  </si>
  <si>
    <t>CABLE, ASSEMBLY, PROFINET, GREEN, HIGH FLEX, MICRO, 8 PIN X-CODE, MALE-IN-LINE / MALE, 4 PAIR, SHIELDED, CAT6A, TPE, 8 METER (26.25 FT), 0.14 mm² (26 AWG) - LUMBERG AUTOMATION</t>
  </si>
  <si>
    <t>CABLE, ASSEMBLY, PROFINET, GREEN, HIGH FLEX, MICRO, 8 PIN X-CODE, MALE-IN-LINE / MALE, 4 PAIR, SHIELDED, CAT6A, TPE, 10 METER (32.81 FT), 0.14 mm² (26 AWG) - LUMBERG AUTOMATION</t>
  </si>
  <si>
    <t>CABLE, ASSEMBLY, PROFINET, GREEN, HIGH FLEX, MICRO, 8 PIN X-CODE, MALE-IN-LINE / MALE, 4 PAIR, SHIELDED, CAT6A, TPE, 12 METER (39.37 FT), 0.14 mm² (26 AWG) - LUMBERG AUTOMATION</t>
  </si>
  <si>
    <t>CABLE, ASSEMBLY, PROFINET, GREEN, HIGH FLEX, MICRO, 8 PIN X-CODE, MALE-IN-LINE / MALE, 4 PAIR, SHIELDED, CAT6A, TPE, 14 METER (45.93 FT), 0.14 mm² (26 AWG) - LUMBERG AUTOMATION</t>
  </si>
  <si>
    <t>CABLE, ASSEMBLY, PROFINET, GREEN, HIGH FLEX, MICRO, 8 PIN X-CODE, MALE-IN-LINE / MALE, 4 PAIR, SHIELDED, CAT6A, TPE, 15 METER (49.21 FT), 0.14 mm² (26 AWG) - LUMBERG AUTOMATION</t>
  </si>
  <si>
    <t>CABLE, ASSEMBLY, PROFINET, GREEN, HIGH FLEX, MICRO, 8 PIN X-CODE, MALE-IN-LINE / MALE, 4 PAIR, SHIELDED, CAT6A, TPE, 18 METER (59.06 FT), 0.14 mm² (26 AWG) - LUMBERG AUTOMATION</t>
  </si>
  <si>
    <t>CABLE, ASSEMBLY, PROFINET, GREEN, HIGH FLEX, MICRO, 8 PIN X-CODE, MALE-IN-LINE / MALE, 4 PAIR, SHIELDED, CAT6A, TPE, 23 METER (75.46 FT), 0.14 mm² (26 AWG) - LUMBERG AUTOMATION</t>
  </si>
  <si>
    <t>CABLE, ASSEMBLY, PROFINET, GREEN, HIGH FLEX, MICRO, 8 PIN X-CODE, MALE-IN-LINE / MALE, 4 PAIR, SHIELDED, CAT6A, TPE, 27 METER (88.58 FT), 0.14 mm² (26 AWG) - LUMBERG AUTOMATION</t>
  </si>
  <si>
    <t>CABLE, ASSEMBLY, PROFINET, GREEN, HIGH FLEX, MICRO, 8 PIN X-CODE, MALE-IN-LINE / MALE, 4 PAIR, SHIELDED, CAT6A, TPE, 30 METER (98.43 FT), 0.14 mm² (26 AWG) - LUMBERG AUTOMATION</t>
  </si>
  <si>
    <t>CABLE, ASSEMBLY, PROFINET, GREEN, HIGH FLEX, MICRO, 8 PIN X-CODE, MALE-IN-LINE / MALE, 4 PAIR, SHIELDED, CAT6A, TPE, 34 METER (111.55 FT), 0.14 mm² (26 AWG) - LUMBERG AUTOMATION</t>
  </si>
  <si>
    <t>CABLE, ASSEMBLY, PROFINET, GREEN, HIGH FLEX, MICRO, 8 PIN X-CODE, MALE-IN-LINE / MALE, 4 PAIR, SHIELDED, CAT6A, TPE, 38 METER (124.67 FT), 0.14 mm² (26 AWG) - LUMBERG AUTOMATION</t>
  </si>
  <si>
    <t>CABLE, ASSEMBLY, PROFINET, GREEN, HIGH FLEX, MICRO, 8 PIN X-CODE, MALE-IN-LINE / MALE, 4 PAIR, SHIELDED, CAT6A, TPE, 42 METER (137.80 FT), 0.14 mm² (26 AWG) - LUMBERG AUTOMATION</t>
  </si>
  <si>
    <t>CABLE, ASSEMBLY, PROFINET, GREEN, HIGH FLEX, MICRO, 8 PIN X-CODE, MALE-IN-LINE / MALE, 4 PAIR, SHIELDED, CAT6A, TPE, 46 METER (150.92 FT), 0.14 mm² (26 AWG) - LUMBERG AUTOMATION</t>
  </si>
  <si>
    <t>CABLE, ASSEMBLY, PROFINET, GREEN, HIGH FLEX, MICRO, 8 PIN X-CODE, MALE-IN-LINE / MALE, 4 PAIR, SHIELDED, CAT6A, TPE, 50 METER (164.04 FT), 0.14 mm² (26 AWG) - LUMBERG AUTOMATION</t>
  </si>
  <si>
    <t>CABLE, ASSEMBLY, PROFINET, GREEN, HIGH FLEX, MICRO, 8 PIN X-CODE, MALE-IN-LINE / MALE, 4 PAIR, SHIELDED, CAT6A, TPE, 54 METER (177.17 FT), 0.14 mm² (26 AWG) - LUMBERG AUTOMATION</t>
  </si>
  <si>
    <t>CABLE, ASSEMBLY, PROFINET, GREEN, HIGH FLEX, MICRO, 8 PIN X-CODE, MALE-IN-LINE / MALE, 4 PAIR, SHIELDED, CAT6A, TPE, 57 METER (187.01 FT), 0.14 mm² (26 AWG) - LUMBERG AUTOMATION</t>
  </si>
  <si>
    <t>CABLE, ASSEMBLY, PROFINET, GREEN, HIGH FLEX, MICRO, 8 PIN X-CODE, MALE-IN-LINE / MALE, 4 PAIR, SHIELDED, CAT6A, TPE, 61 METER (200.13 FT), 0.14 mm² (26 AWG) - LUMBERG AUTOMATION</t>
  </si>
  <si>
    <t>CABLE, ASSEMBLY, PROFINET, GREEN, HIGH FLEX, MICRO, 8 PIN X-CODE, MALE-IN-LINE / MALE, 4 PAIR, SHIELDED, CAT6A, TPE, 65 METER (213.25 FT), 0.14 mm² (26 AWG) - LUMBERG AUTOMATION</t>
  </si>
  <si>
    <t>CABLE, ASSEMBLY, PROFINET, GREEN, HIGH FLEX, MICRO, 8 PIN X-CODE, MALE-IN-LINE / MALE, 4 PAIR, SHIELDED, CAT6A, TPE, 70 METER (229.66 FT), 0.14 mm² (26 AWG) - LUMBERG AUTOMATION</t>
  </si>
  <si>
    <t>CABLE, ASSEMBLY, PROFINET, GREEN, HIGH FLEX, MICRO, 8 PIN X-CODE, MALE-IN-LINE / MALE, 4 PAIR, SHIELDED, CAT6A, TPE, 76 METER (249.34 FT), 0.14 mm² (26 AWG) - LUMBERG AUTOMATION</t>
  </si>
  <si>
    <t>CABLE, ASSEMBLY, PROFINET, GREEN, HIGH FLEX, MICRO, 8 PIN X-CODE, MALE-IN-LINE / MALE, 4 PAIR, SHIELDED, CAT6A, TPE, 80 METER (262.47 FT), 0.14 mm² (26 AWG) - LUMBERG AUTOMATION</t>
  </si>
  <si>
    <t>CABLE, ASSEMBLY, PROFINET, GREEN, HIGH FLEX, MICRO, 8 PIN X-CODE, MALE-IN-LINE / MALE, 4 PAIR, SHIELDED, CAT6A, TPE, 85 METER (278.87 FT), 0.14 mm² (26 AWG) - LUMBERG AUTOMATION</t>
  </si>
  <si>
    <t>CABLE, ASSEMBLY, PROFINET, GREEN, HIGH FLEX, MICRO, 8 PIN X-CODE, MALE-IN-LINE / MALE, 4 PAIR, SHIELDED, CAT6A, TPE, 90 METER (295.28 FT), 0.14 mm² (26 AWG) - LUMBERG AUTOMATION</t>
  </si>
  <si>
    <t>CABLE, ASSEMBLY, PROFINET, GREEN, HIGH FLEX, MICRO, 8 PIN X-CODE, MALE-IN-LINE / MALE, 4 PAIR, SHIELDED, CAT6A, TPE, 95 METER (311.68 FT), 0.14 mm² (26 AWG) - LUMBERG AUTOMATION</t>
  </si>
  <si>
    <t>CABLE, ASSEMBLY, PROFINET, GREEN, HIGH FLEX, MICRO, 8 PIN X-CODE, MALE-IN-LINE / MALE, 4 PAIR, SHIELDED, CAT6A, TPE, 100 METER (328.08 FT), 0.14 mm² (26 AWG) - LUMBERG AUTOMATION</t>
  </si>
  <si>
    <t>Bulkhead, EtherNet, Industrial, 4 Pin, Micro, Female-Female - Turck</t>
  </si>
  <si>
    <t>Bulkhead, Ethernet, Industrial, 8 Pin, Micro, Female-Female - Turck</t>
  </si>
  <si>
    <t>I/O, Hardened Field, DeviceNet, 8 Port Prox Block (1 Input Per Port / 1- 0.5 Amp Output Per Port) 24 VDC - Turck</t>
  </si>
  <si>
    <t>I/O, Hardened Field, DeviceNet, 8 Port Prox Block (4 Ports With 2 Inputs Per Port, 4 Ports With 2- 1.4 Amp Outputs Per Port) 24 VDC - Turck</t>
  </si>
  <si>
    <t>I/O, Hardened Field, DeviceNet, 8 Port Prox Block (2 Inputs Per Port), 24 VDC, Standard Diagnostics - Turck</t>
  </si>
  <si>
    <t>I/O, Hardened Field, DeviceNet, 4 Port Prox Block (2 Ports With 2 Inputs Per Port, 2 Ports With 2- 0.5 Amp Outputs Per Port) 24 VDC - Turck</t>
  </si>
  <si>
    <t>I/O, Hardened Field, DeviceNet, 8 Port Prox Block (4 Ports With 2 Inputs Per Port And 4 ports With 2- 2 AMP Outputs Per Port). Output Ports Also Have 24 VDC At 4 AMP, With SCP On Pin 1 For ELECTRIC ACTUATORS ONLY - Turck</t>
  </si>
  <si>
    <t>I/O, Hardened Field, DeviceNet, 8 Port Prox Block (All IO Points Are Configurable To Be Either Input Or Output). Inputs and outputs use common power. Do not use for outputs that drive motion. - Turck</t>
  </si>
  <si>
    <t>I/O, Hardened Field, DeviceNet, 8 Port Prox Block (4 Ports With 2 PNP Inputs per port, 4 Ports With 2- 0.5 Amp Outputs Per Port), 24 VDC - Turck</t>
  </si>
  <si>
    <t>I/O, Hardened Field, DeviceNet, 8 Port Prox Block (All IO Points Are Configurable To Be Either Input Or Output). Inputs and outputs use DeviceNet power. Do not use for outputs that drive motion. - Turck</t>
  </si>
  <si>
    <t>I/O, IP67, IP68, IP69K, Device Net, Port Station, Input and Output on Same Connector - Turck</t>
  </si>
  <si>
    <t>I/O, IP67, Ethernet, 8 Port Prox Block (2 Inputs Per Port), 24 VDC - Turck</t>
  </si>
  <si>
    <t>I/O, IP67, Ethernet, 8 Port Prox Block (2 Amp Outputs Per Port), 24 VDC - Turck</t>
  </si>
  <si>
    <t>I/O, IP67, Ethernet, 8 Port Prox Block (All IO Points Are Configurable As Either Input Or Output, Ports C1-C4 Use V1, C5-C8 Use V2), 24VDC, 2 Amps per Output - Turck</t>
  </si>
  <si>
    <t>I/O, IP67, Ethernet, 8 Port Prox Block (4 Ports w/ 2 Inputs Per Port, 4 Ports w/ 2 Amp Outputs Per Port), 24 VDC - Turck</t>
  </si>
  <si>
    <t>I/O, IP67, Spanner Module, Multiple Protocal (Ethernet/IP, ProfiNet, Modbus TCP), Transfers Up To 496 Bytes Of Data Between Networks, Supports Different IP/Subnet Addressing, Supports NAT Functionality - Turck</t>
  </si>
  <si>
    <t>I/O, IP67 Hardened, Field, DeviceNet, Gateway For Modular System, Std 5 Pin Mini DeviceNet Connectors  - Turck</t>
  </si>
  <si>
    <t>I/O, IP67 Hardened, Field, Base For Power Distribution Module, 4 Pin MINI Connector - Turck</t>
  </si>
  <si>
    <t>I/O, IP67 Hardened, Field, Base For Inputs Or Outputs With 2 M12 Connectors - Turck</t>
  </si>
  <si>
    <t>I/O, IP67 Hardened, Field, Base For Inputs Or Outputs With 4 M12 Connectors - Turck</t>
  </si>
  <si>
    <t>I/O, IP67 Hardened, Field, 8 point Digital Input Module, 24VDC, 3 Wire Sourcing - Turck</t>
  </si>
  <si>
    <t>I/O, IP67 Hardened, Field, 8 point Digital Output Module, 24 VDC, 0.5 Amp, 3 Wire Sourcing - Turck</t>
  </si>
  <si>
    <t>I/O, IP67 Hardened, Field, 4 point Digital Output Module, 24 VDC, 2 Amp, 3 Wire Sourcing - Turck</t>
  </si>
  <si>
    <t>I/O, IP67 Hardened, Field, 24 VDC Power Feeder Module With Diagnostics - Turck</t>
  </si>
  <si>
    <t>I/O, IP67 Hardened, Field, 2 point Analog Input Module, 0/4-20 mAmps, 16/12 Bit Data - Turck</t>
  </si>
  <si>
    <t>I/O, IP67 Hardened, Field, 2 point Analog Input Module, -10/0 to 10VDC, 16/12 Bit Data - Turck</t>
  </si>
  <si>
    <t>I/O, IP67 Hardened Field, 4 Point Analog Input Module, 0/4 to 20mAMPS or -10/0 to 10VDC, 16/12 Bit Data - Turck</t>
  </si>
  <si>
    <t>I/O, IP67 Hardened, Field, 2 Point Analog Input Module, Restive Thermal Device (RTD), 2 or 3 Wire Connections - Turck</t>
  </si>
  <si>
    <t>I/O, IP67 Hardened, Field, 2 Point Analog Input Module, Thermocouple, Internal Or Remote Cold Junction Compensation - Turck</t>
  </si>
  <si>
    <t>I/O, IP67 Hardened, Field, 2 point Analog Output Module, 0/4 To 20 mAmps - Turck</t>
  </si>
  <si>
    <t>I/O, IP67 Hardened, Field, 2 Point Analog Output Module, -10/0 To 10 VDC - Turck</t>
  </si>
  <si>
    <t>I/O, Hardened, Field, Cold Junction Compensation Connector - 1 Per T/C - Turck</t>
  </si>
  <si>
    <t>I/O, Hardened, Field, Online Configuration Cable - Turck</t>
  </si>
  <si>
    <t>Powertap With Minifast Connector - Turck</t>
  </si>
  <si>
    <t>I/O Hardened Field DeviceNet, 8 Port Prox Block (4 Ports With 2 Inputs Per Port, 4 Ports With 2-2 AMP Outputs Per Port) 24 VDC - Turck</t>
  </si>
  <si>
    <t>I/O, IP67, HARDENED, FIELD, SERIAL COMMUNICATION MODULE FOR MODULAR SYSTEM, SSI. (USE WITH BASE MODULE 20041) - Turck</t>
  </si>
  <si>
    <t>I/O, IP67, HARDENED, BASE MODULE, WITH ONE EUROFAST 8 PIN CONNECTOR - Turck</t>
  </si>
  <si>
    <t>I/O, IP67, HARDENED FIELD, DEVICENET, 4 PORT BLOCK (2 PORTS WITH 1 ANALOG INPUT PER PORT, 2 PORTS WITH 1 ANALOG OUTPUT PER PORT), ANALOG INPUTS: -10/0...+10VDC OR 0/4...20mA, 12 BIT OR 16 BIT, ANALOG OUTPUTS: -10/0...+10VDC,12 BIT OR 16 BIT, 24 VDC - Turck</t>
  </si>
  <si>
    <t>I/O, IP67, HARDENED FIELD, DEVICENET, 4 PORT BLOCK (1 ANALOG INPUT AND 1 ANALOG OUTPUT PER PORT), ANALOG INPUTS: : -10/0...+10VDC OR 0/4...20mA, 12 BIT OR 16 BIT, ANALOG OUTPUTS: -10/0...+10VDC,12 BIT OR 16 BIT, 24 VDC - Turck</t>
  </si>
  <si>
    <t>CORD, ASSEMBLY, 8 PIN MICROEURO, STRAIGHT FEMALE, STRAIGHT MALE, 6 METERS, PLTC/ITC CABLE WITH STP CONDUCTORS, PINS 1&amp;2 SWAPPED. (USE WITH P&amp;F HEAD 45006 AND TURCK BASE 20041) - Turck</t>
  </si>
  <si>
    <t>I/O, IP67, HARDENED FIELD, DEVICENET, 6 PORT BLOCK (4 PORTS WITH 1 ANALOG INPUT PER PORT, 2 PORTS WITH 1 ANALOG OUTPUT PER PORT), ANALOG INPUTS : -10/0...+10VDC OR 0/4...20MA, 12 BIT OR 16 BIT, ANALOG OUTPUTS: 0/4...20MA, 12 BIT OR 16 BIT, 24VDC - Turck</t>
  </si>
  <si>
    <t>I/O, IP67, Ethernet, Gateway for Modular System, 4 Pin Mini Power - Turck</t>
  </si>
  <si>
    <t>I/O, IP67, Ethernet, 4 Port Block (1 Analog Input and 1 Analog Output Per Port), Analog Inputs: -10/0…+10VDC OR 0/4…20mA, 12 Bit OR 16 Bit, Analog Outputs: -10/0…+10VDC, 12 Bit OR 16 Bit, 24 VDC - Turck</t>
  </si>
  <si>
    <t>I/O, IP67, Ethernet, 4 Ports of Analog Inputs (Voltage/Current), 2 Ports of Analog Output (Current), 24VDC, .5 Amps Per Output - Turck</t>
  </si>
  <si>
    <t>I/O, IP67, Ethernet, 4 Ports of Analog Inputs (Voltage/Current), 24VDC - Turck</t>
  </si>
  <si>
    <t>I/O, IP67 Hardened, Field, 8 Point Digital Input Module, 24 VDC, 3 Wire Sourcing, Per Channel Diagnostics - Turck</t>
  </si>
  <si>
    <t>I/O, IP67 Hardened, Field, 8 Point Digital Output Module, 24 VDC, 0.5 A, 3 Wire Sourcing, Per Channel Diagnostics - Turck</t>
  </si>
  <si>
    <t>I/O, IP67 Hardened, Field, Base for Inputs or Outputs With 2 M12 Connectors, Pairwise Assignment - Turck</t>
  </si>
  <si>
    <t>I/O, IP67 Hardened, Field, Base for Inputs or Outputs With 4 M12 Connectors, Pairwise Assignment - Turck</t>
  </si>
  <si>
    <t>Self Contained Flow Sensor, G14 (1/4 BSPP), 316 Stainless Steel Probe With PBT Housing, N.O. PNP, M12 Connector - Turck</t>
  </si>
  <si>
    <t>I/O, IP67, IO-LINK, ADAPTER MODULE, 8 PORT, ALL CLASS A PORTS, EACH PORT CAPABLE OF DIGITAL INPUTS OR OUTPUTS IF NOT USED FOR IO-LINK - BALLUFF</t>
  </si>
  <si>
    <t>I/O, IP67, IO-LINK, HUB, 8 PORT, EACH PORT CAPABLE OF DIGITAL INPUTS OR OUTPUTS, 200 mA PER POINT, EXTENSION PORT AVAILABLE - BALLUFF</t>
  </si>
  <si>
    <t>I/O, IP67, IO-LINK, HUB, 8 PORT, EACH PORT CAPABLE OF DIGITAL INPUTS OR OUTPUTS, 2 A PER POINT, 9 A TOTAL, EXTENSION PORT AVAILABLE, 4 PIN MINI AUX POWER CONNECTOR - BALLUFF</t>
  </si>
  <si>
    <t>IE3400 HEAVY DUTY SERIES, 8-PORT, IP67, GIGABIT, MANAGED ETHERNET SWITCH, INCLUDES SD CARD, SOFTWARE, AND MOUNTING BRACKET - CISCO</t>
  </si>
  <si>
    <t>IE3400 HEAVY DUTY SERIES, 8-PORT, IP67, GIGABIT, MANAGED ETHERNET SWITCH, BARE SWITCH FOR SPARE PARTS, INCLUDES MOUNTING BRACKET - CISCO</t>
  </si>
  <si>
    <t>IE3400 HEAVY DUTY SERIES, 16-PORT, IP67, GIGABIT, MANAGED ETHERNET SWITCH, INCLUDES SD CARD, SOFTWARE, AND MOUNTING BRACKET - CISCO</t>
  </si>
  <si>
    <t>IE3400 HEAVY DUTY SERIES, 16-PORT, IP67, GIGABIT, MANAGED ETHERNET SWITCH, BARE SWITCH FOR SPARE PARTS, INCLUDES MOUNTING BRACKET - CISCO</t>
  </si>
  <si>
    <t>IE3400 HEAVY DUTY SERIES, 24-PORT, IP67, GIGABIT, MANAGED ETHERNET SWITCH, INCLUDES SD CARD, SOFTWARE, AND MOUNTING BRACKET - CISCO</t>
  </si>
  <si>
    <t>IE3400 HEAVY DUTY SERIES, 24-PORT, IP67, GIGABIT, MANAGED ETHERNET SWITCH, BARE SWITCH FOR SPARE PARTS, INCLUDES MOUNTING BRACKET - CISCO</t>
  </si>
  <si>
    <t>IE3400 HEAVY DUTY SERIES, 8-PORT, IP67, 100 MEGABIT, MANAGED ETHERNET SWITCH, INCLUDES SD CARD, SOFTWARE, AND MOUNTING BRACKET - CISCO</t>
  </si>
  <si>
    <t>IE3400 HEAVY DUTY SERIES, 8-PORT, IP67, 100 MEGABIT, MANAGED ETHERNET SWITCH, BARE SWITCH FOR SPARE PARTS, INCLUDES MOUNTING BRACKET - CISCO</t>
  </si>
  <si>
    <t>IE3400 HEAVY DUTY SERIES, 16-PORT, IP67, 100 MEGABIT, MANAGED ETHERNET SWITCH, INCLUDES SD CARD, SOFTWARE, AND MOUNTING BRACKET - CISCO</t>
  </si>
  <si>
    <t>IE3400 HEAVY DUTY SERIES, 16-PORT, IP67, 100 MEGABIT, MANAGED ETHERNET SWITCH, BARE SWITCH FOR SPARE PARTS, INCLUDES MOUNTING BRACKET - CISCO</t>
  </si>
  <si>
    <t>IE3400 HEAVY DUTY SERIES, 24-PORT, IP67, 100 MEGABIT, MANAGED ETHERNET SWITCH, INCLUDES SD CARD, SOFTWARE, AND MOUNTING BRACKET - CISCO</t>
  </si>
  <si>
    <t>IE3400 HEAVY DUTY SERIES, 24-PORT, IP67, 100 MEGABIT, MANAGED ETHERNET SWITCH, BARE SWITCH FOR SPARE PARTS, INCLUDES MOUNTING BRACKET - CISCO</t>
  </si>
  <si>
    <t>IE3400, 8-PORT, IP30, GIGABIT, MANAGED ETHERNET SWITCH, INCLUDES SD CARD AND SOFTWARE - CISCO</t>
  </si>
  <si>
    <t>IE3400, 8-PORT, IP30, GIGABIT, MANAGED ETHERNET SWITCH, BARE SWITCH FOR SPARE PARTS - CISCO</t>
  </si>
  <si>
    <t>IE3400, 8-PORT, IP30, GIGABIT, EXPANSION MODULE - CISCO</t>
  </si>
  <si>
    <t>IE3400, 8-PORT, IP30, GIGABIT, PoE/PoE+, MANAGED ETHERNET SWITCH, INCLUDES SD CARD AND SOFTWARE - CISCO</t>
  </si>
  <si>
    <t>IE3400, 8-PORT, IP30, GIGABIT, PoE/PoE+, MANAGED ETHERNET SWITCH, BARE SWITCH FOR SPARE PARTS - CISCO</t>
  </si>
  <si>
    <t>IE3400, 8-PORT, IP30, GIGABIT, PoE/PoE+, EXPANSION MODULE - CISCO</t>
  </si>
  <si>
    <t>ISA3000, 4-PORT, IP30, INDUSTRIAL SECURITY APPLIANCE, INCLUDES SOFTWARE - CISCO</t>
  </si>
  <si>
    <t>ISA3000, 4-PORT, IP30, INDUSTRIAL SECURITY APPLIANCE, BARE FIREWALL FOR SPARE PARTS - CISCO</t>
  </si>
  <si>
    <t>IE 4GB SD MEMORY CARD, FOR SPARE PARTS - CISCO</t>
  </si>
  <si>
    <t>CONSOLE CABLE, M12 MALE, DB9 FEMALE, 1 METER, FOR IP67 ETHERNET SWITCH - CISCO</t>
  </si>
  <si>
    <t>Switch, Prox, Cylinder Switch, 11.5mm Diameter Probe, Aluminum Housing, 1.025" (26.035mm) = Probe Length (Blue Dot), Sn=2mm, 10-30VDC, NPN &amp; PNP, NO, Shielded, SCP, WFI, 1000 PSI Operating Pressure, Micro Conn. - Pepperl+Fuchs</t>
  </si>
  <si>
    <t>Switch, Prox, Cylinder Switch, 11.5mm Diameter Probe, Aluminum Housing, 1.250" (31.75mm) = Probe Length (White Dot), Sn=2mm, 10-30VDC, NPN &amp; PNP, NO, Shielded, SCP, WFI, 1000 PSI Operating Pressure, Micro Conn. - Pepperl+Fuchs</t>
  </si>
  <si>
    <t>Switch, Prox, Cylinder Switch, 11.5mm Diameter Probe, Aluminum Housing, 2.062" (52.37mm) = Probe Length (Red Dot), Sn=2mm, 10-30VDC, NPN &amp; PNP, NO, Shielded, SCP, WFI, 1000 PSI Operating Pressure, Micro Conn. - Pepperl+Fuchs</t>
  </si>
  <si>
    <t>Switch, Prox, Cylinder Switch, 12.7mm Diameter Probe, Aluminum Housing, 1.025" (26.035mm) = Probe Length (Blue Dot), Sn=2mm, 10-30VDC, NPN &amp; PNP, NO, Shielded, SCP, WFI, 3000 PSI Operating Pressure, Micro Conn. - Pepperl+Fuchs</t>
  </si>
  <si>
    <t>Switch, Prox, Cylinder Switch, 12.7mm Diameter Probe, Aluminum Housing, 1.250" (31.75mm) = Probe Length (White Dot), Sn=2mm, 10-30VDC, NPN &amp; PNP, NO, Shielded, SCP, WFI, 3000 PSI Operating Pressure, Micro Conn. - Pepperl+Fuchs</t>
  </si>
  <si>
    <t>Switch, Prox, Cylinder Switch, 12.7mm Diameter Probe, Aluminum Housing, 2.062" (52.37mm) = Probe Length (red dot), Sn=2mm, 10-30VDC, NPN &amp; PNP, NO, Shielded, SCP, WFI, 3000 PSI Operating Pressure, Micro Conn. - Pepperl+Fuchs</t>
  </si>
  <si>
    <t>Switch, Prox, Power Clamp Switch, Sn=2mm, 10-30VDC, (2) PNP, NO, SCP, WFI, Micro Conn, 100mm Wire Length - Pepperl+Fuchs</t>
  </si>
  <si>
    <t>Switch, Prox, Power Clamp Switch, Sn=2mm, 10-30VDC, (2) PNP, NO, SCP, WFI, Micro Conn, 120mm Wire Length - Pepperl+Fuchs</t>
  </si>
  <si>
    <t>Switch, Prox, Power Clamp Switch, Sn=2mm, 10-30VDC, (2) PNP, NO, SCP, WFI, Micro Conn, 160mm Wire Length - Pepperl+Fuchs</t>
  </si>
  <si>
    <t>Switch, Prox, Power Clamp Switch, Sn=2mm, 10-30VDC, (2) PNP, NO, SCP, WFI, Micro Conn, 200mm Wire Length - Pepperl+Fuchs</t>
  </si>
  <si>
    <t>Switch, Prox, Power Clamp Switch, Sn=2mm, 10-30VDC, (2) PNP, NO, SCP, WFI, Micro Conn, SO1=60mm, SO2=80mm-160mm Wire Length - Pepperl+Fuchs</t>
  </si>
  <si>
    <t>Switch, Ext Range Pile Driver, Tubular,12mm dia, All SS Housing, Sn=5mm, 10-30VDC, PNP, NO, Shielded, SCP, WFI, Micro Conn. - Pepperl+Fuchs</t>
  </si>
  <si>
    <t>Switch, Prox, Tubular,30mm Dia, All SS Housing, Sn=8mm, 10-30VDC, Not WFI, PNP, NO, Shielded, SCP, Micro Conn, Ferrous Targets. - Pepperl+Fuchs</t>
  </si>
  <si>
    <t>Switch, Prox, Tubular,18mm Dia, All SS Housing, Sn=5mm, 10-30VDC, Not WFI, PNP, NO, Shielded, SCP, Micro Conn, Ferrous Targets. - Pepperl+Fuchs</t>
  </si>
  <si>
    <t>Switch, Prox, Cube 40x40x55mm, Sn=20, Slag Resistant Composite Sensing Face, 10-30 VDC, PNP, NO&amp;NC, Shielded, SCP, WFI, Micro Conn. - Pepperl+Fuchs</t>
  </si>
  <si>
    <t>Switch, Prox, Cube 40X40, Sn = 40mm, Weld Slag Resistant, Composite Sensing Face, 10-30VDC, PNP, NO &amp; NC, Un-Shielded, WFI, M12 Micro Connector - Pepperl+Fuchs</t>
  </si>
  <si>
    <t>Switch, Prox, Flat Pack 80x80x40 mm, Sn=50, 10-30VDC, PNP, NO/NC, Shielded, SCP, WFI, Micro Conn. - Pepperl+Fuchs</t>
  </si>
  <si>
    <t>Switch, Prox, Cube 40x40x55mm, Sn=20, 10-30VDC, PNP, NO/NC, Shielded, SCP, Not WFI, Micro Conn - Pepperl+Fuchs</t>
  </si>
  <si>
    <t>Switch, Prox, Extended Temp Range, Sensor Head (0C-250C), Sensor Amp (0C-70C), Sn=25mm, 10-30 VDC, PNP, NO/NC, Not WFI, Micro Conn. - Pepperl+Fuchs</t>
  </si>
  <si>
    <t>Switch, Prox, All Metal Ext Range - For Aluminum Applications, Tubular, 12mm Dia., Sn=4mm, 10-30VDC, PNP, NO, WFI, Shielded, Micro Conn - Pepperl+Fuchs</t>
  </si>
  <si>
    <t>Switch, Prox, All Metal Ext Range - For Aluminum Applications, Tubular, 18mm Dia., Sn=8mm, 10-30VDC, PNP, NO, WFI, Shielded, Micro Conn - Pepperl+Fuchs</t>
  </si>
  <si>
    <t>Switch, Prox, All Metal Ext Range - For Aluminum Applications, Tubular, 30mm Dia., Sn=15mm, 10-30VDC, PNP, NO, WFI, Shielded, Micro Conn - Pepperl+Fuchs</t>
  </si>
  <si>
    <t>Switch, Prox, All Metal Sensing - For Aluminum Applications, Cube Style, 40X40mm, Sn=20mm, 10-30VDC, PNP, NO, WFI, Shielded, Micro Conn, Metal Mounting Bracket - Pepperl+Fuchs</t>
  </si>
  <si>
    <t>Switch, Prox, Tubular,12mm Dia, All SS Housing, Sn=2mm, 10-30 VDC, Not WFI, PNP, NO, Shielded, SCP, Micro Conn, Non-ferrous Targets. - Pepperl+Fuchs</t>
  </si>
  <si>
    <t>Switch, Prox, Tubular,18mm Dia, All SS Housing, Sn=5mm, 10-30 VDC, PNP, Not WFI, NO, Shielded, SCP, Micro Conn, Non-ferrous Targets - Pepperl+Fuchs</t>
  </si>
  <si>
    <t>Switch,Prox,Tubular,30mm Dia, All SS Housing, Sn=8mm, 10-30 VDC, Not WFI, PNP,NO, Shielded, SCP, Micro Conn, Non-ferrous Targets - Pepperl+Fuchs</t>
  </si>
  <si>
    <t>Switch, Ext-Range Pile Driver Prox, Tubular, 18mm Dia, Armor Coated SS Housing, Sn=10mm, 10-30VDC, WFI, PNP, NO, Shielded, Micro Conn - Pepperl+Fuchs</t>
  </si>
  <si>
    <t>Switch, Ext-Range Pile Driver Prox, Tubular, 30mm Dia, Armor Coated SS Housing, Sn=15mm, 10-30VDC, WFI, PNP, NO, Shielded, SCP, Micro Conn - Pepperl+Fuchs</t>
  </si>
  <si>
    <t>Bracket, Right Angle Mounting Bracket Converts 30mm Diameter, Pile Driver Sensor to the Cube Style Footprint - Pepperl+Fuchs</t>
  </si>
  <si>
    <t>Sensor Mounting Bracket, Adjustable Rod Mount for 12mm Diameter Sensor - Pepperl+Fuchs</t>
  </si>
  <si>
    <t>Sensor Mounting Bracket, Adjustable Rod Mount for 18mm Diameter Sensor - Pepperl+Fuchs</t>
  </si>
  <si>
    <t>Sensor Mounting Bracket, Adjustable Rod Mount for 30mm Diameter Sensor - Pepperl+Fuchs</t>
  </si>
  <si>
    <t>Sensor Mounting Bracket-Straight, Adjustable Rod Mount for Cube Style Proximity Sensor - Pepperl+Fuchs</t>
  </si>
  <si>
    <t>Sensor Mounting Bracket-Right Angle, Adjustable Rod Mount for Cube Style Proximity Sensor - Pepperl+Fuchs</t>
  </si>
  <si>
    <t>Fork Type Photoelectric Sensor, 30mm Sensing Distance, 10-30VDC, PNP, NO/NC - Pepperl+Fuchs</t>
  </si>
  <si>
    <t>Adapter Cable, M8 to M12, 0.3 Meter Length, to be Used with GCCL #21285 - Pepperl+Fuchs</t>
  </si>
  <si>
    <t>Photoelectric, 18 mm diameter, diffuse mode, triangulation sensor with background suppression, 10-30 VDC, PNP, NO, M12 connector, sensing range 150 mm - Pepperl+Fuchs</t>
  </si>
  <si>
    <t>Exchanger Bracket, Permits Easy Installation and Removal of Standard 8mm Diameter Shielded Proximity Sensors, (Use on -8GM Proximities) - Pepperl+Fuchs</t>
  </si>
  <si>
    <t>Switch, Prox, Tubular, 8mm Diameter, Sn=2mm, 10-30VDC, Shielded, PNP/NO, M12 Connector, 30mm Barrel Length, NON-WFI - Pepperl+Fuchs</t>
  </si>
  <si>
    <t>Switch, Prox, Tubular, 8mm Diameter, Sn=2mm, 10-30VDC, Shielded, PNP/NO, M12 Connector, 40mm Barrel Length, NON WFI - Pepperl+Fuchs</t>
  </si>
  <si>
    <t>Exchanger Bracket, Permits Easy Installation and Removal of Standard 12mm Diameter Shielded Proximity Sensors, (Use on -12GM Proximities) - Pepperl+Fuchs</t>
  </si>
  <si>
    <t>Switch, Prox, Tubular, 12mm Diameter, Sn=4mm, 10-30VDC, Shielded, PNP/NO, M12 Connector, 30mm Barrel Length, NON WFI - Pepperl+Fuchs</t>
  </si>
  <si>
    <t>Switch, Prox, Tubular, 12mm Diameter, Sn=4mm, 10-30VDC, Shielded, PNP/NO, M12 Connector, 50mm Barrel Length, NON WFI - Pepperl+Fuchs</t>
  </si>
  <si>
    <t>Exchanger Bracket, Permits Easy Installation and Removal of Standard 18mm Diameter Shielded Proximity Sensors, (Use on -18GM Proximities) - Pepperl+Fuchs</t>
  </si>
  <si>
    <t>Switch, Prox, Tubular, 18mm Diameter, Sn=8mm, 10-30VDC, Shielded, PNP/NO, M12 Connector, 30mm Barrel Length, NON WFI - Pepperl+Fuchs</t>
  </si>
  <si>
    <t>Switch, Prox, Tubular, 18mm Diameter, Sn=8mm, 10-30VDC, Shielded, PNP/NO, M12 Connector, 50mm Barrel Length, NON WFI - Pepperl+Fuchs</t>
  </si>
  <si>
    <t>Exchanger Bracket, Permits Easy Installation and Removal of Standard 30mm Diameter Shielded Proximity Sensors, (Use on -30GM Proximities) - Pepperl+Fuchs</t>
  </si>
  <si>
    <t>Switch, Prox, Tubular, 30mm Diameter, Sn=15mm, Shielded, PNP/NO, M12 Connector, 30mm Barrel Length, NON WFI - Pepperl+Fuchs</t>
  </si>
  <si>
    <t>Column/Stand With Mounting Bracket For Emitter or Receiver. Must order (2) For Emitter/Receiver Pair. Model PU3H96-00000000. - SICK</t>
  </si>
  <si>
    <t>Adjustable Bracket for CLV690 - SICK</t>
  </si>
  <si>
    <t>Scanner: LECTOR 652, Dynamic Focus, 2 Megapixel, Bar Code Imager for 1D/ 2D Bar Codes, EtherNet IP, Range: 625 to 2000mm Model V2D652R-MEWHA6 - SICK</t>
  </si>
  <si>
    <t>Cable: Programming Cable M12-8 to RJ45, 2 Meters - SICK</t>
  </si>
  <si>
    <t>Bracket: Mounting Bracket for ICR652 - SICK</t>
  </si>
  <si>
    <t>Scanner:1D Reader Only Consists of 1056601 and 2062452 with Firmware 1.5.0.2 or Higher. EtherNet IP. Range: 500 - 2100mm, Model: CLV690 ENET GMKIT - SICK</t>
  </si>
  <si>
    <t>Scanner:1D Bar Code Only Reader, Standard Resolution, Range: 500 - 2100mm. Oscillating Mirror. Firmware 1.5.0.2 or Higher, Model: CLV690-1000 - SICK</t>
  </si>
  <si>
    <t>Module: Ethernet Connector with Cloning Module  - SICK</t>
  </si>
  <si>
    <t>Bracket: Quick Release - SICK</t>
  </si>
  <si>
    <t>Module: CDM420-0006 S01, Used with CLV6XX and LECTOR 65X Scanners - SICK</t>
  </si>
  <si>
    <t>Scanner: 1D Bar Code Only Reader, EtherNet IP, with Firmware V 5.30 or Higher. Range: 200 - 1600mm, Model: CLV650-6120 - SICK</t>
  </si>
  <si>
    <t>Cable: M12-12 Pin to Mini-4 Pin for 24VDC Power Only. Used with CLV650-6120 (GCCL# 21452) when Communicating via EtherNet/IP - SICK</t>
  </si>
  <si>
    <t>Mounting Bracket for CLV650 - SICK</t>
  </si>
  <si>
    <t>SD Configuration Memory Card Used with CLV650 and ICR620 Scanners - SICK</t>
  </si>
  <si>
    <t>M12-12 Pin to D Sub-15 Pin: Used to Connect the CLV650 with the CDM420 for 24VDC and RS232 or DeviceNet Communications  - SICK</t>
  </si>
  <si>
    <t>Multi-Bank Charger for 5000 mAh Batteries, 4-ports (Batteries Not Included), Includes 24 V Power Supply And AC Power Cable for USA - COGNEX</t>
  </si>
  <si>
    <t>Multi-Bank Charger for 5000 mAh Batteries, 4-ports (Batteries Not Included), Includes 24 V Power Supply And AC Power Cable for Europe - COGNEX</t>
  </si>
  <si>
    <t>Cloning Module CMC600-101 - SICK</t>
  </si>
  <si>
    <t>DM8700 Belt Holster for Hip - COGNEX</t>
  </si>
  <si>
    <t>DM8700 Metal Wall Mount Bracket - COGNEX</t>
  </si>
  <si>
    <t>DataMan 8700 24 V PoE Injector Cable 1 m Straight - COGNEX</t>
  </si>
  <si>
    <t>DataMan 8700 24 V PoE Injector Cable 5 m Coiled - COGNEX</t>
  </si>
  <si>
    <t>Corded DPM Handheld Reader with USB Comms, 2.5 m USB Type A Cable, Power Supply - COGNEX</t>
  </si>
  <si>
    <t>Corded DPM Handheld Reader with RS232 Comms, 2.5 m 9-Pin D-Sub Cable, Power Supply - COGNEX</t>
  </si>
  <si>
    <t>Corded DPM Handheld Reader with Ethernet Comms, 5 m PoE Cable - COGNEX</t>
  </si>
  <si>
    <t>Cordless DPM Handheld Reader with battery, Base Station with USB Comms, 2.5 m Cable with Power Supply - COGNEX</t>
  </si>
  <si>
    <t>Cordless DPM Handheld Reader with battery, Base Station with RS232 Comms, 2.5 m Cable with Power Supply - COGNEX</t>
  </si>
  <si>
    <t>Cordless DPM Handheld Reader with battery, Base Station with Ethernet Comms, 1 m PoE Cable - COGNEX</t>
  </si>
  <si>
    <t>Battery for DM8700 wireless readers - COGNEX</t>
  </si>
  <si>
    <t>Scanner, 1D codes, Stacked, 2D codes, direct-marked codes, plain text with Ethernet IP, Range 70 mm to 1500 mm, MODEL: V2D621D-2MSFBB5 - SICK</t>
  </si>
  <si>
    <t>Mounting Bracket: ICR620 - SICK</t>
  </si>
  <si>
    <t>Cable: M12-17 Pin to D-Sub-15 Pin for Connections with CDM/CMF for DeviceNet Communications - SICK</t>
  </si>
  <si>
    <t>Cable: M12-17 Pin to Mini-4 Pin for 24VDC Power Only. Used with CLV690 ENET GM Kit (GCCL# 21447) or ICR620-T11503 (GCCL #21488) when Communicating via EtherNet/IP  - SICK</t>
  </si>
  <si>
    <t>Dome Light Kit for Direct Part Mark Codes - SICK</t>
  </si>
  <si>
    <t>MOBY D SPACER FOR MDS D139/ D339, DIAMETER 85 MM, HEIGHT 30 MM - Siemens</t>
  </si>
  <si>
    <t>RF300, FIXING STRAP FOR RF360T, ONLY IN COMBINATION WITH DISTANCE HOLDER 6GT2190-0AA00 - Siemens</t>
  </si>
  <si>
    <t>RF300 20 MM DISTANCE HOLDER FOR RF360T W. FIXING STRAP 6GT2190-0AB00 (FOR METAL FREE AREA) - Siemens</t>
  </si>
  <si>
    <t>MOBY D / RF300 ISO / RF200 tag/transponder MDS D339 ACCORDING ISO 15693 FOR EXTENDED TEMPERATURE RANGE +220 DGR, 992 BYTE EEPROM, IP 68 85 X 15 MM (DXH), (MINIMAL ORDER QUANTITY 10 PCS), without distance holder - Siemens</t>
  </si>
  <si>
    <t>SIMATIC RF160B RFID mobile reader basic device for RF200/300 (HF) and RF600 (UHF) with user software and rechargeable battery without charging/docking station. - Siemens</t>
  </si>
  <si>
    <t>SIMATIC RF360H HF RFID reader module, only to be operated with basic device RF160B (6GT2003-0FA00) for RF200/RF300, with internal antenna. - Siemens</t>
  </si>
  <si>
    <t>SIMATIC RF160B charging/docking station for SIMATIC RF160B including wide-range power supply unit. - Siemens</t>
  </si>
  <si>
    <t>RFID COMMUNICATION MODULE RF185C FOR PROFINET, ETHERNET, 1 READER CAN BE CONNECTED - Siemens</t>
  </si>
  <si>
    <t>RFID COMMUNICATION MODULE RF186C FOR PROFINET, ETHERNET, 2 READERS CAN BE CONNECTED - Siemens</t>
  </si>
  <si>
    <t>RFID COMMUNICATION MODULE RF188C FOR PROFINET, ETHERNET, 4 READERS CAN BE CONNECTED - Siemens</t>
  </si>
  <si>
    <t>R/F ID, RF300, Transponder RF320-T, 20 Byte EEPROM, IP68, -25 to +125 DGR/C, D:27 x 4 mm (Note: Spacer Not Included) - Siemens</t>
  </si>
  <si>
    <t>R/F ID, RF300, Transponder RF360-T, 8 KB FRAM, IP67, -25 to 75 DGR/C, 85.5x54.8x2.5 mm (Note: Spacer Not Included) - Siemens</t>
  </si>
  <si>
    <t>R/F ID, RF300, Transponder RF370-T, 32 KB FRAM, IP68, -25 to 85 DGR/C, 75x75x41 mm (Note: directly on metal mountable) - Siemens</t>
  </si>
  <si>
    <t>R/F ID, RF300, Transponder D139, ISO, 112 Bytes EEPROM, IP68, High Temp 220 DGR/C, D:85x15 mm (Note: Spacer Not Included) - Siemens</t>
  </si>
  <si>
    <t>R/F ID, RF300, Transponder RF350T, 32 KB FRAM, -25 UP TO +85 DEGR/C, IP 68, 50 X 50 X 20 mm Incl Mounting Frame - Siemens</t>
  </si>
  <si>
    <t>R/F ID, RF300, SIMATIC RF300 Read/Write Unit RF340R (RF300+ISO15693 transponder) With RS422-Interface (3964R) IP 67, -25 UP TO +70 DGR/C, 75 X 75 X 41 mm, with Integrated Antenna - Siemens</t>
  </si>
  <si>
    <t>R/F ID, RF300/ISO Read/ Write Device, RF380R (RF300+ISO15693 transponder), Gen2, with RS422/RS232-Interface(3964R), IP67,-25 up to +70 DGR/C, 160 x 80 x 41 mm, with integrated antenna, - Siemens</t>
  </si>
  <si>
    <t>R/F ID, RF300,Transponder RF380-T, Heat-Proof, 32 KB FRAM, IP68, -25 Up to Max. +220 DGR/C cyclic, Silicone-free, (Note: Holder Not Included) - Siemens</t>
  </si>
  <si>
    <t>SIMATIC RF, MV plug-in cable, pre-assembled, between ASM 456, RF160C, RF170C, RF18XC and reader, or extension cable for ASM 456, RF160C, RF170C, RF18XC with RF, MV, MOBY PUR, trailing, length 2 m - Siemens</t>
  </si>
  <si>
    <t>SIMATIC RF, MV plug-in cable, pre-assembled, between ASM 456, RF160C, RF170C, RF18XC and reader, or extension cable for ASM 456, RF160C, RF170C, RF18XC with RF, MV, MOBY PUR, trailing, length 5 m - Siemens</t>
  </si>
  <si>
    <t>SIMATIC RF, MV plug-in cable, pre-assembled, between ASM 456, RF160C, RF170C, RF18XC and reader, or extension cable for ASM 456, RF160C, RF170C, RF18XC with RF, MV, MOBY PUR, trailing, length 10 m - Siemens</t>
  </si>
  <si>
    <t>SIMATIC RF, MV plug-in cable, pre-assembled, between ASM 456, RF160C, RF170C, RF18XC and reader, or extension cable for ASM 456, RF160C, RF170C, RF18XC with RF, MV, MOBY PUR, trailing, length 20 m - Siemens</t>
  </si>
  <si>
    <t>SIMATIC RF, MV plug-in cable, pre-assembled, between ASM 456, RF160C, RF170C, RF18XC and reader, or extension cable for ASM 456, RF160C, RF170C, RF18XC with RF, MV, MOBY PUR, trailing, length 50 m - Siemens</t>
  </si>
  <si>
    <t>SIMATIC RF, MV plug-in cable, assembled, between ASM 456, RF160C, RF170C, RF18XC and reader PUR, trailing, length 2 m reader connector angled, Cable designation: L-YC11Y 6x1x0.25 6x24AWG CM - Siemens</t>
  </si>
  <si>
    <t>SIMATIC RF, MV plug-in cable, assembled, between ASM 456, RF160C, RF170C, RF18XC and reader PUR, trailing, length 5 m reader connector angled, Cable designation: L-YC11Y 6x1x0.25 6x24AWG CM - Siemens</t>
  </si>
  <si>
    <t>SIMATIC RF, MV plug-in cable, assembled, between ASM 456, RF160C, RF170C, RF18XC and reader PUR, trailing, length 10 m reader connector angled, Cable designation: L-YC11Y 6x1x0.25 6x24AWG CM - Siemens</t>
  </si>
  <si>
    <t>Spacer for MDS D126 / MDS D426, Diameter 60 mm, Height 30 mm, Temperature Range Up To +85 C, Packaging Unit = Minimum Order Quantity: 50 Pieces - Siemens</t>
  </si>
  <si>
    <t>RFID, RF300 MDS D426 ISO MOBILE DATA STORAGE TAG, 2kB, FRAM, -25 TO +85 DEGREES/C, PROTECTION MODE IP68/X9K - Siemens</t>
  </si>
  <si>
    <t>RF/ID, RF300, quick change holder for MDS D139, stainless steel, diameter 22 mm, spacer height 30 mm - Siemens</t>
  </si>
  <si>
    <t>RF/ID, RF200, Read/write device RF260R,IP 67, -25 up to +70 DGR/C,75 X 75 X 40 - Siemens</t>
  </si>
  <si>
    <t>RF ID, RF300 TRANSPONDER RF340T 8KB FRAM - Siemens</t>
  </si>
  <si>
    <t>RF ID, RF600 Reader RF680R ETSI, Interface Ethernet M12, PROFINET M12, 4 antennas, 4 dig. inputs/ 4 dig. outputs, 24 V DC, IP65, -25 to +55 °C, without accessories and antennas - Siemens</t>
  </si>
  <si>
    <t>RF ID, RF600 Reader RF680R FCC, Interfaces Ethernet M12, PROFINET M12, 4 antennas, 4 dig. inputs/ 4 dig. outputs, 24 V DC, IP65, -25 to +55°C, without accessories and antennas - Siemens</t>
  </si>
  <si>
    <t>RF ID, RF600 Reader RF680R CMIIT, Interfaces: Ethernet M12, PROFINET M12, 4 antennas, 4 dig. inputs/ 4 dig. outputs, 24 V DC, IP65, -25 to +55 °C, without accessories and antennas - Siemens</t>
  </si>
  <si>
    <t>RF ID, RF600 Reader RF685R ETSI, Interface Ethernet M12 PROFINET M12 1 integrated antenna+1 ext. antenna port, 4 dig. inputs/ 4 dig. outputs, 24V DC, IP65, -25 to +55 °C, without accessories - Siemens</t>
  </si>
  <si>
    <t>RFID, RF600 Reader RF685R FCC, Interfaces: Ethernet M12 PROFINET M12 1 integrated antenna+1 ext. antenna port, 4 dig. inputs/ 4 dig. outputs, 24V DC, IP65, -25 to +55 °C, without accessories - Siemens</t>
  </si>
  <si>
    <t>RF ID, RF600 Reader RF685R CMIIT, Interfaces: Ethernet M12 PROFINET M12 1 integrated antenna+1 ext. antenna port, 4 dig. inputs/ 4 dig. outputs, 24V DC, IP65, -25 to +55 °C, without accessories - Siemens</t>
  </si>
  <si>
    <t>RF ID, RF600 antenna RF680A Linear or circular can be selected, frequency range 865 to 928 MHz Broadband, dimensions 198x 198x 60 mm (LxWxH) IP65, -25 to +75 °C - Siemens</t>
  </si>
  <si>
    <t>RF ID, RF600 connecting cable for antenna L5, pre-assembled, between reader and antenna, IP65, trailing, PE, CMR/MPR, Length 5 m - Siemens</t>
  </si>
  <si>
    <t>RF ID, RF600 connecting cable antenna L10 assembled, between reader and antenna, IP65, PE, CMR/MPR, length 10 m - Siemens</t>
  </si>
  <si>
    <t>RF ID, RF600 connecting cable for antenna L10, damping 2 DB, pre-assembled, IP65, PE, CMR/MPR, length 10 m - Siemens</t>
  </si>
  <si>
    <t>RF ID, RF600 connecting cable for antenna L20 pre-assembled, between reader and antenna, IP65, PE, CMR/MPR, Length 20 m - Siemens</t>
  </si>
  <si>
    <t>RF ID, RF600 connecting cable for antenna L40 pre-assembled, between reader and antenna, IP65 PE, CMR/MPR, Length 40 m Damping - Siemens</t>
  </si>
  <si>
    <t>RF ID, RF600 antenna mounting 3-way kit stainless steel, for RF600 antennas and reader Packing unit 1 unit - Siemens</t>
  </si>
  <si>
    <t>RF ID, RF600 protective cap set for SIMATIC RF680R, RF685R contains 3x protective caps for antenna connection, 1x protective cap for DI/DO connection, 2x protective cover for Ethernet connection - Siemens</t>
  </si>
  <si>
    <t>RF ID, RF600 DI/DO Cable connector for RF650R reader, RF670R, RF68XR, M12, 12x 0.14 mm2, shielded, material PUR, IP67, Length 5 m, open on one side - Siemens</t>
  </si>
  <si>
    <t>RF ID, RF600 connecting cable for 24 V connection of the readers RF650R, RF68XR to the power supply units of the type 6GT2898-0AA, PUR, length 5 m - Siemens</t>
  </si>
  <si>
    <t>RF ID, MV connecting cable, pre-assembled, between ASM 475 and reader, or 24 V cable for RF650R, RF68XR, PUR, CMG, Trailing, Length 5 m - Siemens</t>
  </si>
  <si>
    <t>RF ID, IE connecting cable M12-180/IE FC RJ45 Plug-145, IE FC Trailing cable GP pre-assembled with M12 connector (D-coded) and IE FC RJ45 plug, Length 10.0 m - Siemens</t>
  </si>
  <si>
    <t>RF ID, RF620T 127x 38x 6 mm (LxWxH) ISO 18000-6C frequency 860 to 928 MHz NXP Ucode 7xm-2K EPC ID 56 byte/448 bit user memory 256 byte/2048 bit on metal with spacer laser-based labeling possible -40 °C to +85 °C IP67 range 5 m Minimum ordering quantity 20 units - Siemens</t>
  </si>
  <si>
    <t>RF ID, RF600 spacer for RF620T 155x 38x 12 mm (LxWxH), -25 to +70°C - Siemens</t>
  </si>
  <si>
    <t>SIMATIC RF1000 Access control reader RF1060R, ISO 14443 A/B Mifare, ISO15693 USB port, IP65 front, -25 to +55 °C, 90 x 62 x 25 mm LxWxH, with integrated antenna, incl. 1.8 m USB connecting cable - Siemens</t>
  </si>
  <si>
    <t>RF ID, RF600 Wide-range voltage supply for SIMATIC RF systems In: AC: 100-240 V Out: 24 V DC 3A CE, UL, CSA Degree of protection IP67 with power supply cable/connector CEE 7/7 - Siemens</t>
  </si>
  <si>
    <t>RF ID, RF600 Wide-range voltage supply for SIMATIC RF systems In: AC: 100-240 V Out: 24 V DC 3A CE, UL, CSA Degree of protection IP67 with power supply cable / connector US - Siemens</t>
  </si>
  <si>
    <t>S300 Standard Scanner: 3 meter safety range with a 270 degree field, one safety field Model # S30B-3011BA    - SICK</t>
  </si>
  <si>
    <t>S300 System Plug/memory module pre-wired with M12-5 pin Connector and 1 meter cable        - SICK</t>
  </si>
  <si>
    <t>S300 Mounting Kit 1a        - SICK</t>
  </si>
  <si>
    <t>Safety Scanner Programming Cable, 10 Meters, Micro to USB  - SICK</t>
  </si>
  <si>
    <t>OCTOPUS II - 8 Port IP67 Managed Ethernet Switch with Connected Routing, Includes 5 Pin Micro to 4 Pin Mini Adapter Cable - Hirschmann</t>
  </si>
  <si>
    <t>OCTOPUS II - 12 Port IP67 Managed Ethernet Switch with Connected Routing, Includes 5 Pin Micro to 4 Pin Mini Adapter Cable - Hirschmann</t>
  </si>
  <si>
    <t>OCTOPUS II - 20 Port IP67 Managed Ethernet Switch with Connected Routing, Includes 5 Pin Micro to 4 Pin Mini Adapter Cable - Hirschmann</t>
  </si>
  <si>
    <t>OCTOPUS II - 28 Port IP67 Managed Ethernet Switch with Connected Routing, Includes 5 Pin Micro to 4 Pin Mini Adapter Cable - Hirschmann</t>
  </si>
  <si>
    <t>OCTOPUS 5TX 5-Port IP67 Unmanaged Ethernet Switch - Hirschmann</t>
  </si>
  <si>
    <t>M12/M18 Power Adapter Cable - Hirschmann</t>
  </si>
  <si>
    <t>OCTOPUS 8TX-EEC-M-2A 8-port IP67 Managed Fast-Ethernet Switch, M12 D-Code, Layer 2, 5 Pin Micro to 4 Pin Mini Adapter Cable Not Included - Hirschmann</t>
  </si>
  <si>
    <t>1990ISR-3 USB KIT: Includes GRANIT 1990iSR-3 Scanner and USB Spiral Cable - Honeywell (SICK)</t>
  </si>
  <si>
    <t>1990ISR-3 RS232 KIT:  Includes GRANIT 1990iSR-3 Scanner, RS232 Spiral Cable and Power Supply - Honeywell (SICK)</t>
  </si>
  <si>
    <t>1991ISR-3 USB CORDLESS KIT:  Includes GRANIT 1991iSR-3 Bluetooth Scanner with Battery, Charging Base, USB Cable, and Power Supply - Honeywell (SICK)</t>
  </si>
  <si>
    <t>1991ISR-3 RS232 CORDLESS KIT:  Includes GRANIT 1991iSR-3 Bluetooth Scanner with Battery, Charging Base, RS232 Cable 3m, and Power Supply - Honeywell (SICK)</t>
  </si>
  <si>
    <t>4-Bay Charger, Wall Mount - Honeywell (SICK)</t>
  </si>
  <si>
    <t>REPLACEMENT SMART BATTERY LI-IO, for cordless GRANIT scanners - Honeywell (SICK)</t>
  </si>
  <si>
    <t>Holster - Honeywell (SICK)</t>
  </si>
  <si>
    <t>RS232 to DevceNet Module (MKS-CDN466-5) Used with RS232 Hand Held Bar Code Readers - Sick</t>
  </si>
  <si>
    <t>DeviceMaster, EtherNet/IP 1-port panel mount DB9 serial gateway.  RS-232/422/485 software selectable interfaces - Pepperl+Fuchs</t>
  </si>
  <si>
    <t>IWLAN ACCESS POINT, SCALANCE W788-2 RJ45, ONLY FOR USE IN USA, 2 RADIOS, 6 R-SMA ANT.CONNECT., IEEE 802.11A/B/G/H/N, 2.4/5GHZ, BRUTTO 450 MBIT/S PRO RADIO, 1 X RJ45 (MAX. 1 GBIT/S), POE, 2X24VDC, IP30 (-20-+60 DGR C), POE, WPA2/802.11I/E, SIGNALLING CONTACT, PLEASE NOTE NATIONAL APPROVALS! SCOPE OF SUPPLY: MANUALS ON CD ROM GERMAN/ENGLISH, 2 X TERMINAL BLOCK - Siemens</t>
  </si>
  <si>
    <t>IWLAN ACCESS POINT, SCALANCE W788-2 M12, ONLY FOR USE IN USA, 2 RADIOS, 6 N-CON. ANT.CONNECT. IEEE 802.11A/B/G/H/N, 2.4/5GHZ, BRUTTO 450 MBIT/S PRO RADIO, 1 X M12 (MAX. 1 GBIT/S), POE, 24VDC, IP65 (-20-+65 DGR. C), POE, WPA2/802.11I/E, PLEASE NOTE NATIONAL APPROVALS! SCOPE OF SUPPLY: MANUALS ON CD ROM GERMAN/ENGLISH. - Siemens</t>
  </si>
  <si>
    <t>IWLAN ACCESS POINT, SCALANCE W788-2 RJ45, FOR USE OUTSIDE OF USA, 2 RADIOS, 6 R-SMA ANT.CONNECT., IEEE 802.11A/B/G/H/N, 2.4/5GHZ, BRUTTO 450 MBIT/S PRO RADIO, 1 X RJ45 (MAX. 1 GBIT/S), POE, 2X24VDC, IP30 (-20-+60 DGR C), POE, WPA2/802.11I/E, SIGNALLING CONTACT, PLEASE NOTE NATIONAL APPROVALS! SCOPE OF SUPPLY: MANUALS ON CD ROM GERMAN/ENGLISH, 2 X TERMINAL BLOCK - Siemens</t>
  </si>
  <si>
    <t>IWLAN ACCESS POINT, SCALANCE W788-2 M12, FOR USE OUTSIDE OF USA, 2 RADIOS, 6 N-CON. ANT.CONNECT. IEEE 802.11A/B/G/H/N, 2.4/5GHZ, BRUTTO 450 MBIT/S PRO RADIO, 1 X M12 (MAX. 1 GBIT/S), POE, 24VDC, IP65 (-20-+65 DGR. C), POE, WPA2/802.11I/E, PLEASE NOTE NATIONAL APPROVALS! SCOPE OF SUPPLY: MANUALS ON CD ROM GERMAN/ENGLISH. - Siemens</t>
  </si>
  <si>
    <t>SIMATIC NET, IWLAN RCOAX CABLE PE 1/2'' 5GHZ SHORT DISTANCE -40 DGR C/+85 DGR C SUN RESIST. SOLD BY THE METER MIN. ORDERING QUANTITY: 20 m DELIVERY: MAX. 500 m - Siemens</t>
  </si>
  <si>
    <t>IWLAN RCOAX N-CONNECT STRIPPING TOOL, STRIPPING TOOL FOR RAPID STRIPPING OF RCOAX CABLE IN THE FIELD - Siemens</t>
  </si>
  <si>
    <t>IWLAN RCOAX N-CONNECT MALE TERMINATION IMPEDANCE 50 OHM TI795-1N, 2.4 AND 5 GHZ TERMINATING RESISTOR 50 OHM FOR RCOAX CABLE - Siemens</t>
  </si>
  <si>
    <t>IWLAN RCOAX N-CONNECT FEMALE N-CONNECTOR 2.4 AND 5 GHZ CAN BE PRE-ASSEMBLED IN THE FIELD COAXIAL CABLE TAP FOR CONNECTING THE RCOAX CABLE TO FURTHER COMPONENTS - Siemens</t>
  </si>
  <si>
    <t>IWLAN RCOAX THREADED WASHER M6 10 PIECES FOR RCOAX CABLE CLIP 1/2" THREADED WASHER FOR RCOAX CABLE CLIP 1/2" FOR USE OF THREAD BOLT M6 - Siemens</t>
  </si>
  <si>
    <t>IWLAN RCOAX CABLE CLIP 1/2" 100 PIECES, HOLDER FOR RCOAX CABLE FIXING SCREWS NOT IN SCOPE OF SUPPLY - Siemens</t>
  </si>
  <si>
    <t>IWLAN RCOAX N-CONNECT FEMALE ANTENNA ANT793-4MN 5GHZ ANTENNA FOR RCOAX SYSTEMS LAMDA/4 OMNI-DIRECTIONAL ANTENNA, IP67, AMBIENT TEMPERATURE -40 BIS +70 DGR CELSIUS - Siemens</t>
  </si>
  <si>
    <t>SIMATIC NET, IWLAN N-CONNECT/ R-SMA MALE/MALE FLEXIBLE CONNECTION CABLE PRE-ASSEMBLED, LENGTH 1M FLEXIBLE CONNECTION CABLE ACCESSPOINT - ANTENNA (RCOAX AND OTHERS) - Siemens</t>
  </si>
  <si>
    <t>IWLAN TERMINATION IMPEDANCE TI 795-1R, TERMINATOR 50 OHM F. SECOND R-SMA ANTENNA SOCKET F. OPERATION OF A SCALANCE W-700 RADIO INTERFACE WITH ONLY 1 ANTENNA, IP65 (-20-+60 DGR C), 1 PACKAGING UNIT  = 3 PCS - Siemens</t>
  </si>
  <si>
    <t>IWLAN N-CONNECT MALE/ MALE COUPLER COUPLING UNIT - Siemens</t>
  </si>
  <si>
    <t>IWLAN RCOAX N-CONNECT FEMALE POWER SPLITTER 2-FOLD 2.4 AND 5 GHZ Y-ELEMENT FOR SPLITTING THE RCOAX CABLE - Siemens</t>
  </si>
  <si>
    <t>C-Plug, Removable Data Storage Medium for Simple Device Replacement in Case of Fault, for Recording Configuration, or Configuration and Application Data, Can be Used in the Following SIMATIC NET Products with C-Plug Slot: SCALANCE XC-200, XP-200, XM-400, XR-500, M-800 S615 and W-700 - Siemens</t>
  </si>
  <si>
    <t>IWLAN RCOAX SPACER 85MM FOR RCOAX CABLE CLIP 1/2" 100 PIECES SPACER 85MM FOR RCOAX CABLE CLIP 1/2" - Siemens</t>
  </si>
  <si>
    <t>KEY-PLUG W740, REPLACEABLE MEDIUM FOR ACTIVATING OF IFEATURES FOR SCALANCE W IN CLIENT MODE AND FOR EASY REPLACEMENT OF DEVICE IN CASE OF FAILURE AND FOR STORAGE OF CONFIGURATION DATA. - Siemens</t>
  </si>
  <si>
    <t>KEY-PLUG W780, REPLACEABLE MEDIUM FOR ACTIVATING OF IFEATURES FOR SCALANCE W IN ACCESS POINT AND CLIENT MODE AND FOR EASY REPLACEMENT OF DEVICE IN CASE OF FAILURE, AND FOR STORAGE OF CONFIGURATION DATA. - Siemens</t>
  </si>
  <si>
    <t>IWLAN ANTENNA ANT 795-4MA WITH OMNIDIRECTIONAL CHARACTERISTIC,RADIAL ROTATAB., WITH ADDITIONAL JOINT, ANTENNA GAIN: 3/5DBI, INCL. RSMA CONNECTOR, IP30 (-20-+60DGR C), 2.4/5 GHZ, PLEASE NOTE: WI-FI COMPLIANCE AND NATIONAL APPROVALS, DIRECT MOUNTING TO SCALANCE W WITH RSMA CONNECT. METHOD, SCOPE OF SUPPLY:1X ANT795-4MA COMPACT INSTRUCTIONS ON PAPER GERMAN / ENGLISH - Siemens</t>
  </si>
  <si>
    <t>IWLAN ANTENNA ANT 795-4MC WITH OMNIDIRECTIONAL CHARACTERISTIC, INCL. N-CONNECT MALE CONNECT. STRAIGHT, ANTENNA GAIN: 3/5 DBI, IP65 (-20-+60DGR C), 2.4/5GHZ, PLEASE NOTE  WI-FI COMPLIANCE AND NATIONAL APPROVALS, DIRECT MOUNTING TO SCALANCE W WITH N-CONNECT CONNECT. METHOD, SCOPE OF SUPPLY:1X ANT795-4MC COMPACT INSTRUCTIONS ON PAPER GERMAN / ENGLISH - Siemens</t>
  </si>
  <si>
    <t>IWLAN ANTENNA ANT 795-4MD WITH OMNIDIRECTIONAL CHARACTERISTIC INCL. N-FEMALE CONNECT. W. FIXED 90 DGR ANGLE, ANTENNA GAIN: 3/5 DBI, IP65 (-20-+60DGR C), 2.4/5GHZ, PLEASE NOTE  WI-FI COMPLIANCE AND NATIONAL APPROVALS, DIRECT MOUNTING TO SCALANCE W WITH N-CONNECT CONNECT. METHOD, SCOPE OF SUPPLY:1X ANT795-4MD COMPACT INSTRUCTIONS ON PAPER GERMAN / ENGLISH - Siemens</t>
  </si>
  <si>
    <t>IWLAN ANTENNA ANT 795-6MN WITH OMNIDIRECTIONAL CHARACTERISTIC INCL. N-FEMALE CONNECTOR: 6/8 DBI, IP65 (-40-+70 DGR C), 2.4/5GHZ, WI-FI COMPLIANCE AND NATIONAL APPROVALS, MOUNTING ON ROOF AND VEHICLES, COMPACT MANUAL ON PAPER GERMAN / ENGLISH, SCOPE OF SUPPLY: 1X ANT795-6MN, 1X TERMINATING RESISTANCE TI795-1R FOR MOUNTING USE MOUNTING SUPPORT 6GK5795-6MN01-0AA6 - Siemens</t>
  </si>
  <si>
    <t>IWLAN Antenna ANT795-6MP with Omnidirectional Characteristic, Incl. N-Female connector: 5/7 dBi, IP65 (-40-+80°C), 2.4/5 GHz Wi-Fi Compliance, Observe National Approvals, Mounting on Wall or Mast - Siemens</t>
  </si>
  <si>
    <t>SIMATIC NET, IWLAN N-CONNECT/ R-SMA MALE/MALE FLEXIBLE CONNECTION CABLE PREASSEMBLED, LENGTH 0.3M FLEXIBLE CONNECTION CABLE ACCESSPOINT - ANTENNA (RCOAX AND OTHERS) - Siemens</t>
  </si>
  <si>
    <t>SIMATIC NET, IWLAN N-CONNECT/ R-SMA MALE/MALE FLEXIBLE CONNECTION CABLE PREASSEMBLED, LENGTH 2M FLEXIBLE CONNECTION CABLE ACCESSPOINT - ANTENNA (RCOAX AND OTHERS) - Siemens</t>
  </si>
  <si>
    <t>SIMATIC NET, IWLAN N-CONNECT/ R-SMA MALE/MALE FLEXIBLE CONNECTION CABLE PRE-ASSEMBLED, LENGTH 5M FLEXIBLE CONNECTION CABLE ACCESSPOINT - ANTENNA (RCOAX AND OTHERS) - Siemens</t>
  </si>
  <si>
    <t>SIMATIC NET, IWLAN N-CONNECT/ R-SMA MALE/MALE FLEXIBLE CONNECTION CABLE PREASSEMBLED, LENGTH 10M FLEXIBLE CONNECTION CABLE ACCESSPOINT - ANTENNA (RCOAX AND OTHERS) - Siemens</t>
  </si>
  <si>
    <t>SIMATIC NET, IWLAN N-CONNECT MALE/MALE FLEXIBLE CONNECTION CABLE PREASSEMBLED, LENGTH 2M FLEXIBLE CONNECTION CABLE E. G. FOR 2 RCOAX SEGMENTS - Siemens</t>
  </si>
  <si>
    <t>SIMATIC NET, IWLAN N-CONNECT MALE/ MALE FELXIBLE CONNECTION CABLE PRE-ASSEMBLED, LENGTH 5M FLEXIBLE CONNECTION CABLE E. G. FOR 2 RCOAX SEGMENTS - Siemens</t>
  </si>
  <si>
    <t>SIMATIC NET, IWLAN N-CONNECT MALE/ MALE FLEXIBLE CONNECTION CABLE PREASSEMBLED, LENGTH 10M FLEXIBLE CONNECTION CABLE E. G. FOR 2 RCOAX SEGMENTS - Siemens</t>
  </si>
  <si>
    <t>SIMATIC NET, IWLAN N-CONNECT MALE/ MALE FLEXIBLE CONNECTION CABLE PRE-ASSEMBLED, LENGTH 1M, FLEXIBLE CONNECTION CABLE E. G. FOR 2 RCOAX SEGMENTS - Siemens</t>
  </si>
  <si>
    <t>IWLAN client, SCALANCE W734-1, RJ45, 1 radio, 2 R-SMA antenna port, iFeatures Support via KEY-PLUG, IEEE 802.11a/b/g/h/n, 2.4/5GHz, gross data rate 300 Mbit/s, 2x RJ45 max. 100 Mbit/s, PoE integrated 2-port switch, redundant 24 V DC, joint block, IP30, -20... 60 °C, plug slot WPA2/802.11i/e, observe national approvals! CERT ID: MSN-W1-RJ-E2, scope of delivery: Manuals on CD-ROM, German/English, 1x joint block, for operation outside of USA/Israel . - Siemens</t>
  </si>
  <si>
    <t>IWLAN client, SCALANCE W734-1, RJ45, 1 radio, 2 R-SMA antenna port, iFeatures Support via KEY-PLUG, IEEE 802.11a/b/g/h/n, 2.4/5 GHz, gross data rate 300 Mbps, 2x RJ45 max. 100 Mbps, PoE integrated 2-port switch, redundant 24 V DC, joint block, IP30, -20... 60 °C, plug slot WPA2/802.11i/e, observe national approvals! CERT ID: MSN-W1-RJ-E2, FCC ID: LYHMSN1V1, scope of delivery: manuals on CD-ROM, German/English, 1x joint block, only for operation in the USA. - Siemens</t>
  </si>
  <si>
    <t>IWLAN client, SCALANCE W738-1 M12, 1 radio, 2 N-CON antenna port, iFeatures support via KEY-PLUG, IEEE 802.11a/b/g/h/n, 2.4/5GHz, gross data rate 300 Mbit/s, 2x M12 max. 100 Mbit/s, PoE integrated 2-port switch, redundant 24 V DC,M12 A-coded IP65, -20... 60°C, plug slot WPA2/802.11i/e, observe national approvals! CERT ID: MSN65-W1-M12-E2 Scope of delivery: Manuals on CD-ROM, German/English, M12 sealing caps, for operation outside of USA/Israel . - Siemens</t>
  </si>
  <si>
    <t>IWLAN client, SCALANCE W738-1 M12, 1 radio, 2 N-CON antenna port, iFeatures support via KEY-PLUG, IEEE 802.11a/b/g/h/n, 2.4/5 GHz, gross data rate 300 Mbps, 2x M12 max. 100 Mbps, PoE integrated 2-port switch, redundant 24 V DC,M12 A-coded IP65, -20... 60°C, plug slot WPA2/802.11i/e, observe national approvals! CERT ID: MSN65-W1-M12-E2 FCC ID: LYHMSN65V1 scope of delivery: manuals on CD-ROM, German/English, M12 sealing caps, for operation in the USA. - Siemens</t>
  </si>
  <si>
    <t>Mounting kit for ANT795-6MN Mounting aid for installation of ANT795-6MN below roof, IP20 (-40-+70 °C), Scope of delivery: 1 mounting aid 1 elbow adapter N-Connect male/female 2 fixing screws Compact instructions as hard copy German/English. - Siemens</t>
  </si>
  <si>
    <t>IWLAN access point, SCALANCE W778-1 M12, 1 radio, 2 N-CON antenna port, iFeatures support via KEY-PLUG, IEEE 802.11a/b/g/h/n, 2.4/5GHz, gross data rate 300 Mbit/s, 2x M12 max. 100 Mbit/s, PoE integrated 2-port switch, redundant 24 V DC, M12 A-coded IP65, -20... 60°C, plug slot WPA2/802.11i/e, observe national approvals! CERT ID: MSN65-W1-M12-E2 Scope of delivery: Manuals on CD-ROM, German/English, M12 sealing caps, for operation outside of USA/Israel  - Siemens</t>
  </si>
  <si>
    <t>IWLAN access point, SCALANCE W778-1 M12, 1 radio, 2 N-CON antenna port, iFeatures support via KEY-PLUG, IEEE 802.11a/b/g/h/n, 2.4/5 GHz, gross data rate 300 Mbps, 2x M12 max. 100 Mbps, PoE integrated 2-port switch, redundant 24 V DC, M12 A-coded IP65, -30... 65°C, plug slot WPA2/802.11i/e, observe national approvals! CERT ID: MSN65-W1-M12-E2 FCC ID: LYHMSN65V1 scope of delivery: manuals on CD-ROM, German/English, M12 sealing caps, for operation in the USA. - Siemens</t>
  </si>
  <si>
    <t>IWLAN Access Point, SCALANCE W774-1 RJ45, 1 radio, 2 R-SMA antenna port, iFeatures support via KEY-PLUG, IEEE 802.11a/b/g/h/n, 2.4/5GHz, gross data rate 300 Mbit/s, 2x RJ45 max. 100 Mbit/s, PoE integrated 2-port switch, redundant 24 V DC, joint block, IP30, -20... 60 °C, plug slot WPA2/802.11i/e, observe national approvals! CERT ID: MSN-W1-RJ-E2, scope of delivery: Manuals on CD-ROM, German/English, 1x joint block, for operation outside of USA/Israel . - Siemens</t>
  </si>
  <si>
    <t>IWLAN Access Point, SCALANCE W774-1 RJ45, 1 radio, 2 R-SMA antenna port, iFeatures support via KEY-PLUG, IEEE 802.11a/b/g/h/n, 2.4/5 GHz, gross data rate 300 Mbps, 2x RJ45 max. 100 Mbps, PoE integrated 2-port switch, redundant 24 V DC, joint block, IP30, -20... 60 °C, plug slot WPA2/802.11i/e, observe national approvals! CERT ID: MSN-W1-RJ-E2, FCC ID: LYHMSN1V1 scope of delivery: manuals on CD-ROM, German/English, 1x joint block, for operation in the USA. - Siemens</t>
  </si>
  <si>
    <t>Safety Mat, Universal, Standard, 500mm x 500 mm, 30 Ft Cable, 4-Pin Quick Disconnect - Rockwell</t>
  </si>
  <si>
    <t>Safety Mat, Universal, Standard, 500mm x 750 mm, 30 Ft Cable, 4-Pin Quick Disconnect - Rockwell</t>
  </si>
  <si>
    <t>Safety Mat, Universal, Standard, Standard, 500mm x 1000 mm, 30 Ft Cable, 4-Pin Quick Disconnect - Rockwell</t>
  </si>
  <si>
    <t>Safety Mat, Universal, Standard, 500mm x 1500 mm, 30 Ft Cable, 4-Pin Quick Disconnect - Rockwell</t>
  </si>
  <si>
    <t>Safety Mat, Universal, Standard, 750mm x 750 mm, 30 Ft Cable, 4-Pin Quick Disconnect - Rockwell</t>
  </si>
  <si>
    <t>Safety Mat, Universal, Standard, 750mm x 1000 mm, 30 Ft Cable, 4-Pin Quick Disconnect - Rockwell</t>
  </si>
  <si>
    <t>Safety Mat, Universal, Standard, 750mm x 1500mm, 30 Ft Cable, 4-Pin Quick Disconnect - Rockwell</t>
  </si>
  <si>
    <t>Safety Mat, Universal, Standard, 1000mm x 1000 mm, 30 Ft Cable, 4-Pin Quick Disconnect - Rockwell</t>
  </si>
  <si>
    <t>Safety Mat, Universal, Standard, 1000mm x 1250 mm, 30 Ft Cable, 4-Pin Quick Disconnect - Rockwell</t>
  </si>
  <si>
    <t>Safety Mat, Universal, Standard, 1000mm x 1500 mm, 30 Ft Cable, 4-Pin Quick Disconnect - Rockwell</t>
  </si>
  <si>
    <t>Safety Mat, Universal, Special Size, 500mm x 800 mm, 30 Ft Cable, 4-Pin Quick Disconnect - Rockwell</t>
  </si>
  <si>
    <t>Safety Mat, Universal, Special Size, 550mm x 600 mm, 30 Ft Cable, 4-Pin Quick Disconnect - Rockwell</t>
  </si>
  <si>
    <t>Safety Mat, Universal, Special Size, 600mm x 600 mm, 30 Ft Cable, 4-Pin Quick Disconnect - Rockwell</t>
  </si>
  <si>
    <t>Safety Mat, Universal, Special Size, 600mm x 800 mm, 30 Ft Cable, 4-Pin Quick Disconnect - Rockwell</t>
  </si>
  <si>
    <t>Safety Mat, Universal, Special Size, 750mm x 1250 mm, 30 Ft Cable, 4-Pin Quick Disconnect - Rockwell</t>
  </si>
  <si>
    <t>Safety Mat, Universal, Special Size, 750mm x 1350 mm, 30 Ft Cable, 4-Pin Quick Disconnect - Rockwell</t>
  </si>
  <si>
    <t>Safety Mat, Universal, Special Size, 800mm x 1200 mm, 30 Ft Cable, 4-Pin Quick Disconnect - Rockwell</t>
  </si>
  <si>
    <t>Safety Mat, Universal, Special Size, 800mm x 1500 mm, 30 Ft Cable, 4-Pin Quick Disconnect - Rockwell</t>
  </si>
  <si>
    <t>Safety Mat, Universal, Special Size, 900mm x 1500 mm, 30 Ft Cable, 4-Pin Quick Disconnect - Rockwell</t>
  </si>
  <si>
    <t>Safety Mat, Universal, Special Size, 1000mm x 800 mm, 30 Ft Cable, 4-Pin Quick Disconnect - Rockwell</t>
  </si>
  <si>
    <t>Safety Mat, Trim, Perimeter With Cable Channel , Aluminum, 2 Meters - Rockwell</t>
  </si>
  <si>
    <t>Safety Mat, Trim, External Corner Perimeter Trim, Aluminum - Rockwell</t>
  </si>
  <si>
    <t>Safety Mat, Trim, Internal Corner Perimeter Trim, Aluminum - Rockwell</t>
  </si>
  <si>
    <t>Safety Mat, Trim, Active Joining/Uniting (PVC), 1.5 Meters - Rockwell</t>
  </si>
  <si>
    <t>Safety Mat, Controller, 8 Channel Safety Mat Control/Mat Monitor With 4-Pin Quick Disconnect And M23 Connector - Rockwell</t>
  </si>
  <si>
    <t>Safety Meterat, TriMeter, Active Joining/Uniting 1 Meter (PVC) - Rockwell</t>
  </si>
  <si>
    <t>Safety Meterat, TriMeter, Active Joining/Uniting 2 Meter (PVC) - Rockwell</t>
  </si>
  <si>
    <t>Safety Mat, Universal, Standard, 500mm x 500 mm, 30 Ft Cable, 5-Pin Quick Disconnect, Safety I/O Connection - Rockwell</t>
  </si>
  <si>
    <t>Safety Mat, Universal, Standard, 500mm x 750 mm, 30 Ft Cable, 5-Pin Quick Disconnect, Safety I/O Connection - Rockwell</t>
  </si>
  <si>
    <t>Safety Mat, Universal, Standard, Standard, 500mm x 1000 mm, 30 Ft Cable, 5-Pin Quick Disconnect, Safety I/O Connection - Rockwell</t>
  </si>
  <si>
    <t>Safety Mat, Universal, Standard, 500mm x 1500 mm, 30 Ft Cable, 5-Pin Quick Disconnect, Safety I/O Connection - Rockwell</t>
  </si>
  <si>
    <t>Safety Mat, Universal, Standard, 750mm x 750 mm, 30 Ft Cable, 5-Pin Quick Disconnect, Safety I/O Connection - Rockwell</t>
  </si>
  <si>
    <t>Safety Mat, Universal, Standard, 750mm x 1000 mm, 30 Ft Cable, 5-Pin Quick Disconnect, Safety I/O Connection - Rockwell</t>
  </si>
  <si>
    <t>Safety Mat, Universal, Standard, 750mm x 1500mm, 30 Ft Cable, 5-Pin Quick Disconnect, Safety I/O Connection - Rockwell</t>
  </si>
  <si>
    <t>Safety Mat, Universal, Standard, 1000mm x 1000 mm, 30 Ft Cable, 5-Pin Quick Disconnect, Safety I/O Connection - Rockwell</t>
  </si>
  <si>
    <t>Safety Mat, Universal, Standard, 1000mm x 1250 mm, 30 Ft Cable, 5-Pin Quick Disconnect, Safety I/O Connection - Rockwell</t>
  </si>
  <si>
    <t>Safety Mat, Universal, Standard, 1000mm x 1500 mm, 30 Ft Cable, 5-Pin Quick Disconnect, Safety I/O Connection - Rockwell</t>
  </si>
  <si>
    <t>Safety Mat, Universal, Standard, 600mm x 1200 mm, 30 Ft Cable, 5-Pin Quick Disconnect, Safety I/O Connection - Rockwell</t>
  </si>
  <si>
    <t>Magnetic Switch, Switch Block, 2 NC Contacts - Siemens</t>
  </si>
  <si>
    <t>Magnetic Switch, Coded Magnet - Siemens</t>
  </si>
  <si>
    <t>Magnetic Switch, Rectangular Spacer, 25X88 - Siemens</t>
  </si>
  <si>
    <t>FlexFix Mounting Bracket for deTec4, Includes M6X25 mm Bolts and Washers (Pack of 4) - SICK</t>
  </si>
  <si>
    <t>Adapter Bracket Kit to Replace C4000 Select with deTec4, Model: BEF-1SHABP004 (Pack of 4) - SICK</t>
  </si>
  <si>
    <t>T-Connector with Laser Alignment Pushbutton for deTec4 - SICK</t>
  </si>
  <si>
    <t>Light Curtain, deTec4,  E-R Pair Kit, 30 mm Resolution, Category 4, Stand Alone, 300mm (12 in), Model: C4P-PA03031S002 (Kit Includes Emitter: 1109152, Receiver: 1109160, (2) Pre-Connected 5 Pin M12 System Plugs: 2076832, FlexFix Mounting Brackets: 2089526, T-Connector with Laser Alignment Pushbutton: 2077933), C-Fix bracket: 2068830, FlexFix adapter plate: 2098799 - SICK</t>
  </si>
  <si>
    <t>Light Curtain, deTec4, E-R Pair Kit, 30 mm Resolution, Category 4, Stand Alone, 600mm (24 in), Model: C4P-PA06031S002 (Kit Includes Emitter: 1116214, Receiver: 1116218, (2) Pre-Connected 5 Pin M12 System Plugs: 2076832, FlexFix Mounting Brackets: 2089526, T-Connector with Laser Alignment Pushbutton: 2077933), C-Fix bracket: 2068830, FlexFix adapter plate: 2098799 - SICK</t>
  </si>
  <si>
    <t>Light Curtain, deTec4,  E-R Pair Kit, 30 mm Resolution, Category 4, Stand Alone, 900mm (36 in), Model: C4P-PA09031S002 (Kit Includes Emitter: 1116215, Receiver: 1116220, (2) Pre-Connected 5 Pin M12 System Plugs: 2076832, FlexFix Mounting Brackets: 2089526, T-Connector with Laser Alignment Pushbutton: 2077933), C-Fix bracket: 2068830, FlexFix adapter plate: 2098799 - SICK</t>
  </si>
  <si>
    <t>Light Curtain, deTec4,  E-R Pair Kit, 30 mm Resolution, Category 4, Stand Alone, 1200mm (48 in), Model: C4P-PA12031S002 (Kit Includes Emitter: 1116216, Receiver: 1116225, (2) Pre-Connected 5 Pin M12 System Plugs: 2076832, FlexFix Mounting Brackets: 2089526, T-Connector with Laser Alignment Pushbutton: 2077933), C-Fix bracket: 2068830, FlexFix adapter plate: 2098799 - SICK</t>
  </si>
  <si>
    <t>Light Curtain, deTec4, E-R Pair Kit, 30 mm Resolution, Category 4, Stand Alone, 1500mm (60 in), Model: C4P-PA15031S002, (Kit Includes Emitter: 1109372, Receiver: 1109373 (2)Pre-Connected 5 Pin M12 System Plugs: 2076832, FlexFix Mounting Brackets: 2089526, T-Connector with Laser Alignment Pushbutton: 2077933), C-Fix bracket: 2068830, FlexFix adapter plate: 2098799 - SICK</t>
  </si>
  <si>
    <t>Light Curtain, deTec4, E-R Pair Kit, 30 mm Resolution, Category 4, Stand Alone, 1800mm (72 in), Model: C4P-PA18031S002, (Kit Includes Emitter: 1116217, Receiver: 1116221, (2) Pre-Connected 5 Pin M12 System Plugs: 2076832, FlexFix Mounting Brackets: 2089526, T-Connector with Laser Alignment Pushbutton: 2077933), C-Fix bracket: 2068830, FlexFix adapter plate: 2098799 - SICK</t>
  </si>
  <si>
    <t>Light Curtain, deTec4, E-R Pair Kit, 30 mm Resolution, Category 4, Stand Alone, 2100mm (84 in), Model: C4P-PA21031S002 (Kit Includes Emitter: 1116219, Receiver: 1116222, (2) Pre-Connected 5 Pin M12 System Plugs: 2076832, FlexFix Mounting Brackets: 2089526, T-Connector with Laser Alignment Pushbutton: 2077933), C-Fix bracket: 2068830, FlexFix adapter plate: 2098799 - SICK</t>
  </si>
  <si>
    <t>Light Curtain, deTec4, Emitter, 30mm Resolution, Cat 4, Stand Alone, 300mm (12 in), 5 Pin M12 System Plug (this system plug is preassembled to the light curtain), Model: C4P-SA03031AA0 - SICK</t>
  </si>
  <si>
    <t>Light Curtain, deTec4, Emitter, 30mm Resolution, Cat 4, Stand Alone, 600mm (24 in), 5 Pin M12 System Plug (this system plug is preassembled to the light curtain), Model: C4P-SA06031AA0 - SICK</t>
  </si>
  <si>
    <t>Light Curtain, deTec4, Emitter, 30mm Resolution, Cat 4, Stand Alone, 900mm (36 in), 5 Pin M12 System Plug (this system plug is preassembled to the light curtain), Model: C4P-SA09031AA0 - SICK</t>
  </si>
  <si>
    <t>Light Curtain, deTec4, Emitter, 30mm Resolution, Cat 4, Stand Alone, 1200mm (48 in), 5 Pin M12 System Plug (this system plug is preassembled to the light curtain), Model: C4P-SA12031AA0 - SICK</t>
  </si>
  <si>
    <t>Light Curtain, deTec4, Emitter, 30mm Resolution, Cat 4, Stand Alone, 1500mm (60 in), 5 Pin M12 System Plug (this system plug is preassembled to the light curtain), Model: C4P-SA15031AA0 - SICK</t>
  </si>
  <si>
    <t>Light Curtain, deTec4, Emitter, 30mm Resolution, Cat 4, Stand Alone, 1800mm (72 in), 5 Pin M12 System Plug (this system plug is preassembled to the light curtain), Model: C4P-SA18031AA0 - SICK</t>
  </si>
  <si>
    <t>Light Curtain, deTec4, Emitter, 30mm Resolution, Cat 4, Stand Alone, 2100mm (84 in), 5 Pin M12 System Plug (this system plug is preassembled to the light curtain), Model: C4P-SA21031AA0 - SICK</t>
  </si>
  <si>
    <t>Light Curtain, deTec4, Receiver, 30 mm Resolution, Cat 4, Stand Alone 300mm (12 in), 5 Pin M12 System Plug (this system plug is preassembled to the light curtain), Model: C4P-EA03031CA0 - SICK</t>
  </si>
  <si>
    <t>Light Curtain, deTec4, Receiver, 30 mm Resolution, Cat 4, Stand Alone, 600mm (24 in), 5 Pin M12 System Plug (this system plug is preassembled to the light curtain), Model: C4P-EA06031CA0 - SICK</t>
  </si>
  <si>
    <t>Light Curtain, deTec4, Receiver, 30 mm Resolution, Cat 4, Stand Alone, 900mm (36 in), 5 Pin M12 System Plug (this system plug is preassembled to the light curtain), Model: C4P-EA09031CA0 - SICK</t>
  </si>
  <si>
    <t>Light Curtain, deTec4, Receiver, 30 mm Resolution, Cat 4, Stand Alone, 1200mm (48 in), 5 Pin M12 System Plug (this system plug is preassembled to the light curtain), Model: C4P-EA12031CA0 - SICK</t>
  </si>
  <si>
    <t>Light Curtain, deTec4, Receiver, 30 mm Resolution, Cat 4, Stand Alone, 1500mm (60 in), 5 Pin M12 System Plug (this system plug is preassembled to the light curtain), Model: C4P-EA15031CA0 - SICK</t>
  </si>
  <si>
    <t>Light Curtain, deTec4, Receiver, 30 mm Resolution, Cat 4, Stand Alone, 1800mm (72 in), 5 Pin M12 System Plug (this system plug is preassembled to the light curtain), Model: C4P-EA18031CA0 - SICK</t>
  </si>
  <si>
    <t>Light Curtain, deTec4  Receiver, 30 mm Resolution, Cat 4, Stand Alone, 2100mm (84 in), 5 Pin M12 System Plug (this system plug is preassembled to the light curtain), Model: C4P-EA21031CA0 - SICK</t>
  </si>
  <si>
    <t>Safety command device ER12-SB3C5 / Reset pushbutton, 40 mm x 123 mm x 36 mm, Plug connector, M12, 5-pin, Rated operating current (voltage) 2A (24 DC), Including retaining clip, "RESET" cover and "RESET/OVERRIDE" cover - SICK</t>
  </si>
  <si>
    <t>SCANNER, SAFETY LASER, NANOSCAN3 PRO ETHERNET/IP, 3 METER, CIP SAFETY, UP TO 8 INDEPENDENT PROTECTIVE FIELDS MONITORED SIMULTANEOUSLY, MODEL #NANS3-CAAZ30IZ1 - SICK</t>
  </si>
  <si>
    <t>SCANNER, SAFETY LASER, NANOSCAN3 PRO ETHERNET/IP, SYSTEM PLUG, MODEL #NANSX-AAAAAEZZ1 - SICK</t>
  </si>
  <si>
    <t>SCANNER, SAFETY LASER, BASIC MOUNTING BRACKET FOR NANOSCAN3 LASER SCANNER, MODEL #MOUNTING KIT 1A - SICK</t>
  </si>
  <si>
    <t>SCANNER, SAFETY LASER, MOUNTING BRACKET WITH CROSS-WISE AND DEPTH AXIS, FOR NANOSCAN3 LASER SCANNER, MODEL #MOUNTING KIT 2A - SICK</t>
  </si>
  <si>
    <t>Scanner, Safety Laser, microScan3 Core EtherNet/IP, 4 Meter, CIP Safety, Up to 4 Independent Protective Fields Monitored Simultaneously, Model #MICS3-ABAZ40IZ1P01 - SICK</t>
  </si>
  <si>
    <t>Scanner, Safety Laser, microScan3 Core EtherNet/IP, 5.5 Meter, CIP Safety, Up to 4 Independent Protective Fields Monitored Simultaneously, Model #MICS3-ABAZ55IZ1P01 - SICK</t>
  </si>
  <si>
    <t>Scanner, Safety Laser, Basic Mounting Bracket for microScan3 Core EIP Laser Scanner, Model #Mounting kit 1a - SICK</t>
  </si>
  <si>
    <t>Scanner, Safety Laser, Mounting Bracket with Protection of Optics Hood for microScan3 Core EIP Laser Scanner, Model #Mounting kit 1b - SICK</t>
  </si>
  <si>
    <t>Scanner, Safety Laser, Alignment Bracket for microScan3 Core EIP Laser Scanner, Distance between Mounting Surface and Device: 22.3 mm, Use Only in Conjunction with Mounting kit 1a (2073851) or 1b (2074242), Model #Mounting kit 2a - SICK</t>
  </si>
  <si>
    <t>Scanner, Safety Laser, Alignment Bracket for microScan3 Core EIP Laser Scanner, Distance between Mounting Surface and Device: 52.3 mm, Use Only in Conjunction with Mounting kit 1a (2073851) or 1b (2074242), Model #Mounting kit 2b - SICK</t>
  </si>
  <si>
    <t>Cable: Programmming Cable for microScan3 Core EtherNet/IP Safety Laser Scanner, 5 m Mini-USB - SICK</t>
  </si>
  <si>
    <t>Scanner, Safety Laser,  microScan3 Pro EtherNet/IP, 4 Meter, CIP Safety, Up to 8 Independent Protective Fields Monitored Simultaneously, Model #MICS3-CBAZ40IZ1P01 - SICK</t>
  </si>
  <si>
    <t>Scanner, Safety Laser,  microScan3 Pro EtherNet/IP, 9 Meter, CIP Safety, Up to 4 Independent Protective Fields Monitored Simultaneously, Model #MICS3-CBAZ90IZ1P01 - SICK</t>
  </si>
  <si>
    <t>Pressure Switch, IO-Link Switch Output 1 +  Two Digital Outputs,  0 - 1 .0 Mpa, 1/4 Inch G female Thread - SMC</t>
  </si>
  <si>
    <t>Pressure Switch, 24VDC, 1/8 Inch G Male, 0.1 - 0.6MPa, 3 m Lead - SMC</t>
  </si>
  <si>
    <t>Flow Range 0.15 to 1 Lpm of Water (Consult Factory for Operation in Oil), G1/4 Media Connection, 24VDC Power Supply with 1 PNP Output, Set Point Adjustable via Potentiometer - Turck</t>
  </si>
  <si>
    <t>Flow Range 1 to 6 Lpm of Water (Consult Factory for Operation in Oil), G1/4 Media Connection, 24VDC Power Supply with 1 PNP Output, Set Point Adjustable via Potentiometer - Turck</t>
  </si>
  <si>
    <t>Flow Range 1 To 150 Cm/S in Water &amp; 3-300 Cm/S in Oil, 24VDC Power Supply with 1 PNP Output Adjustable via Potentiometer.  Fluid Connection is 1/2" NPT and Housing Is SST - Turck</t>
  </si>
  <si>
    <t>Flow Range 1 to 150 Cm/S in Water &amp; 3-300 Cm/S in Oil, 24VDC Power Supply with 4-20Ma Non-Linear Analog Output.  Fluid Connection is 1/2" NPT and Housing is Plastic. - Turck</t>
  </si>
  <si>
    <t>Pressure Switch, Liquid, -1 to 1 Bar, Two Outputs, 1/4 Inch G Female Thread, IO-LINK Capable - Turck</t>
  </si>
  <si>
    <t>Pressure Switch, Liquid, -1 to 2.5 Bar, Two Outputs, 1/4 Inch G Female Thread, IO-LINK Capable - Turck</t>
  </si>
  <si>
    <t>Pressure Switch, Liquid, -1 to 10 Bar, Two Outputs, 1/4 Inch G Female Thread, IO-LINK Capable - Turck</t>
  </si>
  <si>
    <t>Pressure Switch, Liquid, -1 to 25 Bar, Two Outputs, 1/4 Inch G Female Thread, IO-LINK Capable - Turck</t>
  </si>
  <si>
    <t>Pressure Switch, Liquid, 0 to 100 Bar, Two Outputs, 1/4 Inch G Female Thread, IO-LINK Capable - Turck</t>
  </si>
  <si>
    <t>Pressure Switch, Liquid, 0 to 250 Bar, Two Outputs, 1/4 Inch G Female Thread, IO-LINK Capable - Turck</t>
  </si>
  <si>
    <t>Pressure Switch, Liquid, 0 to 400 Bar, Two Outputs, 1/4 Inch G Female Thread, IO-LINK Capable - Turck</t>
  </si>
  <si>
    <t>Pressure Transmitter, Liquid, 0-10 Bar, 4-20 mA Analog Output, No Display, 1/4 Inch G Female Thread - Turck</t>
  </si>
  <si>
    <t>Pressure Transmitter, Liquid, 0-25 Bar, 4-20 mA Analog Output, No Display, 1/4 Inch G Female Thread - Turck</t>
  </si>
  <si>
    <t>Pressure Transmitter, Liquid, 0-100 Bar, 4-20 mA Analog Output, No Display, 1/4 Inch G Female Thread - Turck</t>
  </si>
  <si>
    <t>Pressure Transmitter, Liquid, 0-250 Bar, 4-20 mA Analog Output, No Display, 1/4 Inch G Female Thread - Turck</t>
  </si>
  <si>
    <t>Mounting Bracket for Mounting PS Programmable Pressure Sensor and TS Programmable Temperature Sensor - Turck</t>
  </si>
  <si>
    <t>Temperature Sensor, Programmable, Rotatable Display, 2 Outputs, M12 Connection - Turck</t>
  </si>
  <si>
    <t>Thermowell, Compatible w/ 6 mm Diameter PT100 Series Temperature Probe, 100 mm Long, 1/2" G Male Thread - Turck</t>
  </si>
  <si>
    <t>Thermowell, Compatible w/ 6 mm Diameter PT100 Series Temperature Probe, 250 mm Long, 1/2" G Male Thread - Turck</t>
  </si>
  <si>
    <t>Temperature Probe, PT100, 6 mm Diameter, 50 mm Long, M12 Connection - Turck</t>
  </si>
  <si>
    <t>Temperature Probe, PT100, 6 mm Diameter, 100 mm Long, M12 Connection - Turck</t>
  </si>
  <si>
    <t>Temperature Probe, PT100, 6 mm Diameter, 150 mm Long, M12 Connection - Turck</t>
  </si>
  <si>
    <t>Temperature Probe, PT100, 6 mm Diameter, 250 mm Long, M12 Connection - Turck</t>
  </si>
  <si>
    <t>Temperature Probe, PT100, 6 mm Diameter, 300 mm Long, M12 Connection - Turck</t>
  </si>
  <si>
    <t>Temperature Probe, PT100, 6 mm Diameter, 500 mm Long, M12 Connection - Turck</t>
  </si>
  <si>
    <t>Compression Fitting, Compatible w/ 6 mm Diameter PT100 Series Temperature Probe, 1/2" G Male Thread - Turck</t>
  </si>
  <si>
    <t>Compression Fitting, Compatible w/ 6 mm Diameter PT100 Series Temperature Probe, 1/4" G Male Thread - Turck</t>
  </si>
  <si>
    <t>Level Sensor, Liquid, 300mm Probe, 2 Switching +1 Analog Output, G3/4 Male Thread - Turck</t>
  </si>
  <si>
    <t>Level Sensor, Liquid, 700mm Probe, 4 Switching +1 Analog Output, G3/4 Male Thread - Turck</t>
  </si>
  <si>
    <t>PowerProx Photoelectric Proximity Sensor, WTT12L-B2562, Background Suppression, 10-30 VDC, Sn=100mm-3800mm, Switching Output = PUSH/PULL, PNP, NPN, 5-pin (M12) Male Conn. - SICK</t>
  </si>
  <si>
    <t>PowerProx Photoelectric Proximity Sensor, WTT12L-B2547, Background Suppression, 10-30 VDC, Sn=100mm-1800mm, Switching Output = PUSH/PULL, PNP, NPN, 5-pin (M12) Male Conn. - SICK</t>
  </si>
  <si>
    <t xml:space="preserve">MID RANGE DISTANCE SENSOR, DT50-P1114, 15-30 VDC, 200 mm - 4,000 mm RANGE, 6 PERCENT REMISSION, DIGITAL PNP OUTPUT, ANALOG VOLTAGE OUTPUT, 5-PIN (M12) MALE CONNECTOR - SICK </t>
  </si>
  <si>
    <t>Compact photoelectric sensors , visible red light, WLA26P-P01 , Photoelectric retro-reflective sensor , 10 V DC ... 30 V DC ,  sn = 0 m - 18 m,  switching Output Push-pull: PNP/NPN , 4 pin (M12) male connector - SICK</t>
  </si>
  <si>
    <t>Small photoelectric sensors, visible red light W16 , WLA16P-24162100A00 , Photoelectric retro-reflective sensor , 10 V DC ... 30 V DC , sn = 0 m - 10 m , switching output Push-pull: PNP/NPN , 4 pin (M12) male connector - SICK</t>
  </si>
  <si>
    <t>Accessories - Reflectors and optics / Reflectors / Angular , PL80A , reflective area = 80 mm x 80 mm - SICK</t>
  </si>
  <si>
    <t>Small photoelectric sensors W12,   Laser, Visible red light, WTB12L-24161120A00, Photoelectric proximity sensor, IO Link, Background suppression, Sensing range 100 mm ... 300 mm, 10 VDC ... 30 VDC, PNP/NPN, 4 pin (M12) male connector - SICK</t>
  </si>
  <si>
    <t>SENSOR, PHOTOELECTRIC, MID RANDGE DISTANCE, IO-LINK DT35 MODEL DT35-B15551, 15-30 VDC, 50 mm - 12,000 mm RANGE, 0.1 mm RESOLUTION, PNP/NPN OUTPUT, 5-PIN (M12) MALE CONNECTOR - SICK</t>
  </si>
  <si>
    <t>PowerProx Mounting Bracket, BEF-WTT12L - SICK</t>
  </si>
  <si>
    <t>VQC4000 Manifold With EX250-SDN1-X122, 4 Stations, And 16mm One Touch Fittings - SMC</t>
  </si>
  <si>
    <t>VQC4000 Manifold With EX250-SDN1-X122, 8 Stations, And 16mm One Touch Fittings - SMC</t>
  </si>
  <si>
    <t>VQC4000 Manifold With EX250-SDN1-X122, 12 Stations, And 16mm One Touch Fittings - SMC</t>
  </si>
  <si>
    <t>VQC4000 Manifold with 2 Stations, A and B Port, 16 mm One Touch Fittings, Discrete Wired with 4 Pin Connectors - SMC</t>
  </si>
  <si>
    <t>VQC4000 Manifold with 3 Stations, A and B Port, 16 mm One Touch Fittings, Discrete Wired with 4 Pin Connectors - SMC</t>
  </si>
  <si>
    <t>VQC4000 Manifold with 4 Stations, A and B Port, 16 mm One Touch Fittings, Discrete Wired with 4 Pin Connectors - SMC</t>
  </si>
  <si>
    <t>VQC4000 Manifold with 2 Stations, A and B Port, 12 mm One Touch Fittings, Discrete Wired with 4 Pin Connectors - SMC</t>
  </si>
  <si>
    <t>VQC4000 Manifold with 3 Stations, A and B Port, 12 mm One Touch Fittings, Discrete Wired with 4 Pin Connectors - SMC</t>
  </si>
  <si>
    <t>VQC4000 Manifold with 4 Stations, A and B Port, 12 mm One Touch Fittings, Discrete Wired with 4 Pin Connectors - SMC</t>
  </si>
  <si>
    <t>VQC4000 Manifold with 2 Stations, A and B Port, 10 mm One Touch Fittings, Discrete Wired with 4 Pin Connectors - SMC</t>
  </si>
  <si>
    <t>VQC4000 Manifold with 3 Stations, A and B Port, 10 mm One Touch Fittings, Discrete Wired with 4 Pin Connectors - SMC</t>
  </si>
  <si>
    <t>VQC4000 Manifold with 4 Stations, A and B Port, 10 mm One Touch Fittings, Discrete Wired with 4 Pin Connectors - SMC</t>
  </si>
  <si>
    <t>VQC4000 Manifold With EX250-SDN1-X122, 4 Stations, And 12mm One Touch Fittings - SMC</t>
  </si>
  <si>
    <t>VQC4000 Manifold With EX250-SDN1-X122, 8 Stations, And 12mm One Touch Fittings - SMC</t>
  </si>
  <si>
    <t>VQC4000 Manifold With EX250-SDN1-X122, 12 Stations, And 12mm One Touch Fittings - SMC</t>
  </si>
  <si>
    <t>VQC4000 Manifold With EX260-SEN1 EtherNet I/P module, 4 Stations, And 12mm One Touch Fittings - SMC</t>
  </si>
  <si>
    <t>VQC4000 Manifold With EX260-SEN1 EtherNet I/P module, 8 Stations, And 12mm One Touch Fittings - SMC</t>
  </si>
  <si>
    <t>VQC4000 Manifold With EX260-SEN1 EtherNet I/P module, 12 Stations, And 12mm One Touch Fittings - SMC</t>
  </si>
  <si>
    <t>Valve Manifold Fitting Cassette for VQC4000, 12mm - SMC</t>
  </si>
  <si>
    <t>Valve Manifold Fitting Cassette for VQC4000, 16mm - SMC</t>
  </si>
  <si>
    <t>VQC4000 Manifold With EX260-SEN1 EtherNet I/P module, 4 Stations, And 3/8' G ports - SMC</t>
  </si>
  <si>
    <t>VQC4000 Manifold With EX260-SEN1 EtherNet I/P module, 8 Stations, And  3/8' G ports - SMC</t>
  </si>
  <si>
    <t>VQC4000 Manifold With EX260-SEN1 EtherNet I/P module, 12 Stations, And 3/8' G ports - SMC</t>
  </si>
  <si>
    <t>DeviceNet Module With Quick Connect Function Option And Mini Connectors - SMC</t>
  </si>
  <si>
    <t>Ethernet I/P Module - SMC</t>
  </si>
  <si>
    <t>Valve, 2 Pos., Single Solenoid Spring Return, 24 VDC, VQC5000 - SMC</t>
  </si>
  <si>
    <t>Valve, 2 Pos., Single Solenoid Spring Return, External Pilot, 24 VDC VQC5000 - SMC</t>
  </si>
  <si>
    <t>Valve, 2 Pos., Double Solenoid, 24 VDC VQC5000 - SMC</t>
  </si>
  <si>
    <t>Valve, 3 Pos., Exhaust Center, Double Solenoid, 24 VDC VQC5000 - SMC</t>
  </si>
  <si>
    <t>Valve, 3 Pos., Closed Center, Double Solenoid, 24 VDC VQC5000 - SMC</t>
  </si>
  <si>
    <t>Valve, 3 Pos., Pressure Center, Double Solenoid, 24 VDC VQC5000 - SMC</t>
  </si>
  <si>
    <t>Valve, 2 Pos., Single Solenoid Spring Return, 24 VDC VQC4000 - SMC</t>
  </si>
  <si>
    <t>Valve, 2 Pos., Double Solenoid, 24 VDC VQC4000  - SMC</t>
  </si>
  <si>
    <t>Valve, 3 Pos., Closed Center, Double Solenoid, 24 VDC VQC4000 - SMC</t>
  </si>
  <si>
    <t>Valve, VQC4000 3 Pos., Exhaust Center, Double Solenoid, 24 VDC - SMC</t>
  </si>
  <si>
    <t>Valve, VQC4000 3 Pos., Pressure Center, Double Solenoid, 24 VDC - SMC</t>
  </si>
  <si>
    <t>Valve, Pilot Operated Check, 1/4 - G Ports, 1/4 - G Pilot Port, Operating Pressure 28.5-140 PSI - SMC</t>
  </si>
  <si>
    <t>Valve, Pilot Operated Check, 3/8 - G Ports, 1/4 - G Pilot Port, Operating Pressure 28.5-140 PSI - SMC</t>
  </si>
  <si>
    <t>Valve, Pilot Operated Check, 1/2 - G ports, 1/4 - G Pilot Port, Operating Pressure 28.5-140 PSI - SMC</t>
  </si>
  <si>
    <t>Pilot Operated Check Valve, Plus Flow Control. 1/4 Inch G Male, And One Touch Fitting For 8 mm Tube. No Manual Pressure Relief. For Manual Pressure Relief Use 30311 - SMC</t>
  </si>
  <si>
    <t>Pilot Operated Check Valve, Plus Flow Control. 3/8 Inch G Male, And One Touch Fitting For 8 mm Tube No Manual Pressure Relief. For Manual Pressure Relief Use 30312 - SMC</t>
  </si>
  <si>
    <t>Pilot Operated Check Valve, Plus Flow Control. 1/2 Inch G Male, And One Touch Fitting For 10 mm Tube No Manual Pressure Relief. For Manual Pressure Relief Use 30313 - SMC</t>
  </si>
  <si>
    <t>Valve, Base, Single, Sub-Base VQC4000, With C4 Pin Connector, Non-DeviceNet - SMC</t>
  </si>
  <si>
    <t>Valve, Base, Single, Sub-Base VQC5000, With C4 Pin Connector, Non-DeviceNet - SMC</t>
  </si>
  <si>
    <t>VQC5000 Manifold With 2 Stations, And 4 Pin Connectors  - SMC</t>
  </si>
  <si>
    <t>VQC5000 Manifold With 3 Stations, And 4 Pin Connectors  - SMC</t>
  </si>
  <si>
    <t>VQC5000 Manifold With 4 Stations, And 4 Pin Connectors  - SMC</t>
  </si>
  <si>
    <t>Manifold, Pilot Operated Check Spacer, VQC4000 - SMC</t>
  </si>
  <si>
    <t>Precision Regulator, High Relief, Air Pilot Operated, 0.01 - 0.8 MPa, 3/8 Inch Thread, G Port, with Adjustable Range Indicator Gauge and Bracket, Flow Rate to 5000 L/min - SMC</t>
  </si>
  <si>
    <t>Pilot Operated Check Valve, Plus Flow Control, Plus Pressure Relief. 1/4 Inch Unifit (for G, NPT, Rc ports) Male To Cylinder, 8 mm One Touch Fitting To Valve, 1/4 Inch G For Pilot Air - SMC</t>
  </si>
  <si>
    <t>Pilot Operated Check Valve, Plus Flow Control, Plus Pressure Relief. 3/8 Inch Unifit (for G, NPT, Rc ports) Male To Cylinder, 10 mm One Touch Fitting To Valve, 3/8 Inch G For Pilot Air - SMC</t>
  </si>
  <si>
    <t>Pilot Operated Check Valve, Plus Flow Control, Plus Pressure Relief. 1/2 Inch Unifit (for G, NPT, Rc ports) Male To Cylinder, 12 mm One Touch Fitting To Valve, 1/2 Inch G For Pilot Air - SMC</t>
  </si>
  <si>
    <t>Precision Regulator, High Relief, 0.01 - 0.8 MPa, 1/2 Inch Thread, G port, with Adjustable Range Indicator Gauge and Bracket, Flow Rate to 5000 L/min - SMC</t>
  </si>
  <si>
    <t>Precision Regulator, High Relief, Air Pilot Operated, 0.01 - 0.8 MPa, 1/4 Inch Thread, G Port, with Adjustable Range Indicator Gauge and Bracket, Flow Rate to 5000 L/min - SMC</t>
  </si>
  <si>
    <t>Precision Regulator, High Relief, Air Pilot Operated, 0.01 - 0.8 MPa, 1/2 Inch Thread, G Port, with Adjustable Range Indicator Gauge and Bracket, Flow Rate to 5000 L/min - SMC</t>
  </si>
  <si>
    <t>Residual Pressure Release Valve with One-Touch Fitting and Push Button Guard, 8 mm Tubing OD - SMC</t>
  </si>
  <si>
    <t>Residual Pressure Release Valve with One-Touch Fitting and Push Button Guard, 10 mm Tubing OD - SMC</t>
  </si>
  <si>
    <t>Residual Pressure Release Valve with One-Touch Fitting and Push Button Guard, 12 mm Tubing OD - SMC</t>
  </si>
  <si>
    <t>Residual Pressure Release Valve with One-Touch Fitting and Push Button Guard, 16 mm Tubing OD - SMC</t>
  </si>
  <si>
    <t>Valve, Two Pos., Double Solenoid, VQC2000 - SMC</t>
  </si>
  <si>
    <t>Valve, Three Pos., Closed Center, VQC2000, Detented to A Side Only - SMC</t>
  </si>
  <si>
    <t>Blanking Plate, VQC2000 - SMC</t>
  </si>
  <si>
    <t>VQC2000, Two Position Single Solenoid, Spring Return Valve - SMC</t>
  </si>
  <si>
    <t>VQC2000, Three Position Closed Center Valve - SMC</t>
  </si>
  <si>
    <t>VQC2000, Three Position Exhaust Center Valve - SMC</t>
  </si>
  <si>
    <t>VQC2000, Three Position Pressure Center Valve - SMC</t>
  </si>
  <si>
    <t>VQC2000 End Plate D side - SMC</t>
  </si>
  <si>
    <t>VQC2000 Valve Manifold Block - SMC</t>
  </si>
  <si>
    <t>VQC2000 End Plate U Side - SMC</t>
  </si>
  <si>
    <t>VQC2000 Brass P Port Fitting. 3/8 Inch G Female - SMC</t>
  </si>
  <si>
    <t>VQC2000 90 Degree, Push in Fitting - SMC</t>
  </si>
  <si>
    <t>VQC2000 Blocking Disk For P Gallery - SMC</t>
  </si>
  <si>
    <t>Valve Manifold Multiconnector Interface - SMC</t>
  </si>
  <si>
    <t>VQC2000 Manifold With EX250-SDN1-X122, 5 Stations, And 8mm One Touch Fittings With Built in Silencer - SMC</t>
  </si>
  <si>
    <t>VQC2000 Manifold With EX260-SEN1 EtherNet I/P module, 5 Stations, And 8mm One Touch Fittings With Built in Silencer - SMC</t>
  </si>
  <si>
    <t>Manifold, Block VQC4000 With 3/8 Inch - G Thread A &amp; B Side Ports - SMC</t>
  </si>
  <si>
    <t>Manifold, D- Side End Plate VQC4000, With 3/4 Inch - G Thread Exhaust Port And 1/2 in G Pressure Port - SMC</t>
  </si>
  <si>
    <t>Manifold, U-Side End Plate VQC4000 With 3/4 Inch - G Thread Exhaust Port And 1/2 Inch G Pressure Port - SMC</t>
  </si>
  <si>
    <t>Manifold, Block VQC4000 With 16 mm One Touch Fittings Built Into A &amp; B Side Ports - SMC</t>
  </si>
  <si>
    <t>Manifold, Blank Plate VQC4000 - SMC</t>
  </si>
  <si>
    <t>Manifold, Supply Spacer VQC4000 - SMC</t>
  </si>
  <si>
    <t>Manifold, Exhaust Spacer VQC4000 - SMC</t>
  </si>
  <si>
    <t>Manifold, Gallery Blocking Disc, Galleries 1, 3, And 5, VQC4000 - SMC</t>
  </si>
  <si>
    <t>Manifold, Sandwich Speed Control VQC4000 - SMC</t>
  </si>
  <si>
    <t>Manifold, Single Sandwich Regulator, P Port Regulated, VQC4000 - SMC</t>
  </si>
  <si>
    <t>Manifold, Single Sandwich Regulator, A Port Regulated, VQC4000 - SMC</t>
  </si>
  <si>
    <t>Manifold, Single Sandwich Regulator, B Port Regulated, VQC4000 - SMC</t>
  </si>
  <si>
    <t>Manifold, Single Sandwich Regulator, P Port Regulated, VQC5000 - SMC</t>
  </si>
  <si>
    <t>Manifold, Single Sandwich Regulator, A Port Regulated, VQC5000 - SMC</t>
  </si>
  <si>
    <t>Manifold, Single Sandwich Regulator, B Port Regulated, VQC5000 - SMC</t>
  </si>
  <si>
    <t>Tip Dress Blow-Off 2 Port 24 VDC With 4 Pin Connector - SMC</t>
  </si>
  <si>
    <t>Flow Control, 90 Deg, Meter Out, 1/8 Inch G Male, 6mm Tube, Flame Resistant Composite - SMC</t>
  </si>
  <si>
    <t>Flow Control, 90 Deg, Meter Out, 1/8 Inch G male, 8mm Tube, Flame Resistant Composite - SMC</t>
  </si>
  <si>
    <t>Flow Control, 90 Deg, Meter Out, 1/8 Inch G Male, 10mm Tube, Flame Resistant Composite - SMC</t>
  </si>
  <si>
    <t>Flow Control, 90 Deg, Meter Out, 1/4 Inch G Male, 6mm Tube, Flame Resistant Composite - SMC</t>
  </si>
  <si>
    <t>Flow Control, 90 Deg, Meter Out, 1/4 Inch G Male, 8mm Tube, Flame Resistant Composite - SMC</t>
  </si>
  <si>
    <t>Flow Control, 90 Deg, Meter Out, 1/4 Inch G Male, 10mm Tube, Flame Resistant Composite - SMC</t>
  </si>
  <si>
    <t>Flow Control, 90 Deg, Meter Out, 3/8 Inch G Male, 8mm Tube, Flame Resistant Composite - SMC</t>
  </si>
  <si>
    <t>Flow Control, 90 Deg, Meter Out, 3/8 Inch G Male, 10mm Tube, Flame Resistant Composite - SMC</t>
  </si>
  <si>
    <t>Flow Control, 90 Deg, Meter Out, 3/8 Inch G Male, 12mm Tube, Flame Resistant Composite - SMC</t>
  </si>
  <si>
    <t>Flow Control, 90 Deg, Meter Out, 1/2 Inch G Male, 10mm Tube, Flame Resistant Composite - SMC</t>
  </si>
  <si>
    <t>Flow Control, 90 Deg, Meter Out, 1/2 Inch G Male, 12mm Tube, Flame Resistant Composite - SMC</t>
  </si>
  <si>
    <t>Flow Control, 90 Deg, Meter In, 1/8 Inch G Male, 6mm Tube, Flame Resistant Composite - SMC</t>
  </si>
  <si>
    <t>Flow Control, 90 Deg, Meter In, 1/8 Inch G Male, 8mm Tube, Flame Resistant Composite - SMC</t>
  </si>
  <si>
    <t>Flow Control, 90 Deg, Meter In, 1/8 Inch G Male, 10mm Tube, Flame Resistant Composite - SMC</t>
  </si>
  <si>
    <t>Flow Control, 90 Deg, Meter In, 1/4 Inch G Male, 6mm Tube, Flame Resistant Composite - SMC</t>
  </si>
  <si>
    <t>Flow Control, 90 Deg, Meter In, 1/4 Inch G Male, 8mm Tube, Flame Resistant Composite - SMC</t>
  </si>
  <si>
    <t>Flow Control, 90 Deg, Meter In, 1/4 Inch G Male, 10mm Tube, Flame Resistant Composite - SMC</t>
  </si>
  <si>
    <t>Flow Control, 90 Deg, Meter In, 3/8 Inch G Male, 8mm Tube, Flame Resistant Composite - SMC</t>
  </si>
  <si>
    <t>Flow Control, 90 Deg, Meter In, 3/8 Inch G Male, 10mm Tube, Flame Resistant Composite - SMC</t>
  </si>
  <si>
    <t>Flow Control, 90 Deg, Meter In, 3/8 Inch G Male, 12mm Tube, Flame Resistant Composite - SMC</t>
  </si>
  <si>
    <t>Flow Control, 90 Deg, Meter In, 1/2 Inch G Male, 10mm Tube, Flame Resistant Composite - SMC</t>
  </si>
  <si>
    <t>Flow Control, 90 Deg, Meter In, 1/2 Inch G Male, 12mm Tube, Flame Resistant Composite - SMC</t>
  </si>
  <si>
    <t>Flow Control, 90 Deg, Meter Out, 1/4 Inch G Male And Female, Metal body - SMC</t>
  </si>
  <si>
    <t>Flow Control, 90 Deg, Meter Out, 3/8 Inch G Male And Female, Metal Body - SMC</t>
  </si>
  <si>
    <t>Flow Control, 90 Deg, Meter Out, 1/2 Inch G Male And Female, Metal Body - SMC</t>
  </si>
  <si>
    <t>Flow Control, 90 Deg, Meter Out, 1/8 Inch G Male And Female, Metal Body - SMC</t>
  </si>
  <si>
    <t>Flow Control, 90 Deg, Meter In, 1/4 Inch G Male And Female, Metal Body - SMC</t>
  </si>
  <si>
    <t>Flow Control, 90 Deg, Meter In, 3/8 Inch G Male And Female, Metal Body - SMC</t>
  </si>
  <si>
    <t>Flow Control, 90 Deg, Meter In, 1/2 Inch G Male And Female, Metal Body - SMC</t>
  </si>
  <si>
    <t>Flow Control, 90 Deg, Meter In, 1/8 Inch G Male And Female, Metal Body - SMC</t>
  </si>
  <si>
    <t>Flow Control, 90 Degree Elbow, Meter Out, R 1/8 Port, 3.2 O.D Tube, 1/8 Inch - 1/4 Inch Body - SMC</t>
  </si>
  <si>
    <t>Flow Control, 90 Degree Elbow, Meter Out, R 1/4 Port, 4 O.D Tube, 1/8 Inch - 1/4 Inch Body - SMC</t>
  </si>
  <si>
    <t>Flow Control, 90 Degree Elbow, Meter Out, R 1/4 Port, 6 O.D Tube, 3/8 Inch Body - SMC</t>
  </si>
  <si>
    <t>Flow Control, 90 Degree Elbow, Meter Out, R 3/8 Port, 8 O.D Tube, 3/8 Inch Body - SMC</t>
  </si>
  <si>
    <t>Flow Control, 90 Degree Elbow, Meter Out, R 1/2 Port, 10 O.D Tube, 1/2 Inch Body - SMC</t>
  </si>
  <si>
    <t>Flow Control, Universal Elbow, Meter Out, R 1/8 Port, 3.2 O.D Tube, 1/8 Inch - 1/4 Inch Body - SMC</t>
  </si>
  <si>
    <t>Flow Control, Universal Elbow, Meter Out, R 1/4 Port, 4 O.D Tube, 1/8 Inch - 1/4 Inch Body - SMC</t>
  </si>
  <si>
    <t>Flow Control, Universal Elbow, Meter Out, R 1/4 Port, 6 O.D Tube, 3/8 Inch Body - SMC</t>
  </si>
  <si>
    <t>Flow Control, Universal Elbow, Meter Out, R 3/8 Port, 8 O.D Tube, 3/8 Inch Body - SMC</t>
  </si>
  <si>
    <t>Flow Control, Universal Elbow, Meter Out, R 1/2 Port, 10 O.D Tube, 1/2 Inch Body - SMC</t>
  </si>
  <si>
    <t>Flow Control, Inline Type 1/2 Inch - G Female Thread Both Ends - SMC</t>
  </si>
  <si>
    <t>Flow Control, Inline Type 1/8 Inch - G Female Thread Both Ends - SMC</t>
  </si>
  <si>
    <t>Flow Control, Inline Type 1/4 Inch - G Female Thread Both Ends - SMC</t>
  </si>
  <si>
    <t>Flow Control, Inline Type 3/8 Inch - G Female Thread Both Ends - SMC</t>
  </si>
  <si>
    <t>Flow Control, Inline Type 3/4 Inch - G Female Thread Both Ends - SMC</t>
  </si>
  <si>
    <t>Flow Control, Inline Type 1 Inch - G Female Thread Both Ends - SMC</t>
  </si>
  <si>
    <t>Flow Control, Inline Type 1 1/4 Inch - G Female Thread Both Ends - SMC</t>
  </si>
  <si>
    <t>Flow Control, Inline Type 1-1/2 Inch - G Female Thread Both Ends - SMC</t>
  </si>
  <si>
    <t>Flow Control, Inline Type 2 Inch - G Female Thread Both Ends - SMC</t>
  </si>
  <si>
    <t>Silencer, 10-32 Inch Or M5 Male Thread - SMC</t>
  </si>
  <si>
    <t>Silencer, 1/8 Inch - PT Male Thread - SMC</t>
  </si>
  <si>
    <t>Silencer, 1/4 Inch - PT Male Thread - SMC</t>
  </si>
  <si>
    <t>Silencer, 3/8 Inch - PT Male Thread - SMC</t>
  </si>
  <si>
    <t>Silencer, 1/2 Inch - PT Male Thread - SMC</t>
  </si>
  <si>
    <t>Silencer, 3/4 Inch - PT Male Thread - SMC</t>
  </si>
  <si>
    <t>Silencer, Metal, 1 Inch - PT Male Thread - SMC</t>
  </si>
  <si>
    <t>Silencer, Metal, 1-1/4 Inch - PT Male Thread - SMC</t>
  </si>
  <si>
    <t>Silencer, Metal, 1-1/2 Inch - PT Male Thread - SMC</t>
  </si>
  <si>
    <t>Silencer, Metal, 2 Inch - PT Male Thread - SMC</t>
  </si>
  <si>
    <t>Silencer, Weld Applications, 1/4 Inch PT Male Thread - SMC</t>
  </si>
  <si>
    <t>Silencer, Weld Applications, 3/8 Inch PT Male Thread - SMC</t>
  </si>
  <si>
    <t>Silencer, Weld Applications, 1/2 Inch PT Male Thread - SMC</t>
  </si>
  <si>
    <t>Silencer, Flat, 1/8 Inch PT Thread, 40 Micron - SMC</t>
  </si>
  <si>
    <t>Silencer, Flat, 1/4 Inch PT Thread, 40 Micron - SMC</t>
  </si>
  <si>
    <t>Exhaust Cleaner, 3/4 Inch - PT Male Thread, With MTG Bracket - SMC</t>
  </si>
  <si>
    <t>Exhaust Cleaner, 1 Inch - PT Male Thread, With MTG Bracket - SMC</t>
  </si>
  <si>
    <t>Exhaust Cleaner, 3/8 Inch - PT Male Thread, With MTG Bracket - SMC</t>
  </si>
  <si>
    <t>Exhaust Cleaner, 1-1/2 Inch - PT Male Thread - SMC</t>
  </si>
  <si>
    <t>Exhaust Cleaner, 2 Inch - PT Male Thread - SMC</t>
  </si>
  <si>
    <t>Exhaust Cleaner, 3/8 Inch - G Female Thread, With MTG Bracket - SMC</t>
  </si>
  <si>
    <t>Exhaust Cleaner, 3/4 Inch - G Female Thread, With MTG Bracket - SMC</t>
  </si>
  <si>
    <t>Exhaust Cleaner, 1/2 Inch - G Female Thread, With MTG Bracket - SMC</t>
  </si>
  <si>
    <t>Valve, Quick Exhaust, Diaphragm TYP, 3/8 Inch - G Thread - SMC</t>
  </si>
  <si>
    <t>Valve, Quick Exhaust, Diaphragm TYP, 1/2 Inch - G Thread - SMC</t>
  </si>
  <si>
    <t>Valve, Quick Exhaust, Diaphragm TYP, 3/4 Inch - G Thread - SMC</t>
  </si>
  <si>
    <t>Valve, Quick Exhaust, Diaphragm TYP, 1/8 Inch - G Thread - SMC</t>
  </si>
  <si>
    <t>Valve, Quick Exhaust, Diaphragm TYP, 1/4 Inch - G Thread - SMC</t>
  </si>
  <si>
    <t>Valve, Check 1/2 Inch - G Thread - SMC</t>
  </si>
  <si>
    <t>Valve, Check 3/4 Inch - G Thread - SMC</t>
  </si>
  <si>
    <t>Valve, Check 1 Inch - G Thread - SMC</t>
  </si>
  <si>
    <t>Valve, Check 1/8 Inch - G Thread - SMC</t>
  </si>
  <si>
    <t>Valve, Check 1/4 Inch - G Thread - SMC</t>
  </si>
  <si>
    <t>Valve, Check 3/8 Inch - G Thread - SMC</t>
  </si>
  <si>
    <t>Check Valve With One Touch Fitting For 8 mm Tubing - SMC</t>
  </si>
  <si>
    <t>Safety, Anti Tie Down, Push On Fittings For 6 mm Tube - SMC</t>
  </si>
  <si>
    <t>Check Valve With One Touch Fitting For 10 mm Tubing - SMC</t>
  </si>
  <si>
    <t>Valve, Slow Start, Meter Out, 3/8 Inch- G Thread, (Meter-In Flow Upon Initial System Pressurization, Meter-Out Flow Thereafter) - SMC</t>
  </si>
  <si>
    <t>Valve, Slow Start, Meter Out, 1/2 Inch- G Thread, (Meter-In Flow Upon Initial System Pressurization, Meter-Out Flow Thereafter) - SMC</t>
  </si>
  <si>
    <t>Valve, Slow Start, Meter Out, 3/4 Inch - G Thread, (Meter-In Flow Upon Initial System Pressurization, Meter-Out Flow Thereafter) - SMC</t>
  </si>
  <si>
    <t>Valve, Slow Start, Meter Out, 1 Inch - G Thread, (Meter-In Flow Upon Initial System Pressurization, Meter-Out Flow Thereafter) - SMC</t>
  </si>
  <si>
    <t>Slow Start With 1/2 Inch G Ports - SMC</t>
  </si>
  <si>
    <t>3 Way Soft Start Valves, 1/2" G with DIN Adaptor and M12 Connector - SMC</t>
  </si>
  <si>
    <t>3 Way Soft Start Valves, 3/4" G with DIN Adaptor and M12 Connector - SMC</t>
  </si>
  <si>
    <t>3 Way Soft Start Valves, 1" G with DIN Adaptor and M12 Connector - SMC</t>
  </si>
  <si>
    <t>Gauge, air only, 1/4 " PT male connection, adjustable range indicators, scale 0 to 1 Mpa, 46 mm diameter - SMC</t>
  </si>
  <si>
    <t>Gauge, Water, (0-100 PSI), 1/4 Inch - PT Thread - SMC</t>
  </si>
  <si>
    <t>Water Flow Indicator, 3/4 Inch PT Thread - SMC</t>
  </si>
  <si>
    <t>Pneumatic Indicator, Green, 1/8 Inch PT Male Thread - SMC</t>
  </si>
  <si>
    <t>Pneumatic Indicator Red - SMC</t>
  </si>
  <si>
    <t>Pneumatic Indicator Orange - SMC</t>
  </si>
  <si>
    <t>FILTER/ REGULATOR COMBINED TO ONE UNIT 1/2" G THREAD, RELIEVING TYPE, NYLON BOWL, AW-D SERIES - SMC</t>
  </si>
  <si>
    <t>Filter, Coalescent Filter, 0.3 Micron 3/4 Inch - G Thread &amp; Element Service Indicator - SMC</t>
  </si>
  <si>
    <t>Filter, Coalescent Filter, 0.3 Micron 1 Inch- G Thread &amp; Element Service Indicator - SMC</t>
  </si>
  <si>
    <t>FILTER, PARTICULATE, 5 MICRON 1/4" G THREAD WITH NYLON BOWL, AF-D SERIES - SMC</t>
  </si>
  <si>
    <t>FILTER, PARTICULATE, 5 MICRON 3/8" G THREAD WITH NYLON BOWL, AF-D SERIES - SMC</t>
  </si>
  <si>
    <t>Filter, Particulate, 5 Micron 1/4 Inch - G Thread with Nylon Bowl - SMC</t>
  </si>
  <si>
    <t>Filter, Particulate, 5 Micron 3/8 Inch - G Thread with Nylon Bowl - SMC</t>
  </si>
  <si>
    <t>Filter, Particulate, 5 Micron 1/2 Inch - G Thread with Nylon Bowl  - SMC</t>
  </si>
  <si>
    <t>Filter, Particulate, 5 Micron 3/4 Inch - G Thread with Nylon Bowl - SMC</t>
  </si>
  <si>
    <t>Filter, Particulate, 5 Micron 1 Inch - G Thread with Nylon Bowl - SMC</t>
  </si>
  <si>
    <t>Filter, Particulate, 5 Micron, 1/2" G Thread with Nylon Bowl, AC-D Series - SMC</t>
  </si>
  <si>
    <t>Filter, Particulate, 5 Micron, 3/4" G Thread with Nylon Bowl, AC-D Series - SMC</t>
  </si>
  <si>
    <t>Filter, Particulate, 5 Micron, 1" G Thread with Nylon Bowl, AC-D Series - SMC</t>
  </si>
  <si>
    <t>Mist Separator/ Regulator, 3/8 Inch- G Thread, 0.3 Micron, Relieving Type, - SMC</t>
  </si>
  <si>
    <t>Mist Separator, 1/2 Inch- G Thread, 0.3 Micron, Relieving Type with Nylon Bowl - SMC</t>
  </si>
  <si>
    <t>Mist Separator/ Regulator, 1/2 Inch- G Thread, 0.3 Micron, Relieving Type, - SMC</t>
  </si>
  <si>
    <t>Filter/ Regulator Combined to One Unit 1/2 Inch G Thread, with Nylon Bowl - SMC</t>
  </si>
  <si>
    <t>Filter, Replacement Element For AM550 Series - SMC</t>
  </si>
  <si>
    <t>Filter, Replacement Element For AM650 Series - SMC</t>
  </si>
  <si>
    <t>Filter, Replacement Element For AM850 Series - SMC</t>
  </si>
  <si>
    <t>Filter, Replacement Element For AF30 Series - SMC</t>
  </si>
  <si>
    <t>Filter, Replacement Element For AF40 Series - SMC</t>
  </si>
  <si>
    <t>Filter, Replacement Element For AF50 Series - SMC</t>
  </si>
  <si>
    <t>Filter, Replacement Element For AF60 Series - SMC</t>
  </si>
  <si>
    <t>Filter, Replacement Element For AF800 Series - SMC</t>
  </si>
  <si>
    <t>Filter, Replacement Element For AF900 Series - SMC</t>
  </si>
  <si>
    <t>Filter/ Regulator Combined to One Unit 1/2 Inch G Thread With Internal Check Valve, with Nylon Bowl - SMC</t>
  </si>
  <si>
    <t>Filter/ Regulator Combined to One Unit 3/4 Inch G Thread With Internal Check Valve, with Nylon Bowl - SMC</t>
  </si>
  <si>
    <t>Mist Separator, 3/4 Inch- G Thread, 0.3 Micron, Relieving Type, with Nylon Bowl - SMC</t>
  </si>
  <si>
    <t>Filter/Regulator Combines to One Unit, 1" G, Backflow, Relieving Type, Nylon Bowl, AC-D Series - SMC</t>
  </si>
  <si>
    <t>Vacuum, Air Suction Filter, With Push On Fittings For 6 mm Tube, With Bracket - SMC</t>
  </si>
  <si>
    <t>Filter/ Regulator Combined to One Unit 1 Inch G Thread With Internal Check Valve, and Nylon Bowl - SMC</t>
  </si>
  <si>
    <t>Filter/Regulator Combined to One Unit, 1/2" G, Backflow, Relieving Type, Nylon Bowl, AC-D Series - SMC</t>
  </si>
  <si>
    <t>Filter/Regulator Combined to One Unit, 3/4" G, Backflow, Relieving Type, Nylon Bowl, AC-D Series - SMC</t>
  </si>
  <si>
    <t>Mist Separator, 1/2" G Thread, 0.3 Micron, Relieving Type, with Nylon Bowl, AC-D Series - SMC</t>
  </si>
  <si>
    <t>Mist Separator, 3/4" G Thread, 0.3 Micron, Relieving Type, with Nylon Bowl, AC-D Series - SMC</t>
  </si>
  <si>
    <t>Mist Separator, 1" G Thread, 0.1 Micron, Relieving Type, Element Service Indicator, with Stainless Steel Bowl, AC-D Series - SMC</t>
  </si>
  <si>
    <t>Mist Separator, 1/2" G Thread, 0.1 Micron, Relieving Type, Element Service Indicator, with Nylon Bowl, AC-D Series - SMC</t>
  </si>
  <si>
    <t>Regulator, 1/2 Inch - G Thread, Inline Relieving Type with Bracket - SMC</t>
  </si>
  <si>
    <t>Regulator, 3/4 Inch - G Thread, Inline Relieving Type with Bracket - SMC</t>
  </si>
  <si>
    <t>Regulator, 3/4 Inch - G Thread, Inline With Internal Check Valve Type with Bracket - SMC</t>
  </si>
  <si>
    <t>Regulator, 1 Inch - G Thread, Inline Relieving Type with Bracket - SMC</t>
  </si>
  <si>
    <t>Regulator, 1/4 Inch - G Thread, Inline Relieving Type with Bracket - SMC</t>
  </si>
  <si>
    <t>Regulator, 3/8 Inch - G Thread, Inline Relieving Type with Bracket - SMC</t>
  </si>
  <si>
    <t>Regulator, 3/8 Inch - G Thread, Inline With Internal Check Valve Type with Bracket - SMC</t>
  </si>
  <si>
    <t>Regulator, 1/2 Inch - G Thread, Inline With Internal Check Valve Type with Bracket - SMC</t>
  </si>
  <si>
    <t>Regulator, Precision, 1/4 in - G thread, 0.005 To 0.2 MPa Set Pressure Range with Bracket, Flow Rate to 600 L/min - SMC</t>
  </si>
  <si>
    <t>Regulator, Precision, 3/8 in - G thread, 0.01 To 0.2 MPa Set Pressure Range with Bracket, Flow Rate to 3000 L/min - SMC</t>
  </si>
  <si>
    <t>LUBRICATOR, 1/4" G THREAD, 55 cm³ OIL CAPACITY, NYLON BOWL, AL-D SERIES - SMC</t>
  </si>
  <si>
    <t>LUBRICATOR, 3/8" G THREAD, 55 cm³ OIL CAPACITY, NYLON BOWL, AL-D SERIES - SMC</t>
  </si>
  <si>
    <t>LUBRICATOR, 1/2" G THREAD, 135 cm³ OIL CAPACITY, NYLON BOWL, AL-D SERIES - SMC</t>
  </si>
  <si>
    <t>LUBRICATOR, 3/4" G THREAD, 135 cm³ OIL CAPACITY, NYLON BOWL, AL-D SERIES - SMC</t>
  </si>
  <si>
    <t>LUBRICATOR, 1" G THREAD, 135 cm³ OIL CAPACITY, NYLON BOWL, AL-D SERIES - SMC</t>
  </si>
  <si>
    <t>Lubricator, 3/8 Inch -G Thread, With Site Gauge &amp; Drain Cock, 50 cm3 - SMC</t>
  </si>
  <si>
    <t>Lubricator, 1/2 Inch -G Thread, With Site Gauge &amp; Drain Cock, Cap. 130 cm3 - SMC</t>
  </si>
  <si>
    <t>Lubricator, 1 Inch -G Thread, With Site Gauge &amp; Drain Cock, Cap. 130 cm3 - SMC</t>
  </si>
  <si>
    <t>Lubricator, 1/4 Inch -G Thread, With Site Gauge &amp; Mounting Bracket - SMC</t>
  </si>
  <si>
    <t>Lubricator, 3/4 Inch - G Thread, With Site Gauge &amp; Drain Cock, Cap. 130 cm3 - SMC</t>
  </si>
  <si>
    <t>REGULATOR, 1/8" G THREAD, INLINE RELIEVING TYPE WITH BRACKET, AR-D SERIES - SMC</t>
  </si>
  <si>
    <t>REGULATOR, 1/4" G THREAD, INLINE RELIEVING TYPE WITH BRACKET, AR-D SERIES - SMC</t>
  </si>
  <si>
    <t>REGULATOR, 3/8" G THREAD, INLINE RELIEVING TYPE WITH BRACKET, AR-D SERIES - SMC</t>
  </si>
  <si>
    <t>REGULATOR, 1/2" G THREAD, INLINE RELIEVING TYPE WITH BRACKET, AR-D SERIES - SMC</t>
  </si>
  <si>
    <t>REGULATOR, 3/4" G THREAD, INLINE RELIEVING TYPE WITH BRACKET, AR-D SERIES - SMC</t>
  </si>
  <si>
    <t>REGULATOR, 1" G THREAD, INLINE RELIEVING TYPE WITH BRACKET, AR-D SERIES - SMC</t>
  </si>
  <si>
    <t>REGULATOR, 3/8" G THREAD, BACKFLOW, INLINE RELIEVING TYPE WITH BRACKET, AR-D SERIES - SMC</t>
  </si>
  <si>
    <t>REGULATOR, 1/2" G THREAD, BACKFLOW, INLINE RELIEVING TYPE WITH BRACKET, AR-D SERIES - SMC</t>
  </si>
  <si>
    <t>REGULATOR, 3/4" G THREAD, BACKFLOW, INLINE RELIEVING TYPE WITH BRACKET, AR-D SERIES - SMC</t>
  </si>
  <si>
    <t>MIST SEPARATOR/REGULATOR, 3/8" G THREAD, 0.3 MICRON, RELIEVING TYPE, NYLON BOWL, AWM-D SERIES  - SMC</t>
  </si>
  <si>
    <t>MIST SEPARATOR/REGULATOR, 1/2" G THREAD, 0.3 MICRON, RELIEVING TYPE, NYLON BOWL, AWM-D SERIES  - SMC</t>
  </si>
  <si>
    <t>Gauge, air only, 1/8 " PT male connection, adjustable range indicators, scale 0 to 1 Mpa, 36 mm diameter - SMC</t>
  </si>
  <si>
    <t>Vacuum Ejector. Body ported, With Push In Fittings For Tube. 10 mm Supply, 12 mm Vacuum Port, 12 mm Exhaust - SMC</t>
  </si>
  <si>
    <t>Vacuum Pad, 100 mm Diameter, M16 x 1.5 Port, NBR - SMC</t>
  </si>
  <si>
    <t>Vacuum Pad, 125 mm Diameter, M16 x 1.5 Port, NBR - SMC</t>
  </si>
  <si>
    <t>Vacuum Pad, 16 mm Diameter, Bellows, M5 x 0.8 Port, NBR - SMC</t>
  </si>
  <si>
    <t>Vacuum Pad, 32 mm Diameter, Bellows, M5 x 0.8 Port, NBR - SMC</t>
  </si>
  <si>
    <t>Vacuum Pad, 40 mm Diameter, Bellows, M14 x 1 Port, NBR - SMC</t>
  </si>
  <si>
    <t>Vacuum Pad, 50 mm Diameter, Bellows, M14 x 1 Port, NBR - SMC</t>
  </si>
  <si>
    <t>Vacuum Pad, 80 mm Diameter, Bellows, M16 x 1.5 Port, NBR - SMC</t>
  </si>
  <si>
    <t>Vacuum Ejector. Body Ported, With Push In Fittings For Tube. 8 mm Supply, 10 mm Vacuum Port, 10 mm Exhaust - SMC</t>
  </si>
  <si>
    <t>Air Prep, Robot, 3/4 Inch G             - SMC</t>
  </si>
  <si>
    <t>Air Prep, Global Tooling, 1 Inch G          - SMC</t>
  </si>
  <si>
    <t>Shut-Off / Lock-Out Valve, 1", with Red Handle - SMC</t>
  </si>
  <si>
    <t>Shut-Off / Lock-Out Valve, 3/4", with Red Handle - SMC</t>
  </si>
  <si>
    <t>Shut-Off / Lock-Out Valve, 1/2", with Red Handle - SMC</t>
  </si>
  <si>
    <t>Shut-Off / Lock-Out Valve, 1/2", with Black Handle - SMC</t>
  </si>
  <si>
    <t>Shut-Off / Lock-Out Valve, 3/8", with Red Handle - SMC</t>
  </si>
  <si>
    <t>Air Prep, Adapter, Modular Air Prep 3/4 Inch And 1 Inch, Spare For Air Prep Assembly - SMC</t>
  </si>
  <si>
    <t>Air Prep, Adapter, Modular Air Prep 1/2 Inch, With Mounting Feet, Spare For Air Prep Assembly - SMC</t>
  </si>
  <si>
    <t>Air Prep, Adapter, Modular Air Prep 1/2 Inch, Spare For Air Prep Assembly - SMC</t>
  </si>
  <si>
    <t>Air Prep, Pressure Switch Mount For 3/4 Inch Or 1 Inch With 3/8 Inch - G Thread, Spare For Air Prep Assembly - SMC</t>
  </si>
  <si>
    <t>Air Prep, Pipe Adapter, 3/4 Inch, Spare For Air Prep Assembly - SMC</t>
  </si>
  <si>
    <t>Air Prep, Pipe Adapter, 1 Inch, Spare For Air Prep Assembly - SMC</t>
  </si>
  <si>
    <t>Air Prep, Adapter, Modular Air Prep 3/4 Inch, Spare For Air Prep Assembly - SMC</t>
  </si>
  <si>
    <t>Air Prep, Adapter, Modular Air Prep 3/4 Inch, With Mounting Feet, Spare For Air Prep Assembly - SMC</t>
  </si>
  <si>
    <t>Air Prep, Pipe Adapter, 1/2 Inch, Spare For Air Prep Assembly - SMC</t>
  </si>
  <si>
    <t>Air Prep, Slow Start Valve, 1/2 Inch, Spare For Air Prep Assembly    - SMC</t>
  </si>
  <si>
    <t>Air Prep, Slow Start Valve, 3/4 Inch, Spare For Air Prep Assembly    - SMC</t>
  </si>
  <si>
    <t>Air Prep, Pressure Switch Mount For 1/2 Inch With 1/4 Inch - G Thread, Spare For Air Prep Assembly - SMC</t>
  </si>
  <si>
    <t>Air Prep Accessory, L-Piping Adapter, 1" G, Spare for Air Prep Assembly, AC-D - SMC</t>
  </si>
  <si>
    <t>Air Prep Accessory, L-Piping Adapter, 3/4" G, Spare for Air Prep Assembly, AC-D - SMC</t>
  </si>
  <si>
    <t>Air Prep, Global Station, 3/4 Inch G    - SMC</t>
  </si>
  <si>
    <t>Air Prep, Global Station, 1/2 Inch G    - SMC</t>
  </si>
  <si>
    <t>Air Prep, Turntable Main Feed, 1 Inch G    - SMC</t>
  </si>
  <si>
    <t>Air Prep, Turntable Main Feed, 3/4 Inch G    - SMC</t>
  </si>
  <si>
    <t>Air Prep, Turntable Main Feed, 1/2 Inch G    - SMC</t>
  </si>
  <si>
    <t>Air Prep, Global Offline, 3/4 Inch G    - SMC</t>
  </si>
  <si>
    <t>Air Prep, Low Automation, 3/4 Inch G    - SMC</t>
  </si>
  <si>
    <t>Air Prep, General Assembly, 1/2 Inch G    - SMC</t>
  </si>
  <si>
    <t>Air Prep, General Assembly, 3/4 Inch G    - SMC</t>
  </si>
  <si>
    <t>Air Prep, Brake And Fluid Fill, 3/4 Inch G    - SMC</t>
  </si>
  <si>
    <t>Air Prep, Brake And Fluid Fill, 1/2 Inch G    - SMC</t>
  </si>
  <si>
    <t>Air Prep, Powertrain, 1/2 Inch G    - SMC</t>
  </si>
  <si>
    <t>Air Prep, Powertrain, 3/4 Inch G    - SMC</t>
  </si>
  <si>
    <t>Air Prep, General Assembly, 1 Inch G    - SMC</t>
  </si>
  <si>
    <t>Drip Legs, 1/2" G - SMC</t>
  </si>
  <si>
    <t>Drip Legs, 3/4"G - SMC</t>
  </si>
  <si>
    <t>Drip Legs, 1"G - SMC</t>
  </si>
  <si>
    <t>Drip Legs, 1½"G - SMC</t>
  </si>
  <si>
    <t>Drip Legs, 2"G - SMC</t>
  </si>
  <si>
    <t>SHUT-OFF / LOCK-OUT VALVE, 1/2" G THREAD WITH BLACK METAL HANDLE, VHS-D SERIES - SMC</t>
  </si>
  <si>
    <t>SHUT-OFF / LOCK-OUT VALVE, 3/8" G THREAD WITH RED METAL HANDLE, VHS-D SERIES - SMC</t>
  </si>
  <si>
    <t>Shut-Off / Lock-Out Valve, 1/2" G, with Red Metal Handle, Body Size 40, AC-D Series - SMC</t>
  </si>
  <si>
    <t>Shut-Off / Lock-Out Valve, 3/4" G, with Red Metal Handle, Body Size 40, AC-D Series - SMC</t>
  </si>
  <si>
    <t>Shut-Off / Lock-Out Valve, 3/4" G, with Red Metal Handle, Body Size 50, AC-D Series - SMC</t>
  </si>
  <si>
    <t>Shut-Off / Lock-Out Valve, 1" G, with Red Metal Handle, Body Size 50, AC-D Series - SMC</t>
  </si>
  <si>
    <t>Air Prep Accessory, Pressure Switch Mount For 1/4" Or 1/2" With 3/8" - G Thread, Spare For Air Prep Assembly, AC-D Series - SMC</t>
  </si>
  <si>
    <t>Air Prep Accessory, Pressure Switch Mount For 3/4" Or 1" With 3/8" - G Thread, Spare For Air Prep Assembly, AC-D Series - SMC</t>
  </si>
  <si>
    <t>Air Prep Accessory, Spacer, 1/2", Spare For Air Prep Assembly, AC-D Series - SMC</t>
  </si>
  <si>
    <t>Air Prep Accessory, Spacer, 3/4", Spare For Air Prep Assembly, AC-D Series - SMC</t>
  </si>
  <si>
    <t>Air Prep Accessory, Spacer, 3/4" Or 1", Spare For Air Prep Assembly, AC-D Series - SMC</t>
  </si>
  <si>
    <t>Air Prep Accessory, Spacer, 1/2", With Mounting Bracket, Spare For Air Prep Assembly, AC-D Series - SMC</t>
  </si>
  <si>
    <t>Air Prep Accessory, Spacer, 3/4", With Mounting Bracket, Spare For Air Prep Assembly, AC-D Series - SMC</t>
  </si>
  <si>
    <t>Air Prep Accessory, Spacer, 3/4" Or 1", With Mounting Bracket, Spare For Air Prep Assembly, AC-D Series - SMC</t>
  </si>
  <si>
    <t>Air Prep Accessory, Piping Adapter, 1/2" G, Spare For Air Prep Assembly, AC-D Series - SMC</t>
  </si>
  <si>
    <t>Air Prep Accessory, Piping Adapter, 3/4" G, Spare For Air Prep Assembly, AC-D Series - SMC</t>
  </si>
  <si>
    <t>Air Prep Accessory, Piping Adapter, 1" G, Spare For Air Prep Assembly, AC-D Series - SMC</t>
  </si>
  <si>
    <t>Air Prep Accessory, Slow Start Valve, 1/2" G, Lockout Type, Spare For Air Prep Assembly, AC-A Series - SMC</t>
  </si>
  <si>
    <t>Air Prep Accessory, Slow Start Valve, 3/4" G, Lockout Type, Spare For Air Prep Assembly, AC-A Series - SMC</t>
  </si>
  <si>
    <t>Air Prep Accessory, Slow Start Valve, 1" G, Lockout Type, Spare For Air Prep Assembly, AC-A Series - SMC</t>
  </si>
  <si>
    <t>Air Prep Accessory, Pressure Switch Mount For 1/2" With 3/8" - G Thread, Spare For Air Prep Assembly, AC-D Series - SMC</t>
  </si>
  <si>
    <t>Air Prep Assembly, Robot, High Volume, 1" G, AC-D Series - SMC</t>
  </si>
  <si>
    <t>Air Prep Assembly, Robot, Weld, 3/4" G, AC-D Series - SMC</t>
  </si>
  <si>
    <t>Air Prep Assembly, Robot, General, 3/4" G, AC-D Series - SMC</t>
  </si>
  <si>
    <t>Air Prep Assembly, Global Station, 1" G, AC-D Series - SMC</t>
  </si>
  <si>
    <t>Air Prep Assembly, Global Station, 3/4" G, AC-D Series - SMC</t>
  </si>
  <si>
    <t>Air Prep Assembly, Global Station, 1/2" G, AC-D Series - SMC</t>
  </si>
  <si>
    <t>Air Prep Assembly, Turntable Main Feed, 1" G, AC-D Series - SMC</t>
  </si>
  <si>
    <t>Air Prep Assembly, Turntable Main Feed, 3/4" G, AC-D Series - SMC</t>
  </si>
  <si>
    <t>Air Prep Assembly, Turntable Main Feed, 1/2" G, AC-D Series - SMC</t>
  </si>
  <si>
    <t>Air Prep Assembly, Global Offline, 1" G, AC-D Series - SMC</t>
  </si>
  <si>
    <t>Air Prep Assembly, Global Offline, 3/4" G, AC-D Series - SMC</t>
  </si>
  <si>
    <t>Air Prep Assembly, Global Offline, 1/2" G, AC-D Series - SMC</t>
  </si>
  <si>
    <t>Air Prep Assembly, Low Automation, 3/4" G, AC-D Series - SMC</t>
  </si>
  <si>
    <t>Air Prep Assembly, General Assembly, 1" G, AC-D Series - SMC</t>
  </si>
  <si>
    <t>Air Prep Assembly, General Assembly, 3/4" G, AC-D Series - SMC</t>
  </si>
  <si>
    <t>Air Prep Assembly, General Assembly, 1/2" G, AC-D Series - SMC</t>
  </si>
  <si>
    <t>Air Prep Assembly, Brake And Fluid Fill, 3/4" G, AC-D Series - SMC</t>
  </si>
  <si>
    <t>Air Prep Assembly, Brake And Fluid Fill, 1/2" G, AC-D Series - SMC</t>
  </si>
  <si>
    <t>Regulator, 1/8 Inch G Thread, with Bracket - SMC</t>
  </si>
  <si>
    <t>Regulator, Panel Mount 1/8 Inch G Thread, with Bracket - SMC</t>
  </si>
  <si>
    <t>Precision Regulator, High Relief, 0.01 - 0.8 MPa, 1/4 Inch Thread, G port, with Adjustable Range Indicator Gauge and Bracket, Flow Rate to 5000 L/min - SMC</t>
  </si>
  <si>
    <t>Precision Regulator, High Relief, 0.01 - 0.8 MPa, 3/8 Inch Thread, G port, with Adjustable Range Indicator Gauge and Bracket, Flow Rate to 5000 L/min - SMC</t>
  </si>
  <si>
    <t>Precision Regulator, High Relief, 0.01 - 0.8 MPa, 1/8 Inch Thread, G port, with Adjustable Range Indicator Gauge and Bracket, Flow Rate to 400 L/min - SMC</t>
  </si>
  <si>
    <t>Precision Regulator, High Relief, 0.01 - 0.8 MPa, 1/4 Inch Thread, G port, with Adjustable Range Indicator Gauge and Bracket, Flow Rate to 1000 L/min - SMC</t>
  </si>
  <si>
    <t>Valve, Manual (Without Actuator), 3 Port, 1/8 Inch G Thread, Cv=0.38 - SMC</t>
  </si>
  <si>
    <t>Valve, Manual (Without Actuator), 3 Port, 1/8 Inch G Thread, Cv=0.14 - SMC</t>
  </si>
  <si>
    <t>Valve, Spring Return Line Mount, 5 Port, 1/4 Inch G Thread, 24 VDC, Sol Activated, 2 Pos. Spring Return, Cv=1.1 - SMC</t>
  </si>
  <si>
    <t>Valve, 3 Pos. Blocked Center, 5 Port, 4 Way, 3/8 Inch G Thread, Solenoid Activated, 24 VDC, Mounted On Base, Cv=1.7 - SMC</t>
  </si>
  <si>
    <t>Valve, 2 Pos. Spring Return, 5 Port, 4 Way, 3/8 Inch G Thread, 24 VDC Solenoid Activated, Cv=1.4 - SMC</t>
  </si>
  <si>
    <t>Valve, 2 Pos. Detented, 5 Port, 4-Way, 3/8 Inch G Thread, 24 VDC Solenoid Activated, Cv=1.4 - SMC</t>
  </si>
  <si>
    <t>Valve, 2 Pos. Spring Return, 5 Port, 4 Way, 1/4 Inch G Thread, Air Pilot Activated, Cv-1.9 - SMC</t>
  </si>
  <si>
    <t>Valve, 2 Pos. Detented, 5 Port, 4-Way, 1/4 Inch G Thread, Air Pilot Activated, Cv=1.9 - SMC</t>
  </si>
  <si>
    <t>Valve, 3 Pos. Center Exhaust, 5 Port, 4-Way, 3/8 Inch G Thread, Air Pilot Activated, Cv=2.2 - SMC</t>
  </si>
  <si>
    <t>Valve, 3 Pos. Center Ports Blocked, 5 Port, 4-Way 3/8 Inch G Thread, Air Pilot Activated, Cv=1.7 - SMC</t>
  </si>
  <si>
    <t>Valve, 2 Pos. Spring Return, 5 Port, 4 Way, 3/8 Inch G Thread, Air Pilot Activated, Cv=2.4 - SMC</t>
  </si>
  <si>
    <t>Valve, 2 Pos. Detented, 5 Port, 4-Way, 3/8 Inch G Thread, Air Pilot Activated, Manual Override, Cv=2.4 - SMC</t>
  </si>
  <si>
    <t>Valve, 3 Pos. Selector, Red, 1/8 Inch G Thread - SMC</t>
  </si>
  <si>
    <t>Valve, 3 Pos. Selector, Green 1/8 Inch G Thread - SMC</t>
  </si>
  <si>
    <t>Valve, 3 Pos. Selector, Black 1/8 Inch G Thread - SMC</t>
  </si>
  <si>
    <t>Valve, Pushbutton, Mushroom, 3 Port, Black 1/8 Inch G Thread - SMC</t>
  </si>
  <si>
    <t>Valve, Pushbutton, Mushroom, 5 Port 1/8 Inch G Thread - SMC</t>
  </si>
  <si>
    <t>Valve, Manual Selector, 3 Port, Red 1/8 Inch G Thread - SMC</t>
  </si>
  <si>
    <t>Valve, Manual Selector, 3 Port, Black 1/8 Inch G Thread - SMC</t>
  </si>
  <si>
    <t>Valve, Manual Selector, 5 Port, Black 1/8 Inch G Thread - SMC</t>
  </si>
  <si>
    <t>Valve, Relay, 2 Pos., 5 Port, Double Air Pilot 1/8 Inch G Thread - SMC</t>
  </si>
  <si>
    <t>Valve, Or, Shuttle, 1/4 Inch G Thread - SMC</t>
  </si>
  <si>
    <t>Valve, Relay, 2 Pos., Spring Offset 1/8 Inch G Thread - SMC</t>
  </si>
  <si>
    <t>Valve, 2 Pos., Single Solenoid Spring Return, External Pilot, 24 VDC VQC4000   - SMC</t>
  </si>
  <si>
    <t>Valve, 2 Pos. 3 Port, 4 Way, 1/8 Inch G Thread, Air Pilot Activated, Cv-0774 - SMC</t>
  </si>
  <si>
    <t>Valve, 2 Pos. 3 Port, 4 Way, M5 Thread, Air Pilot Activated, Cv-0.14 - SMC</t>
  </si>
  <si>
    <t>Valve, 2 Pos. Detented, 5 Port, 4 Way, 1/8 Inch G Thread, Air Pilot Activated, Cv-0.19 - SMC</t>
  </si>
  <si>
    <t>Valve, 2 Pos. Detented, 5 Port, 4 Way, 1/8 Inch G Thread, Air Pilot Activated, Cv-0.72 - SMC</t>
  </si>
  <si>
    <t>Valve, 2 Pos. Detented, 5 Port, 4 Way, M5 Thread, Air Pilot Activated, Cv-0.18 - SMC</t>
  </si>
  <si>
    <t>Valve, 2 Pos. Detented, 5 Port, 4-Way, M5 Thread, Air Pilot Activated, Cv=0.16 - SMC</t>
  </si>
  <si>
    <t>Valve, 2 Pos. Spring Return, 5 Port, 4 Way, 1/8 Inch G Thread, Air Pilot Activated, Cv-0.19 - SMC</t>
  </si>
  <si>
    <t>Valve, 2 Pos. Spring Return, 5 Port, 4 Way, M5 Thread, Air Pilot Activated, Cv-0.16 - SMC</t>
  </si>
  <si>
    <t>Valve, Manual With Green Mushroom Push Button, 3 Port, 1/8 Inch G Thread, Cv=0.14 - SMC</t>
  </si>
  <si>
    <t>Valve, Manual With Adjustable Rod Lever, 3 Port, 1/8 Inch G Thread, Cv=0.33 - SMC</t>
  </si>
  <si>
    <t>Valve, Manual With Roller Lever, 3 Port, 1/8 Inch G Thread, Cv=0.14 - SMC</t>
  </si>
  <si>
    <t>Valve, Manual Without Roller Lever, 3 Port, 1/8 Inch G Thread, Cv=0.33 - SMC</t>
  </si>
  <si>
    <t>Valve, Manual, 2 Position 4 Port, 1/4 Inch G Thread - SMC</t>
  </si>
  <si>
    <t>Valve, Manual, 3 Position, Closed Center, 4 Port, 1/2 Inch G Thread - SMC</t>
  </si>
  <si>
    <t>Valve, Manual, 3 Position, Closed Center, 4 Port, 1/4 Inch G Thread - SMC</t>
  </si>
  <si>
    <t>Valve, Three Pos., Closed Center, VQC4000, Detented to A Side Only - SMC</t>
  </si>
  <si>
    <t>Valve, Time Delay, 1/8 Inch G - SMC</t>
  </si>
  <si>
    <t>Valve, And With Push In Fitting For 4 mm Tube - SMC</t>
  </si>
  <si>
    <t>Valve, And With Push In Fitting For 6 mm Tube - SMC</t>
  </si>
  <si>
    <t>Valve, Or, shuttle With Push In Fitting For 4 mm Tube - SMC</t>
  </si>
  <si>
    <t>Valve, Or, Shuttle With Push In Fitting For 6 mm Tube - SMC</t>
  </si>
  <si>
    <t>Valve, Air Piloted, 3 Position Closed Center, Body Ported, 3/8 Inch Port, G Thread - SMC</t>
  </si>
  <si>
    <t>Valve, Air Piloted, 3 Position Center Pressure, Body Ported, 3/8 Inch Port, G Thread - SMC</t>
  </si>
  <si>
    <t>Valve, Air Piloted, 2 Position Single Solenoid Spring Return, Base Mounted, 3/8 Inch Port, G Thread - SMC</t>
  </si>
  <si>
    <t>Valve, Air Piloted, 2 Position Double Solenoid Detented, Base Mounted, 3/8 Inch Port, G Thread - SMC</t>
  </si>
  <si>
    <t>Valve, Air Piloted, 3 Position Exhaust Center, Base Mounted, 3/8 Inch Port, G Thread - SMC</t>
  </si>
  <si>
    <t>Valve, Air Piloted, 3 Position Center Pressure, Base Mounted, 3/8 Inch Port, G Thread - SMC</t>
  </si>
  <si>
    <t>Pneumatic Limit Valve, With Straight Plunger Actuator, 1/8 G Thread, Replacement Actuator Part Number VM-05C - SMC</t>
  </si>
  <si>
    <t>Pneumatic Limit Valve, With Roller Plunger Actuator, 1/8 G Thread, Replacement Actuator Part Number VM-06CS - SMC</t>
  </si>
  <si>
    <t>Pneumatic Limit Valve, With Roller Lever Actuator, 1/8 G Thread, Replacement Actuator Part Number VM-01CS - SMC</t>
  </si>
  <si>
    <t>Pneumatic Limit Valve, With One Way Roller Lever Actuator, 1/8 G Thread, Replacement Actuator Part Number VM-02CS - SMC</t>
  </si>
  <si>
    <t>Pneumatic Valve Without Operator - SMC</t>
  </si>
  <si>
    <t>Pneumatic Push Button Valve, With Red Mushroom Actuator, 1/8 G Thread, Replacement Actuator Part Number VM-30CR - SMC</t>
  </si>
  <si>
    <t>Pneumatic Push Button Valve, With Yellow Mushroom Actuator, 1/8 G Thread, Replacement Actuator Part Number VM-30CY - SMC</t>
  </si>
  <si>
    <t>Pneumatic Push Button Valve, With Black Extended Actuator, 1/8 G Thread, Replacement Actuator Part Number VM-32CB - SMC</t>
  </si>
  <si>
    <t>Pneumatic Push Button Valve, With Green Extended Actuator, 1/8 G Thread, Replacement Actuator Part Number VM-32CG - SMC</t>
  </si>
  <si>
    <t>Pneumatic Push Button Valve, With Red Twist Actuator, 1/8 G Thread, Replacement Actuator Part Number VM-34CR - SMC</t>
  </si>
  <si>
    <t>Pneumatic Push Button Valve, With Black Twist Actuator, 1/8 G Thread, Replacement Actuator Part Number VM-34CB - SMC</t>
  </si>
  <si>
    <t>Pneumatic Push Button Valve, With Green Twist Actuator, 1/8 G Thread, Replacement Actuator Part Number VM-34CG - SMC</t>
  </si>
  <si>
    <t>Pneumatic Push Button Valve, With Yellow Twist Actuator, 1/8 G Thread, Replacement Actuator Part Number VM-34CY - SMC</t>
  </si>
  <si>
    <t>Pneumatic Push Button Valve, With Key Selector Actuator, 1/8 G Thread, Replacement Actuator Part Number VM-36C - SMC</t>
  </si>
  <si>
    <t>Valve, Manual With Adjustable Roller Lever, 3 Port, 1/8 Inch G Thread, Cv=0.33 - SMC</t>
  </si>
  <si>
    <t>All Fittings to be SMC - SMC</t>
  </si>
  <si>
    <t xml:space="preserve">Weld Area Requires KR Series Fittings.  General Assembly and Paint Require KQ2 Series. Global Propulsion Requires KQB2 Metal Fittings. - </t>
  </si>
  <si>
    <t>All Tubing Shall be SMC - SMC</t>
  </si>
  <si>
    <t xml:space="preserve">Weld Areas Should Utilize TRS or TRBU Series - </t>
  </si>
  <si>
    <t xml:space="preserve">General Assembly and Paint Areas Should Utilize TU Series - </t>
  </si>
  <si>
    <t>Valve, Ball, 1/4 Inch. - Rp (G) Thread, W/ Exhaust And Locking Handle - RUB</t>
  </si>
  <si>
    <t>Valve, Ball, 3/8 Inch. - Rp (G) Thread, W/ Exhaust And Locking Handle - RUB</t>
  </si>
  <si>
    <t>Valve, Ball, 1/2 Inch. - Rp (G) Thread, W/ Exhaust And Locking Handle - RUB</t>
  </si>
  <si>
    <t>Valve, Ball, 3/4 Inch. - Rp (G) Thread, W/ Exhaust And Locking Handle - RUB</t>
  </si>
  <si>
    <t>Valve, Ball, 1 Inch. - Rp (G) Thread, W/ Exhaust And Locking Handle - RUB</t>
  </si>
  <si>
    <t>Valve, Ball, 1/4 Inch. - Rp (G) Thread, W/Locking Handle - RUB</t>
  </si>
  <si>
    <t>Valve, Ball, 3/8 Inch. - Rp (G) Thread, W/Locking Handle - RUB</t>
  </si>
  <si>
    <t>Valve, Ball, 1/2 Inch. - Rp (G) Thread, W/Locking Handle - RUB</t>
  </si>
  <si>
    <t>Valve, Ball, 3/4 Inch. - Rp (G) Thread, W/Locking Handle - RUB</t>
  </si>
  <si>
    <t>Valve, Ball, 1 Inch. - Rp (G) Thread, W/Locking Handle - RUB</t>
  </si>
  <si>
    <t>Press, Regulator, High Capacity, Remote Pilot-Operated, G 2 Inch Threaded Ports, 0 - 200 psi - ROSS</t>
  </si>
  <si>
    <t>Press, Regulator, High Capacity, Remote Pilot-Operated, G 1-1/2 Inch Threaded Ports, 0 - 200 psi - ROSS</t>
  </si>
  <si>
    <t>Press, Regulator, Reverse Flow, Full Size, G 1/4 Inch Threaded Ports, 0 - 125 psi - ROSS</t>
  </si>
  <si>
    <t>Press, Regulator, Reverse Flow, Full Size, G 3/8 Inch Threaded Ports, 0 - 125 psi - ROSS</t>
  </si>
  <si>
    <t>Press, Regulator, Reverse Flow, Full Size, G 1/2 Inch Threaded Ports, 0 - 125 psi - ROSS</t>
  </si>
  <si>
    <t>Press, Regulator, Reverse Flow, High Capacity, G 3/4 Inch Threaded Ports, 0 - 100 psi - ROSS</t>
  </si>
  <si>
    <t>Press, Regulator, Reverse Flow, High Capacity, G 1 1/4 Inch Threaded Ports, 0 - 100 psi - ROSS</t>
  </si>
  <si>
    <t>Press, Regulator, Reverse Flow, High Capacity, G 1 1/2 Inch Threaded Ports, 0 - 100 psi - ROSS</t>
  </si>
  <si>
    <t>Press, Regulator, Reverse Flow, High Capacity, G 1 Inch Threaded Ports, 0 - 100 psi - ROSS</t>
  </si>
  <si>
    <t>Press, 3/2 NC Roller Cam Limit Valve, G 1/4 Threaded Ports, Non-Threaded Exhaust Port - ROSS</t>
  </si>
  <si>
    <t>Press, 3/2 NC Button Cam Limit Valve, G 1/4 Threaded Ports, Non-Threaded Exhaust Port - ROSS</t>
  </si>
  <si>
    <t>Press, Manual Lockout Valve, G 3/8 Inch Threaded Inlet And Outlet Ports, G 3/4 Inch Threaded Exhaust Port - ROSS</t>
  </si>
  <si>
    <t>Press, Manual Lockout Valve, G 1/2 Inch Threaded Inlet And Outlet Ports, G 3/4 Inch Threaded Exhaust Port - ROSS</t>
  </si>
  <si>
    <t>Press, Manual Lockout Valve, G 3/4 Inch Threaded Inlet And Outlet Ports, G 1 1/4 Inch Threaded Exhaust Port - ROSS</t>
  </si>
  <si>
    <t>Press, Manual Lockout Valve, G 1 Inch Threaded Inlet And Outlet Ports, G 1 1/4 Inch Threaded Exhaust Port - ROSS</t>
  </si>
  <si>
    <t>Press, Manual Lockout Valve, G 1-1/4 Inch Threaded Inlet And Outlet Ports, G 1 1/4 Inch Threaded Exhaust Port - ROSS</t>
  </si>
  <si>
    <t>Press, Check Valve, High Flow, G 1 Inch Threaded Ports - ROSS</t>
  </si>
  <si>
    <t>Press, Check Valve, High Flow, G 1-1/4 Inch Threaded Ports - ROSS</t>
  </si>
  <si>
    <t>Press, Check Valve, High Flow, G 1-1/2 Inch Threaded Ports - ROSS</t>
  </si>
  <si>
    <t>Press, Clutch Throttle Valve, Fixed Orifice Can Be Modified In The Field, G 1-1/2 Threaded Outlet Port, Inlet Port Attaches Directly To Size 30 Double Valves - ROSS</t>
  </si>
  <si>
    <t>Press, Brake Throttle Valve, Fixed Orifice Can Be Modified In The Field, G 1-1/2 Threaded Outlet Port, Inlet Port Attaches Directly To Size 30 Double Valves - ROSS</t>
  </si>
  <si>
    <t>Press, Clutch/Brake Throttle Valve Assembly, Fixed Orifice Can Be Modified In The Field, G1-1/2 Threaded Outlet Port, Inlet Port Attaches Directly To Size 30 Double Valves - ROSS</t>
  </si>
  <si>
    <t>Press, Check Valve, High Flow, G 2 Inch Threaded Ports - ROSS</t>
  </si>
  <si>
    <t>Press, Check Valve, High Flow, G 2 1/2 Inch Threaded Ports - ROSS</t>
  </si>
  <si>
    <t>Press, Vacuum/Blowoff Transfer Rail Solenoid Valve, Lights, G 1/2 Inch Threaded Ports, 2 Inlet Ports And 2 Outlet Ports, 24VDC - ROSS</t>
  </si>
  <si>
    <t>Valve, Pilot Operated Check, Type C, Dual, G 1 Ports, G 1/4 Pilot Port, Operating Pressure 15 To 150 PSI - ROSS</t>
  </si>
  <si>
    <t>Valve, Pilot Operated Check, Type C, Dual, G 3/8 Ports, G 1/4 Pilot Port, Operating Pressure 15 To 150 PSI - ROSS</t>
  </si>
  <si>
    <t>Valve, Pilot Operated Check, Type C, Dual, G 1/2 Ports, G 1/4 - NPT Pilot Port, Operating Pressure 15 To 150 PSI - ROSS</t>
  </si>
  <si>
    <t>Valve, Pilot Operated Check, Type C, Dual, G 3/4 Ports, G 1/4 Pilot Port, Operating Pressure 15 to 150 PSI - ROSS</t>
  </si>
  <si>
    <t>Press, 2/2 Normally Closed Valve, G 3/4 Inch Threaded Inlet And Outlet Ports, 24VDC - ROSS</t>
  </si>
  <si>
    <t>Press, 2/2 Normally Closed Valve, G 1 Inch Threaded Inlet And Outlet Ports, 24VDC - ROSS</t>
  </si>
  <si>
    <t>Press, 2/2 Normally Closed Valve, G 1 1/4 Inch Threaded Inlet And Outlet Ports, 24VDC - ROSS</t>
  </si>
  <si>
    <t>Press, 2/2 Normally Closed Valve, G 1 1/2 Inch Threaded Inlet And Outlet Ports, 24VDC - ROSS</t>
  </si>
  <si>
    <t>Press, 2/2 Normally Closed Valve, G 2 Inch Threaded Inlet And Outlet Ports, 24VDC - ROSS</t>
  </si>
  <si>
    <t>Press, 2/2 Normally Closed Valve, G 2 1/2 Inch Threaded Inlet And Outlet Ports, 24VDC - ROSS</t>
  </si>
  <si>
    <t>Press, 2/2 Normally Open Die Cushion Exhaust Valve, G 1/8 External Supply Port, G 2-1/2 Inch Threaded Inlet And Outlet Ports, 24VDC - ROSS</t>
  </si>
  <si>
    <t>Press, 2/2 Normally Open Valve, G 3/4 Inch Threaded Inlet And Outlet Ports, 24VDC - ROSS</t>
  </si>
  <si>
    <t>Press, 2/2 Normally Open Valve, G 1 Inch Threaded Inlet And Outlet Ports, 24VDC - ROSS</t>
  </si>
  <si>
    <t>Press, 2/2 Normally Open Valve, G 1 1/4 Inch Threaded Inlet And Outlet Ports, 24VDC - ROSS</t>
  </si>
  <si>
    <t>Press, 2/2 Normally Open Valve, G 1 1/2 Inch Threaded Inlet And Outlet Ports, 24VDC - ROSS</t>
  </si>
  <si>
    <t>Press, 2/2 Normally Open Valve, G 2 Inch Threaded Inlet And Outlet Ports, 24VDC - ROSS</t>
  </si>
  <si>
    <t>Press, 2/2 Normally Open Valve, G 2 1/2 inch Threaded Inlet And Outlet Ports, 24VDC - ROSS</t>
  </si>
  <si>
    <t>Press, 3/2 Normally Closed Valve, G 3/4 Inch Threaded Inlet And Outlet Ports, G 1 Inch Exhaust Port, 24VDC - ROSS</t>
  </si>
  <si>
    <t>Press, 3/2 Normally Closed Valve, G 1 Inch Threaded Inlet And Outlet Ports, G 1 Inch Exhaust Port, 24VDC - ROSS</t>
  </si>
  <si>
    <t>Press, 3/2 Normally Closed Valve, G 1 1/4 Inch Threaded Inlet And Outlet Ports, G1 1/2 Inch Exhaust Port, 24VDC - ROSS</t>
  </si>
  <si>
    <t>Press, 3/2 Normally Closed Valve, G 1 1/2 Inch Threaded Inlet And Outlet Ports, G 2 1/2 Inch Exhaust Port, 24VDC - ROSS</t>
  </si>
  <si>
    <t>Press, 3/2 Normally Closed Valve, G 2 Inch Threaded Inlet And Outlet Ports, G 2 1/2 Inch Exhaust Port, 24VDC - ROSS</t>
  </si>
  <si>
    <t>Press, 3/2 Normally Closed Valve, G 2 1/2 Inch Threaded Inlet And Outlet Ports, G 2 1/2 Inch Exhaust Port, 24VDC - ROSS</t>
  </si>
  <si>
    <t>Press, 3/2 Normally Open Valve, G 3/4 Inch Threaded Inlet And Outlet Ports, G 1 Inch Exhaust Port, 24VDC - ROSS</t>
  </si>
  <si>
    <t>Press, 3/2 Normally Open Valve, G 1 Inch Threaded Inlet And Outlet Ports, G 1 Inch Exhaust Port, 24VDC - ROSS</t>
  </si>
  <si>
    <t>Press, 3/2 Normally Open Valve, G 1 1/4 Inch Threaded Inlet And Outlet Ports, G 1 1/2 Inch Exhaust Port, 24VDC - ROSS</t>
  </si>
  <si>
    <t>Press, 3/2 Normally Open Valve, G 1 1/2 Inch Threaded Inlet And Outlet Ports, G 2 1/2 Inch Exhaust Port, 24VDC - ROSS</t>
  </si>
  <si>
    <t>Press, 3/2 Normally Open Valve, G 2 Inch Threaded Inlet And Outlet Ports, G 2 1/2 Inch Exhaust Port, 24VDC - ROSS</t>
  </si>
  <si>
    <t>Press, 3/2 Normally Open Valve, G 2 1/2 Inch Threaded Inlet And Outlet Ports, G 2 1/2 Inch Exhaust Port, 24VDC - ROSS</t>
  </si>
  <si>
    <t>Press, Manual Lockout Valve, G 1-1/2 Inch Threaded Inlet And Outlet Ports, G 1 1/2 Inch Threaded Exhaust Port - ROSS</t>
  </si>
  <si>
    <t>Press, Manual Lockout Valve, G 2 Inch Threaded Inlet And Outlet Ports, G 2 1/2 Inch Threaded Exhaust Port - ROSS</t>
  </si>
  <si>
    <t>Press, Manual Lockout Valve, G 2 1/2 Inch Threaded Inlet And Outlet Ports, G 2 1/2 Inch Threaded Exhaust Port - ROSS</t>
  </si>
  <si>
    <t>Press, MPS Control Reliable Valve With Dual Pressure Switch Monitoring, Lights, Manual Overrides, G 1/2 Inch Threaded Ports, Built-In Silence, 24VDC - ROSS</t>
  </si>
  <si>
    <t>Press, MPS Control Reliable Valve With Dual Pressure Switch Monitoring, Lights, Manual Overrides, G 3/4 Inch Threaded Ports, Built-In Silencer, 24VDC - ROSS</t>
  </si>
  <si>
    <t>Press, MPS Control Reliable Valve With Dual Pressure Switch Monitoring, Lights, Manual Overrides, G 1 Inch Threaded Ports, Built-In Silencer, 24 VDC - ROSS</t>
  </si>
  <si>
    <t>Press, MPS Control Reliable Valve With Dual Pressure Switch Monitoring, Lights, Manual Overrides, G1-1/2 Inch Threaded Ports, Built-In Silencer, 24VDC - ROSS</t>
  </si>
  <si>
    <t>Press, D-S Monitor Double Valve For Brake, G 1/8 Inch External Pilot Supply, Lights, Manual Overrides, G 1-1/2 Inch Threaded Ports, G 2-1/2 Inch Exhaust Adaptor, 24 VDC - ROSS</t>
  </si>
  <si>
    <t>Press, D-S Monitor Double Valve For Clutch, G 1/8 Inch External Pilot Supply, Lights, Manual Overrides, G 1-1/2 Inch Threaded Ports, Built-In Silencer, 24VDC - ROSS</t>
  </si>
  <si>
    <t>Press, D-S Monitor Double Valve For Clutch Or Brake RossFlex Assemblies, G 1/8 Inch External Pilot Supply, Lights, Manual Overrides, No Flange On Inlet, G 2 Inch Threaded Outlet Port, Built-In Silencer, 24VDC - ROSS</t>
  </si>
  <si>
    <t>Press, Vacuum/Blowoff Transfer Rail Solenoid Valve, Lights, G 1/2 Inch Threaded Ports, 2 Inlet Ports And 2 Outlet Ports, Detented On The Vacuum Side, 24VDC - ROSS</t>
  </si>
  <si>
    <t>Press, Control Reliable Auto Die Cushion Assembly, G 1-1/2 Threaded Ports, 24VDC - ROSS</t>
  </si>
  <si>
    <t>Press, Auto Counterbalance Assembly, G 1-1/4 Threaded Ports, 24VDC - ROSS</t>
  </si>
  <si>
    <t>Press, Lockout Valve Manifold Assembly, 3-Station, G 1 Threaded Inlet Port, G 1/2 Threaded Outlet Ports - ROSS</t>
  </si>
  <si>
    <t>Press, Lockout Valve Manifold Assembly, 4-Station, G 1 Threaded Inlet Port, G 1/2 Threaded Outlet Ports - ROSS</t>
  </si>
  <si>
    <t>Press, Lockout Valve Manifold Assembly, 2-Station, G 1 Threaded Inlet Port, G 1/2 Threaded Outlet Ports - ROSS</t>
  </si>
  <si>
    <t>Press, Lockout Valve Manifold Assembly, 2-Station, G 1-1/2 Threaded Inlet Port, G 1-1/4 Threaded Outlet Ports - ROSS</t>
  </si>
  <si>
    <t>Press, Lockout Valve Manifold Assembly, 3-Station, G 1-1/2 Threaded Inlet Port, G 1-1/4 Threaded Outlet Ports - ROSS</t>
  </si>
  <si>
    <t>Press, Lockout Valve Manifold Assembly, 4-Station, G 1-1/2 Threaded Inlet Port, G 1-1/4 Threaded Outlet Ports - ROSS</t>
  </si>
  <si>
    <t>Press, End-Station Kit, ISO Size 2, G 1/2 Inch Threaded Ports - ROSS</t>
  </si>
  <si>
    <t>Press, End-Station Kit, ISO Size 3, G 1 Inch Threaded Ports - ROSS</t>
  </si>
  <si>
    <t>Press, Silencer, G 3/4 Inch Male Threads - ROSS</t>
  </si>
  <si>
    <t>Press, Silencer, G 1 Inch Male Threads - ROSS</t>
  </si>
  <si>
    <t>Press, Silencer, G 1-1/4 Inch Male Threads - ROSS</t>
  </si>
  <si>
    <t>Press, Silencer, G 1-1/2 Inch Female Threads - ROSS</t>
  </si>
  <si>
    <t>Press, Silencer, G 2-1/2 Inch Female Threads - ROSS</t>
  </si>
  <si>
    <t>Press, Silencer, G 2 Inch Female Threads - ROSS</t>
  </si>
  <si>
    <t>Press, Sub base For ISO 2 Valves, G 1/2 Inch Threaded Ports - ROSS</t>
  </si>
  <si>
    <t>Press, Manifold Block, Size 2, G 1/2 Inch Threaded End And Bottom Outlet Ports - ROSS</t>
  </si>
  <si>
    <t>Press, Manifold Block, Size 3, G 3/4 Inch Threaded End And Bottom Outlet Ports - ROSS</t>
  </si>
  <si>
    <t>Press, True North System, Main Air Panel Valve Components, G 1-1/2 Threaded Ports, 24VDC - ROSS</t>
  </si>
  <si>
    <t>Press, True North System, Main Air Panel Air Preparation Components, G 1-1/2 Inch Threaded Ports, 24VDC - ROSS</t>
  </si>
  <si>
    <t>Press, Accumulator Tank Kit With Auto Drain G-Threaded Ports - ROSS</t>
  </si>
  <si>
    <t>Press, Main Air Distribution Assembly, 2-Station Modular Assembly, G 3/4 Inch Threaded Inlet Port, G 3/4 Inch Threaded Outlet Ports, Regulator And Lockout - ROSS</t>
  </si>
  <si>
    <t>Press, Main Air Distribution Assembly, 3-Station Modular Assembly, G 3/4 Inch Threaded Inlet Port, G 3/4 Inch Threaded Outlet Ports, Regulator And Lockout - ROSS</t>
  </si>
  <si>
    <t>Press, Main Air Distribution Assembly, 4-Station Modular Assembly, G 3/4 Inch Threaded Inlet Port, G 3/4 Inch Threaded Outlet Ports, Regulator And Lockout - ROSS</t>
  </si>
  <si>
    <t>Press, Main Air Distribution Assembly, 5-Station Modular Assembly, G 3/4 Inch Threaded Inlet Port, G 3/4 Inch Threaded Outlet Ports, Regulator And Lockout - ROSS</t>
  </si>
  <si>
    <t>Press, Main Air Distribution Assembly, 2-Station Modular Assembly, G 1 1/4 Inch Threaded Inlet Port, G 1 Inch Threaded Outlet Ports, Regulator And Lockout - ROSS</t>
  </si>
  <si>
    <t>Press, Main Air Distribution Assembly, 3-Station Modular Assembly, G 1 1/4 Inch Threaded Inlet Port, G 1 Inch Threaded Outlet Ports, Regulator And Lockout - ROSS</t>
  </si>
  <si>
    <t>Press, Main Air Distribution Assembly, 4-Station Modular Assembly, G 1 1/4 Inch Threaded Inlet Port, G 1 Inch Threaded Outlet Ports, Regulator And Lockout - ROSS</t>
  </si>
  <si>
    <t>Press, Main Air Distribution Assembly, 5-Station Modular Assembly, G 1 1/4 Inch Threaded Inlet Port, G 1 Inch Threaded Outlet Ports, Regulator And Lockout - ROSS</t>
  </si>
  <si>
    <t>Press, Main Air Distribution Assembly, 2-Station Modular Assembly, G 3/4 Inch Threaded Inlet Port, G 3/4 Inch Threaded Outlet Ports, Regulator, Check Valve And Lockout - ROSS</t>
  </si>
  <si>
    <t>Press, Main Air Distribution Assembly, 3-Station Modular Assembly, G 3/4 Inch Threaded Inlet Port, G 3/4 Inch Threaded Outlet Ports, Regulator, Check Valve And Lockout - ROSS</t>
  </si>
  <si>
    <t>Press, Main Air Distribution Assembly, 4-Station Modular Assembly, G 3/4 Inch Threaded Inlet Port, G 3/4 Inch Threaded Outlet Ports, Regulator, Check Valve And Lockout - ROSS</t>
  </si>
  <si>
    <t>Press, Main Air Distribution Assembly, 5-Station Modular Assembly, G 3/4 Inch Threaded Inlet Port, G 3/4 Inch Threaded Outlet Ports, Regulator, Check Valve And Lockout - ROSS</t>
  </si>
  <si>
    <t>Press, Main Air Distribution Assembly, 2-Station Modular Assembly, G 1 1/4 Inch Threaded Inlet Port, G 1 Inch Threaded Outlet Ports, Regulator, Check Valve And Lockout - ROSS</t>
  </si>
  <si>
    <t>Press, Main Air Distribution Assembly, 3-Station Modular Assembly, G 1 1/4 Inch Threaded Inlet Port, G 1 Inch Threaded Outlet Ports, Regulator, Check Valve And Lockout - ROSS</t>
  </si>
  <si>
    <t>Press, Main Air Distribution Assembly, 4-Station Modular Assembly, G 1 1/4 Inch Threaded Inlet Port, G 1 Inch Threaded Outlet Ports, Regulator, Check Valve And Lockout - ROSS</t>
  </si>
  <si>
    <t>Press, Main Air Distribution Assembly, 5-Station Modular Assembly, G 1 1/4 Inch Threaded Inlet Port, G 1 Inch Threaded Outlet Ports, Regulator, Check Valve And Lockout - ROSS</t>
  </si>
  <si>
    <t>Press, Clutch/Brake Double Valve Manifold Assembly With D-S Monitor, Manual Overrides, G 1-1/4 Inch Threaded Ports, Built-In Silencer, Flywheel Brake And Inch Drive Options, 24 VDC - ROSS</t>
  </si>
  <si>
    <t>Press, Counterbalance Tank Kit, G Threaded Ports - ROSS</t>
  </si>
  <si>
    <t>Press, Counterbalance Tank Transducer Kit, G-Threaded Ports - ROSS</t>
  </si>
  <si>
    <t>Press, Mechanical Device Manifold Assembly, 2-Station, G 1 Threaded Inlet Port, G 3/4 Threaded Outlet Ports, G 1 Inch Exhaust Ports, 24VDC - ROSS</t>
  </si>
  <si>
    <t>Press, Mechanical Device Manifold Assembly, 3-Station, G 1 Threaded Inlet Port, G 3/4 Threaded Outlet Ports, G 1 Inch Exhaust Ports, 24VDC - ROSS</t>
  </si>
  <si>
    <t>Press, Mechanical Device Manifold Assembly, 4-Station, G 1 Threaded Inlet Port, G 3/4 Threaded Outlet Ports, G 1 Inch Exhaust Ports, 24VDC - ROSS</t>
  </si>
  <si>
    <t>Press, Mechanical Device Manifold Assembly, 5-Station, G 1 Threaded Inlet Port, G 3/4 Threaded Outlet Ports, G 1 Inch Exhaust Ports, 24VDC - ROSS</t>
  </si>
  <si>
    <t>Press, Die Clamp Valve Assembly With (2) Square D Pressure Switches, 2-Station, G 3/4 Threaded Inlet Port, G 1/2 Threaded Outlet Ports, G 1/2 Inch Exhaust Ports, 24VDC - ROSS</t>
  </si>
  <si>
    <t>Press, Travelling Die Clamp Assembly, 2-Station, G 3/4 Threaded Inlet Port, G 1/2 Threaded Outlet Ports, G 1/2 Inch Exhaust Ports, 24VDC - ROSS</t>
  </si>
  <si>
    <t>Press, Travelling Die Clamp Assembly, 3-Station, G 3/4 Threaded Inlet Port, G 1/2 Threaded Outlet Ports, G 1/2 Inch Exhaust Ports, 24VDC - ROSS</t>
  </si>
  <si>
    <t>Press, Travelling Die Clamp Assembly, 4-Station, G 3/4 Threaded Inlet Port, G 1/2 Threaded Outlet Ports, G 1/2 Inch Exhaust Ports, 24VDC - ROSS</t>
  </si>
  <si>
    <t>Press, Brake Valve Assembly With Throttle Valve, G 1-1/2 Threaded Ports, 24VDC - ROSS</t>
  </si>
  <si>
    <t>Press, Clutch/Brake Valve Assembly With Throttle Valves, G 1-1/2 Threaded Ports, 24VDC - ROSS</t>
  </si>
  <si>
    <t>Press, Clutch Valve Assembly With Throttle Valve, G 1-1/2 Threaded Ports, 24VDC - ROSS</t>
  </si>
  <si>
    <t>Press, Auto Counterbalance Assembly, G 1/2 Threaded Ports, 24 VDC - ROSS</t>
  </si>
  <si>
    <t>Press, Category 2 Sensing Valve, 3/2 Normally Closed Valve, G 1/2 Inch Threaded Inlet And Outlet Ports, G 1 Inch Exhaust Port, 24VDC - ROSS</t>
  </si>
  <si>
    <t>Press, Category 2 Sensing Valve, 3/2 Normally Closed Valve, G 3/4 Inch Threaded Inlet And Outlet Ports, G 1 Inch Exhaust Port, 24VDC - ROSS</t>
  </si>
  <si>
    <t>Press, Category 2 Sensing Valve, 3/2 Normally Closed Valve, G 1 Inch Threaded Inlet And Outlet Ports, G 1 Inch Exhaust Port, 24VDC - ROSS</t>
  </si>
  <si>
    <t>Press, Category 2 Sensing Valve, 3/2 Normally Closed Valve, G 1-1/4 Inch Threaded Inlet And Outlet Ports, G 1-1/2 Inch Exhaust Port, 24VDC - ROSS</t>
  </si>
  <si>
    <t>Press, Category 2 Sensing Valve, 3/2 Normally Closed Valve, G 1 1/2 Inch Threaded Inlet And Outlet Ports, G 1 1/2 Inch Exhaust Port, 24VDC - ROSS</t>
  </si>
  <si>
    <t>Press, Category 2 Sensing Valve, 3/2 Normally Closed Valve, G 2 Inch Threaded Inlet And Outlet Ports, G 2 -1/2 Inch Exhaust Port, 24VDC - ROSS</t>
  </si>
  <si>
    <t>Press, Category 2 Sensing Valve, 3/2 Normally Closed Valve, G 2 1/2 Inch Threaded Inlet And Outlet Ports, G 2 1/2 Inch Exhaust Port, 24VDC - ROSS</t>
  </si>
  <si>
    <t>Press, Valve, ISO Size 2, 2 Position, Double Solenoid Detented, 24 VDC - ROSS</t>
  </si>
  <si>
    <t>Press, Valve, ISO Size 3, 2 Position, Double Solenoid Detented, 24 VDC - ROSS</t>
  </si>
  <si>
    <t>Press, Valve, ISO Size 2, 3 Position Closed Center, Plus G 1/2 Inch Sub base, 24 VDC - ROSS</t>
  </si>
  <si>
    <t>Directional Control Valve, 4-Way, 3-Position, Size-6 (D03), Spring Return, A&amp;B-to-Tank, P-Blocked, Double Solenoid, 24V DC, 30W, M12 Connector, NBR Seals, Subplate Mounting - Bosch Rexroth</t>
  </si>
  <si>
    <t>Directional Control Valve, 4-Way, 3-Position, Size-6 (D03), Spring Return, A&amp;B-to-Tank (Metered), P-Blocked, Double Solenoid, 24V DC, 30W, M12 Connector, NBR Seals, Subplate Mounting - Bosch Rexroth</t>
  </si>
  <si>
    <t>Directional Control Valve, 4-Way, 2-Position, Size-6 (D03), Spring Return, P-to-A, B-to-T, Single Solenoid, 24V DC, 30W, M12 Connector, NBR Seals, Subplate Mounting - Bosch Rexroth</t>
  </si>
  <si>
    <t>Directional Control Valve, 4-Way, 2-Position, Size-6 (D03), Detented, P-to-A, B-to-T, Double Solenoid, 24V DC, 30W, M12 Connector, NBR Seals, Subplate Mounting - Bosch Rexroth</t>
  </si>
  <si>
    <t>Directional Control Valve, 4-Way, 3-Position, Size-6 (D03), Spring Return, A&amp;B-to-Tank, P-Blocked, Soft Shifting, Double Solenoid, 24V DC, 30W, M12 Connector, NBR Seals, Subplate Mounting - Bosch Rexroth</t>
  </si>
  <si>
    <t>Directional Control Valve, 4-Way, 3-Position, Size-6 (D03), Spring Return, A&amp;B-to-Tank (Metered), P-Blocked, Soft Shifting, Double Solenoid, 24V DC, 30W, M12 Connector, NBR Seals, Subplate Mounting - Bosch Rexroth</t>
  </si>
  <si>
    <t>Directional Control Valve, 4-Way, 2-Position, Size-6 (D03), Spring Return, P-to-A, B-to-T, Soft Shifting, Single Solenoid, 24V DC, 30W, M12 Connector, NBR Seals, Subplate Mounting - Bosch Rexroth</t>
  </si>
  <si>
    <t>Directional Control Valve, 4-Way, 2-Position, Size-6 (D03), Detented, P-to-A, B-to-T, Soft Shifting, Double Solenoid, 24V DC, 30W, M12 Connector, NBR Seals, Subplate Mounting - Bosch Rexroth</t>
  </si>
  <si>
    <t>Directional Control Valve, 4-Way, 3-Position, Size-10 (D05), Spring Return, A&amp;B-to-Tank, P-Blocked, Double Solenoid, 24V DC, 30W, M12 Connector, NBR Seals, Subplate Mounting - Bosch Rexroth</t>
  </si>
  <si>
    <t>Directional Control Valve, 4-Way, 3-Position, Size-10 (D05), Spring Return, A&amp;B-to-Tank (Metered), P-Blocked, Double Solenoid, 24V DC, 30W, M12 Connector, NBR Seals, Subplate Mounting - Bosch Rexroth</t>
  </si>
  <si>
    <t>Directional Control Valve, 4-Way, 2-Position, Size-10 (D05), Spring Return, P-to-A, B-to-T, Single Solenoid, 24V DC, 30W, M12 Connector, NBR Seals, Subplate Mounting - Bosch Rexroth</t>
  </si>
  <si>
    <t>Directional Control Valve, 4-Way, 2-Position, Size-10 (D05), Detented, P-to-A, B-to-T, Double Solenoid, 24V DC, 30W, M12 Connector, NBR Seals, Subplate Mounting - Bosch Rexroth</t>
  </si>
  <si>
    <t>Directional Control Valve, 4-Way, 3-Position, Size-10 (D05), Spring Return, A&amp;B-to-Tank, P-Blocked, Soft Shifting, Double Solenoid, 24V DC, 30W, M12 Connector, NBR Seals, Subplate Mounting - Bosch Rexroth</t>
  </si>
  <si>
    <t>Directional Control Valve, 4-Way, 2-Position, Size-10 (D05), Spring Return, P-to-A, B-to-T, Soft Shifting, Single Solenoid, 24V DC, 30W, M12 Connector, NBR Seals, Subplate Mounting - Bosch Rexroth</t>
  </si>
  <si>
    <t>Directional Control Valve, 4-Way, 2-Position, Size-10 (D05), Detented, P-to-A, B-to-T, Soft Shifting, Double Solenoid, 24V DC, 30W, M12 Connector, NBR Seals, Subplate Mounting - Bosch Rexroth</t>
  </si>
  <si>
    <t>Pressure Reducing Valve, Direct Operated, Sandwich Plate Design, Size 6 (D03), P-Port Reducing, Adjustable to 25 Bar, Without Check Valve, NBR Seals, Steel Body - Bosch Rexroth</t>
  </si>
  <si>
    <t>Pressure Reducing Valve, Direct Operated, Sandwich Plate Design, Size 6 (D03), P-Port Reducing, Adjustable to 75 Bar, Without Check Valve, NBR Seals, Steel Body - Bosch Rexroth</t>
  </si>
  <si>
    <t>Pressure Reducing Valve, Direct Operated, Sandwich Plate Design, Size 6 (D03), P-Port Reducing, Adjustable to 150 Bar, Without Check Valve, NBR Seals, Steel Body - Bosch Rexroth</t>
  </si>
  <si>
    <t>Pressure Reducing Valve, Direct Operated, Sandwich Plate Design, Size 6 (D03), A-Port Reducing, Adjustable to 25 Bar, With Check Valve, NBR Seals, Steel Body - Bosch Rexroth</t>
  </si>
  <si>
    <t>Pressure Reducing Valve, Direct Operated, Sandwich Plate Design, Size 6 (D03), A-Port Reducing, Adjustable to 75 Bar, With Check Valve, NBR Seals, Steel Body - Bosch Rexroth</t>
  </si>
  <si>
    <t>Pressure Reducing Valve, Direct Operated, Sandwich Plate Design, Size 6 (D03), A-Port Reducing, Adjustable to 150 Bar, With Check Valve, NBR Seals, Steel Body - Bosch Rexroth</t>
  </si>
  <si>
    <t>Pressure Relief Valve, Pilot Operated, Sandwich Plate Design, Size 6 (D03), P-Port to T-Port Relief, Adjustable to 50 Bar, FKM Seals, Steel Body - Bosch Rexroth</t>
  </si>
  <si>
    <t>Pressure Relief Valve, Pilot Operated, Sandwich Plate Design, Size 6 (D03), P-Port to T-Port Relief, Adjustable to 100 Bar, FKM Seals, Steel Body - Bosch Rexroth</t>
  </si>
  <si>
    <t>Pressure Relief Valve, Pilot Operated, Sandwich Plate Design, Size 6 (D03), P-Port to T-Port Relief, Adjustable to 200 Bar, FKM Seals, Steel Body - Bosch Rexroth</t>
  </si>
  <si>
    <t>Pressure Relief Valve, Pilot Operated, Sandwich Plate Design, Size 6 (D03), A-Port to T-Port Relief, Adjustable to 50 Bar, FKM Seals, Steel Body - Bosch Rexroth</t>
  </si>
  <si>
    <t>Double Throttle Check Valve, Sandwich Plate Design, Size 6 (D03), Throttle Check on A and B Side, Meter-In or Meter-Out, NBR Seals, Steel Body - Bosch Rexroth</t>
  </si>
  <si>
    <t>Double Throttle Check Valve, Sandwich Plate Design, Size 6 (D03), Throttle Check on A Side, Meter-In or Meter-Out, NBR Seals, Steel Body - Bosch Rexroth</t>
  </si>
  <si>
    <t>Double Throttle Check Valve, Sandwich Plate Design, Size 6 (D03), Throttle Check on B Side, Meter-In or Meter-Out, NBR Seals, Steel Body - Bosch Rexroth</t>
  </si>
  <si>
    <t>Check Valve, Pilot Operated, Sandwich Plate Design, Size 6 (D03), P.O. Check on A and B Side, 1.5 Bar Cracking Pressure, NBR Seals, Steel Body - Bosch Rexroth</t>
  </si>
  <si>
    <t>Check Valve, Pilot Operated, Sandwich Plate Design, Size 6 (D03), P.O. Check on A Side, 1.5 Bar Cracking Pressure, NBR Seals, Steel Body - Bosch Rexroth</t>
  </si>
  <si>
    <t>Check Valve, Pilot Operated, Sandwich Plate Design, Size 6 (D03), P.O. Check on B Side, 1.5 Bar Cracking Pressure, NBR Seals, Steel Body - Bosch Rexroth</t>
  </si>
  <si>
    <t>Check Valve, Direct Operated, Sandwich Plate Design, Size 6 (D03), P-Port Check, 0.5 Bar Cracking Pressure, NBR Seals, Steel Body  - Bosch Rexroth</t>
  </si>
  <si>
    <t>Check Valve, Direct Operated, Sandwich Plate Design, Size 6 (D03), B-Port Check, 0.5 Bar Cracking Pressure, FKM Seals, Steel Body  - Bosch Rexroth</t>
  </si>
  <si>
    <t>Pressure Reducing Valve, Direct Operated, Sandwich Plate Design, Size 10 (D05), P-Port Reducing, Adjustable to 150 Bar, Without Check Valve, NBR Seals, Steel Body - Bosch Rexroth</t>
  </si>
  <si>
    <t>Double Throttle Check Valve, Sandwich Plate Design, Size 10 (D05), Throttle Check on A and B Side, Meter-In or Meter-Out, NBR Seals, Steel Body - Bosch Rexroth</t>
  </si>
  <si>
    <t>Double Throttle Check Valve, Sandwich Plate Design, Size 10 (D05), Throttle Check on A Side, Meter-Out, NBR Seals, Steel Body - Bosch Rexroth</t>
  </si>
  <si>
    <t>Double Throttle Check Valve, Sandwich Plate Design, Size 10 (D05), Throttle Check on B Side, Meter-Out, NBR Seals, Steel Body - Bosch Rexroth</t>
  </si>
  <si>
    <t>Check Valve, Pilot Operated, Sandwich Plate Design, Size 10 (D05), P.O. Check on A and B Side, 1.5 Bar Cracking Pressure, NBR Seals, Steel Body - Bosch Rexroth</t>
  </si>
  <si>
    <t>Check Valve, Pilot Operated, Sandwich Plate Design, Size 10 (D05), P.O. Check on A Side, 1.5 Bar Cracking Pressure, NBR Seals, Steel Body - Bosch Rexroth</t>
  </si>
  <si>
    <t>Check Valve, Pilot Operated, Sandwich Plate Design, Size 10 (D05), P.O. Check on B Side, 1.5 Bar Cracking Pressure, NBR Seals, Steel Body - Bosch Rexroth</t>
  </si>
  <si>
    <t>Check Valve, Direct Operated, Sandwich Plate Design, Size 10 (D05), P-Port Check, 0.5 Bar Cracking Pressure, NBR Seals, Steel Body  - Bosch Rexroth</t>
  </si>
  <si>
    <t>Check Valve, Direct Operated, Sandwich Plate Design, Size 10 (D05), T-Port Check, 0.5 Bar Cracking Pressure, NBR Seals, Steel Body  - Bosch Rexroth</t>
  </si>
  <si>
    <t>Pump, Internal Gear, Fixed Displacement, 6.0 cc/rev, Metric Pilot, Metric Shaft, Clockwise Rotation, High Elevation Operation without Flooded Inlet  - Bosch Rexroth</t>
  </si>
  <si>
    <t>Pump, Vane, Variable Volume, Pressure Compensated, Low Sound Level, 20 cc/rev, Metric Pilot, Metric Shaft, Clockwise Rotation - Bosch Rexroth</t>
  </si>
  <si>
    <t>Pump, Vane, Variable Volume, Pressure Compensated, Low Sound Level, 45 cc/rev, Metric Pilot, Metric Shaft, Clockwise Rotation - Bosch Rexroth</t>
  </si>
  <si>
    <t>Pump, Vane, Variable Volume, Pressure Compensated, Low Sound Level, 71 cc/rev, Metric Pilot, Metric Shaft, Clockwise Rotation - Bosch Rexroth</t>
  </si>
  <si>
    <t>Absolute Encoder, Single Turn, 4096 Steps Per Revolution, 150mm Pig Tail With Connector, Device Net Interface - Pepperl+Fuchs</t>
  </si>
  <si>
    <t>Absolute Encoder, Multi Turn, 4096 Revolutions, 8192 Steps Per Revolution With 2 Meters Cable Pull, 150mm Pig Tail Connector, Device Net Interface - Pepperl+Fuchs</t>
  </si>
  <si>
    <t>Absolute Encoder, Multi Turn, 4096 Revolutions, 8192 Steps Per Revolution, 150mm Pig Tail Connector, Device Net Interface - Pepperl+Fuchs</t>
  </si>
  <si>
    <t>Absolute Encoder, Multi Turn, 4096 Revolutions, 8192 Steps Per Revolution With 3 Meters Cable Pull, 150mm Pig Tail Connector, Device Net Interface - Pepperl+Fuchs</t>
  </si>
  <si>
    <t>2 Meter Cable Pull Replacement, w/ball joint - Pepperl+Fuchs</t>
  </si>
  <si>
    <t>3 Meter Cable Pull Replacement/with ball joint - Pepperl+Fuchs</t>
  </si>
  <si>
    <t>WCS3 Reading Head With SSI Interface. 125 To 500 KHz. Data Output In Binary Code Format. Dove-Tail Mounting Bracket Included. Integral 7-Segment Display For Position And Diagnostic Feedback. Connectivity: V19, 8-Pin M12 Male Quick Disconnect. General Housing Dimensions: 115mm X 90mm X 100mm. Slot Width: 31mm. - Pepperl+Fuchs</t>
  </si>
  <si>
    <t>Used In Conjunction With All SSI WCS2B-LS310D And WCS3B-LS310D Read Heads. 8-Pin, Straight Micro Quick Disconnect Cord Set. 20 Meter Cable Length With PUR Jacket. Braided Shield. 26 AWG   - Pepperl+Fuchs</t>
  </si>
  <si>
    <t>WCS3 Reading Head With RS-485 Interface. 62.5 Kbaud, Data Protocol 1 And 2. Dove-Tail Mounting Bracket Included. Integral 7-Segment Display For Position And Diagnostic Feedback. Connectivity: V15, 5-Pin, M12 Female Quick Disconnect. General Housing Dimensions: 115mm X 90mm X 100mm. Slot Width: 31mm - Pepperl+Fuchs</t>
  </si>
  <si>
    <t>Used In Conjunction With WCS2B-LS221 And WCS3B-LS221Read Heads. 5-Pin, Straight Micro Quick Disconnect Cord Set. 20 Meter Cable Length With PUR Jacket. Braided Shield. 26 AWG   - Pepperl+Fuchs</t>
  </si>
  <si>
    <t>Device net Interface Module With RS485 Terminating Resistor. Interfaces Up To Four Read Heads (Type WCS2B Or WCS3B, LS221 Or LS211) With DeviceNet Protocol. Data Transmission Rates To 500kbaud. General Dimensions: 90mm X 127mm X 55mm. Mounts Via 35mm DIN Rail. LEDs Indicate Power, Communication And "Health" - Pepperl+Fuchs</t>
  </si>
  <si>
    <t>Laminate Code Rail For Use With WCS3B Readers. 70 mm Rail Height. Rail Has No Mounting Holes. Mounted Via Standard Metal Brackets. Cannot Be Used With WCS3-PS1 Aluminum Profile. Must Be Ordered "Per Meter." Typical Lead Time Is 4 Weeks. All Code Rails Will Begin At Code Position "0" Unless Otherwise Specified - Pepperl+Fuchs</t>
  </si>
  <si>
    <t>Laminate Code Rail For Use With WCS3B Readers. 70 mm Rail Height. Integral Mounting Holes. Designed For Mounting Via WCS3-PS1 Aluminum Profile. Must Be Ordered "Per Meter." Standard Lead Time Is 4 Weeks. All Code Rails Will Begin At Code Position "0" Unless Otherwise Specified - Pepperl+Fuchs</t>
  </si>
  <si>
    <t>Stainless Code Rail For Use With WCS3B Readers. 70 mm Rail Height. Integral Mounting Holes. Designed For Mounting Via Metal Brackets Or WCS3-PS1 Aluminum Profile. Must Be Ordered "Per Meter." All Code Rails Will Begin At Code Position "0" Unless Otherwise Specified - Pepperl+Fuchs</t>
  </si>
  <si>
    <t>Galvanized, Right Angle, Steel Bracket For Mounting Either Laminate Or Stainless Straight Code Rail Sections Directly To A Structure (i.e.. No Unistrut Or Aluminum Profile Rail). One Bracket Is Required Per Every Four Foot Length Of Code Rail. Customer Must Supply Bolts And Nuts For Securing Bracket To The Structure. General Dimensions: 3 5/16" X 1 1/2" X 1" - Pepperl+Fuchs</t>
  </si>
  <si>
    <t>Galvanized, Right Angle, Steel Bracket For Mounting Either Laminate Or Stainless Straight Code Rail Sections Directly To A Structure (i.e.. No Unistrut Or Aluminum Profile Rail). One Bracket Is Required Per Every Four Foot Length Of Code Rail. M6 X 30 Bolts (2) And Nuts (2) For Securing Bracket To The Structure Are Included. General Dimensions: 3 5/16" X 1 1/2" X 1" - Pepperl+Fuchs</t>
  </si>
  <si>
    <t>Galvanized, Right Angle, Steel Bracket For Mounting Either Laminate Or Stainless Straight Code Rail Sections To 30mm X 32mm "C-Track." One Bracket Is Required Per Every Four Foot Length Of Code Rail. M6 X 30 Bolts (2) And Dual-Hole Nut For Securing Bracket To The C-Track Are Included. General Dimensions: 3 5/16" X 1 1/2" X 1" - Pepperl+Fuchs</t>
  </si>
  <si>
    <t>Galvanized, Right Angle, Steel Bracket For Mounting Either Laminate Or Stainless Straight Code Rail Sections To Unistrut Rail. One Bracket Is Required Per Every Four Foot Length Of Code Rail. 1/4 Inch-20-3/4", Phillips-Head Screws (2) And Unistrut Mounting Nuts (2) For Securing Bracket To The Unistrut Are Included. General Dimensions: 3 5/16" X 1 1/2" X 1" - Pepperl+Fuchs</t>
  </si>
  <si>
    <t>Aluminum Profile Rail For Use With WCS3B Read Heads And Code Rail. 8 Ft Length. Stocked Product. Typically Requires Equivalent Length Of Code Rail (WCS3-CS70-L1 Or WCS3-CS70-M1) And Fixing Cord (WCS-MF1). Note: Order 1pc. - WCS3 MC1 Adapter Plate Per WCS3-PS1 Profile Rail Junction (For Interconnection) - Pepperl+Fuchs</t>
  </si>
  <si>
    <t>Adapter Plate Used To Join Two Sections Of WCS3B Aluminum Profile Rail. Order 1 WCS3 MC1 Per WCS3-PS1 Profile Rail Junction - Pepperl+Fuchs</t>
  </si>
  <si>
    <t>Screw-Type Bracket Used To Support WCS3B Aluminum Profile Rail When Directly Mounting To Ceilings Or Walls - Pepperl+Fuchs</t>
  </si>
  <si>
    <t>Holder/Hanger W/ Rectangular Nut To Secure The WCS3B Aluminum Profile To "C-Track" (Similar To Unistrut). One Bracket, Evenly Spaced Every 8 Feet Of Profile Track, Is Recommended - Pepperl+Fuchs</t>
  </si>
  <si>
    <t>Rubber Tubing Used To Secure Laminate Or Stainless Code Rail Within The WCS2 Or WCS3 Aluminum Profile Rail,. Must Be Ordered Per Meter.   - Pepperl+Fuchs</t>
  </si>
  <si>
    <t>Tool Used To Mount The Fixing Cord And Code Rail Within The WCS3 Aluminum Profile. The WCS3-FT1's Roller Compresses The Fixing Cord Within The Profile Groove Securing The Code Rail - Pepperl+Fuchs</t>
  </si>
  <si>
    <t>Field-Attachable (Screw Connection), 8-Pin Micro Quick Disconnect. For Use With WCS2B And WCS3B, SSI Read Heads  - Pepperl+Fuchs</t>
  </si>
  <si>
    <t>Standard-Flex 6-Conductor Data Cable For Use With RS485 And SSI Interface. 26 AWG. 5.8mm Jacket O.D. "Ordered And Priced In Meter Increments" - Pepperl+Fuchs</t>
  </si>
  <si>
    <t>High-Flex 6-Conductor Data Cable For Use With RS485 And SSI Interface. 24 AWG. "Ordered And Priced In Meter Increments" - Pepperl+Fuchs</t>
  </si>
  <si>
    <t>EtherNet/IP read head for light positioning system. Non-contact positioning on Data Matrix code tape, travel range up to 10km - Pepperl+Fuchs</t>
  </si>
  <si>
    <t>PXV power cable, 8 pin M12 to 4 pin M12, 2 meters in length - Pepperl+Fuchs</t>
  </si>
  <si>
    <t>Mounting bracket for PXV read head - Pepperl+Fuchs</t>
  </si>
  <si>
    <t>PXV code tape, sold per meter. When ordering please specify length and start position respectfully, this info will replace the two * in the part number - Pepperl+Fuchs</t>
  </si>
  <si>
    <t>Absolute Encoder, Single Turn, 8192 Steps Per Revolution, M12 Connector, Ethernet/IP Interface, 3 Pots with IP67 Cover to adjust the last 3 octets of IP Address, Solid Shaft 10mm x 20mm - Pepperl+Fuchs</t>
  </si>
  <si>
    <t>Absolute Encoder with 2 Meter Cable Pull, Multi Turn, 4096 Revolutions, 8192 Steps Per Revolution, M12 Connector, Ethernet/IP Interface, 3 Pots with IP67 Cover to adjust the last 3 octets of IP Address  - Pepperl+Fuchs</t>
  </si>
  <si>
    <t>Absolute Encoder, Multi Turn, 4096 Revolutions, 8192 Steps Per Revolution, M12 Connector, Ethernet/IP Interface, 3 Pots with IP67 Cover to adjust the last 3 octets of IP Address, Solid Shaft 6mm x 10mm - Pepperl+Fuchs</t>
  </si>
  <si>
    <t>Absolute Encoder with 3 Meter Cable Pull, Multi Turn, 4096 Revolutions, 8192 Steps Per Revolution, M12 Connector, Ethernet/IP Interface, 3 Pots with IP67 Cover to adjust the last 3 octets of IP Address - Pepperl+Fuchs</t>
  </si>
  <si>
    <t>Absolute Encoder, Multi Turn, 4096 Revolutions, 8192 Steps per Revolution, M12 Connector, Ethernet IP Interface,Operating voltage 10-30 VDC, 3 Pots with IP67 Cover to adjust the last 3 octets of IP Address, Recessed Hollow Shaft 10mm x 30mm - Pepperl+Fuchs</t>
  </si>
  <si>
    <t>Absolute Encoder, Single Turn, 8192 Steps Per Revolution, M12 Connector, Ethernet/IP Interface - Pepperl+Fuchs</t>
  </si>
  <si>
    <t>Absolute Encoder, Multi Turn, 4096 Revolutions, 8192 Steps Per Revolution with 2 Meter Cable Pull, M12 Connector, Ethernet/IP Interface, w/ Ball Joint  - Pepperl+Fuchs</t>
  </si>
  <si>
    <t>Absolute Encoder, Multi Turn, 4096 Revolutions, 8192 Steps Per Revolution, M12 Connector, Ethernet/IP Interface - Pepperl+Fuchs</t>
  </si>
  <si>
    <t>Absolute Encoder, Multi Turn, 4096 Revolutions, 8192 Steps Per Revolution with 3 Meter Cable Pull, M12 Connector, Ethernet/IP Interface, w/ Ball Joint - Pepperl+Fuchs</t>
  </si>
  <si>
    <t>4Sight XV6 computer with Intel Core i5-8500, 32GB RAM, 128GB SSD and Microsoft Windows 10 IoT Enterprise. Pre-loaded with Design Assistant design-time and run-time. Fully licensed for Design Assistant and MIL. Includes 1TB SSD and installation. - Matrox</t>
  </si>
  <si>
    <t>4Sight EV7 computer with i5-1250PE CPU, 16GB RAM, 256GB SSD and Win10 IoT Enterprise. Pre-loaded with Aurora Design Assistant design-time and run-time. Fully licensed for Aurora Design Assistant/Imaging Library.  Includes 1TB drive and installation. - Matrox</t>
  </si>
  <si>
    <t>CABLE, SPLITTER, MINI MALE 4-PIN, MICRO MALE 12-PIN, MICRO FEMALE 5-PIN, TPE, SPECIAL FOR MATROX CAMERAS AND SVL LIGHT - MOLEX</t>
  </si>
  <si>
    <t>CABLE, SPLITTER, MICRO SINGLE KEY DC TPE, 1 MALE TO 2 FEMALES, STRAIGHT, 18 AWG, 4A, 30V, SPECIAL FOR MATROX CAMERAS AND DUAL SVL LIGHTS - MOLEX</t>
  </si>
  <si>
    <t>Monochrome Smart Camera, IP67, GTX2000 2MP (1920x1200) with Matrox Design Assistant - Matrox</t>
  </si>
  <si>
    <t>Monochrome Smart Camera, IP67, GTX8000 8MP (4096x2160) with Matrox Design Assistant - Matrox</t>
  </si>
  <si>
    <t>Monochrome Smart Camera, IP67, GTX16000 16MP (4000x4000) with Matrox Design Assistant - Matrox</t>
  </si>
  <si>
    <t>Color Smart Camera, IP67, GTX2000C 2MP (1920x1200) with Matrox Design Assistant - Matrox</t>
  </si>
  <si>
    <t>ColorSmart Camera, IP67, GTX8000C 8MP (4096x2160) with Matrox Design Assistant - Matrox</t>
  </si>
  <si>
    <t>Color Smart Camera, IP67, GTX16000C 16MP (4000x4000) with Matrox Design Assistant - Matrox</t>
  </si>
  <si>
    <t>Non - Solenoid Locking Switch Body, 24v, No Actuator - Fortress</t>
  </si>
  <si>
    <t>Non - Solenoid Locking Switch Body, 24v, No Actuator, M12 5 pin - Fortress</t>
  </si>
  <si>
    <t>Shortened Actuator - Fortress</t>
  </si>
  <si>
    <t>Shortened Actuator w/ Internal Release Bar - Fortress</t>
  </si>
  <si>
    <t>Solenoid Locking Switch Body, Power to Lock, 24v, No Actuator, 2 M12 5 pin  - Fortress</t>
  </si>
  <si>
    <t>Solenoid Locking Switch Body, Power to Unlock, w/ Internal Release and Manual Override, 24v, No Actuator, 2 M12 5 pin  - Fortress</t>
  </si>
  <si>
    <t>Non-Solenoid Locking Switch Body, 24V, No Actuator, Drop-Down Lockout Included, Slimline Option Pod With Green 'MOTION DISABLED' Light And Yellow 'ENABLE MOTION' Lighted Pushbutton Included, (2) M12 5 Pin Pigtails - Fortress</t>
  </si>
  <si>
    <t>SlideBar w/ Internal Release Bar - Fortress</t>
  </si>
  <si>
    <t>Mounting Plate for NO2T6ST401GM - Fortress</t>
  </si>
  <si>
    <t>Mounting Plate for NOT6SL416T03501D1D1GM &amp; NO2T6SE431T3500D1D1GM - Fortress</t>
  </si>
  <si>
    <t>Mounting Plate for GT Slidebar - Fortress</t>
  </si>
  <si>
    <t>MFDC Welder Control GWS-2D-A1 (Single Inverter) 630V - WTC</t>
  </si>
  <si>
    <t>Ethernet Data Entry Panel (Ethernet or Non-Ethernet) - WTC</t>
  </si>
  <si>
    <t>Network Software Site License - WTC</t>
  </si>
  <si>
    <t>MFDC Welder Control GWS-2D-A10 530 (V LINE/MAINS) - WTC</t>
  </si>
  <si>
    <t>MFDC Welder Control GWS-2D-A10 630 (V LINE/MAINS) - WTC</t>
  </si>
  <si>
    <t>DCIT Dual Balcony - WTC</t>
  </si>
  <si>
    <t>DCIT Single Hanging Type Gun Weld - WTC</t>
  </si>
  <si>
    <t>DCIT Single Balcony - WTC</t>
  </si>
  <si>
    <t>DCIT-6000, DW6, FLOOR MT, SNGL - WTC</t>
  </si>
  <si>
    <t>WTC 964-2200 MFDC MIDPAK WELDER GWS-2D-B1 530V LINE/MAINS. - WTC</t>
  </si>
  <si>
    <t>WTC MidPak RAFT WELDER GWS-2D B1 530V - KIT - WTC</t>
  </si>
  <si>
    <t>WTC 964-2200AH MFDC MIDPAK WELDER GWS-2D-B1H 630V LINE/MAINS. - WTC</t>
  </si>
  <si>
    <t>WTC MidPak RAFT WELDER GWS-2D B1 630V - KIT - WTC</t>
  </si>
  <si>
    <t>MFDC Welder Control GWS-2D-A10 530 with RAFT Kit - WTC</t>
  </si>
  <si>
    <t>MFDC Welder Control GWS-2D-A10 630 with RAFT Kit - WTC</t>
  </si>
  <si>
    <t>View-R Gateway Concentrator - WTC</t>
  </si>
  <si>
    <t>Servo Tip Dress Package - Carried Gun - Semtorq</t>
  </si>
  <si>
    <t>Servo Tip Dress Package - Ped Gun - Semtorq</t>
  </si>
  <si>
    <t>STACK LIGHT, LED MODULE, GREEN, 24 VDC, LASER ETCH, TL70 SERIES - BANNER</t>
  </si>
  <si>
    <t>STACK LIGHT, LED MODULE, YELLOW, 24 VDC, LASER ETCH, TL70 SERIES - BANNER</t>
  </si>
  <si>
    <t>STACK LIGHT, LED MODULE, RED, 24 VDC, LASER ETCH, TL70 SERIES - BANNER</t>
  </si>
  <si>
    <t>STACK LIGHT, LED MODULE, BLUE, 24 VDC, LASER ETCH, TL70 SERIES - BANNER</t>
  </si>
  <si>
    <t>STACK LIGHT, LED MODULE, WHITE, 24 VDC, LASER ETCH, TL70 SERIES - BANNER</t>
  </si>
  <si>
    <t>STACK LIGHT, LED MODULE, ORANGE, 24 VDC, LASER ETCH, TL70 SERIES - BANNER</t>
  </si>
  <si>
    <t>STACK LIGHT, HORN MODULE, STANDARD, 24 VDC, VARIABLE OMNI DIRECTIONAL, 92 dB AT 1 m, TL70 SERIES - BANNER</t>
  </si>
  <si>
    <t>STACK LIGHT, HORN MODULE, LOUD, 24 VDC, VARIABLE OMNI DIRECTIONAL, 101 dB AT 1 m, TL70 SERIES - BANNER</t>
  </si>
  <si>
    <t>STACK LIGHT, BASE MODULE, (1) 5-PIN M12, UP TO (6) INDICATOR MODULES, IP65, IO-LINK, TL70 PRO SERIES - BANNER</t>
  </si>
  <si>
    <t>STACK LIGHT, LED MODULE, RGB CONFIGURABLE, 24 VDC, TL70 PRO SERIES, USE WITH TL70 PRO BASE - BANNER</t>
  </si>
  <si>
    <t>STACK LIGHT, BASE MODULE, (1) 5-PIN M12 PIGTAIL, UP TO (2) INDICATOR MODULES, IP67 STANDARD IO AND IP67 SAFETY IO (TEST OUTPUT) COMPATIBLE, TL70 SERIES - BANNER</t>
  </si>
  <si>
    <t>STACK LIGHT, BASE MODULE, (2) 5-PIN M12 PIGTAILS, UP TO (4) INDICATOR MODULES, IP67 STANDARD IO COMPATIBLE, TL70 SERIES - BANNER</t>
  </si>
  <si>
    <t>STACK LIGHT, BASE MODULE, (3) 5-PIN M12 PIGTAILS, UP TO (6) INDICATOR MODULES, IP67 STANDARD IO COMPATIBLE, TL70 SERIES - BANNER</t>
  </si>
  <si>
    <t>STACK LIGHT, RIGHT ANGLE MOUNTING BRACKET, 30 mm HUB, TL70 SERIES - BANNER</t>
  </si>
  <si>
    <t>STACK LIGHT, RIGHT ANGLE LABEL BRACKET, SIDE POSITION, (1) MODULE, 80 mm W, TL70 SERIES - BANNER</t>
  </si>
  <si>
    <t>STACK LIGHT, RIGHT ANGLE LABEL BRACKET, SIDE POSITION, (2) MODULES, 80 mm W, TL70 SERIES - BANNER</t>
  </si>
  <si>
    <t>STACK LIGHT, RIGHT ANGLE LABEL BRACKET, SIDE POSITION, (3) MODULES, 80 mm W, TL70 SERIES - BANNER</t>
  </si>
  <si>
    <t>STACK LIGHT, RIGHT ANGLE LABEL BRACKET, SIDE POSITION, (4) MODULES, 80 mm W, TL70 SERIES - BANNER</t>
  </si>
  <si>
    <t>STACK LIGHT, RIGHT ANGLE LABEL BRACKET, SIDE POSITION, (5) MODULES, 80 mm W, TL70 SERIES - BANNER</t>
  </si>
  <si>
    <t>STACK LIGHT, RIGHT ANGLE LABEL BRACKET, SIDE POSITION, (6) MODULES, 80 mm W, TL70 SERIES - BANNER</t>
  </si>
  <si>
    <t>STACK LIGHT, KIT, (INCLUDES 4 LIGHT STACK WITH (2) 5 PIN M12 0.15 METER (0.49 FT) PIGTAILS, RIGHT ANGLE MOUNTING BRACKET, AND RIGHT ANGLE LABEL BRACKET), COLORS FROM BOTTOM TO TOP - BLUE, VIOLET, GREEN, WHITE, TL50 SERIES - BANNER</t>
  </si>
  <si>
    <t>STACK LIGHT, KIT, (INCLUDES 4 LIGHT STACK WITH (2) 5-PIN M12 PIGTAILS, RIGHT ANGLE MOUNTING BRACKET AND RIGHT ANGLE LABEL BRACKET), COLORS FROM BOTTOM TO TOP - YELLOW, ORANGE, MAGENTA, TURQUOISE, TL50 SERIES - BANNER</t>
  </si>
  <si>
    <t>STACK LIGHT, KIT, (INCLUDES 4 LIGHT STACK WITH (2) 5 PIN M12 0.15 METER (0.49 FT) PIGTAILS, AND RIGHT ANGLE MOUNTING BRACKET), COLORS FROM BOTTOM TO TOP - GREEN, YELLOW, RED, HORN, TL50 SERIES - BANNER</t>
  </si>
  <si>
    <t>STACK LIGHT, KIT, (INCLUDES IO-LINK 4 LIGHT STACK WITH HORN AND (1) 5 PIN M12 INTEGRAL QD, AND RIGHT ANGLE MOUNTING BRACKET), MULTI-COLOR, PROGRAMMABLE, TL50 SERIES - BANNER</t>
  </si>
  <si>
    <t>STACK LIGHT, RIGHT ANGLE LABEL BRACKET, SIDE POSITION, (1) MODULE, 154 mm W, TL70 SERIES - BANNER</t>
  </si>
  <si>
    <t>STACK LIGHT, RIGHT ANGLE LABEL BRACKET, SIDE POSITION, (2) MODULES, 154 mm W, TL70 SERIES - BANNER</t>
  </si>
  <si>
    <t>STACK LIGHT, RIGHT ANGLE LABEL BRACKET, SIDE POSITION, (3) MODULES, 154 mm W, TL70 SERIES - BANNER</t>
  </si>
  <si>
    <t>STACK LIGHT, RIGHT ANGLE LABEL BRACKET, SIDE POSITION, (4) MODULES, 154 mm W, TL70 SERIES - BANNER</t>
  </si>
  <si>
    <t>STACK LIGHT, RIGHT ANGLE LABEL BRACKET, SIDE POSITION, (5) MODULES, 154 mm W, TL70 SERIES - BANNER</t>
  </si>
  <si>
    <t>STACK LIGHT, RIGHT ANGLE LABEL BRACKET, SIDE POSITION, (6) MODULES, 154 mm W, TL70 SERIES - BANNER</t>
  </si>
  <si>
    <t>RIGHT ANGLE MOUNTING BRACKET, 30 mm HUB - BANNER</t>
  </si>
  <si>
    <t>STACK LIGHT, RIGHT ANGLE LABEL BRACKET, SIDE POSITION, (1) MODULE, 80 mm W, TL50 SERIES - BANNER</t>
  </si>
  <si>
    <t>STACK LIGHT, RIGHT ANGLE LABEL BRACKET, SIDE POSITION, (2) MODULES, 80 mm W, TL50 SERIES - BANNER</t>
  </si>
  <si>
    <t>STACK LIGHT, RIGHT ANGLE LABEL BRACKET, SIDE POSITION, (3) MODULES, 80 mm W, TL50 SERIES - BANNER</t>
  </si>
  <si>
    <t>STACK LIGHT, RIGHT ANGLE LABEL BRACKET, SIDE POSITION, (4) MODULES, 80 mm W, TL50 SERIES - BANNER</t>
  </si>
  <si>
    <t>STACK LIGHT, RIGHT ANGLE LABEL BRACKET, SIDE POSITION, (5) MODULES, 80 mm W, TL50 SERIES - BANNER</t>
  </si>
  <si>
    <t>STACK LIGHT, RIGHT ANGLE LABEL BRACKET, SIDE POSITION, (6) MODULES, 80 mm W, TL50 SERIES - BANNER</t>
  </si>
  <si>
    <t>IO-LINK INTEGRATED LIGHT/BYPASS/RELEASE KEY SWITCH, KIT, (INCLUDES 3-POSITION KEY SWITCH, LEFT MAINTAINED, RIGHT SPRING RETURN TO CENTER, SPEC #3825 KEY, U MOUNTING BRACKET, 100 mm DEEP) - BANNER</t>
  </si>
  <si>
    <t>STACK LIGHT, CONVEYOR EOT INDICATOR, YELLOW LIGHT, 83 TO 95 dB HORN, (1) 5 PIN M12 MALE 0.15 METER (0.49 FT) PIGTAIL, (2) 5 PIN M12 FEMALE 0.15 METER (0.49 FT) PIGTAILS, TL50 SERIES - BANNER</t>
  </si>
  <si>
    <t>VerificationCode836380</t>
  </si>
  <si>
    <t>Stud Equipment (Robotic)</t>
  </si>
  <si>
    <t>Riser ( Medium 24") make weldment</t>
  </si>
  <si>
    <t>Backup (Not Required)</t>
  </si>
  <si>
    <t>Stud Feeder Equipment (Ped)</t>
  </si>
  <si>
    <t>Ped Stud Weld</t>
  </si>
  <si>
    <t>IN-PROCESS RACKS (don't use)</t>
  </si>
  <si>
    <t>Part Rotation Fixture</t>
  </si>
  <si>
    <t>Slide ( Medium 32" Rails)</t>
  </si>
  <si>
    <t>Dump/Pivot ( Med. 10 - 16" )</t>
  </si>
  <si>
    <t>Base (122cm X 244cm Medium Lean)</t>
  </si>
  <si>
    <t>Stand/Mounting Equipment_for Vision and Show Me Cameras</t>
  </si>
  <si>
    <t>Hemmer - Die Tune-in [Roller] (per Die)</t>
  </si>
  <si>
    <t>Hem Die (HSSR) [ Liftgate w/o inside wdo]</t>
  </si>
  <si>
    <t>Updated</t>
  </si>
  <si>
    <t>Guide Posts</t>
  </si>
  <si>
    <t>START DATE:</t>
  </si>
  <si>
    <t>END DATE:</t>
  </si>
  <si>
    <t># OF WEEKS:</t>
  </si>
  <si>
    <t>HOURS PER DAY</t>
  </si>
  <si>
    <t xml:space="preserve">PROJECT HOURS </t>
  </si>
  <si>
    <t>WEEKEND WORK DAYS</t>
  </si>
  <si>
    <t>Cable Power 10 awg 4 cond 50ft</t>
  </si>
  <si>
    <t>Cable Weld  4/0 3C + 1/0 1C 50ft</t>
  </si>
  <si>
    <t>Computer (for MWS)</t>
  </si>
  <si>
    <t>Cable Power 4/0 2 cond 50ft</t>
  </si>
  <si>
    <t>Cable, DeviceNet Trunk, 24 Meter, (19211)</t>
  </si>
  <si>
    <t>Cable, DeviceNet, Mini, Y Adapter, (19140)</t>
  </si>
  <si>
    <t>Cable, EtherNet, Industrial, 4 Pin, 30M (19027)</t>
  </si>
  <si>
    <t>Cable, Assembly, Molded, 18 Pin</t>
  </si>
  <si>
    <t>Cell Header (3 pipes)</t>
  </si>
  <si>
    <t>C-Flex Mechanical Units</t>
  </si>
  <si>
    <t>ECS-4166 Workstation Compaq</t>
  </si>
  <si>
    <t>Cord, Assembly, Micro 4 Pin DC Single Key, 5 Meter (18507)</t>
  </si>
  <si>
    <t>Cord grip 10 awg 4 cond</t>
  </si>
  <si>
    <t>Cord grip, Cable Weld  4/0 3C + 1/0 1C</t>
  </si>
  <si>
    <t>Cable Power 2 awg 4 cond 50ft</t>
  </si>
  <si>
    <t xml:space="preserve">Cord grip 4/0 2 cond </t>
  </si>
  <si>
    <t>Cord grip 2 awg 4 cond</t>
  </si>
  <si>
    <t>Cord, Assembly, Mini, 12 Pin, TPE, Male/Female, 30.5 Meter (100.04ft), 16 AWG, 600V, 5A</t>
  </si>
  <si>
    <t>ECS-4051, Operator Run Stand with Enable/Bypass</t>
  </si>
  <si>
    <t>ECS-40**, Operator Run Stand</t>
  </si>
  <si>
    <t>ECS-4013, Entrance Gate Control Panel</t>
  </si>
  <si>
    <t>ECS-4030-02, Remote HMI, 12"</t>
  </si>
  <si>
    <t>Gate Switch Actuator</t>
  </si>
  <si>
    <t>ECS-4052, Operator Run Stand - Conveyor</t>
  </si>
  <si>
    <t>EC-GMNA12-MinomiLL6MS, 6 Motor Starter Panel</t>
  </si>
  <si>
    <t>ECS-5011, Enet, Entrance Gate Control Panel</t>
  </si>
  <si>
    <t>PPV thru MVBs Support</t>
  </si>
  <si>
    <t>Plant Install Thru PPV/Buy-off Support</t>
  </si>
  <si>
    <t>ECS-4224, 6 Motor Starter Panel</t>
  </si>
  <si>
    <t>ECS-4184, Drive Contactor Panel</t>
  </si>
  <si>
    <t>ECS-5194, 18.5KW VFD Drive Panel</t>
  </si>
  <si>
    <t>ECS-5191-01-01, 7.5KW VFD Drive Panel</t>
  </si>
  <si>
    <t>ECS-4194, 18.5KW VFD Drive Panel Integration Only</t>
  </si>
  <si>
    <t>Integrated Drive Controller, ArmorStart, Motor Starter, 1.1-2.2kW, IP67, CAT 4</t>
  </si>
  <si>
    <t>Rockwell #1000-PBDW42C-ES-PB,  Operator Run Stand (included in System Integration Line)</t>
  </si>
  <si>
    <t>ECS-5195, Motor Starter Panel</t>
  </si>
  <si>
    <t>Barcode Reader</t>
  </si>
  <si>
    <t>ECS-4140, Operator Run Stand Two Button Control</t>
  </si>
  <si>
    <t>Enabling Pendant  (one per ECS-4166 Maintenance Work Station) (included in System Integration Line)</t>
  </si>
  <si>
    <t>Existing Robots</t>
  </si>
  <si>
    <t>Geo Pallet Return Station</t>
  </si>
  <si>
    <t>Geo Pallet Tooling (Mainline)</t>
  </si>
  <si>
    <t>Ground Wire 25ft</t>
  </si>
  <si>
    <t>Holding/Respot Station</t>
  </si>
  <si>
    <t>HPU Pump Unit</t>
  </si>
  <si>
    <t>Intelligent Non-Robotic System</t>
  </si>
  <si>
    <t>Robots, Material Handling</t>
  </si>
  <si>
    <t>ECS-4146, MedAuto MCP w/1 DNet and HMI</t>
  </si>
  <si>
    <t>Mounting Stuff</t>
  </si>
  <si>
    <t>MPS 3rd party validation</t>
  </si>
  <si>
    <t>ECS-5146, MedAuto MCP w/Compact Guardlogix and HMI</t>
  </si>
  <si>
    <t>Ethernet Switches (included in System Integration Line)</t>
  </si>
  <si>
    <t>Offline Tool Air/Water</t>
  </si>
  <si>
    <t>Offline Tool Air</t>
  </si>
  <si>
    <t>Pierce Station</t>
  </si>
  <si>
    <t>Prep Stand, Air and Water</t>
  </si>
  <si>
    <t>Prep Stand, Air Only</t>
  </si>
  <si>
    <t>Safety I/O Blocks (included in System Integration Line)</t>
  </si>
  <si>
    <t>ECS-4041, Operator Display 9" HMI</t>
  </si>
  <si>
    <t>Regular End Effectors</t>
  </si>
  <si>
    <t>Robots, Carried Weld</t>
  </si>
  <si>
    <t>Slip Ring Integration</t>
  </si>
  <si>
    <t>Safety Locks &amp; Tags (includes 20% spare)</t>
  </si>
  <si>
    <t>Safety, Holder, Placard, For 11 in X 17 in Graphic and 11 in x 8.5 in Lockout List Sheets</t>
  </si>
  <si>
    <t>Servo End Effectors</t>
  </si>
  <si>
    <t>Single Servo System</t>
  </si>
  <si>
    <t>Skid Station</t>
  </si>
  <si>
    <t>Unique Motor Process</t>
  </si>
  <si>
    <t>Valve manifold with DeviceLogix module</t>
  </si>
  <si>
    <t>Isolation Transformer, 6KVA</t>
  </si>
  <si>
    <t>Breaker, Circuit, Thermal-Magnetic Trip, 20A, 3 Pole, CG Frame, UL: 65KA/480VAC, IEC: 40ka/415VAC, Without Lugs and 30A Disconnect</t>
  </si>
  <si>
    <t>Weber Interface Box</t>
  </si>
  <si>
    <t>ECS-5022-02, Enet, Remote HMI, 12"</t>
  </si>
  <si>
    <t>Ped Weld</t>
  </si>
  <si>
    <t>PM&amp;C Marquee</t>
  </si>
  <si>
    <t>Light Curtain, E-R Pair 48", 5 Pin</t>
  </si>
  <si>
    <t>Laser Scanner</t>
  </si>
  <si>
    <t>Geo Pallet VDL</t>
  </si>
  <si>
    <t>Rockwell #1000-855T-14, Operator 4 Light Stacklight (included in System Integration Line)</t>
  </si>
  <si>
    <t>Electrical Coupler - Pallet Side, I/O Block</t>
  </si>
  <si>
    <t>ECS-GMNA12-BALLUFF, Power Remote Interface Panel</t>
  </si>
  <si>
    <t>RF Equip. Station Side Connection Block &amp; Interface</t>
  </si>
  <si>
    <t>RF Equip. Station Side Antenna Cable</t>
  </si>
  <si>
    <t>Cable, Auxiliary Power, Tee, Yellow, 4 Pin Male-In-Line/Fem/Fem, 8A, 600V</t>
  </si>
  <si>
    <t xml:space="preserve">ECS-4178, Safety Relay to Safety PLC Interlock </t>
  </si>
  <si>
    <t>Tool Air/Water Prep Online</t>
  </si>
  <si>
    <t>Tool Air Prep Online</t>
  </si>
  <si>
    <t>RF Equip. Station Side Antenna (21530)</t>
  </si>
  <si>
    <t>Cable Power 4 awg 4 cond</t>
  </si>
  <si>
    <t>Cord Grip for 4 awg 4 cond</t>
  </si>
  <si>
    <t>Hemmer</t>
  </si>
  <si>
    <t>Robots, Carried Other</t>
  </si>
  <si>
    <t>PLC, Safety Processor, 4 Mbyte Memory</t>
  </si>
  <si>
    <t>PLC, EtherNet Card</t>
  </si>
  <si>
    <t>Safety Fence</t>
  </si>
  <si>
    <t>C-Flex R-J3iC Main Controller</t>
  </si>
  <si>
    <t>ReUse MCP</t>
  </si>
  <si>
    <t>ReUse Gatebox</t>
  </si>
  <si>
    <t>ReUse PDP</t>
  </si>
  <si>
    <t>ReUse HMI</t>
  </si>
  <si>
    <t>ReUse Operator Fixture Box</t>
  </si>
  <si>
    <t>ReUse Operator Runstand</t>
  </si>
  <si>
    <t>Cable, Assembly, Molded, 32 Pin, Standard Flex, 100 ft</t>
  </si>
  <si>
    <t>Legacy/Reuse Robot</t>
  </si>
  <si>
    <t>Ped Other</t>
  </si>
  <si>
    <t>Armor Start 3hp VFD (16003)</t>
  </si>
  <si>
    <t>Cycle Start Pull Cord</t>
  </si>
  <si>
    <t>Cord Splitter, Micro</t>
  </si>
  <si>
    <t>TL70 Stacklight (5 Lights, Horn, 3 Pigtail Base, Bracket)</t>
  </si>
  <si>
    <t xml:space="preserve">Resistor, Terminator, DeviceNet </t>
  </si>
  <si>
    <t>DeviceNet, 4 Port Tap Box (19130)</t>
  </si>
  <si>
    <t>DeviceNet, Intrusive Power Tee (19145)</t>
  </si>
  <si>
    <t>Dust Cap (15870 or 15871)</t>
  </si>
  <si>
    <t>Mounting Stand for Industrial PLC</t>
  </si>
  <si>
    <t>Cable, DeviceNet Trunk, Thick,  2 Meter, (19201)</t>
  </si>
  <si>
    <t>DeviceNet, 4 Port Pass-Thru MPIS Block,  4 Pole for DN Aux Power, (19137)</t>
  </si>
  <si>
    <t>Power Supply, 24 VDC, IP67 / NEMA 4X Field Mountable Power Supply, For DeviceNet Power (11521,11522)</t>
  </si>
  <si>
    <t>DeviceNet, 8 Port Pass-Thru MPIS Block, 4 Pole for DN Aux Power, (19138)</t>
  </si>
  <si>
    <t>Aux Power, 4 Port Pass-Thru MPIS Block, 3 Pole for AC Aux Power (19139)</t>
  </si>
  <si>
    <t>Cord, Assembly, Mini 3 Pin, 12 Meter, (18608)</t>
  </si>
  <si>
    <t>Cord, Assembly, Mini 4 Pin, 23 Meter, (18631)</t>
  </si>
  <si>
    <t>Cable, Assembly, Mini 4 Pin, Pins Connected (1 to 1) and (4 to 4), Pins 2 and 3 No Connection, 0.5 METER (Robot DC Power)</t>
  </si>
  <si>
    <t>Cable, DeviceNet Drop, 3 Meter, (19353)</t>
  </si>
  <si>
    <t>Cable, EtherNet, 0.5M (Programming Cable)</t>
  </si>
  <si>
    <t>Rockwell #1000-100S-IDCP-30, Safety Contactor Panel, (1) 30amp Circuit, (1) AC Circuit (included in System Integration Line)</t>
  </si>
  <si>
    <t>Cable, Assembly, M35 4 PIN, 12 Meter, (I.D. Cont. Panel) (19607)</t>
  </si>
  <si>
    <t>Cord, Assembly, Micro 5 Pin, 10 Meter, (18702)</t>
  </si>
  <si>
    <t>Light Curtain Emitter Adapter Cable (5 to 4 pin) (18539)</t>
  </si>
  <si>
    <t>Receptacles, Micro, Plex Closure Cap, (Light Curtain Covers)</t>
  </si>
  <si>
    <t>Perimeter Guard Reset Pushbutton Box (PB Box, 1 Momentary Blue Pushbutton, wired to 5 Pin male micro connector) (1000-FHCD6-PB1)</t>
  </si>
  <si>
    <t>Rockwell #1000-194RG2, Lockable Disable Box (included in System Integration Line)</t>
  </si>
  <si>
    <t>Cord, Assembly, Male Micro 4 Pin DC, Single Key to Female Mini 4 Pin , 1 Meter (18529)</t>
  </si>
  <si>
    <t>Rockwell #1000-FHFD1D1D1D1-DN, 4-Hole Illuminated Push Button DeviceNet Station (included in System Integration Line)</t>
  </si>
  <si>
    <t>GEP</t>
  </si>
  <si>
    <t>Control Transformer (16523)</t>
  </si>
  <si>
    <t xml:space="preserve">Safety Mat, Trim, Active Joining/Uniting </t>
  </si>
  <si>
    <t>Safety Mat, Trim, External Corner Perimeter Trim</t>
  </si>
  <si>
    <t xml:space="preserve">Safety Mat, Trim, Perimeter </t>
  </si>
  <si>
    <t>Safety Mat, Standard, 1000mm x 1500mm</t>
  </si>
  <si>
    <t>Safety Mat Cable, 20m</t>
  </si>
  <si>
    <t>Safety Mat, Controller, 8 Channel</t>
  </si>
  <si>
    <t>GEP Track Zone - ID Zone Fixed Head Scanner</t>
  </si>
  <si>
    <t>GEP Track Zone - GEP Conveyor Type - FPS</t>
  </si>
  <si>
    <t>GEP Track Zone - ENET Conveyor Interfaces</t>
  </si>
  <si>
    <t>GEP Track Zone - Andon Configuration</t>
  </si>
  <si>
    <t>GEP Infrastructure - EN2DN ECS Boxes</t>
  </si>
  <si>
    <t>Geo Pallet Type A Station</t>
  </si>
  <si>
    <t>Armorpoint Dnet Adapter and Module</t>
  </si>
  <si>
    <t>Geo Pallet Type B or C Station</t>
  </si>
  <si>
    <t>Part Pick w/4 Bins</t>
  </si>
  <si>
    <t>GEP - Relocate an Error Proofing Action</t>
  </si>
  <si>
    <t>PFS Travel</t>
  </si>
  <si>
    <t>PFS Programming</t>
  </si>
  <si>
    <t>Line Tracking Console (LTC)</t>
  </si>
  <si>
    <t>PFS Operator Interface (Stack Light, Key SS, I/O Block)</t>
  </si>
  <si>
    <t>Track Zone Creation/Modification</t>
  </si>
  <si>
    <t>IECN Programming</t>
  </si>
  <si>
    <t>UD&amp;C Programming</t>
  </si>
  <si>
    <t>Andon Board</t>
  </si>
  <si>
    <t>EPS Programming</t>
  </si>
  <si>
    <t>EPS Pendant</t>
  </si>
  <si>
    <t>PM&amp;C Programming</t>
  </si>
  <si>
    <t>Robot Air Prep</t>
  </si>
  <si>
    <t>Pulse Coder Battery Backup Kit</t>
  </si>
  <si>
    <t>ECS-4044, Operator Display</t>
  </si>
  <si>
    <t>Andon Programming</t>
  </si>
  <si>
    <t>Andon Pull Cord</t>
  </si>
  <si>
    <t>Throughput Programming</t>
  </si>
  <si>
    <t>Andon Processor</t>
  </si>
  <si>
    <t>Remote Disconnect, 100A, non-fused</t>
  </si>
  <si>
    <t>EC Load Center, 100A, 120vac PDP (24 circuits)</t>
  </si>
  <si>
    <t>Duplex Receptacle in a box with 75ft #10 awg cable</t>
  </si>
  <si>
    <t>Cable, Extension, Twist Lock with 50ft #12 cable</t>
  </si>
  <si>
    <t>Dual Light Touch Sensor</t>
  </si>
  <si>
    <t>Low Automation Air Prep</t>
  </si>
  <si>
    <t>Industrial Hardened PLC, Compact Logix w/ 2MB Processor,  1 Enet port, 1 USB port and 1 DNET scanner</t>
  </si>
  <si>
    <t>ECS-4335-02, 3KVA PDP</t>
  </si>
  <si>
    <t>PLC, DeviceNet Scanner</t>
  </si>
  <si>
    <t>ECS-4700</t>
  </si>
  <si>
    <t>PLC, Safety Partner</t>
  </si>
  <si>
    <t>Operator Run Stand, Airlogic</t>
  </si>
  <si>
    <t>ECS-4763-AA-04-02, MCP/PDP combo</t>
  </si>
  <si>
    <t>ECS-4161, ORS, 1 Safety Device Connection</t>
  </si>
  <si>
    <t>ECS-4159, Safety Mat J-Box</t>
  </si>
  <si>
    <t>Stand-Alone Pacing System</t>
  </si>
  <si>
    <t>Laser Weld Interface Box</t>
  </si>
  <si>
    <t>Laser Robot Head Interface Box</t>
  </si>
  <si>
    <t>Laser Goggle Box</t>
  </si>
  <si>
    <t>Laser Power Monitor Box</t>
  </si>
  <si>
    <t>IECN Install</t>
  </si>
  <si>
    <t>ODD Programming</t>
  </si>
  <si>
    <t>ECS-4047NA, Operator Display, 6" Touch</t>
  </si>
  <si>
    <t>Rockwell #1000-FHDD1S, Operator Guard Box (included in System Integration Line)</t>
  </si>
  <si>
    <t>ECS-5192-01-01, 15KW VFD Drive Panel</t>
  </si>
  <si>
    <t>ECS-4709, 400A Base PDP</t>
  </si>
  <si>
    <t>ECS-4715, 400A Base Weld PDP</t>
  </si>
  <si>
    <t>ECS-4710, 400A Aluminum Base Weld PDP</t>
  </si>
  <si>
    <t>200A CB - Alum Weld</t>
  </si>
  <si>
    <t>100A CB - HPU</t>
  </si>
  <si>
    <t>100A CB- Weld Controller</t>
  </si>
  <si>
    <t>30A/60A CB Robots, Motors, etc</t>
  </si>
  <si>
    <t>KIT-200A CB - Alum Weld</t>
  </si>
  <si>
    <t>KIT-100A CB - HPU</t>
  </si>
  <si>
    <t>KIT-100A CB- Weld Controller</t>
  </si>
  <si>
    <t>KIT-30A/60A CB Robots, Motors, etc</t>
  </si>
  <si>
    <t>Rockwell # 1000-10WZKBASE, Industrial Hardened Base PLC
(10 slot, 4M processor, 1 SP, 1 EN2T, 0 DNET, &amp; Pre-Wired)</t>
  </si>
  <si>
    <t>Geo Pallet Over/Under Station</t>
  </si>
  <si>
    <t>I/O, DeviceNet, 8 Port Prox Block</t>
  </si>
  <si>
    <t>ECS-4087, Crossover Panel</t>
  </si>
  <si>
    <t>ECS-4091, Safety Device Junction Box with Muting, 2 Safety Devices (M12 Connections)</t>
  </si>
  <si>
    <t>ECS-4186, Integrated Drive Contactor Panel with 4Pin Power - 2 Circuit</t>
  </si>
  <si>
    <t>ECS-4039, Andon &amp; PMP 8 PBLT Box</t>
  </si>
  <si>
    <t>ECS-4093, Rack Interface Box</t>
  </si>
  <si>
    <t>ECS-419x Line Reactor Kit</t>
  </si>
  <si>
    <t>ECS-5087, Enet, Crossover Panel</t>
  </si>
  <si>
    <t>ECS-5091, Enet, Safety Device Junction Box with Muting, 2 Safety Devices</t>
  </si>
  <si>
    <t>ECS-5093, Enet, Rack Interface Box</t>
  </si>
  <si>
    <t>ECS-5049, Enet, Andon, PMP, 8 PBLT, with Stacklight Outputs</t>
  </si>
  <si>
    <t>ECS-5062-01, Operator Run Stand - Conveyor</t>
  </si>
  <si>
    <t>ECS-5762-03-04-02, MCP/PDP combo</t>
  </si>
  <si>
    <t>ECS-5061-01, Operator Run Stand with Enable/Bypass</t>
  </si>
  <si>
    <t>ECS-5224, Enet, 6 Motor Starter Panel</t>
  </si>
  <si>
    <t xml:space="preserve">ECS-5078, Enet, Safety Relay to Safety PLC Interlock </t>
  </si>
  <si>
    <t>ECS-5054, Enet, Operator Display</t>
  </si>
  <si>
    <t>ECS-5060-01, Operator Run Stand with Oper Guard Maint Sw</t>
  </si>
  <si>
    <t>ECS-5053-PB-PB-PB-PB, Enet, Pushbutton Pendant, 4 PBLT, with Stacklight Outputs</t>
  </si>
  <si>
    <t>ECS-5524-01, Enet, 6 Minomi Motor Starter Panel</t>
  </si>
  <si>
    <t>Rockwell #1000-7WZK44XX, Industrial Hardened Base PLC
(7 slot, 4M processor, 1 SP, 2 EN2T, 0 DNET, &amp; Pre-Wired)</t>
  </si>
  <si>
    <t>ECS-5043-PB-PB-PB-PB, Enet, Pushbutton Pendant, 4 PBLT</t>
  </si>
  <si>
    <t>Gate Switch</t>
  </si>
  <si>
    <t>PLC, GuardLogix5580 Controller, L82ES, 5MB</t>
  </si>
  <si>
    <t>PLC, GuardLogix5580 Controller, L83ES, 10MB</t>
  </si>
  <si>
    <t>PLC 7 Slot Chassis, Power Supply, 2 Enet Receptacles (empty rack in a box)</t>
  </si>
  <si>
    <t>ECS-5535, Operator Fixture Box (Enet I/O)</t>
  </si>
  <si>
    <t>ECS-5200, PLC 4 Slot Chassis, Power Supply, 2 Enet Receptacles (empty rack in a box)</t>
  </si>
  <si>
    <t>ECS-5525, Operator Fixture Box (Enet I/O)</t>
  </si>
  <si>
    <t>ECS-5185, Drive Contactor Panel Drive Contactor (1-Circuit)</t>
  </si>
  <si>
    <t>ECS-5039, Enet, Andon, PMP, 8 PBLT</t>
  </si>
  <si>
    <t>Bulkhead Plate</t>
  </si>
  <si>
    <t>Cable Power 10 awg 4 cond 50ft w/ cord grips</t>
  </si>
  <si>
    <t>Cable Weld  4/0 3C + 1/0 1C 50ft w/ cord grips</t>
  </si>
  <si>
    <t>Cable Power 4/0 2 cond 50ft w/ cord grips</t>
  </si>
  <si>
    <t>Cable, DeviceNet Trunk, Tee and Drop</t>
  </si>
  <si>
    <t>CONTROLS</t>
  </si>
  <si>
    <t>Cable Power 4 awg 4 cond w/ cord grips</t>
  </si>
  <si>
    <t>ECS-4039, Andon &amp; PMP 8 PBLT Box Combo</t>
  </si>
  <si>
    <t>ECS-4166 Workstation Combo</t>
  </si>
  <si>
    <t>ECS-4051, Operator Run Stand with Enable/Bypass Combo</t>
  </si>
  <si>
    <t>ECS-40**, Operator Run Stand Combo</t>
  </si>
  <si>
    <t>ECS-4013, Entrance Gate Control Panel Combo</t>
  </si>
  <si>
    <t>ECS-4030-02, Remote HMI, 12" Combo</t>
  </si>
  <si>
    <t>ECS-4052, Operator Run Stand - Conveyor Combo</t>
  </si>
  <si>
    <t>ECS-5011, Enet, Entrance Gate Control Panel Combo</t>
  </si>
  <si>
    <t>ECS-5022-02, Enet, Remote HMI, 12" Combo</t>
  </si>
  <si>
    <t>Rockwell #1000-FHDD1S, Operator Guard Box (included in System Integration Line) Combo</t>
  </si>
  <si>
    <t>ECS-5191-01-01, 7.5KW VFD Drive Panel Combo</t>
  </si>
  <si>
    <t>ECS-4194NA 18.5KW VFD Drive Panel Integration Only Combo</t>
  </si>
  <si>
    <t>Integrated Drive Controller, ArmorStart, Motor Starter, 1.1-2.2kW, IP67, CAT 4 Combo</t>
  </si>
  <si>
    <t>Rockwell #1000-PBDW42C-ES-PB,  Operator Run Stand (included in System Integration Line) Combo</t>
  </si>
  <si>
    <t>ECS-5195, Motor Starter Panel Combo</t>
  </si>
  <si>
    <t>ECS-5194-01-01, 18.5KW VFD Drive Panel Combo</t>
  </si>
  <si>
    <t>ECS-4146, MedAuto MCP w/1 DNet and HMI Combo</t>
  </si>
  <si>
    <t>ECS-5146, MedAuto MCP w/Compact Guardlogix and HMI Combo</t>
  </si>
  <si>
    <t>Tip Dress w/o Blow-off valve</t>
  </si>
  <si>
    <t xml:space="preserve">Tip Dress Armorstart With Gland Plate And Four Pin Receptacle For 24 Vdc Power And 25 Mm Knock Out For Power Feed. 
</t>
  </si>
  <si>
    <t>Motor Cable 14 Meter Length With 90 Dergee 4 Pin M12 Connector To Connect To Armorstart And Flying Leads For Motor Termination 
(Can Be Cut To Length). Micro Cord Adapter 3 Pin To 4 Pin For Output Of Armorstart Tip Dress Application To Smc Blow Off Valve</t>
  </si>
  <si>
    <t>Flow Drill Screw Components</t>
  </si>
  <si>
    <t>DNet Power</t>
  </si>
  <si>
    <t>ECS-4224, 6 Motor Starter Panel Combo</t>
  </si>
  <si>
    <t>120VAC Power Tee to PDP</t>
  </si>
  <si>
    <t>TL70 Stacklight (5 Lights, Horn, 3 Pigtail Base, Bracket) Combo</t>
  </si>
  <si>
    <t>Control Power Supply</t>
  </si>
  <si>
    <t>Rockwell #1000-100S-IDCP-30, Safety Contactor Panel, (1) 30amp Circuit, (1) AC Circuit (included in System Integration Line) Combo</t>
  </si>
  <si>
    <t>Light Screen Cables to Safe I/O and Power Supply</t>
  </si>
  <si>
    <t>Cascaded Light Curtain Cables</t>
  </si>
  <si>
    <t>Perimeter Guard Reset Pushbutton Box (PB Box, 1 Momentary Blue Pushbutton, wired to 5 Pin male micro connector) (1000-FHCD6-PB1) Combo</t>
  </si>
  <si>
    <t>Rockwell #1000-194RG2, Lockable Disable Box (included in System Integration Line) Combo</t>
  </si>
  <si>
    <t>Safety Mat</t>
  </si>
  <si>
    <t>Geo Pallet Type A Station Combo</t>
  </si>
  <si>
    <t>RFID Components and Cables</t>
  </si>
  <si>
    <t>ECS-4044, Operator Display Combo</t>
  </si>
  <si>
    <t>ECS-4700, 100A PDP  Combo</t>
  </si>
  <si>
    <t>ECS-4159, Safety Mat J-Box Combo</t>
  </si>
  <si>
    <t>ECS-4335-02, 3KVA PDP Combo</t>
  </si>
  <si>
    <t>ECS-4763-AA-MM-02, MCP/PDP Combo</t>
  </si>
  <si>
    <t>Laser Weld Interface Box Combo</t>
  </si>
  <si>
    <t>Laser Robot Head Interface Box Combo</t>
  </si>
  <si>
    <t>Laser Goggle Box Combo</t>
  </si>
  <si>
    <t>Laser Power Monitor Box Combo</t>
  </si>
  <si>
    <t>ECS-4093, Rack Interface Box Combo</t>
  </si>
  <si>
    <t>ECS-4047NA, Operator Display, 6" Touch Combo</t>
  </si>
  <si>
    <t>ECS-4709, 400A Base PDP Combo</t>
  </si>
  <si>
    <t>ECS-4715, 400A Base Weld PDP Combo</t>
  </si>
  <si>
    <t>ECS-4710, 400A Aluminum Base Weld PDP Combo</t>
  </si>
  <si>
    <t>LTC, GEP Track Zone &amp; Infastructure</t>
  </si>
  <si>
    <t>PFS Operator Interface (Stack Light, Key SS, I/O Block) Combo</t>
  </si>
  <si>
    <t>ECS-5091, Enet, Safety Device Junction Box with Muting, 2 Safety Devices Combo</t>
  </si>
  <si>
    <t>ECS-5093, Enet, Rack Interface Box Combo</t>
  </si>
  <si>
    <t>ECS-5049, Enet, Andon, PMP, 8 PBLT, with Stacklight Outputs Combo</t>
  </si>
  <si>
    <t>ECS-5062-01, Operator Run Stand - Conveyor Combo</t>
  </si>
  <si>
    <t>ECS-5762-03-04-02, MCP/PDP combo Combo</t>
  </si>
  <si>
    <t>ECS-5061-01, Operator Run Stand with Enable/Bypass Combo</t>
  </si>
  <si>
    <t>ECS-5224, Enet, 6 Motor Starter Panel Combo</t>
  </si>
  <si>
    <t>ECS-5054, Enet, Operator Display Combo</t>
  </si>
  <si>
    <t>ECS-5060-01, Operator Run Stand with Oper Guard Maint Sw Combo</t>
  </si>
  <si>
    <t>ECS-5053-PB-PB-PB-PB, Enet, Pushbutton Pendant, 4 PBLT, with Stacklight Outputs Combo</t>
  </si>
  <si>
    <t>ECS-5524-01, Enet, 6 Minomi Motor Starter Panel Combo</t>
  </si>
  <si>
    <t>ECS-5043-PB-PB-PB-PB, Enet, Pushbutton Pendant, 4 PBLT Combo</t>
  </si>
  <si>
    <t>ECS-5185, Drive Contactor Panel Drive Contactor (1-Circuit) Combo</t>
  </si>
  <si>
    <t>ECS-5039, Enet, Andon, PMP, 8 PBLT Combo</t>
  </si>
  <si>
    <t xml:space="preserve">Computer (for MWS) </t>
  </si>
  <si>
    <t xml:space="preserve">Cable, EtherNet, Industrial, 4 Pin, 30M (19027) </t>
  </si>
  <si>
    <t xml:space="preserve">Cable, Assembly, Molded, 18 Pin </t>
  </si>
  <si>
    <t xml:space="preserve">Cell Header (3 pipes) </t>
  </si>
  <si>
    <t xml:space="preserve">C-Flex Mechanical Units </t>
  </si>
  <si>
    <t xml:space="preserve">Robots, Carried Other </t>
  </si>
  <si>
    <t xml:space="preserve">Cord, Assembly, Micro 4 Pin DC Single Key, 5 Meter (18507) </t>
  </si>
  <si>
    <t xml:space="preserve">Cord, Assembly, Mini, 12 Pin, TPE, Male/Female, 30.5 Meter (100.04ft), 16 AWG, 600V, 5A </t>
  </si>
  <si>
    <t xml:space="preserve">Barcode Reader </t>
  </si>
  <si>
    <t xml:space="preserve">Ped Other </t>
  </si>
  <si>
    <t xml:space="preserve">Enabling Pendant  (one per ECS-4166 Maintenance Work Station) (included in System Integration Line) </t>
  </si>
  <si>
    <t xml:space="preserve">Geo Pallet Tooling (Mainline) </t>
  </si>
  <si>
    <t xml:space="preserve">Geo Pallet Type B or C Station </t>
  </si>
  <si>
    <t xml:space="preserve">Ground Wire 25ft </t>
  </si>
  <si>
    <t xml:space="preserve">Holding/Respot Station </t>
  </si>
  <si>
    <t xml:space="preserve">HPU Pump Unit </t>
  </si>
  <si>
    <t>CE START</t>
  </si>
  <si>
    <t>EC Load Center, 100A, 120vac PDP (24 circuits) Combo</t>
  </si>
  <si>
    <t>EC-GMNA12-MinomiLL6MS, 6 Motor Starter Panel Combo</t>
  </si>
  <si>
    <t>ECS-5192-01-01, 15KW VFD Drive Panel Combo</t>
  </si>
  <si>
    <t>ECS-4041, Operator Display 9" HMI Combo</t>
  </si>
  <si>
    <t>Safety I/O Blocks (included in System Integration Line) Combo</t>
  </si>
  <si>
    <t>ECS-GMNA12-BALLUFF, Power Remote Interface Panel Combo</t>
  </si>
  <si>
    <t>Cycle Start Pull Cord Combo</t>
  </si>
  <si>
    <t>ECS-4091, Safety Device Junction Box with Muting, 2 Safety Devices (M12 Connections) Combo</t>
  </si>
  <si>
    <t xml:space="preserve">Intelligent Non-Robotic System </t>
  </si>
  <si>
    <t xml:space="preserve">Cord, Assembly, Mini 3 Pin, 12 Meter, (18608) </t>
  </si>
  <si>
    <t xml:space="preserve">Robots, Material Handling </t>
  </si>
  <si>
    <t xml:space="preserve">Mounting Stuff </t>
  </si>
  <si>
    <t xml:space="preserve">Ethernet Switches (included in System Integration Line) </t>
  </si>
  <si>
    <t xml:space="preserve">Offline Tool Air </t>
  </si>
  <si>
    <t xml:space="preserve">Offline Tool Air/Water </t>
  </si>
  <si>
    <t xml:space="preserve">Pierce Station </t>
  </si>
  <si>
    <t xml:space="preserve">Prep Stand, Air and Water </t>
  </si>
  <si>
    <t xml:space="preserve">Prep Stand, Air Only </t>
  </si>
  <si>
    <t xml:space="preserve">Robots, Carried Weld </t>
  </si>
  <si>
    <t xml:space="preserve">Slip Ring Integration </t>
  </si>
  <si>
    <t xml:space="preserve">Safety Locks &amp; Tags (includes 20% spare) </t>
  </si>
  <si>
    <t xml:space="preserve">Safety, Holder, Placard, For 11 in X 17 in Graphic and 11 in x 8.5 in Lockout List Sheets </t>
  </si>
  <si>
    <t xml:space="preserve">PPV thru MVBs Support </t>
  </si>
  <si>
    <t xml:space="preserve">Plant Install Thru PPV/Buy-off Support </t>
  </si>
  <si>
    <t xml:space="preserve">Servo End Effectors </t>
  </si>
  <si>
    <t xml:space="preserve">Single Servo System </t>
  </si>
  <si>
    <t xml:space="preserve">Skid Station </t>
  </si>
  <si>
    <t xml:space="preserve">Unique Motor Process </t>
  </si>
  <si>
    <t xml:space="preserve">Valve manifold with DeviceLogix module </t>
  </si>
  <si>
    <t xml:space="preserve">Ped Weld </t>
  </si>
  <si>
    <t xml:space="preserve">ECS-5192-01-01, 15KW VFD Drive Panel </t>
  </si>
  <si>
    <t xml:space="preserve">PM&amp;C Marquee </t>
  </si>
  <si>
    <t xml:space="preserve">Light Curtain, E-R Pair 48", 5 Pin </t>
  </si>
  <si>
    <t xml:space="preserve">Laser Scanner </t>
  </si>
  <si>
    <t xml:space="preserve">Geo Pallet VDL </t>
  </si>
  <si>
    <t xml:space="preserve">Cable, Assembly, Mini 4 Pin, Pins Connected (1 to 1) and (4 to 4), Pins 2 and 3 No Connection, 0.5 METER (Robot DC Power) </t>
  </si>
  <si>
    <t xml:space="preserve">Rockwell #1000-855T-14, Operator 4 Light Stacklight (included in System Integration Line) </t>
  </si>
  <si>
    <t xml:space="preserve">Cable, Auxiliary Power, Tee, Yellow, 4 Pin Male-In-Line/Fem/Fem, 8A, 600V </t>
  </si>
  <si>
    <t xml:space="preserve">ECS-4178, Safety Relay to Safety PLC Interlock  </t>
  </si>
  <si>
    <t xml:space="preserve">Tool Air/Water Prep Online </t>
  </si>
  <si>
    <t xml:space="preserve">Hemmer </t>
  </si>
  <si>
    <t xml:space="preserve">PLC, EtherNet Card </t>
  </si>
  <si>
    <t xml:space="preserve">Safety Fence </t>
  </si>
  <si>
    <t xml:space="preserve">C-Flex R-J3iC Main Controller </t>
  </si>
  <si>
    <t xml:space="preserve">PLC, Safety Processor, 4 Mbyte Memory </t>
  </si>
  <si>
    <t xml:space="preserve">ReUse Gatebox </t>
  </si>
  <si>
    <t xml:space="preserve">ReUse HMI </t>
  </si>
  <si>
    <t xml:space="preserve">ReUse MCP </t>
  </si>
  <si>
    <t xml:space="preserve">ReUse Operator Fixture Box </t>
  </si>
  <si>
    <t xml:space="preserve">ReUse Operator Runstand </t>
  </si>
  <si>
    <t xml:space="preserve">ReUse PDP </t>
  </si>
  <si>
    <t xml:space="preserve">Cable, Assembly, Molded, 32 Pin, Standard Flex, 100 ft </t>
  </si>
  <si>
    <t xml:space="preserve">Legacy/Reuse Robot </t>
  </si>
  <si>
    <t xml:space="preserve">MPS 3rd party validation </t>
  </si>
  <si>
    <t xml:space="preserve">Mounting Stand for Industrial PLC </t>
  </si>
  <si>
    <t xml:space="preserve">Cable, EtherNet, 0.5M (Programming Cable) </t>
  </si>
  <si>
    <t xml:space="preserve">Cable, Assembly, M35 4 PIN, 12 Meter, (I.D. Cont. Panel) (19607) </t>
  </si>
  <si>
    <t xml:space="preserve">DeviceNet, Intrusive Power Tee (19145) </t>
  </si>
  <si>
    <t xml:space="preserve">Cord, Assembly, Micro 5 Pin, 10 Meter, (18702) </t>
  </si>
  <si>
    <t xml:space="preserve">DeviceNet, 4 Port Pass-Thru MPIS Block,  4 Pole for DN Aux Power, (19137) </t>
  </si>
  <si>
    <t xml:space="preserve">Cord, Assembly, Male Micro 4 Pin DC, Single Key to Female Mini 4 Pin , 1 Meter (18529) </t>
  </si>
  <si>
    <t xml:space="preserve">Power Supply, 24 VDC, IP67 / NEMA 4X Field Mountable Power Supply, For DeviceNet Power (11521,11522) </t>
  </si>
  <si>
    <t xml:space="preserve">Control Transformer (16523) </t>
  </si>
  <si>
    <t xml:space="preserve">Safety Mat, Controller, 8 Channel </t>
  </si>
  <si>
    <t xml:space="preserve">Electrical Coupler - Pallet Side, I/O Block </t>
  </si>
  <si>
    <t xml:space="preserve">Light Curtain Emitter Adapter Cable (5 to 4 pin) (18539) </t>
  </si>
  <si>
    <t xml:space="preserve">Armorpoint Dnet Adapter and Module </t>
  </si>
  <si>
    <t xml:space="preserve">Andon Board </t>
  </si>
  <si>
    <t xml:space="preserve">EPS Pendant </t>
  </si>
  <si>
    <t xml:space="preserve">Robot Air Prep </t>
  </si>
  <si>
    <t xml:space="preserve">Pulse Coder Battery Backup Kit </t>
  </si>
  <si>
    <t xml:space="preserve">Andon Programming </t>
  </si>
  <si>
    <t xml:space="preserve">Andon Pull Cord </t>
  </si>
  <si>
    <t xml:space="preserve">I/O, DeviceNet, 8 Port Prox Block </t>
  </si>
  <si>
    <t xml:space="preserve">PLC, DeviceNet Scanner </t>
  </si>
  <si>
    <t xml:space="preserve">Duplex Receptacle in a box with 75ft #10 awg cable </t>
  </si>
  <si>
    <t xml:space="preserve">PLC, Safety Partner </t>
  </si>
  <si>
    <t xml:space="preserve">Stand-Alone Pacing System </t>
  </si>
  <si>
    <t xml:space="preserve">ECS-5078, Enet, Safety Relay to Safety PLC Interlock  </t>
  </si>
  <si>
    <t xml:space="preserve">Rockwell #1000-7WZK44XX, Industrial Hardened Base PLC
(7 slot, 4M processor, 1 SP, 2 EN2T, 0 DNET, &amp; Pre-Wired) </t>
  </si>
  <si>
    <t xml:space="preserve">Gate Switch </t>
  </si>
  <si>
    <t xml:space="preserve">PLC, GuardLogix5580 Controller, L82ES, 5MB </t>
  </si>
  <si>
    <t xml:space="preserve">PLC, GuardLogix5580 Controller, L83ES, 10MB </t>
  </si>
  <si>
    <t xml:space="preserve">PLC 7 Slot Chassis, Power Supply, 2 Enet Receptacles (empty rack in a box) </t>
  </si>
  <si>
    <t xml:space="preserve">ECS-5535, Operator Fixture Box (Enet I/O) </t>
  </si>
  <si>
    <t xml:space="preserve">ECS-5200, PLC 4 Slot Chassis, Power Supply, 2 Enet Receptacles (empty rack in a box) </t>
  </si>
  <si>
    <t xml:space="preserve">ECS-5525, Operator Fixture Box (Enet I/O) </t>
  </si>
  <si>
    <t xml:space="preserve">Bulkhead Plate </t>
  </si>
  <si>
    <t>ME - Manual Entry</t>
  </si>
  <si>
    <t>Item Number</t>
  </si>
  <si>
    <t>2 Channel Beam Switch</t>
  </si>
  <si>
    <t>30m - Robot Laser Light Cable</t>
  </si>
  <si>
    <t>3rd Party Light Tight Certification (Build Source &amp; Assembly Plant)</t>
  </si>
  <si>
    <t>Additional Programming for (4) Laser Robots</t>
  </si>
  <si>
    <t>Angle Bracket</t>
  </si>
  <si>
    <t>Anvil_Roll W/Base</t>
  </si>
  <si>
    <t>Camera &amp; Monitors for Laser &amp; Generator Enclosures</t>
  </si>
  <si>
    <t>Camera (1) Dispense w/Monitor</t>
  </si>
  <si>
    <t>Camera Package 2D Carried (Per Robot)</t>
  </si>
  <si>
    <t>Camera Stand - Dispense Visual Check</t>
  </si>
  <si>
    <t>Camera System Support - OEM (Per Camera)</t>
  </si>
  <si>
    <t>Camera</t>
  </si>
  <si>
    <t>Cameras (3) Dispense w/Monitor</t>
  </si>
  <si>
    <t>Cap Changer/Tip Dresser Combo</t>
  </si>
  <si>
    <t xml:space="preserve">Cart - Cap Changer SPR Spool </t>
  </si>
  <si>
    <t>Carts for Spare Weld Heads</t>
  </si>
  <si>
    <t>CNV - 10' Pallet Accumulator (Floor Mounted Inc. 10 Pallets w/o Tooling)</t>
  </si>
  <si>
    <t>CNV - Additional Length of Accumulator Conveyor (per 5 Feet)</t>
  </si>
  <si>
    <t>CNV - AGC Battery Recharge Station</t>
  </si>
  <si>
    <t>CNV - AGC Cart</t>
  </si>
  <si>
    <t>CNV - AGC Dolly Guide (Cart Positioner)</t>
  </si>
  <si>
    <t>CNV - AGC Drive Unit - Level 3</t>
  </si>
  <si>
    <t>CNV - AGC Magnetic Tape (100 ft)</t>
  </si>
  <si>
    <t>CNV - AGC Operator Run Stand</t>
  </si>
  <si>
    <t>CNV - Guard Chain Movement</t>
  </si>
  <si>
    <t>CNV - Guard Profile</t>
  </si>
  <si>
    <t>cnv - Guard_Chain Movement</t>
  </si>
  <si>
    <t>CNV - Standard Pallet Tooling (2 Single Pallets)</t>
  </si>
  <si>
    <t>Cold Backup BOE_Credit</t>
  </si>
  <si>
    <t>Commission, De-Commission, &amp; Startup @ Plant (Laser Equip)</t>
  </si>
  <si>
    <t>Decklid/Liftgate Laser Holding Fixture</t>
  </si>
  <si>
    <t>Dial Turn Table</t>
  </si>
  <si>
    <t>Docking Stand</t>
  </si>
  <si>
    <t>Dress Adder for Ped Self Riveting</t>
  </si>
  <si>
    <t>Dress Adder for Stud Welder</t>
  </si>
  <si>
    <t>DWHI Hemming Support (per Closure)</t>
  </si>
  <si>
    <t>Enclosure - Laser Generator with AC Unit</t>
  </si>
  <si>
    <t>Enclosure - Laser Welding Station Decklid</t>
  </si>
  <si>
    <t>Engineering and Throughput Cycle Time Study</t>
  </si>
  <si>
    <t>Ergo Mats</t>
  </si>
  <si>
    <t>Extended Laser Welding Support after Startup (1 year)</t>
  </si>
  <si>
    <t>Fixture: Coupons / Head Calibration / 1000 coupons</t>
  </si>
  <si>
    <t>Frame - End Effector (EX Large)</t>
  </si>
  <si>
    <t>Frame - End Effector (Large)</t>
  </si>
  <si>
    <t>Gun - Robotic Aluminum</t>
  </si>
  <si>
    <t>Hard Pipe - HPU to Press (Per Press)</t>
  </si>
  <si>
    <t>Heavy Duty Adder Single Robot (210kg&lt;&gt;350kg)</t>
  </si>
  <si>
    <t>Hemmer Roll Head</t>
  </si>
  <si>
    <t>Henrob APR Setter</t>
  </si>
  <si>
    <t>HPU for Hem Press (Servo Driven)</t>
  </si>
  <si>
    <t>In Process Rack</t>
  </si>
  <si>
    <t>Inspect From Fence (Camera Not Required)</t>
  </si>
  <si>
    <t>laser Chiller and Backup Valves</t>
  </si>
  <si>
    <t>Laser Generator 3 kW</t>
  </si>
  <si>
    <t>Laser Generator and Chiller Maintenance Training</t>
  </si>
  <si>
    <t>Laser PC Workstation</t>
  </si>
  <si>
    <t>Laser Safety Training</t>
  </si>
  <si>
    <t>Laser Weld Head Training</t>
  </si>
  <si>
    <t>Laser Welding Head - Scansonic Al03 or High Yag PDT</t>
  </si>
  <si>
    <t>Light Screen</t>
  </si>
  <si>
    <t>Manual Nut/Bolt Runner (Electric)</t>
  </si>
  <si>
    <t>Manual Overhead Load Assist</t>
  </si>
  <si>
    <t>Manual Pull-Off Cart Style Detect Switch</t>
  </si>
  <si>
    <t>Manual Pull-Off Cart Tooling</t>
  </si>
  <si>
    <t>Manual Pull-Off Cart</t>
  </si>
  <si>
    <t>Manual Pull-Off Floor Track and Structure</t>
  </si>
  <si>
    <t>Master Side Tool Changer</t>
  </si>
  <si>
    <t>MMR Hem Study (per Closure)</t>
  </si>
  <si>
    <t>Operator Work Station</t>
  </si>
  <si>
    <t>P2 Hem Study (per Closure)</t>
  </si>
  <si>
    <t>Panel Holding Rack</t>
  </si>
  <si>
    <t>Part Present Switch_Laser</t>
  </si>
  <si>
    <t>Perimeter Fencing</t>
  </si>
  <si>
    <t>PFMEA - Laser</t>
  </si>
  <si>
    <t>Pin Clamp (asm) NAAMS</t>
  </si>
  <si>
    <t>Pin_ Non-Certified</t>
  </si>
  <si>
    <t>Portable Light Wall</t>
  </si>
  <si>
    <t>Power Clamp Asm - (Lean End Effector)</t>
  </si>
  <si>
    <t>Power Clamp Asm - (Lean)</t>
  </si>
  <si>
    <t>Power Clp.Assy</t>
  </si>
  <si>
    <t>Power Meter</t>
  </si>
  <si>
    <t>Program Robot - Additional Programming (Per Head)</t>
  </si>
  <si>
    <t>Program Robot - Existing</t>
  </si>
  <si>
    <t>Program Robot - Kit</t>
  </si>
  <si>
    <t>Program Robot - New</t>
  </si>
  <si>
    <t>Program Robot Support - Kit</t>
  </si>
  <si>
    <t>Program Robot Travel - Exisiting</t>
  </si>
  <si>
    <t>Program Robot Travel - New</t>
  </si>
  <si>
    <t>Project Management / Laser Weld Suppport During Startup</t>
  </si>
  <si>
    <t>RE- Cap Changer</t>
  </si>
  <si>
    <t>RE-7th Axis Slide (13M Stroke 15.93m Trk)</t>
  </si>
  <si>
    <t>RE-7th Axis Slide (7M Stroke 9.93m Trk)</t>
  </si>
  <si>
    <t>RE-High Payload = 350kg</t>
  </si>
  <si>
    <t>Rest/Finger/Backup_Non Certified</t>
  </si>
  <si>
    <t>RE-Tip Dress</t>
  </si>
  <si>
    <t>Retractable Loc. Pin (Naams)</t>
  </si>
  <si>
    <t>Robot - Aluminum Weld</t>
  </si>
  <si>
    <t>Robot - Material Handling</t>
  </si>
  <si>
    <t>Robot - Rivet</t>
  </si>
  <si>
    <t>Robot - Sealer</t>
  </si>
  <si>
    <t>Robot - Stud</t>
  </si>
  <si>
    <t>Robot - Weld</t>
  </si>
  <si>
    <t>Robot Dress - Aluminum (Secondary)</t>
  </si>
  <si>
    <t>Robot Dress - Arc Stud (secondary)</t>
  </si>
  <si>
    <t>Robot Dress - FDS Leoni (Secondary)</t>
  </si>
  <si>
    <t>Robot Dress - MH (secondary)</t>
  </si>
  <si>
    <t>Robot Dress - Sealer (secondary)</t>
  </si>
  <si>
    <t>Robot Dress - Weld  (secondary)</t>
  </si>
  <si>
    <t>Robot Dress Kit _RAFT</t>
  </si>
  <si>
    <t>Robot Software 2D (per Robot)</t>
  </si>
  <si>
    <t>Rubber Bumper w/Bracket</t>
  </si>
  <si>
    <t>Safety Mat 39" x 39"</t>
  </si>
  <si>
    <t>Safety Scanners (SICK Brand) - Manual Operations</t>
  </si>
  <si>
    <t>Sealant Equipment (Auto W/O Pumps)</t>
  </si>
  <si>
    <t>Sealant Equipment Auto W/Pumps (Fully Heated)</t>
  </si>
  <si>
    <t>Sealant Equipment Auto W/Pumps 2-Part (Fully Heated)</t>
  </si>
  <si>
    <t>Sealant Equipment-Ped  Auto W/Pumps (Fully Heated)</t>
  </si>
  <si>
    <t>Sealant Equipment-Ped (Auto With Pumps)</t>
  </si>
  <si>
    <t>Sealant System Support-OEM</t>
  </si>
  <si>
    <t>Self Pierce Rivet System Support - OEM</t>
  </si>
  <si>
    <t>Set &amp; Run Board</t>
  </si>
  <si>
    <t>Shipping Local (Qty Per Truck)</t>
  </si>
  <si>
    <t>Shipping Mexico (Qty Per Truck)</t>
  </si>
  <si>
    <t>Simulation - 7th Axis Motion &lt; or = 30 JPH</t>
  </si>
  <si>
    <t>Simulation - 7th Axis Motion &gt; 30 JPH</t>
  </si>
  <si>
    <t>Simulation - Additional Styles &gt; 30 JPH</t>
  </si>
  <si>
    <t>Simulation - Robot &lt; or = 30 JPH</t>
  </si>
  <si>
    <t>Simulation - Robot &gt; 30 JPH</t>
  </si>
  <si>
    <t>Single Detail</t>
  </si>
  <si>
    <t>Spare Parts for Laser Generator &amp; Chiller</t>
  </si>
  <si>
    <t>Spare Parts for Laser Welding Head</t>
  </si>
  <si>
    <t>Spider Basic</t>
  </si>
  <si>
    <t>SPR Auto Servo Tape System</t>
  </si>
  <si>
    <t>Suction Cup Aid</t>
  </si>
  <si>
    <t>System Manuals and Cell Training provided by Build Source</t>
  </si>
  <si>
    <t>Table Stand</t>
  </si>
  <si>
    <t>Tip Dress (Ped)</t>
  </si>
  <si>
    <t>Tool Side Tool Changer</t>
  </si>
  <si>
    <t>Torit - Additional Cost for Torit Installation on Overhead Platform</t>
  </si>
  <si>
    <t>Torit - Floor Mounted-Decklid Laser Braze Booth</t>
  </si>
  <si>
    <t>Torit Air Extrator</t>
  </si>
  <si>
    <t>Torit Spark Cooler</t>
  </si>
  <si>
    <t>Transformer for Voltage Conversion</t>
  </si>
  <si>
    <t>Tryout and Certifcation @ Assembly Plant</t>
  </si>
  <si>
    <t>Tryout and Process Validation @ Build Source</t>
  </si>
  <si>
    <t>Turntable Medium  Duty Two Position</t>
  </si>
  <si>
    <t>Vision Calibration Stand</t>
  </si>
  <si>
    <t>Vision Ready</t>
  </si>
  <si>
    <t>Weld Control - Aluminum</t>
  </si>
  <si>
    <t>Weld Control DC 1-Pak</t>
  </si>
  <si>
    <t>Weld Controller Kit_RAFT</t>
  </si>
  <si>
    <t>Weld Gun Kit_RAFT</t>
  </si>
  <si>
    <t>Weld Process Monitoring System</t>
  </si>
  <si>
    <t>Weld V (Dress Verification Gauge)</t>
  </si>
  <si>
    <t>Weld V (NOT REQUIRED)</t>
  </si>
  <si>
    <t>Weld V (per EXISTING weld gun)</t>
  </si>
  <si>
    <t>Weld V (Per New Weld Gun)</t>
  </si>
  <si>
    <t>Weld V Support_Raft</t>
  </si>
  <si>
    <t>Weld Verify (Per New Weld Gun)</t>
  </si>
  <si>
    <t>WeldV</t>
  </si>
  <si>
    <t xml:space="preserve">Wire Feed System </t>
  </si>
  <si>
    <t>Material Markup [%]</t>
  </si>
  <si>
    <t>CE - MANUAL ENTRY</t>
  </si>
  <si>
    <t>Datalogic Arex401 laser marking unit</t>
  </si>
  <si>
    <t>CONTROLS DESIGN HOURS</t>
  </si>
  <si>
    <t>PLC Hours</t>
  </si>
  <si>
    <t>HMI Hours</t>
  </si>
  <si>
    <t>Scada Hours</t>
  </si>
  <si>
    <t>Hardware Hours</t>
  </si>
  <si>
    <t>230 V, powder coated, AD access fume extractor</t>
  </si>
  <si>
    <t>Pneumatical - REGULATOR - Manual Valves, On-Off, 3 Port, G 1/8", 0 to 1.6 MPa, Air, Gas, HE Series - FESTO</t>
  </si>
  <si>
    <t>Pneumatical - VALVE - Valve, on/off, 3/2, 16 bar, 24VDC, 1/5G - FESTO</t>
  </si>
  <si>
    <t>Pneumatical - SOCKET / CABLE - Connector type socket with cable 
KMEB-1-230AC-2,5 - FESTO</t>
  </si>
  <si>
    <t>Pneumatical - FILTER  - Filter/Regulator, 40mic, 1-16 bar, gauge, 1/4G - FESTO</t>
  </si>
  <si>
    <t>Pneumatical - CABLE - WIRE CONNECTION M8 - 3P - FESTO</t>
  </si>
  <si>
    <t>Pneumatical - CABLE VALVE - CABLE TO VALVE - FESTO</t>
  </si>
  <si>
    <t>Pneumatical - CONECTOR  - QUICK CONNECTOR STRAIGHT - FESTO</t>
  </si>
  <si>
    <t>Pneumatical - RACOR - RACOR 1/4 - 10 - FESTO</t>
  </si>
  <si>
    <t>Pneumatical - CYLINDER SENSOR - SENSOR TO CYLINDER U - FESTO</t>
  </si>
  <si>
    <t>Pneumatical - SILENCER - SILENCER 1/8 - FESTO</t>
  </si>
  <si>
    <t>Pneumatical - MANIFOLD - MANIFOLD VTUG - FESTO</t>
  </si>
  <si>
    <t>Pneumatical - VALVE 3/4 ON OFF - Valve, on/off, 3/2, 16 bar, 24VDC, 1/5G - FESTO</t>
  </si>
  <si>
    <t>Pneumatical - VALVE 1/4 ON OFF - On/off Valve; manual; soft-start; 1500L/min; G1/4 - FESTO</t>
  </si>
  <si>
    <t>Pneumatical - CONNECTOR - REDUCER 10-6 - FESTO</t>
  </si>
  <si>
    <t>Pneumatical - RACOR S1/4 - RACOR RIGHT - FESTO</t>
  </si>
  <si>
    <t>Pneumatical - RACOR S1/8 - RACOR RIGHT 1/8 - 6 - FESTO</t>
  </si>
  <si>
    <t>Pneumatical - T CONNECTOR - DISTRIBUTOR T 10 - FESTO</t>
  </si>
  <si>
    <t>Pneumatical - PRESSURE SENSOR - Pressure Sensor, 0 to 10 bar, 1 Push-in port 6mm OD tube, PNP out, 3 pin M8 plug - FESTO</t>
  </si>
  <si>
    <t>Pneumatical - VALVE 5/3 - VALVE 5/3 CO VUVG - FESTO</t>
  </si>
  <si>
    <t>Pneumatical - CYLINDER - Cylinder; standard; DSNU-16-160-PPS-A - FESTO</t>
  </si>
  <si>
    <t>Pneumatical - SHOCK ABSORBER - Shock Absorber; adjustable; sz 12 - FESTO</t>
  </si>
  <si>
    <t>Pneumatical - JOINT M8 - JOINT M8, Rod Coupler, self-aligning - FESTO</t>
  </si>
  <si>
    <t>Pneumatical - MOUNTING FOOT  - FOOD FIXATION - FESTO</t>
  </si>
  <si>
    <t>Pneumatical - CYLINDER SENSOR -  Proximity Sensor, Screw Type Lock, Cable w/Plug, M8x1, 30V, NO, SME Series - FESTO</t>
  </si>
  <si>
    <t>Table - ASSY MB3500 48INX30INX26.5IN STND - Built Systems</t>
  </si>
  <si>
    <t>Supplies - Labeling  - Nylon Cloth Patch Panel Cable Labels, 0.75"W x 16'L, Black on White Manufacturer #: M21-750-499 - Brady</t>
  </si>
  <si>
    <t>Supplies - Riel Din  - DIN Rail Steel Top Hat TS35 Slotted 500x35x7.5mm (19.68x1.37x0.295 Inch)Manufacturer #: 467406
Allied Stock #: 70638540 - RS PRO</t>
  </si>
  <si>
    <t>Supplies - Cable Tray  - Type G Slotted Wiring Duct, PVC, 1" x 2" x 6', No Cover, Panduct PanelMax Series
Manufacturer #: G1X2LG6 - Panduit</t>
  </si>
  <si>
    <t>Supplies - Wiring block - Wiring block, M12 connectors, PNP connection Cable: 5 m, PUR, Halogen-free - IFM</t>
  </si>
  <si>
    <t>Supplies - Wiring block - Wiring block, M12 connectors, PNP connection Cable: 10m, PUR, Halogen-free - IFM</t>
  </si>
  <si>
    <t>Supplies - Wiring block - Wiring block, M12 connectors, PNP connection connector M23 needs cable  - IFM</t>
  </si>
  <si>
    <t xml:space="preserve">Supplies - Gland - Gland; Cable; Lt Gry Polyamide 6; 44mm L; 24mm W; 12.5mm ID; NPT-1/2" Thread, 1/2" NPT, Gray, 10-14mm
 - Altech Corp </t>
  </si>
  <si>
    <t>Supplies - Nut for Gland - Locknut; Light Gray; Polyamide 6; 27mm W; NPT-1/2" Thread    Plastic, 1/2" NPT gray - Altech Corp</t>
  </si>
  <si>
    <t>Supplies - Gland - Gland; Cable; Lt Gry Polyamide 6; 54mm L; 33mm W; 18.5mm ID; NPT-3/4" Thread, Fitting Plastic, 3/4" NPT, Gray, .512-
708 clamping range,  - Altech Corp</t>
  </si>
  <si>
    <t>Supplies - Nut for Gland - Nut; Lock; Lt Gry Polyamide 6; 36mm W; NPT-3/4" Thread, Lock Nut, Plastic, 3/4" NPT gray - Altech Corp</t>
  </si>
  <si>
    <t>Supplies - Gland - Gland; Cable; Lt Gry Polyamide 6; 60mm L; 42mm W; 25.5mm ID; NPT-1" Thread Fitting Plastic, 1" NPT, Gray, .472-.787
clamping range,  - Altech Corp</t>
  </si>
  <si>
    <t xml:space="preserve">Supplies - Nut for Gland - Nut; Lock; Lt Gry Polyamide 6; 41mm W; NPT-1" Thread, Lock Nut, Plastic NPT 1 - Altech Corp </t>
  </si>
  <si>
    <t>Supplies - Spiral  - Tubing, Spiral Wrap, 1/2IN, PE, Natural, NOT FLAME RETARDANT, 25FT - Alpha Wire / Allied</t>
  </si>
  <si>
    <t>Supplies - Cable  - Cable calib 18, white color.  - Automation Direct</t>
  </si>
  <si>
    <t>Supplies - Cable  - Cable calib 18, Blue color  - Automation Direct</t>
  </si>
  <si>
    <t>Supplies - Cable  - Cable calib 18, Brown color - Automation Direct</t>
  </si>
  <si>
    <t>Supplies - Cable  - Cable calib 18, Black color. - Automation Direct</t>
  </si>
  <si>
    <t>Supplies - Cable  - Cable calib 18, red color. - Automation Direct</t>
  </si>
  <si>
    <t>Supplies - Fan - FAN 115 - Hoffman Cooling</t>
  </si>
  <si>
    <t>Supplies - Corbatas - 9.50"L x 0.14"W Standard Indoor Cable Tie, Natural; Tensile Strength: 40 lb. (paq. 100) - Sin marca</t>
  </si>
  <si>
    <t>Supplies - Cuadros para corbatas - Cable Tie Mounting Pad, Four-Way, Adhesive Backed, Natural, 100 PK (paq. 100) - Sin marca</t>
  </si>
  <si>
    <t>Supplies - Corbatas - 4.00"L x 0.10"W Standard Indoor Cable Tie, Natural; Tensile Strength: 18 lb.  (paq. 100) - Sin marca</t>
  </si>
  <si>
    <t>Supplies - Tornillos - Flat, Metric Socket Flat Head Cap Screw, M12-1.75, Stainless Steel, A2, Plain, 30mm Length (pack 25pc) - Sin marca</t>
  </si>
  <si>
    <t>Supplies - Canaleta - Type F Narrow Slot Duct; PVC; 1.5" x 2"x 6'; Adhesive; Panduct PanelMax Series - Panduit   / ft</t>
  </si>
  <si>
    <t>Supplies - Cover Canaleta - Type C Wiring Duct Cover; 1.5 W x 6'L; PVC; Panduct PanelMax Series - Panduit  / ft</t>
  </si>
  <si>
    <t>Supplies - Tie mounts - Mount, Cable Tie,Screw Mount,Ntrl Nylon 6/6,0.63" L,0.43" W,0.28" H,M4 Thread - Panduit / pack de 100</t>
  </si>
  <si>
    <t>Supplies - Clema - 2-conductor through terminal block; 2.5 mm²; lateral marker slots; for DIN-rail 35 x 15 and 35 x 7.5; CAGE CLAMP®; 2,50 mm²; gray - Wago</t>
  </si>
  <si>
    <t>Supplies - Clema - 2-conductor through terminal block; 2.5 mm²; lateral marker slots; for DIN-rail 35 x 15 and 35 x 7.5; CAGE CLAMP®; 2,50 mm²; blue - Wago</t>
  </si>
  <si>
    <t>Supplies - Jumper - Step-down jumper; insulated; from 10/6 mm² to 4/2.5/1.5 mm²; Nominal current 15 A; gray - Wago</t>
  </si>
  <si>
    <t>Supplies - Clema tierra - 2-conductor ground terminal block; 2.5 mm²; lateral marker slots; for DIN-rail 35 x 15 and 35 x 7.5; CAGE CLAMP®; 2,50 mm²; green-yellow - Wago</t>
  </si>
  <si>
    <t>Supplies - DIN Rail - Steel carrier rail; 35 x 7.5 mm; 1 mm thick; 2 m long; slotted; according to EN 60715; "Hole width 25 mm - Wago</t>
  </si>
  <si>
    <t>Supplies - Ferrules - Ferrule; Sleeve for 1.5 mm² / AWG 16; insulated; electro-tin plated; black - Wago</t>
  </si>
  <si>
    <t>Supplies - Ferrules - Ferrule; Sleeve for 4 mm² / AWG 12; insulated; electro-tin plated; gray - Wago</t>
  </si>
  <si>
    <t xml:space="preserve">Supplies - Labels  - Labes Brady Nylon pcs - </t>
  </si>
  <si>
    <t>Safety - Thermomagnetic Breaker - Circuit Breaker Thermomagnetic A Curve 4A 2 Pole DIN Rail Mount Manufacturer #: 0902205 - Phoenix Contact</t>
  </si>
  <si>
    <t>Safety - E-Stop  - Emerg. Stop Switch w/Box, No-Light, PushLock, Turn Reset 40mm Head, 2NC,Manufacturer #: A22E-M-02B
Allied Stock #: 70033786 - OMROM</t>
  </si>
  <si>
    <t>Safety - DUO-TOUCH Two-Hand Control Kit Containing:
2 STBVP6Q5 Buttons 4 pin Euro-Style QDs and PNP Outputs
1 AT-FM-10K Safety Relay Module S/N: ATK-VP6Q5 - BANNER</t>
  </si>
  <si>
    <t>Safety - Lengueta para Interlock  - Lengueta interock Closing - Schmersal</t>
  </si>
  <si>
    <t>Safety - Interlock  - Safety Interlock Switch, 2 NC contacts - Schmersal</t>
  </si>
  <si>
    <t>Safety - Safety Relay - Safety relay, Aditional inputs to Two hand control, E-stops  - IFM</t>
  </si>
  <si>
    <t xml:space="preserve">Safety - Safety Relay - Safety relay (SINGLE) - IFM </t>
  </si>
  <si>
    <t>Safety - Safety Curtains  - Safety Light curtain 600 mm 25 mm reoslution  - KEYENCE</t>
  </si>
  <si>
    <t>Safety - Safety Curtains  - Safety Light curtain 900 mm 25 mm reoslution  - KEYENCE</t>
  </si>
  <si>
    <t>Safety - Safety Curtains  - Safety Light curtain 600 mm 14 mm reoslution - KEYENCE</t>
  </si>
  <si>
    <t>Safety - Safety Curtains  - Safety Light curtain 900 mm 14 mm reoslution  - KEYENCE</t>
  </si>
  <si>
    <t>Safety - Cable Safety  - Safety Light Curtain Cable 5-core, PNP, 5m length - KEYENCE</t>
  </si>
  <si>
    <t>Safety - Safety Relay - Safety Relay - KEYENCE</t>
  </si>
  <si>
    <t>Safety - Pushbutton - Illuminated Emergency Stops, Twist-to-release Red Red 2NC 12–30 Vac/Vdc - EATON</t>
  </si>
  <si>
    <t>Safety - Magnetic Safety Sensor  - Magnetically coded sensor - IFM</t>
  </si>
  <si>
    <t>Safety - RFID Safety Sensor  - RFID-coded safety sensor - IFM</t>
  </si>
  <si>
    <t>Safety - Safety Curtains  - Safety Light curtain 600 mm 30 mm reoslution  - IFM</t>
  </si>
  <si>
    <t>Safety - Safety Curtains  - Safety Light curtain 900 mm 30 mm reoslution  - IFM</t>
  </si>
  <si>
    <t xml:space="preserve">Safety - Main Interruptor/W shaft - Eaton 3 Pole Panel Mount Non Fused Isolator Switch - NO, 100 A Maximum Current, 45 kW Power Rating, IP65 - Eaton </t>
  </si>
  <si>
    <t xml:space="preserve">Safety - Safety Controller   - SAFETY CONTROLLER - BANNER </t>
  </si>
  <si>
    <t>Safety - Interlock  - Solenoid Voltage: 24 V ac/dc; Contact Configuration: 2 NC/1 NO; 1 NC
Dimensions: 170 x 43 x 45 mm; Plastic Housing;Part Number: 61416 - BANNER</t>
  </si>
  <si>
    <t>Safety - Safety Curtains  - Safety Light curtain 630 mm 23 mm reoslution  - BANNER</t>
  </si>
  <si>
    <t>Safety - Safety Curtains  - Safety Light curtain 930 mm 23 mm reoslution  - BANNER</t>
  </si>
  <si>
    <t>Safety - E-STOP - Mount Emergency Stop Push Button, Contacts: 2NC/2NO; M12 8-pin QD - BANNER</t>
  </si>
  <si>
    <t>Safety - E-STOP - SSA-EB1 30 mm Mount Emergency Stop Push Button;Red Solid/Flashing Illuminated Base - BANNER</t>
  </si>
  <si>
    <t>Safety - Safety Scanner  - SX5 Series Safety Laser Scanner - BANNER</t>
  </si>
  <si>
    <t>Safety - Scanner  - Safety Laser Scanner  - KEYENCE</t>
  </si>
  <si>
    <t xml:space="preserve">Safety - Main Interruptor  - Non-Fused Disconnect Switch , NO, 32 A, 13 Kw, 2 Pole, Flush Mount, T3 Serie - Eaton </t>
  </si>
  <si>
    <t>Machined - Aluminium 48INX30INX1IN - Aluminium</t>
  </si>
  <si>
    <t>Machined - MAIN STRUCTURE TOOLING - A36 (Black Plate)</t>
  </si>
  <si>
    <t>Machined - STRUCTURE TO ASSEMBLY TOOLING - A36 (Black Plate)</t>
  </si>
  <si>
    <t>Machined - MAIN BASE PLATE - Aluminum 6061-T6</t>
  </si>
  <si>
    <t>Machined - BASE PLATE ROBOT  - A36 (Black Plate)</t>
  </si>
  <si>
    <t>Machined - NEST  TO TOOLING ROBOT 1 - Aluminum 6061-T6</t>
  </si>
  <si>
    <t>Machined - SUPPORT ROBOT 1 - A36 (Black Plate)</t>
  </si>
  <si>
    <t>Machined - MIDDLE PLATE TOOLING - Aluminum 6061-T6</t>
  </si>
  <si>
    <t>Machined - BASE PLATE - Aluminum 6061-T6</t>
  </si>
  <si>
    <t>Machined - UPPER PLATE TO BASE ROBOT - A36 (Black Plate)</t>
  </si>
  <si>
    <t>Machined - FRONT COVER  - Lexan</t>
  </si>
  <si>
    <t>Machined - .250 x 72 x 96 Clear Polycarbonate Sheet - Polycarbonate Sheet</t>
  </si>
  <si>
    <t>Machined - ROUND PLATE TO INDEX - Aluminum 6061-T6</t>
  </si>
  <si>
    <t>Machined - WELDMENT SUPPORT - A36 (Black Plate)</t>
  </si>
  <si>
    <t>Machined - COVER  TO SENSOR - Stainless Plate 304 P3</t>
  </si>
  <si>
    <t>Machined - COVER TO SENSOR ANGLE - Stainless Plate 304 P3</t>
  </si>
  <si>
    <t>Machined - Base plate - pin locator  - Aluminum 6061-T6</t>
  </si>
  <si>
    <t>Machined - COVER TO UPPER SENSOR  - Stainless Plate 304 P3</t>
  </si>
  <si>
    <t>Machined - SUPPORT ROBOT 2 - A36 (Black Plate)</t>
  </si>
  <si>
    <t>Machined - BASE PLATE TO RAIL 800MM - 5052-H32</t>
  </si>
  <si>
    <t>Machined - BASE PLATE TO RAILS (SENSOR) - 5052-H32</t>
  </si>
  <si>
    <t>Machined - BASE PLATE TO RAILS (CYLINDER) - 5052-H32</t>
  </si>
  <si>
    <t>Machined - PNEUMATIC PLATE - Aluminum 6061-T6</t>
  </si>
  <si>
    <t>Machined - LATERAL COVER - Black Lexan</t>
  </si>
  <si>
    <t>Machined - PNEUMATIC PLATE TOOLING - Aluminum 6061-T6</t>
  </si>
  <si>
    <t>Machined - UPPER COVER - Aluminum 6061-T6</t>
  </si>
  <si>
    <t>Machined - VERTICAL SUPPORT TO DISTANCE SENSOR - Aluminum 6061-T6</t>
  </si>
  <si>
    <t>Machined - COVER FRONT - Lexan transparent</t>
  </si>
  <si>
    <t>Machined - PLATE TO CABINET - Aluminum 6061-T6</t>
  </si>
  <si>
    <t>Machined - BASE PLATE TOOLING HEADER - Aluminum 6061-T6</t>
  </si>
  <si>
    <t>Machined - CAP CONNECTOR - Resin PEEK LDS</t>
  </si>
  <si>
    <t>Machined - BASE PLATE TO RAILS - 5052-H32</t>
  </si>
  <si>
    <t>Machined - HOUSIN PIN OF PRODUCT  - SAE 4140T</t>
  </si>
  <si>
    <t>Machined - MIDDEL PLATE TO CARRIAGE - Aluminum 6061-T6</t>
  </si>
  <si>
    <t>Machined - REAR COVER LOWER BOX - Lexan</t>
  </si>
  <si>
    <t>Machined - PLATE TO PRODUCT-TOOL 1 - SAE 1045</t>
  </si>
  <si>
    <t>Machined - MOUNTING BRACKET SENSOR OVER - Aluminum 6061-T5</t>
  </si>
  <si>
    <t>Machined - PNEUMATIC PLATE  - Stainless Plate 304 P3</t>
  </si>
  <si>
    <t>Machined - FRONT COVER  - Stainless Plate 304 P3</t>
  </si>
  <si>
    <t>Machined - TRAY TO POWER SUPPLY - Stainless Plate 304 P3</t>
  </si>
  <si>
    <t>Machined - SUPPORT TO MAIN GABINET - Aluminum 6061-T6</t>
  </si>
  <si>
    <t>Machined - PLATE CONNECTION ROBOT - SAE 1045</t>
  </si>
  <si>
    <t xml:space="preserve">Machined - NEST TO HOUSING - White Delrin </t>
  </si>
  <si>
    <t>Machined - BASE PLATE TOOL HOUSING - Aluminum 6061-T6</t>
  </si>
  <si>
    <t>Machined - VERTICAL SUPPORT TO TOOLING - Aluminum 6061-T6</t>
  </si>
  <si>
    <t>Machined - TRAY OUTPUT - Stainless Plate 304 P3</t>
  </si>
  <si>
    <t>Machined - ANGLE SUPPORT TO CAMERA - Aluminum 6061-T6</t>
  </si>
  <si>
    <t>Machined - MONITOR BASE - Aluminum 6061-T6</t>
  </si>
  <si>
    <t>Machined - PLATE CONNECTION ROBOT 2 - SAE 4140</t>
  </si>
  <si>
    <t>Machined - COVER TO CAR - Lexan transparent</t>
  </si>
  <si>
    <t>Machined - PLATE CONNECTION  - SAE 1045</t>
  </si>
  <si>
    <t>Machined - PLATE TO TOOL PUNCH - SAE 1045</t>
  </si>
  <si>
    <t>Machined - BASE TO CILINDER-CONNECTOR - Aluminum 6061-T6</t>
  </si>
  <si>
    <t>Machined - JOINT PLATE MIDDLE ASSY - Aluminum 6061-T6</t>
  </si>
  <si>
    <t>Machined - VERTICAL SUPPORT TO CONNECTOR - Aluminum 6061-T6</t>
  </si>
  <si>
    <t>Machined - REAR COVER ACRILIC - Black Lexan</t>
  </si>
  <si>
    <t>Machined - BRACKET TO JOINT - SAE 4140T</t>
  </si>
  <si>
    <t>Machined - PNEUMATIC BASE PLATE - Stainless 304</t>
  </si>
  <si>
    <t>Machined - TRAY TO MATRIX BY TUB - Stainless Plate 304 P3</t>
  </si>
  <si>
    <t>Machined - DOOR COVER - Lexan</t>
  </si>
  <si>
    <t>Machined - LATERAL COVER  - Lexan</t>
  </si>
  <si>
    <t>Machined - UPPER COVER - Lexan</t>
  </si>
  <si>
    <t>Machined - BODY TO CONNECTOR - Black Acetal</t>
  </si>
  <si>
    <t>Machined - TRAY - Stainless Plate 304 P3</t>
  </si>
  <si>
    <t>Machined - PLATE TO PRESURE REGULATOR - Stainless Plate 304 P3</t>
  </si>
  <si>
    <t>Machined - BASE SUPPORT TOWER - Aluminum 6061-T6</t>
  </si>
  <si>
    <t>Machined - SIDE COVER TO LOWER BOX - Lexan</t>
  </si>
  <si>
    <t>Machined - FRONT DOOR TO BOX - Lexan</t>
  </si>
  <si>
    <t>Machined - FRONT COVER - OHMMETER - Lexan</t>
  </si>
  <si>
    <t>Machined - SUPPORT TO PRODUCT - SAE 4140T</t>
  </si>
  <si>
    <t>Machined - TOOL TO ALIGNMENT - Aluminum 6061-T6</t>
  </si>
  <si>
    <t>Machined - BRACKET TO TRAY OUTPUT - Stainless Plate 304 P3</t>
  </si>
  <si>
    <t>Machined - COVE TURN TABLE - Lexan</t>
  </si>
  <si>
    <t>Machined - ANGLE SENSOR - Aluminum 6061-T6</t>
  </si>
  <si>
    <t>Machined - PLATE JOIN CYLINDER CONNECTOR - SAE 1045</t>
  </si>
  <si>
    <t>Machined - CAP TO PUNCHED - SAE 1045</t>
  </si>
  <si>
    <t>Machined - BASE PLATE  TO ASSY MARKED - SAE 1045</t>
  </si>
  <si>
    <t>Machined - VERTICAL SUPPORT TO CYLLINDER  - SAE 4140T</t>
  </si>
  <si>
    <t>Machined - PNEUMATIC BASE PLATE MTTO UNIT - Stainless 304</t>
  </si>
  <si>
    <t>Machined - ADJUSTMENT PLATE  - Aluminum 6061-T6</t>
  </si>
  <si>
    <t>Machined - ADJUSTABLE PLATE 2 - Aluminum 6061-T6</t>
  </si>
  <si>
    <t>Machined - TIP TO PUNCH - SAE 4140T</t>
  </si>
  <si>
    <t>Machined - PLATE TO CPU - Stainless Plate 304 P3</t>
  </si>
  <si>
    <t>Machined - PLATE TO CPU - Aluminum 6061-T5</t>
  </si>
  <si>
    <t>Machined - BASE PLATE TO SENSORS - Aluminum 6061-T6</t>
  </si>
  <si>
    <t>Machined - UPPER COVER FRONT - Lexan</t>
  </si>
  <si>
    <t>Machined - BASE PLATE TO MANIFOLD - Aluminum 6061-T6</t>
  </si>
  <si>
    <t>Machined - NEST TO MASTER - Aluminum 6061-T6</t>
  </si>
  <si>
    <t>Machined - FRONT NEST TO PRODUCT - White Acetal</t>
  </si>
  <si>
    <t>Machined - PLATE TOOLING - Aluminum 6061-T6</t>
  </si>
  <si>
    <t>Machined - BASE ACETAL TEST PROBE - Black Acetal</t>
  </si>
  <si>
    <t>Machined - BASE PLATE TO FIX THE CARRIAGE - Aluminum 6061-T6</t>
  </si>
  <si>
    <t>Machined - MECHANICAL STOP - SAE 4140T</t>
  </si>
  <si>
    <t>Machined - BASE PLATE TO POKA - Aluminum 6061-T6</t>
  </si>
  <si>
    <t>Machined - GUSSET - SAE 4140T</t>
  </si>
  <si>
    <t>Machined - PLATE TO SWITCH  - Aluminum 6061-T6</t>
  </si>
  <si>
    <t>Machined - NEST TO TOWER - SAE 4140T</t>
  </si>
  <si>
    <t>Machined - BASE SUPPORT TO MARKING - SAE 1045</t>
  </si>
  <si>
    <t>Machined - BASE TO INTERLOOK - Aluminum 6061-T6</t>
  </si>
  <si>
    <t>Machined - FRONT COVER TO LOWER BOX - Lexan</t>
  </si>
  <si>
    <t>Machined - FRONT COVER - Lexan</t>
  </si>
  <si>
    <t>Machined - BASE PLATE CAMARA IV - Aluminum 6061-T6</t>
  </si>
  <si>
    <t>Machined - BASE PLATE TO MARKING - Aluminum 6061-T6</t>
  </si>
  <si>
    <t>Machined - SUPPORT ROUND - SAE 1045</t>
  </si>
  <si>
    <t>Machined - SUPPORT TO PIN LOCATOR - SAE 4140T</t>
  </si>
  <si>
    <t>Machined - BASE PLATE TO ROLLER CARRIAGE - SAE 1045</t>
  </si>
  <si>
    <t>Machined - PLATE TO KEY INTERLOCK - Aluminum 6061-T6</t>
  </si>
  <si>
    <t>Machined - GUSSET - SAE 1045</t>
  </si>
  <si>
    <t>Machined - BRONZE BASE CONTINUITY - cOBRE</t>
  </si>
  <si>
    <t>Machined - PLATE TO SHOCK ABSORBER - Aluminum 6061-T6</t>
  </si>
  <si>
    <t>Machined - COVER TO STOPPER ASSY - Stainless Plate 304 P3</t>
  </si>
  <si>
    <t>Machined - CORNER - Aluminum 6061-T6</t>
  </si>
  <si>
    <t>Machined - COVER TO CONNECTOR PINS - Acetal Negro</t>
  </si>
  <si>
    <t>Machined - INTERLOCK PLATE - Aluminum 6061-T6</t>
  </si>
  <si>
    <t>Machined - REAR PLATE TO PUNCHED - SAE 4140T</t>
  </si>
  <si>
    <t>Machined - PLATE TO MONITOR - Aluminum 6061-T6</t>
  </si>
  <si>
    <t>Machined - CLAMP PART - SAE 1045</t>
  </si>
  <si>
    <t>Machined - BRACKET TO MOUNTING SENSOR - Aluminum 6061-T6</t>
  </si>
  <si>
    <t>Machined - BACK COVER - SAE 1018</t>
  </si>
  <si>
    <t>Machined - PLATE TO LOCK - Aluminum 6061-T6</t>
  </si>
  <si>
    <t>Machined - BUMPER TO ALIGNED - Acetal Blanco</t>
  </si>
  <si>
    <t>Machined - CAP TO CYLINDER BLOCKING - SAE 4140T</t>
  </si>
  <si>
    <t>Machined - PLATE TO FIX BASE - Aluminum 6061-T6</t>
  </si>
  <si>
    <t>Machined - PLATE TO STOPPER - Aluminum 6061-T6</t>
  </si>
  <si>
    <t>Machined - BASE PLATE TO CLAMP - Aluminum 6061-T6</t>
  </si>
  <si>
    <t>Machined - FRONT PLATE TO ADJUSTMENT - Aluminum 6061-T6</t>
  </si>
  <si>
    <t>Machined - LATERAL SUPPORT ASSY MIDDLE - SAE 1045</t>
  </si>
  <si>
    <t>Machined - SUPPORT - Aluminum 6061-T6</t>
  </si>
  <si>
    <t>Machined - SUPPORT MARKING - Black Lexan</t>
  </si>
  <si>
    <t>Machined - CLAW - SAE 4140T</t>
  </si>
  <si>
    <t>Machined - FRONT CLAW - SAE 4140T</t>
  </si>
  <si>
    <t>Machined - PROFILE JOINT - Aluminum 6061-T7</t>
  </si>
  <si>
    <t>Machined - STOPPER TO PUNCH - SAE 4140T</t>
  </si>
  <si>
    <t>Machined - PLATE POKAYOKE - Aluminum 6061-T6</t>
  </si>
  <si>
    <t>Machined - POKAYOKE TOOL HOUSING - Aluminum 6061-T6</t>
  </si>
  <si>
    <t>Machined - BACKDROP FOR CAMARA 3 - SAE 1018</t>
  </si>
  <si>
    <t>Machined - ANGLE SUPPORT TO NEST  - Aluminum 6061-T6</t>
  </si>
  <si>
    <t>Machined - ADJUSTMENT ANGLE SHORT - Aluminum 6061-T6</t>
  </si>
  <si>
    <t>Machined - BRACKET TO SHOCKABSORBER - SAE 1018</t>
  </si>
  <si>
    <t>Machined - LOWER PLATE  - Stainless Plate 304 P3</t>
  </si>
  <si>
    <t>Machined - PIN TO TEST PROBES - cOBRE</t>
  </si>
  <si>
    <t>Machined - ADJUSTABLE ANGLE - Aluminum 6061-T6</t>
  </si>
  <si>
    <t>Machined - REAR NEST TO TOOLING - White Acetal</t>
  </si>
  <si>
    <t>Machined - BRACKET TO MOUNTING VACUUM - Aluminum 6061-T6</t>
  </si>
  <si>
    <t>Machined - STOPPER - Aluminum 6061-T6</t>
  </si>
  <si>
    <t>Machined - BRACKET TO BASE ROBOT - SAE 1018</t>
  </si>
  <si>
    <t>Machined - BRACKET TO BASE ROBOT 2 - SAE 1018</t>
  </si>
  <si>
    <t>Machined - PLATE TO SENSOR  - Aluminum 6061-T6</t>
  </si>
  <si>
    <t>Machined - PLATE TO FIX TRAYS OUTPUT - Aluminum 6061-T6</t>
  </si>
  <si>
    <t>Machined - BUMPER  SHORT - Acetal Blanco</t>
  </si>
  <si>
    <t>Machined - PIN LOCATOR  - SAE 4140T</t>
  </si>
  <si>
    <t>Machined - PLATE TO VACUUM - Aluminum 6061-T6</t>
  </si>
  <si>
    <t>Machined - MOUNTING BRACKET TO CONDUIT - Aluminum 6061-T6</t>
  </si>
  <si>
    <t>Machined - LATERAL SUPPORT ASSY CARR - SAE 1045</t>
  </si>
  <si>
    <t>Machined - STOP GUIDE LINE - SAE 4140T</t>
  </si>
  <si>
    <t>Machined - ROUND NEST TO TEST PROBE - Black Acetal</t>
  </si>
  <si>
    <t>Machined - BASE TO HANDLE - Aluminum 6061-T6</t>
  </si>
  <si>
    <t>Machined - CAP TO PIN LOCATOR  - SAE 1018</t>
  </si>
  <si>
    <t>Machined - MOUNTING BRACKET CURTAIN - Aluminum 6061-T6</t>
  </si>
  <si>
    <t>Machined - PLATE TO CYLINDER PINS - Aluminum 6061-T6</t>
  </si>
  <si>
    <t>Machined - BRACKET TO CABINET - Aluminum 6061-T6</t>
  </si>
  <si>
    <t>Machined - SPACER ROUND - Aluminum 6061-T6</t>
  </si>
  <si>
    <t>Machined - PLATE TO HINGE - Aluminum 6061-T6</t>
  </si>
  <si>
    <t>Machined - HOUSING  - Acetal Blanco</t>
  </si>
  <si>
    <t>Machined - SUPPORT PIN LOCATOR - SAE 1045</t>
  </si>
  <si>
    <t>Machined - SPACER TO TRAY - Aluminum 6061-T6</t>
  </si>
  <si>
    <t>Machined - SPACER - Aluminum 6061-T6</t>
  </si>
  <si>
    <t>Machined - PLATE TO JOINT  - SAE 1045</t>
  </si>
  <si>
    <t>Robot Components - ATI Slave, Electrical Conection</t>
  </si>
  <si>
    <t>Robot Components - ATI Master</t>
  </si>
  <si>
    <t>Robot Components - Turck Eurofast 6-Meter, 12- socket Female Cable</t>
  </si>
  <si>
    <t>Robot Components - Turck Eurofast 12-pin, male with 6M</t>
  </si>
  <si>
    <t xml:space="preserve">Electric Components - Amplifier - Pattern Matching Sensor Amplifier, 2 mts Lead  - KEYENCE </t>
  </si>
  <si>
    <t xml:space="preserve">Electric Components - Amplifier - Separate Amplifier Model: Sensor Head, 50 mm - KEYENCE </t>
  </si>
  <si>
    <t>Electric Components - Amplifier - Amplifier to BCS0011, Programmable,Cable 0.3 mts with connector  - BALLUFF</t>
  </si>
  <si>
    <t xml:space="preserve">Electric Components - Barcode Scanner - DM262X with PG, 16mm LLM, HPIL and 1/2 PolCov (CCB-84901-2001-05+CCB-PWRIO-05) - Cognex </t>
  </si>
  <si>
    <t>Electric Components - Barcode Scanner - Scanner bar codes (Accessories : EVC071 +E18422+E2D500) - IFM</t>
  </si>
  <si>
    <t xml:space="preserve">Electric Components - Barcode Scanner - Scanner bar codes with accessories  - Keyence </t>
  </si>
  <si>
    <t xml:space="preserve">Electric Components - Bracket to Sensor - Bracket for AI-H050  - KEYENCE </t>
  </si>
  <si>
    <t>Electric Components - Button RGB - Banner, Pro Touch Button With IO-Link, RGB,
18-30VDC, Polycarbonate Housing, Euro 4-Pin
Quick Disconnect - Banner</t>
  </si>
  <si>
    <t>Electric Components - Cabinet - Full Size Mounting Panel; 16 Ga. Carbon Steel/Zinc Plate; 13x11in; for JB Part No. JBMP1412 - Rittal</t>
  </si>
  <si>
    <t>Electric Components - Cabinet - Subpanel, Bent: Height: 13.00", Width: 11.00" Depth: 0.88" Part Num. SCE-14P12 - SCE</t>
  </si>
  <si>
    <t>Electric Components - Cabinet - EL Enclosure, 20.00H x 20.00W x 10.00D - SCE</t>
  </si>
  <si>
    <t>Electric Components - Cabinet - Subpanel, Flat, Height: 17.00", Width: 17.00", Depth: 0.10" - SCE</t>
  </si>
  <si>
    <t>Electric Components - Cabinet - SCE Enclosure; Wallmount; Carbon Steel; 30x24x12:  Part. No. SCE-30EL2412LP - SCE</t>
  </si>
  <si>
    <t>Electric Components - Cabinet - EL Enclosure, 30.00H x 30.00W x 10.00D - SCE</t>
  </si>
  <si>
    <t>Electric Components - Cabinet - Subpanel, Bent: Height: 27.00", Width: 21.00" Depth: 0.88" Part Num. SCE-30P24 - SCE</t>
  </si>
  <si>
    <t>Electric Components - Cabinet - Subpanel, Flat, Height: 27.00", Width: 27.00", Depth: 0.80" - SCE</t>
  </si>
  <si>
    <t>Electric Components - Cabinet - Rittal Enclosure; Wallmount; Carbon Steel; 30x24x12:  Part. No. WM302412NC W/Subpanel included  - Rittal</t>
  </si>
  <si>
    <t>Electric Components - Cable - Female cordset,Cable: 5 m, PUR, M12, straight connector  - IFM</t>
  </si>
  <si>
    <t>Electric Components - Cable - Female cordset,Cable: 10, PUR, M12, straight connector - IFM</t>
  </si>
  <si>
    <t>Electric Components - Cable - Female cordset,Cable: 5 m, PUR, M12, angled  connector  - IFM</t>
  </si>
  <si>
    <t>Electric Components - Cable - Female cordset,Cable: 10, PUR, M12, angled connector - IFM</t>
  </si>
  <si>
    <t>Electric Components - Cable - Cable de conexion con conector hembra M8 5 Mts - IFM</t>
  </si>
  <si>
    <t>Electric Components - Cable - Cable de conexion con conector hembra M12, 4 hilos, 5 mts - IFM</t>
  </si>
  <si>
    <t>Electric Components - Cable - Cordset 7/8 in Single Ended - Banner</t>
  </si>
  <si>
    <t xml:space="preserve">Electric Components - Cable - Accesories cables 5 mts for AI-H050 - KEYENCE </t>
  </si>
  <si>
    <t xml:space="preserve">Electric Components - Cable Ethernet - 1585 Ethernet Cables, 8 Conductors, RJ45, Straight Male, Standard, RJ45, Straight Male, Teal Robotic TPE, 100BASE-TX, 100 Mbit/s, Weld Splatter, sun light and oil resistant; UL CMG, CMX; cUL CMG; Standard TIA 568-B, flex rated - Allen Bradley </t>
  </si>
  <si>
    <t>Electric Components - Cable Ethernet - Ethernet ArmorBlock I/O Cable Ethernet - Allen Bradley</t>
  </si>
  <si>
    <t>Electric Components - Cable Ethernet - Cable Ethernet M12 / RJ45, 20 m - IFM</t>
  </si>
  <si>
    <t>Electric Components - Cable Ethernet - Cable Ethernet M12 0.25 m - IFM</t>
  </si>
  <si>
    <t>Electric Components - Cable Power Supply to ArmorBlock - Ethernet ArmorBlock I/O Cable Power Supply - Allen Bradley</t>
  </si>
  <si>
    <t xml:space="preserve">Electric Components - Camera - IN-SIGHT 2000, Camera Precese  - Cognex </t>
  </si>
  <si>
    <t xml:space="preserve">Electric Components - Camera - IN-SIGHT 8402 COLOR 2MP (+CCB-84901-2001-05+LEC-33304+BKT-IS8K-01+CPS-AC-POE1A-US) - Cognex </t>
  </si>
  <si>
    <t xml:space="preserve">Electric Components - Camera - Vision Sensor Wide FOV Color type HS(IV2-G30F+OP-87904 (IV) +OP-87903 (IV) +OP-87910 (IV) +OP-87950 (IV) +OP-87951 (IV) ) - Keyence </t>
  </si>
  <si>
    <t>Electric Components - Capacitive Sensor - Sensor M5 Flush, 1 mm Sensing Range, PNP, Conector M8( + Amplifier) - BALLUFF</t>
  </si>
  <si>
    <t>Electric Components - Capacitive Sensor - Sensor M8 Flush, 2 mm Sensing Range, PNP, Conector M8 - BALLUFF</t>
  </si>
  <si>
    <t>Electric Components - Capacitive Sensor - Sensor M12 Flush, 4 mm Sensing Range, PNP, Conector M12  - BALLUFF</t>
  </si>
  <si>
    <t>Electric Components - Capacitive Sensor - Sensor M12 Flush, 6 mm Sensing Range, PNP, Conector M12  - IFM</t>
  </si>
  <si>
    <t xml:space="preserve">Electric Components - Capacitive Sensor - Sensor M12 NonFlush, 12 mm Sensing Range, PNP, Conector M12  - IFM </t>
  </si>
  <si>
    <t>Electric Components - Circuit Breaker  - ABB S201-B16 Miniature Circuit Breaker 16 Amperes  - ABB / Allied</t>
  </si>
  <si>
    <t>Electric Components - Circuit Breaker  - ABB S201-B6 MINIATURE CIRCUIT BREAKER 6 Amperes - ABB / Allied</t>
  </si>
  <si>
    <t>Electric Components - Connector - Conector macho para cablear - IFM</t>
  </si>
  <si>
    <t>Electric Components - Connector - Cable de conexion hembra, 4 pines, M12, 20 m - IFM</t>
  </si>
  <si>
    <t xml:space="preserve">Electric Components - End Cap PLC - Expansion I/O End Cap/bus Terminator - Allen Bradley </t>
  </si>
  <si>
    <t xml:space="preserve">Electric Components - End Cap PLC Left - Final End cap Lefth - Allen Bradley </t>
  </si>
  <si>
    <t xml:space="preserve">Electric Components - End Cap PLC Rigth - Final End cap rigth - Allen Bradley </t>
  </si>
  <si>
    <t>Electric Components - Ethernet I/O Module - Ethernet ArmorBlock I/O - Allen Bradley</t>
  </si>
  <si>
    <t>Electric Components - Ethernet I/O Module - Multiprotocol I/O Module for Ethernet - Turk</t>
  </si>
  <si>
    <t xml:space="preserve">Electric Components - Ethernet Input Module - 1732 ArmorBlock EtherNet/IP, EtherNet/IP, Input Module, 16 Sink Inputs (Source Load), Dual-Port, DC Micro (M12), Without CIP SYNC Input, Without Diagnostics, Dual Port - Allen Bradley </t>
  </si>
  <si>
    <t xml:space="preserve">Electric Components - Ethernet Output Module - 1732 ArmorBlock EtherNet/IP, EtherNet/IP, Output Module, 8 Scheduled Sourcing Output, Dual-Port, DC Micro (M8), With CIP SYNC Input, Without Diagnostics, Dual Port - Allen Bradley </t>
  </si>
  <si>
    <t>Electric Components - Ethernet Swicht  - Ethernet Switch;Industrial;Unmanaged;5 RJ45 Ports;10/100Mbps;Autocrossing: 4 ports Manufacturer #: 2891001 - Phoenix Contact</t>
  </si>
  <si>
    <t xml:space="preserve">Electric Components - Ethernet Swicht Siemens - Ethernet Switch, Industrial, Unmanaged, 5 RJ45 Ports, 10/100 Mbit/s
Manufacturer #: 6GK50050BA001AB2 - Siemens </t>
  </si>
  <si>
    <t xml:space="preserve">Electric Components - HMI Cabinet  - Junction Box;Steel;Hinged;1/4 Turn Latch;Gray;14x12x6 In;IP66;JB Serie Part No. JB141206HC - Rittal </t>
  </si>
  <si>
    <t>Electric Components - HMI Cabinet  - SCE Enclosure; Wallmount; Carbon Steel; 14x12x6:  Part. No. SCE-1412ELJLG - SCE</t>
  </si>
  <si>
    <t>Electric Components - Inductive Sensor - Sensor M12 Flush, 4 mm Sensing Range, PNP, Conector M12  - BALLUFF</t>
  </si>
  <si>
    <t xml:space="preserve">Electric Components - Inductive Sensor - Sensor M8 Non Flush, 2 mm Sensing Range, PNP, Conector M8 - BALLUFF </t>
  </si>
  <si>
    <t>Electric Components - Inductive Sensor - Sensor M8 Flush, 4 mm Sensing Range, PNP, Conector M8 - BALLUFF</t>
  </si>
  <si>
    <t>Electric Components - Inductive Sensor - Sensor M8 Flush, 2 mm Sensing Range, PNP, Conector M8 - BALLUFF</t>
  </si>
  <si>
    <t xml:space="preserve">Electric Components - Inductive Sensor - Sensor M12 UnFlush, 8 mm Sensing Range, PNP, Conector M12  - BALLUFF </t>
  </si>
  <si>
    <t>Electric Components - Inductive Sensor - Sensor M12 Flush, 4 mm Sensing Range, PNP, Conector M12  - IFM</t>
  </si>
  <si>
    <t>Electric Components - Inductive Sensor - Sensor M12 NonFlush, 8 mm Sensing Range, PNP, Conector M12  - IFM</t>
  </si>
  <si>
    <t xml:space="preserve">Electric Components - Input Module allen Bradlley - MODULO 16 ENTRADAS RAPIDAS A 24 VCC - Allen Bradley </t>
  </si>
  <si>
    <t>Electric Components - Input Module allen Bradlley - Input Module PLC - Allen Bradley</t>
  </si>
  <si>
    <t xml:space="preserve">Electric Components - Input Module allen Bradlley - 16-point Digital, 12/24V DC Sink/Source Input - Allen Bradley </t>
  </si>
  <si>
    <t xml:space="preserve">Electric Components - Input Module allen Bradlley/Analog - 6 Channel RTD/Resistance Input Module - Allen Bradley </t>
  </si>
  <si>
    <t>Electric Components - Interlock para HMI - Spring Locking Interlock Switch, Rotating Actuator, 1A, 24VAC, SI-LS42 Series - Banner</t>
  </si>
  <si>
    <t>Electric Components - IO Link module - IO-Link module 8 x 2 DI  - IFM</t>
  </si>
  <si>
    <t>Electric Components - IO Link module Master - IO-Link master with EtherNet/IP interface, 8 PORTS - IFM</t>
  </si>
  <si>
    <t>Electric Components - Ionized Air Gun - Ionized Air Gun estandard para Magna - Fraser</t>
  </si>
  <si>
    <t xml:space="preserve">Electric Components - Lamp - Panel Mount Indicators, LED, Red, Yel, Green, Quick Connect, 18-30 V, K50 Series
Manufacturer #: K50LGRYPQ - Banner </t>
  </si>
  <si>
    <t>Electric Components - Laser Engraver Keyence - Hybrid Laser Marker - Keyence</t>
  </si>
  <si>
    <t xml:space="preserve">Electric Components - Main Interruptor  - Non-Fused Disconnect Switch , NO, 32 A, 13 Kw, 2 Pole, Flush Mount, T3 Serie - Eaton </t>
  </si>
  <si>
    <t xml:space="preserve">Electric Components - Main Interruptor/W shaft - Eaton 3 Pole Panel Mount Non Fused Isolator Switch - NO, 100 A Maximum Current, 45 kW Power Rating, IP65 - Eaton </t>
  </si>
  <si>
    <t xml:space="preserve">Electric Components - Optical Touch Button - Self-Checking Touch Button w/Yellow F.C.
Input: 10-30 V dc; Upper Housing: Black Polyetherimide
Output: Complementary PNPSTBVP6Q5 - Banner </t>
  </si>
  <si>
    <t xml:space="preserve">Electric Components - Output Module Allen Bradley - 16 Point 24 VDC Sourcing Output Module - Allen Bradley </t>
  </si>
  <si>
    <t>Electric Components - Output Module Allen Bradley - Output Module PLC - Allen Bradley</t>
  </si>
  <si>
    <t xml:space="preserve">Electric Components - Output Module Allen Bradley - 32 Point Terminated 24VDC Output Module - Allen Bradley </t>
  </si>
  <si>
    <t xml:space="preserve">Electric Components - Output Module Allen Bradley - 8-point Digital, AC/DC Relay Output - Allen Bradley </t>
  </si>
  <si>
    <t xml:space="preserve">Electric Components - PLC Allen Bradley - MicroLogix 1400, MicroLogix 1400, 12 digital fast 24V dc inputs, 8 digital normal 24V dc inputs, 12 relays outputs, 110/240V ac power S/N: 1766-L32BWA - Allen Bradley </t>
  </si>
  <si>
    <t xml:space="preserve">Electric Components - PLC Allen Bradley - CompactLogix 5370 L2 Controller, 16 DC Inputs, 16 DC Outputs, Up To 4 1769 I/O Expansion Modules, 8 EtherNet/IP and 120 TCP Connections, 24V DC Input Embedded Power Supply - Allen Bradley </t>
  </si>
  <si>
    <t>Electric Components - PLC Allen Bradley - PLC Allen Bradley estandard para Magna - Allen Bradley</t>
  </si>
  <si>
    <t xml:space="preserve">Electric Components - PLC Allen Bradley - Micro 810, 8-24V DC/V AC Input, 4-Relay Output Controller W/ USB Adapter 2080-LC10-12QWB - Allen Bradley </t>
  </si>
  <si>
    <t xml:space="preserve">Electric Components - PLC Allen Bradley - Micro850 Controller, 14-24V DC/V AC Input, 10-24V DC Sink Output Controller - Allen Bradley </t>
  </si>
  <si>
    <t xml:space="preserve">Electric Components - PLC Siemens - Controller; Logic; LOGO! 8.2; 24V AC/24V DC/RELAY; 8 DI/4 DO; ETHERNET : Manufacturer #: 6ED10521HB080BA0 - Siemens </t>
  </si>
  <si>
    <t xml:space="preserve">Electric Components - PLC Siemens - SIMATIC S7-1200, CPU 1214C, COMPACT CPU, DC/DC/DC,ONBOARD I/O: 14 DI 24V DC; 10 DO 24 V DC; 2 AI 0 - 10V DC,MEMORY: 100 KB S/N: 6ES7214-1AG40-0XB0 - Siemens </t>
  </si>
  <si>
    <t>Electric Components - Power Supply - 24V,10A Single Phase Input - Allen Bradley</t>
  </si>
  <si>
    <t xml:space="preserve">Electric Components - Power Supply - Power Supply, 1-2 PH, AC-DC, 24V, 5A, 120-230V/230-500V In, Din Rail, Modular Manufacturer #: 6EP13333BA10 - Siemens </t>
  </si>
  <si>
    <t>Electric Components - Power Supply - Power supply, Single-phase, Switched,115-230 VAC, 24 VDC, 5A, DIN-rail, IP20 Manufacturer #: BAE0006 - Balluff</t>
  </si>
  <si>
    <t>Electric Components - Power Supply - Switched-mode power supply 24 V DC; 5 A; Input voltage AC 100...120 V; Input voltage 2 AC 200...240 V; - IFM</t>
  </si>
  <si>
    <t>Electric Components - Power Supply - Switched-mode power supply 24 V DC; 10 A; Input voltage AC 100...120 V; Input voltage 2 AC 200...240 V;  - IFM</t>
  </si>
  <si>
    <t>Electric Components - Power Supply to Air Gun - Pwer Supply to Ionized Air Gun - Fraser</t>
  </si>
  <si>
    <t xml:space="preserve">Electric Components - Presence Sensor - Laser Sensor, PNP, M8, Distance Sensor 35 to 250 mm - KEYENCE </t>
  </si>
  <si>
    <t xml:space="preserve">Electric Components - Presence Sensor - Laser Sensor, PNP, M8, Distance Sensor 35 to 500 mm - KEYENCE </t>
  </si>
  <si>
    <t>Electric Components - Presence Sensor - Diffuse reflection sensors with background suppression - IFM</t>
  </si>
  <si>
    <t>Electric Components - Presence Sensor - Sensor mini difusse , PNP, NO, 50mm  - IFM</t>
  </si>
  <si>
    <t>Electric Components - Presence Sensor - Laser Sensor , M12, PNP, 1.5 mts.  - IFM</t>
  </si>
  <si>
    <t>Electric Components - Protective Cam - PROTECTIVE CAP M12 10PCS FOR PORTS OF MASTERS IO LINK - IFM</t>
  </si>
  <si>
    <t>Electric Components - RFID Scanner - RFID Scanner estandard para Magna - Wave ID</t>
  </si>
  <si>
    <t>Electric Components - Splitter -  Y/T splitter; Operating voltage &lt; 250 V AC; Housing materials housing: PA orange - IFM</t>
  </si>
  <si>
    <t>Electric Components - Splitter - Splitter Y - IFM</t>
  </si>
  <si>
    <t>Electric Components - Thermomagnetic Breaker - Circuit Breaker Thermomagnetic A Curve 4A 2 Pole DIN Rail Mount Manufacturer #: 0902205 - Phoenix Contact</t>
  </si>
  <si>
    <t>Electric Components - Through-beam Sensor - Through-beam sensor receiver/emiter - IFM</t>
  </si>
  <si>
    <t xml:space="preserve">Electric Components - Tower Lamp - TL50 TOWER LIGHT: 3-COLOR INDICATOR VOLTAGE: 18-30VDC OR 24V AC; ENVIRON. RATING
Manufacturer #: TL50GYRQ; Allied Stock #: 70167757 - Banner </t>
  </si>
  <si>
    <t xml:space="preserve">Electric Components - Vision  - Sistema de vision 2D - FANUC </t>
  </si>
  <si>
    <t>Electric Components - Vision  - Sistema de vision 3D - FANUC</t>
  </si>
  <si>
    <t>Electric Components - Zebra Printer - Zebra ZT510 Industrial Direct Thermal/Thermal TransferPrinter - Monochrome - Label Print - Ethernet - USB - Serial -Bluetooth - Near Field Communication (NFC) - 12.50 ft PrintLength - 4.09 Print Width - 12.01 in/s Mono - 203 dpi - 4.49Label Width - Zebra</t>
  </si>
  <si>
    <t>Electric Components - Zebra Printer Software - NETWORK CONNECT SOFTWARE FOR AUTOMATION PRINTER OS, FIELD KI - Zebra</t>
  </si>
  <si>
    <t>Weld Check</t>
  </si>
  <si>
    <t>Conveyor</t>
  </si>
  <si>
    <t>Pull Off Cart</t>
  </si>
  <si>
    <t>Revision Sheet</t>
  </si>
  <si>
    <t>User</t>
  </si>
  <si>
    <t>Date</t>
  </si>
  <si>
    <t>Note</t>
  </si>
  <si>
    <t>Csnapp</t>
  </si>
  <si>
    <t>Added revision sheet</t>
  </si>
  <si>
    <t>Added "Add to library" function</t>
  </si>
  <si>
    <t>Addded Custom additon menu</t>
  </si>
  <si>
    <t>Start up @ Client [h]</t>
  </si>
  <si>
    <t>Debug/Tryout [h]</t>
  </si>
  <si>
    <t>UPS</t>
  </si>
  <si>
    <t>Labor Markup [%]</t>
  </si>
  <si>
    <t>Design Cost w/ Markup [$]</t>
  </si>
  <si>
    <t>Construction Cost w/ Markup [$]</t>
  </si>
  <si>
    <t>Installation Cost w/ Markup [$]</t>
  </si>
  <si>
    <t>Material Cost w/ Markup [$]</t>
  </si>
  <si>
    <t>Total w/ Markup [$]</t>
  </si>
  <si>
    <t>Budgeted Design Cost [$]</t>
  </si>
  <si>
    <t>Budgeted Construction Cost [$]</t>
  </si>
  <si>
    <t>Budgeted Installation Cost [$]</t>
  </si>
  <si>
    <t>Budgeted Material Cost [$]</t>
  </si>
  <si>
    <t>Budgeted Total [$]</t>
  </si>
  <si>
    <t>Labor Rate</t>
  </si>
  <si>
    <t>Tab Name</t>
  </si>
  <si>
    <t>ME Total Hours</t>
  </si>
  <si>
    <t>ME Install Hours</t>
  </si>
  <si>
    <t>ME Construction Hours</t>
  </si>
  <si>
    <t>ME Design Hours</t>
  </si>
  <si>
    <t>CE Construction Hours</t>
  </si>
  <si>
    <t>CE Install Hours</t>
  </si>
  <si>
    <t>CE Total Hours</t>
  </si>
  <si>
    <t>CE Design Hours</t>
  </si>
  <si>
    <t>Grand Total</t>
  </si>
  <si>
    <t>Budget Total</t>
  </si>
  <si>
    <t>Total w/ Markup</t>
  </si>
  <si>
    <t>Pallets</t>
  </si>
  <si>
    <t>Car Rent</t>
  </si>
  <si>
    <t>Standard Hours Per Day</t>
  </si>
  <si>
    <t>Overtime Hours Per Day</t>
  </si>
  <si>
    <t>Overtime Hours per Weekend</t>
  </si>
  <si>
    <t>Number of People</t>
  </si>
  <si>
    <t>Number of Cars Rented</t>
  </si>
  <si>
    <t>Mileage per Day</t>
  </si>
  <si>
    <t>Mileage Rate</t>
  </si>
  <si>
    <t>Fuel</t>
  </si>
  <si>
    <t>Flight Cost</t>
  </si>
  <si>
    <t>Number of Round Trip Flights</t>
  </si>
  <si>
    <t>Number of Weeks</t>
  </si>
  <si>
    <t>Number of Days</t>
  </si>
  <si>
    <t>PPL</t>
  </si>
  <si>
    <t>STH</t>
  </si>
  <si>
    <t>OTH</t>
  </si>
  <si>
    <t>WEH</t>
  </si>
  <si>
    <t>HR</t>
  </si>
  <si>
    <t>STR</t>
  </si>
  <si>
    <t>Standard Hours Rate</t>
  </si>
  <si>
    <t>Overtime Hours Rate</t>
  </si>
  <si>
    <t>WEK</t>
  </si>
  <si>
    <t>DAY</t>
  </si>
  <si>
    <t>NT</t>
  </si>
  <si>
    <t>TC</t>
  </si>
  <si>
    <t>PD</t>
  </si>
  <si>
    <t>NCR</t>
  </si>
  <si>
    <t>CRR</t>
  </si>
  <si>
    <t>FR</t>
  </si>
  <si>
    <t>MD</t>
  </si>
  <si>
    <t>MR</t>
  </si>
  <si>
    <t>OTR</t>
  </si>
  <si>
    <t>AUTO Station meeting SOR requirements - ME</t>
  </si>
  <si>
    <t>AUTO Station meeting SOR requirements - CE</t>
  </si>
  <si>
    <t>Auto station</t>
  </si>
  <si>
    <t>IF(ISBLANK(F4),"",INDEX(CompList[Connected],XMATCH(F4,CompList[items],0)))</t>
  </si>
  <si>
    <t>IF(ISBLANK($F4),"",INDEX(CompList[Design
'[h']],XMATCH($F4,CompList[items],0)))</t>
  </si>
  <si>
    <t>IF(ISBLANK($F4),"",INDEX(CompList[Construction
'[h']],XMATCH($F4,CompList[items],0)))</t>
  </si>
  <si>
    <t>IF(ISBLANK($F4),"",INDEX(CompList[Installation
'[h']],XMATCH($F4,CompList[items],0)))</t>
  </si>
  <si>
    <t>IF(ISBLANK($F6),"",INDEX(CompList[Materail
Rate
 '[$/qua']],XMATCH($F6,CompList[items],0)))</t>
  </si>
  <si>
    <t>Csanpp</t>
  </si>
  <si>
    <t xml:space="preserve">Added T&amp;M ability </t>
  </si>
  <si>
    <t>RE-TOOL CHANGER</t>
  </si>
  <si>
    <t>PED SEALER - W/ EQUIP</t>
  </si>
  <si>
    <t>Shipping</t>
  </si>
  <si>
    <t>Shipping Long (Qty Per Truck)</t>
  </si>
  <si>
    <t>Budgeted Start up @ Client Cost [$]</t>
  </si>
  <si>
    <t>Budgeted Debug/Tryout Cost [$]</t>
  </si>
  <si>
    <t>Debug/Tryout Cost w/ Markup [$]</t>
  </si>
  <si>
    <t>Start up @ Client Cost w/ Markup [$]</t>
  </si>
  <si>
    <t>added vision sheet transfer and additional columns integration (Debug/support)</t>
  </si>
  <si>
    <t>Comp Des.</t>
  </si>
  <si>
    <t>Item Des.</t>
  </si>
  <si>
    <t>Item Build</t>
  </si>
  <si>
    <t>Comp List</t>
  </si>
  <si>
    <t>Comp Build</t>
  </si>
  <si>
    <t>Sect Des.</t>
  </si>
  <si>
    <t>Sect Build</t>
  </si>
  <si>
    <t>Material Rate [$/Build]</t>
  </si>
  <si>
    <t>Jorge Acosta</t>
  </si>
  <si>
    <t>refactor: update frmCustomItem references in frmToolbox for ME and CE custom item handling</t>
  </si>
  <si>
    <t>refactor: enhance frmMECustom and frmToolbox for improved domain handling and validation in custom item forms</t>
  </si>
  <si>
    <t>refactor: enhance clsListBoxFilter and frmAssemblyPicker for improved item selection handling to allow preservation of selected items across filter changes and to simplify the process of retrieving selected items.</t>
  </si>
  <si>
    <t>refactor: decouple filtering logic from frmAssemblyPicker by introducing clsListBoxFilter class</t>
  </si>
  <si>
    <t>refactor: enhance frmAssemblyPicker for improved domain handling and item filtering</t>
  </si>
  <si>
    <t>feature: add grand total calculation and section header identification functions</t>
  </si>
  <si>
    <t>add GRAND_TOTALS_ROW constant for improved row structure clarity</t>
  </si>
  <si>
    <t>refactor: enhance InsertTimeMaterialSection for improved child assembly handling and data integration</t>
  </si>
  <si>
    <t>refactor: InsertControlsDesignHoursIntoSection for improved assembly handling and child row creation</t>
  </si>
  <si>
    <t>feature: implement clsGeneratedAssemblyService for inserting generated assembly blocks from VBA-defined data</t>
  </si>
  <si>
    <t>feature: add Option Explicit and ensure proper unloading of the form</t>
  </si>
  <si>
    <t>feature: add Time and Material section functionality with dynamic data handling and UI integration</t>
  </si>
  <si>
    <t>feature: add functionality to show Time and Material form and Controls Design form from Toolbox</t>
  </si>
  <si>
    <t>feature: implement Controls Design Hours insertion functionality in the form</t>
  </si>
  <si>
    <t>refactor: adjust form height and improve assembly list visibility and styling for better user experience</t>
  </si>
  <si>
    <t>refactor: update assembly handling to use lstAssembly and improve input field management based on mode</t>
  </si>
  <si>
    <t>update WriteComponentQuantities to use OFFSET for dynamic cell referencing in formulas</t>
  </si>
  <si>
    <t>feature: implement InsertCustomAssemblyIntoSection and associated workflow for custom assembly insertion</t>
  </si>
  <si>
    <t>refactor: implement clsHeaderFinder for improved header column retrieval in PopulateInsertedCustomRow</t>
  </si>
  <si>
    <t>refactor: integrate clsLibraryFinder for template row retrieval in clsCustomItemService.</t>
  </si>
  <si>
    <t>refactor: enhance clsCustomItemService by integrating clsFormulaService for formula management and calculations</t>
  </si>
  <si>
    <t>refactor: integrate clsWorksheetFormatter for custom item row formatting</t>
  </si>
  <si>
    <t>refactor: rename managers to services for consistency and clarity</t>
  </si>
  <si>
    <t>Renaming managers to services to better reflect their purpose and usage.</t>
  </si>
  <si>
    <t>refactor: rename FindInsertRowForCustomComponent to FindCustomComponentInsertRow for clarity</t>
  </si>
  <si>
    <t>refactor: update function names in clsSectionFinder for consistency</t>
  </si>
  <si>
    <t>refactor: update sectionFinder method names for clarity and consistency</t>
  </si>
  <si>
    <t>replace clsSheetStructureNavigator with clsSectionFinder for section-related queries and operations across the codebase.</t>
  </si>
  <si>
    <t>rename of clsSheetStructureNavigator to clsSectionFinder to clean up the name and better reflect the purpose of the class. No logic changes.</t>
  </si>
  <si>
    <t>Replace Private variables with the constants defined in modConstants module across all classes.</t>
  </si>
  <si>
    <t>adding Template string to the constants module</t>
  </si>
  <si>
    <t>NEW NEW</t>
  </si>
  <si>
    <t>Fixture Test</t>
  </si>
  <si>
    <t>Custom Assembly</t>
  </si>
  <si>
    <t>T&amp;M</t>
  </si>
  <si>
    <t>Travel and Expense</t>
  </si>
  <si>
    <t>Hotel</t>
  </si>
  <si>
    <t>Mileage</t>
  </si>
  <si>
    <t>Air</t>
  </si>
  <si>
    <t>Labor</t>
  </si>
  <si>
    <t>Standard Hours</t>
  </si>
  <si>
    <t>Overtime Hours</t>
  </si>
  <si>
    <t>[5%] - Misc</t>
  </si>
  <si>
    <t>[ME] Custom Bracket</t>
  </si>
  <si>
    <t>[ME] Custom Asssembly</t>
  </si>
  <si>
    <t>Option 2</t>
  </si>
  <si>
    <t>fix: update number formats to use the constants defined in the modConstants</t>
  </si>
  <si>
    <t>fix: update decimal format to display two decimal places in modConstants</t>
  </si>
  <si>
    <t>feature: add ApplyInsertedAssemblyNumberFormats method and integrate it into CopyAssemblyBlockIntoTarget function</t>
  </si>
  <si>
    <t>feat: add formula service to handle assembly total formulas in CopyAssemblyBlockIntoTarget function for missing element in the database "assembly list"</t>
  </si>
  <si>
    <t>fix: update component name formatting in WritePercentItemRow function</t>
  </si>
  <si>
    <t>Moving all cls files into respective folders</t>
  </si>
  <si>
    <t>Moving Modules to a dedicated folder</t>
  </si>
  <si>
    <t>Moving Forms code to a dedicated Forms folder for better organization.</t>
  </si>
  <si>
    <t>feat: add Estimating Tool Excel file</t>
  </si>
  <si>
    <t>fix: adjust form dimensions to improve layout and usability</t>
  </si>
  <si>
    <t>fix: update decimal format to support two decimal places in formatting</t>
  </si>
  <si>
    <t>fix: enhance travel and labor assembly functions to support material cost multipliers and improve formula handling</t>
  </si>
  <si>
    <t>feature: add SaveInputsToDrivers function to persist user inputs and call it during creation action</t>
  </si>
  <si>
    <t>fix: ensure assembly header rows are properly grouped by setting outline level</t>
  </si>
  <si>
    <t>feature: update outline handling in formatting methods to ensure proper row grouping and avoid clearing the column grouping that comes with the template.</t>
  </si>
  <si>
    <t>feature: correct comment for Material column and clarify total calculation logic</t>
  </si>
  <si>
    <t>feature: add LoadDefaultsFromDrivers function to initialize form fields with values from Drivers worksheet</t>
  </si>
  <si>
    <t>feature: update date handling logic to improve duration calculations and add final date updates</t>
  </si>
  <si>
    <t>feature: add material option to percentage item creation and update related functionality</t>
  </si>
  <si>
    <t>feature: remove Vision workbook picker form and update toolbox dimensions</t>
  </si>
  <si>
    <t>feature: enhance summary functionality by fixing total formulas and ensuring correct row calculations after resizing</t>
  </si>
  <si>
    <t>feature: implement summary service and refresh functionality for summary sheet</t>
  </si>
  <si>
    <t>feature: add Vision data import functionality with associated form for workbook selection</t>
  </si>
  <si>
    <t>feature: add assembly library functionality with form integration for saving assemblies</t>
  </si>
  <si>
    <t>fix: correct form dimensions and standardize property casing in frmAssemblyEditor</t>
  </si>
  <si>
    <t>feature: implement assembly editor form and associated functionality for adding/removing components</t>
  </si>
  <si>
    <t>feature: implement component list finder and custom assembly builder form with associated services</t>
  </si>
  <si>
    <t>feature: add percentage item functionality with new form and service integration</t>
  </si>
  <si>
    <t>enhance clsWorksheetFormatter and related services for improved number formatting and section handling</t>
  </si>
  <si>
    <t>rename frmCustomItem.frm to frmCustomItem to handle ME and CE custom items in a single form, with dynamic behavior based on the selected mode.</t>
  </si>
  <si>
    <t>feature: Add functionality to insert custom components into assemblies with formulas and formatting, addressing some issues with the workflow.</t>
  </si>
  <si>
    <t>refactor: add WriteSectionTotalFormulas method to clsFormulaService for calculating section totals, enhancing modularity and code clarity</t>
  </si>
  <si>
    <t>refactor: create clsWorksheetFormatter for improved worksheet formatting and row grouping, encapsulating related functionality for better code organization and maintainability.</t>
  </si>
  <si>
    <t>refactor: introduce clsLibraryFinder for assembly-related queries, encapsulating logic for retrieving assembly names and domain bounds, enhancing code organization and maintainability.</t>
  </si>
  <si>
    <t>refactor: replace clsSectionFinder with clsAssemblyFinder for assembly-related operations, New class added to encapsulate assembly-specific logic and queries, improving separation of concerns and code clarity. No changes to external behavior or functionality.</t>
  </si>
  <si>
    <t>bugfix: navigator keyword should be sectionFinder, this was ommitted in the refactor and caused an error when inserting assemblies into sections.</t>
  </si>
  <si>
    <t>Sasa base tool inital code setup for forms, classes, modules.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</si>
</sst>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 #,##0.00\ _€_-;\-* #,##0.00\ _€_-;_-* &quot;-&quot;??\ _€_-;_-@_-"/>
    <numFmt numFmtId="165" formatCode="0.0"/>
    <numFmt numFmtId="166" formatCode="_(&quot;$&quot;* #,##0_);_(&quot;$&quot;* \(#,##0\);_(&quot;$&quot;* &quot;-&quot;??_);_(@_)"/>
    <numFmt numFmtId="167" formatCode="#,##0.0"/>
    <numFmt numFmtId="168" formatCode="&quot;$&quot;#,##0.00"/>
    <numFmt numFmtId="169" formatCode="#,##0.##"/>
  </numFmts>
  <fonts count="10">
    <font>
      <sz val="11"/>
      <color theme="1"/>
      <name val="Aptos Narrow"/>
      <family val="2"/>
      <scheme val="minor"/>
    </font>
    <font>
      <sz val="10"/>
      <name val="Opel Sans"/>
      <family val="2"/>
    </font>
    <font>
      <sz val="10"/>
      <color indexed="8"/>
      <name val="Opel Sans"/>
      <family val="2"/>
    </font>
    <font>
      <sz val="8"/>
      <name val="Aptos Narrow"/>
      <family val="2"/>
      <scheme val="minor"/>
    </font>
    <font>
      <sz val="11"/>
      <color theme="1"/>
      <name val="Aptos Narrow"/>
      <family val="2"/>
      <scheme val="minor"/>
    </font>
    <font>
      <sz val="10"/>
      <name val="Arial"/>
      <family val="2"/>
    </font>
    <font>
      <sz val="10"/>
      <name val="Arial Narrow"/>
      <family val="2"/>
    </font>
    <font>
      <b/>
      <sz val="48"/>
      <color theme="0"/>
      <name val="Aptos Narrow"/>
      <family val="2"/>
      <scheme val="minor"/>
    </font>
    <font>
      <sz val="11"/>
      <color theme="0"/>
      <name val="Aptos Narrow"/>
      <family val="2"/>
      <scheme val="minor"/>
    </font>
    <font>
      <sz val="11"/>
      <color rgb="FF000000"/>
      <name val="Aptos Narrow"/>
      <family val="2"/>
    </font>
  </fonts>
  <fills count="14">
    <fill>
      <patternFill patternType="none"/>
    </fill>
    <fill>
      <patternFill patternType="gray125"/>
    </fill>
    <fill>
      <patternFill patternType="solid">
        <fgColor rgb="FFCCCC00"/>
        <bgColor indexed="64"/>
      </patternFill>
    </fill>
    <fill>
      <patternFill patternType="solid">
        <fgColor theme="9" tint="0.59999389629810485"/>
        <bgColor indexed="64"/>
      </patternFill>
    </fill>
    <fill>
      <patternFill patternType="solid">
        <fgColor theme="1" tint="4.9989318521683403E-2"/>
        <bgColor indexed="64"/>
      </patternFill>
    </fill>
    <fill>
      <patternFill patternType="solid">
        <fgColor rgb="FFFFC000"/>
        <bgColor indexed="64"/>
      </patternFill>
    </fill>
    <fill>
      <patternFill patternType="solid">
        <fgColor rgb="FFFF0000"/>
        <bgColor indexed="64"/>
      </patternFill>
    </fill>
    <fill>
      <patternFill patternType="solid">
        <fgColor theme="7" tint="0.59999389629810485"/>
        <bgColor indexed="64"/>
      </patternFill>
    </fill>
    <fill>
      <patternFill patternType="solid">
        <fgColor theme="3" tint="0.749992370372631"/>
        <bgColor indexed="64"/>
      </patternFill>
    </fill>
    <fill>
      <patternFill patternType="solid">
        <fgColor theme="1"/>
        <bgColor theme="1"/>
      </patternFill>
    </fill>
    <fill>
      <patternFill patternType="solid">
        <fgColor rgb="FFB5E6A2"/>
        <bgColor indexed="64"/>
      </patternFill>
    </fill>
    <fill>
      <patternFill patternType="solid">
        <fgColor theme="8" tint="0.59999389629810485"/>
        <bgColor indexed="64"/>
      </patternFill>
    </fill>
    <fill>
      <patternFill patternType="solid">
        <fgColor indexed="44"/>
        <bgColor indexed="64"/>
      </patternFill>
    </fill>
    <fill>
      <patternFill patternType="solid">
        <fgColor rgb="FFBFBFBF"/>
        <bgColor indexed="64"/>
      </patternFill>
    </fill>
  </fills>
  <borders count="8">
    <border>
      <left/>
      <right/>
      <top/>
      <bottom/>
      <diagonal/>
    </border>
    <border>
      <left/>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rgb="FFFF0000"/>
      </left>
      <right style="medium">
        <color rgb="FFFF0000"/>
      </right>
      <top style="medium">
        <color rgb="FFFF0000"/>
      </top>
      <bottom style="medium">
        <color rgb="FFFF0000"/>
      </bottom>
      <diagonal/>
    </border>
    <border>
      <left style="thin">
        <color theme="1"/>
      </left>
      <right/>
      <top style="medium">
        <color theme="1"/>
      </top>
      <bottom style="medium">
        <color theme="1"/>
      </bottom>
      <diagonal/>
    </border>
    <border>
      <left/>
      <right/>
      <top style="medium">
        <color theme="1"/>
      </top>
      <bottom style="medium">
        <color theme="1"/>
      </bottom>
      <diagonal/>
    </border>
    <border>
      <left/>
      <right style="thin">
        <color theme="1"/>
      </right>
      <top style="medium">
        <color theme="1"/>
      </top>
      <bottom style="medium">
        <color theme="1"/>
      </bottom>
      <diagonal/>
    </border>
  </borders>
  <cellStyleXfs count="6">
    <xf numFmtId="0" fontId="0" fillId="0" borderId="0"/>
    <xf numFmtId="164" fontId="1" fillId="0" borderId="0" applyFont="0" applyFill="0" applyBorder="0" applyAlignment="0" applyProtection="0"/>
    <xf numFmtId="0" fontId="1" fillId="0" borderId="0"/>
    <xf numFmtId="9" fontId="4" fillId="0" borderId="0" applyFont="0" applyFill="0" applyBorder="0" applyAlignment="0" applyProtection="0"/>
    <xf numFmtId="44" fontId="4" fillId="0" borderId="0" applyFont="0" applyFill="0" applyBorder="0" applyAlignment="0" applyProtection="0"/>
    <xf numFmtId="0" fontId="5" fillId="0" borderId="0"/>
  </cellStyleXfs>
  <cellXfs count="83">
    <xf numFmtId="0" fontId="0" fillId="0" borderId="0" xfId="0"/>
    <xf numFmtId="0" fontId="0" fillId="0" borderId="0" xfId="0" applyAlignment="1">
      <alignment wrapText="1"/>
    </xf>
    <xf numFmtId="0" fontId="0" fillId="2" borderId="2" xfId="0" applyFill="1" applyBorder="1"/>
    <xf numFmtId="0" fontId="0" fillId="3" borderId="2" xfId="0" applyFill="1" applyBorder="1"/>
    <xf numFmtId="0" fontId="0" fillId="3" borderId="2" xfId="0" applyFill="1" applyBorder="1" applyAlignment="1">
      <alignment wrapText="1"/>
    </xf>
    <xf numFmtId="0" fontId="0" fillId="0" borderId="0" xfId="0" applyAlignment="1">
      <alignment horizontal="center" vertical="center" wrapText="1"/>
    </xf>
    <xf numFmtId="0" fontId="0" fillId="0" borderId="3" xfId="0" applyBorder="1"/>
    <xf numFmtId="0" fontId="0" fillId="3" borderId="0" xfId="0" applyFill="1"/>
    <xf numFmtId="0" fontId="0" fillId="4" borderId="0" xfId="0" applyFill="1"/>
    <xf numFmtId="9" fontId="0" fillId="0" borderId="0" xfId="0" applyNumberFormat="1"/>
    <xf numFmtId="9" fontId="0" fillId="0" borderId="0" xfId="3" applyFont="1"/>
    <xf numFmtId="9" fontId="0" fillId="3" borderId="2" xfId="3" applyFont="1" applyFill="1" applyBorder="1" applyAlignment="1">
      <alignment wrapText="1"/>
    </xf>
    <xf numFmtId="9" fontId="0" fillId="2" borderId="2" xfId="3" applyFont="1" applyFill="1" applyBorder="1"/>
    <xf numFmtId="0" fontId="0" fillId="3" borderId="2" xfId="0" applyFill="1" applyBorder="1" applyAlignment="1">
      <alignment horizontal="center" vertical="center" wrapText="1"/>
    </xf>
    <xf numFmtId="9" fontId="0" fillId="0" borderId="0" xfId="3" applyFont="1" applyFill="1"/>
    <xf numFmtId="0" fontId="0" fillId="0" borderId="0" xfId="0" applyAlignment="1">
      <alignment horizontal="right" vertical="center" wrapText="1"/>
    </xf>
    <xf numFmtId="0" fontId="0" fillId="5" borderId="0" xfId="0" applyFill="1"/>
    <xf numFmtId="9" fontId="0" fillId="0" borderId="0" xfId="3" applyFont="1" applyAlignment="1">
      <alignment wrapText="1"/>
    </xf>
    <xf numFmtId="9" fontId="0" fillId="3" borderId="0" xfId="3" applyFont="1" applyFill="1"/>
    <xf numFmtId="9" fontId="0" fillId="4" borderId="0" xfId="3" applyFont="1" applyFill="1"/>
    <xf numFmtId="0" fontId="0" fillId="0" borderId="0" xfId="3" applyNumberFormat="1" applyFont="1"/>
    <xf numFmtId="0" fontId="0" fillId="6" borderId="0" xfId="0" applyFill="1"/>
    <xf numFmtId="14" fontId="0" fillId="0" borderId="0" xfId="0" applyNumberFormat="1"/>
    <xf numFmtId="0" fontId="0" fillId="7" borderId="0" xfId="0" applyFill="1"/>
    <xf numFmtId="165" fontId="0" fillId="0" borderId="0" xfId="0" applyNumberFormat="1"/>
    <xf numFmtId="14" fontId="0" fillId="0" borderId="4" xfId="0" applyNumberFormat="1" applyBorder="1"/>
    <xf numFmtId="49" fontId="0" fillId="0" borderId="0" xfId="0" applyNumberFormat="1"/>
    <xf numFmtId="0" fontId="0" fillId="0" borderId="4" xfId="0" applyBorder="1"/>
    <xf numFmtId="0" fontId="0" fillId="8" borderId="0" xfId="0" applyFill="1"/>
    <xf numFmtId="0" fontId="6" fillId="0" borderId="2" xfId="5" applyFont="1" applyBorder="1" applyAlignment="1">
      <alignment horizontal="left" wrapText="1"/>
    </xf>
    <xf numFmtId="0" fontId="0" fillId="3" borderId="0" xfId="0" applyFill="1" applyAlignment="1">
      <alignment wrapText="1"/>
    </xf>
    <xf numFmtId="166" fontId="0" fillId="2" borderId="2" xfId="4" applyNumberFormat="1" applyFont="1" applyFill="1" applyBorder="1"/>
    <xf numFmtId="165" fontId="0" fillId="2" borderId="2" xfId="0" applyNumberFormat="1" applyFill="1" applyBorder="1"/>
    <xf numFmtId="166" fontId="0" fillId="0" borderId="0" xfId="4" applyNumberFormat="1" applyFont="1"/>
    <xf numFmtId="166" fontId="0" fillId="0" borderId="0" xfId="4" applyNumberFormat="1" applyFont="1" applyFill="1"/>
    <xf numFmtId="166" fontId="0" fillId="3" borderId="0" xfId="4" applyNumberFormat="1" applyFont="1" applyFill="1"/>
    <xf numFmtId="1" fontId="0" fillId="3" borderId="0" xfId="0" applyNumberFormat="1" applyFill="1"/>
    <xf numFmtId="1" fontId="0" fillId="0" borderId="0" xfId="0" applyNumberFormat="1"/>
    <xf numFmtId="0" fontId="2" fillId="0" borderId="1" xfId="0" applyFont="1" applyBorder="1" applyAlignment="1">
      <alignment vertical="top"/>
    </xf>
    <xf numFmtId="0" fontId="2" fillId="0" borderId="0" xfId="0" applyFont="1" applyAlignment="1">
      <alignment vertical="top"/>
    </xf>
    <xf numFmtId="0" fontId="0" fillId="10" borderId="0" xfId="0" applyFill="1"/>
    <xf numFmtId="9" fontId="0" fillId="10" borderId="0" xfId="3" applyFont="1" applyFill="1"/>
    <xf numFmtId="1" fontId="0" fillId="10" borderId="0" xfId="0" applyNumberFormat="1" applyFill="1"/>
    <xf numFmtId="166" fontId="0" fillId="10" borderId="0" xfId="4" applyNumberFormat="1" applyFont="1" applyFill="1"/>
    <xf numFmtId="0" fontId="0" fillId="5" borderId="2" xfId="0" applyFill="1" applyBorder="1" applyAlignment="1">
      <alignment wrapText="1"/>
    </xf>
    <xf numFmtId="166" fontId="0" fillId="0" borderId="0" xfId="0" applyNumberFormat="1"/>
    <xf numFmtId="166" fontId="0" fillId="3" borderId="0" xfId="0" applyNumberFormat="1" applyFill="1"/>
    <xf numFmtId="0" fontId="0" fillId="11" borderId="2" xfId="0" applyFill="1" applyBorder="1" applyAlignment="1">
      <alignment wrapText="1"/>
    </xf>
    <xf numFmtId="0" fontId="0" fillId="0" borderId="0" xfId="3" applyNumberFormat="1" applyFont="1" applyFill="1"/>
    <xf numFmtId="44" fontId="0" fillId="0" borderId="0" xfId="0" applyNumberFormat="1"/>
    <xf numFmtId="0" fontId="8" fillId="4" borderId="0" xfId="0" applyFont="1" applyFill="1"/>
    <xf numFmtId="167" fontId="0" fillId="0" borderId="0" xfId="0" applyNumberFormat="1"/>
    <xf numFmtId="168" fontId="0" fillId="0" borderId="0" xfId="4" applyNumberFormat="1" applyFont="1"/>
    <xf numFmtId="0" fontId="0" fillId="12" borderId="0" xfId="0" applyFill="1"/>
    <xf numFmtId="3" fontId="0" fillId="12" borderId="0" xfId="0" applyNumberFormat="1" applyFill="1"/>
    <xf numFmtId="168" fontId="0" fillId="12" borderId="0" xfId="4" applyNumberFormat="1" applyFont="1" applyFill="1"/>
    <xf numFmtId="9" fontId="0" fillId="12" borderId="0" xfId="0" applyNumberFormat="1" applyFill="1"/>
    <xf numFmtId="0" fontId="0" fillId="13" borderId="0" xfId="0" applyFill="1"/>
    <xf numFmtId="3" fontId="0" fillId="13" borderId="0" xfId="0" applyNumberFormat="1" applyFill="1"/>
    <xf numFmtId="168" fontId="0" fillId="13" borderId="0" xfId="0" applyNumberFormat="1" applyFill="1"/>
    <xf numFmtId="168" fontId="0" fillId="13" borderId="0" xfId="4" applyNumberFormat="1" applyFont="1" applyFill="1"/>
    <xf numFmtId="9" fontId="0" fillId="13" borderId="0" xfId="0" applyNumberFormat="1" applyFill="1"/>
    <xf numFmtId="3" fontId="0" fillId="2" borderId="2" xfId="0" applyNumberFormat="1" applyFill="1" applyBorder="1"/>
    <xf numFmtId="168" fontId="0" fillId="2" borderId="2" xfId="4" applyNumberFormat="1" applyFont="1" applyFill="1" applyBorder="1"/>
    <xf numFmtId="9" fontId="0" fillId="2" borderId="2" xfId="0" applyNumberFormat="1" applyFill="1" applyBorder="1"/>
    <xf numFmtId="3" fontId="0" fillId="0" borderId="0" xfId="0" applyNumberFormat="1"/>
    <xf numFmtId="168" fontId="0" fillId="0" borderId="0" xfId="0" applyNumberFormat="1"/>
    <xf numFmtId="3" fontId="0" fillId="10" borderId="0" xfId="0" applyNumberFormat="1" applyFill="1"/>
    <xf numFmtId="9" fontId="0" fillId="10" borderId="0" xfId="0" applyNumberFormat="1" applyFill="1"/>
    <xf numFmtId="167" fontId="0" fillId="10" borderId="0" xfId="0" applyNumberFormat="1" applyFill="1"/>
    <xf numFmtId="168" fontId="0" fillId="10" borderId="0" xfId="0" applyNumberFormat="1" applyFill="1"/>
    <xf numFmtId="2" fontId="0" fillId="0" borderId="0" xfId="0" applyNumberFormat="1"/>
    <xf numFmtId="169" fontId="0" fillId="0" borderId="0" xfId="0" applyNumberFormat="1"/>
    <xf numFmtId="9" fontId="0" fillId="12" borderId="0" xfId="3" applyFont="1" applyFill="1"/>
    <xf numFmtId="9" fontId="0" fillId="13" borderId="0" xfId="3" applyFont="1" applyFill="1"/>
    <xf numFmtId="2" fontId="0" fillId="13" borderId="0" xfId="0" applyNumberFormat="1" applyFill="1"/>
    <xf numFmtId="2" fontId="0" fillId="2" borderId="2" xfId="0" applyNumberFormat="1" applyFill="1" applyBorder="1"/>
    <xf numFmtId="10" fontId="0" fillId="2" borderId="2" xfId="0" applyNumberFormat="1" applyFill="1" applyBorder="1"/>
    <xf numFmtId="168" fontId="0" fillId="0" borderId="0" xfId="4" applyNumberFormat="1" applyFont="1" applyFill="1"/>
    <xf numFmtId="2" fontId="0" fillId="12" borderId="0" xfId="0" applyNumberFormat="1" applyFill="1"/>
    <xf numFmtId="0" fontId="7" fillId="9" borderId="5" xfId="0" applyFont="1" applyFill="1" applyBorder="1" applyAlignment="1">
      <alignment horizontal="center"/>
    </xf>
    <xf numFmtId="0" fontId="7" fillId="9" borderId="6" xfId="0" applyFont="1" applyFill="1" applyBorder="1" applyAlignment="1">
      <alignment horizontal="center"/>
    </xf>
    <xf numFmtId="0" fontId="7" fillId="9" borderId="7" xfId="0" applyFont="1" applyFill="1" applyBorder="1" applyAlignment="1">
      <alignment horizontal="center"/>
    </xf>
  </cellXfs>
  <cellStyles count="6">
    <cellStyle name="Comma 256 2" xfId="1" xr:uid="{9C96D6CB-3FF8-48F7-8D0B-6D323EE81350}"/>
    <cellStyle name="Currency" xfId="4" builtinId="4"/>
    <cellStyle name="Normal" xfId="0" builtinId="0"/>
    <cellStyle name="Normal 10 2" xfId="2" xr:uid="{6322230A-0383-4268-9D95-4687AB511C4D}"/>
    <cellStyle name="Normal 12" xfId="5" xr:uid="{F250510D-918A-470D-A420-BCDC66D8D81A}"/>
    <cellStyle name="Percent" xfId="3" builtinId="5"/>
  </cellStyles>
  <dxfs count="82">
    <dxf>
      <font>
        <b val="0"/>
        <i val="0"/>
        <strike val="0"/>
        <condense val="0"/>
        <extend val="0"/>
        <outline val="0"/>
        <shadow val="0"/>
        <u val="none"/>
        <vertAlign val="baseline"/>
        <sz val="11"/>
        <color theme="1"/>
        <name val="Aptos Narrow"/>
        <family val="2"/>
        <scheme val="minor"/>
      </font>
    </dxf>
    <dxf>
      <fill>
        <patternFill patternType="none">
          <fgColor indexed="64"/>
          <bgColor auto="1"/>
        </patternFill>
      </fill>
    </dxf>
    <dxf>
      <numFmt numFmtId="165" formatCode="0.0"/>
      <fill>
        <patternFill patternType="none">
          <fgColor indexed="64"/>
          <bgColor auto="1"/>
        </patternFill>
      </fill>
    </dxf>
    <dxf>
      <numFmt numFmtId="165" formatCode="0.0"/>
    </dxf>
    <dxf>
      <numFmt numFmtId="165" formatCode="0.0"/>
      <fill>
        <patternFill patternType="none">
          <fgColor indexed="64"/>
          <bgColor auto="1"/>
        </patternFill>
      </fill>
    </dxf>
    <dxf>
      <numFmt numFmtId="165" formatCode="0.0"/>
    </dxf>
    <dxf>
      <numFmt numFmtId="165" formatCode="0.0"/>
      <fill>
        <patternFill patternType="none">
          <fgColor indexed="64"/>
          <bgColor auto="1"/>
        </patternFill>
      </fill>
    </dxf>
    <dxf>
      <numFmt numFmtId="165" formatCode="0.0"/>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numFmt numFmtId="165" formatCode="0.0"/>
    </dxf>
    <dxf>
      <numFmt numFmtId="165" formatCode="0.0"/>
    </dxf>
    <dxf>
      <numFmt numFmtId="165" formatCode="0.0"/>
    </dxf>
    <dxf>
      <numFmt numFmtId="165" formatCode="0.0"/>
    </dxf>
    <dxf>
      <numFmt numFmtId="165" formatCode="0.0"/>
    </dxf>
    <dxf>
      <numFmt numFmtId="165" formatCode="0.0"/>
    </dxf>
    <dxf>
      <alignment horizontal="center" vertical="center" textRotation="0" wrapText="1" indent="0" justifyLastLine="0" shrinkToFit="0" readingOrder="0"/>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numFmt numFmtId="168" formatCode="&quot;$&quot;#,##0.00"/>
    </dxf>
    <dxf>
      <numFmt numFmtId="168" formatCode="&quot;$&quot;#,##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general" vertical="bottom" textRotation="0" wrapText="1" indent="0" justifyLastLine="0" shrinkToFit="0" readingOrder="0"/>
    </dxf>
  </dxfs>
  <tableStyles count="0" defaultTableStyle="TableStyleMedium2" defaultPivotStyle="PivotStyleLight16"/>
  <colors>
    <mruColors>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29633</xdr:rowOff>
        </xdr:from>
        <xdr:to>
          <xdr:col>0</xdr:col>
          <xdr:colOff>706967</xdr:colOff>
          <xdr:row>0</xdr:row>
          <xdr:rowOff>287867</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100-00000F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Aptos Narrow"/>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0</xdr:rowOff>
    </xdr:from>
    <xdr:to>
      <xdr:col>15</xdr:col>
      <xdr:colOff>498348</xdr:colOff>
      <xdr:row>32</xdr:row>
      <xdr:rowOff>113093</xdr:rowOff>
    </xdr:to>
    <xdr:grpSp>
      <xdr:nvGrpSpPr>
        <xdr:cNvPr id="13" name="Group 12">
          <a:extLst>
            <a:ext uri="{FF2B5EF4-FFF2-40B4-BE49-F238E27FC236}">
              <a16:creationId xmlns:a16="http://schemas.microsoft.com/office/drawing/2014/main" id="{43C7E5CF-FA3F-2BDD-2ABF-C1BABA69429E}"/>
            </a:ext>
          </a:extLst>
        </xdr:cNvPr>
        <xdr:cNvGrpSpPr/>
      </xdr:nvGrpSpPr>
      <xdr:grpSpPr>
        <a:xfrm>
          <a:off x="114300" y="0"/>
          <a:ext cx="10036048" cy="5938160"/>
          <a:chOff x="114300" y="0"/>
          <a:chExt cx="9985248" cy="5965253"/>
        </a:xfrm>
      </xdr:grpSpPr>
      <xdr:sp macro="" textlink="">
        <xdr:nvSpPr>
          <xdr:cNvPr id="8" name="TextBox 1">
            <a:extLst>
              <a:ext uri="{FF2B5EF4-FFF2-40B4-BE49-F238E27FC236}">
                <a16:creationId xmlns:a16="http://schemas.microsoft.com/office/drawing/2014/main" id="{571F826E-27F9-6D80-DDA6-0D0FEA5DFEEF}"/>
              </a:ext>
            </a:extLst>
          </xdr:cNvPr>
          <xdr:cNvSpPr txBox="1"/>
        </xdr:nvSpPr>
        <xdr:spPr>
          <a:xfrm>
            <a:off x="114300" y="528287"/>
            <a:ext cx="4739640" cy="423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indent="0" algn="l" defTabSz="914400" rtl="0" eaLnBrk="1" latinLnBrk="0" hangingPunct="1">
              <a:defRPr sz="1100" kern="1200">
                <a:solidFill>
                  <a:schemeClr val="dk1"/>
                </a:solidFill>
                <a:latin typeface="+mn-lt"/>
                <a:ea typeface="+mn-ea"/>
                <a:cs typeface="+mn-cs"/>
              </a:defRPr>
            </a:lvl1pPr>
            <a:lvl2pPr marL="457200" indent="0" algn="l" defTabSz="914400" rtl="0" eaLnBrk="1" latinLnBrk="0" hangingPunct="1">
              <a:defRPr sz="1100" kern="1200">
                <a:solidFill>
                  <a:schemeClr val="dk1"/>
                </a:solidFill>
                <a:latin typeface="+mn-lt"/>
                <a:ea typeface="+mn-ea"/>
                <a:cs typeface="+mn-cs"/>
              </a:defRPr>
            </a:lvl2pPr>
            <a:lvl3pPr marL="914400" indent="0" algn="l" defTabSz="914400" rtl="0" eaLnBrk="1" latinLnBrk="0" hangingPunct="1">
              <a:defRPr sz="1100" kern="1200">
                <a:solidFill>
                  <a:schemeClr val="dk1"/>
                </a:solidFill>
                <a:latin typeface="+mn-lt"/>
                <a:ea typeface="+mn-ea"/>
                <a:cs typeface="+mn-cs"/>
              </a:defRPr>
            </a:lvl3pPr>
            <a:lvl4pPr marL="1371600" indent="0" algn="l" defTabSz="914400" rtl="0" eaLnBrk="1" latinLnBrk="0" hangingPunct="1">
              <a:defRPr sz="1100" kern="1200">
                <a:solidFill>
                  <a:schemeClr val="dk1"/>
                </a:solidFill>
                <a:latin typeface="+mn-lt"/>
                <a:ea typeface="+mn-ea"/>
                <a:cs typeface="+mn-cs"/>
              </a:defRPr>
            </a:lvl4pPr>
            <a:lvl5pPr marL="1828800" indent="0" algn="l" defTabSz="914400" rtl="0" eaLnBrk="1" latinLnBrk="0" hangingPunct="1">
              <a:defRPr sz="1100" kern="1200">
                <a:solidFill>
                  <a:schemeClr val="dk1"/>
                </a:solidFill>
                <a:latin typeface="+mn-lt"/>
                <a:ea typeface="+mn-ea"/>
                <a:cs typeface="+mn-cs"/>
              </a:defRPr>
            </a:lvl5pPr>
            <a:lvl6pPr marL="2286000" indent="0" algn="l" defTabSz="914400" rtl="0" eaLnBrk="1" latinLnBrk="0" hangingPunct="1">
              <a:defRPr sz="1100" kern="1200">
                <a:solidFill>
                  <a:schemeClr val="dk1"/>
                </a:solidFill>
                <a:latin typeface="+mn-lt"/>
                <a:ea typeface="+mn-ea"/>
                <a:cs typeface="+mn-cs"/>
              </a:defRPr>
            </a:lvl6pPr>
            <a:lvl7pPr marL="2743200" indent="0" algn="l" defTabSz="914400" rtl="0" eaLnBrk="1" latinLnBrk="0" hangingPunct="1">
              <a:defRPr sz="1100" kern="1200">
                <a:solidFill>
                  <a:schemeClr val="dk1"/>
                </a:solidFill>
                <a:latin typeface="+mn-lt"/>
                <a:ea typeface="+mn-ea"/>
                <a:cs typeface="+mn-cs"/>
              </a:defRPr>
            </a:lvl7pPr>
            <a:lvl8pPr marL="3200400" indent="0" algn="l" defTabSz="914400" rtl="0" eaLnBrk="1" latinLnBrk="0" hangingPunct="1">
              <a:defRPr sz="1100" kern="1200">
                <a:solidFill>
                  <a:schemeClr val="dk1"/>
                </a:solidFill>
                <a:latin typeface="+mn-lt"/>
                <a:ea typeface="+mn-ea"/>
                <a:cs typeface="+mn-cs"/>
              </a:defRPr>
            </a:lvl8pPr>
            <a:lvl9pPr marL="3657600" indent="0" algn="l" defTabSz="914400" rtl="0" eaLnBrk="1" latinLnBrk="0" hangingPunct="1">
              <a:defRPr sz="1100" kern="1200">
                <a:solidFill>
                  <a:schemeClr val="dk1"/>
                </a:solidFill>
                <a:latin typeface="+mn-lt"/>
                <a:ea typeface="+mn-ea"/>
                <a:cs typeface="+mn-cs"/>
              </a:defRPr>
            </a:lvl9pPr>
          </a:lstStyle>
          <a:p>
            <a:r>
              <a:rPr lang="en-US" sz="1100"/>
              <a:t>To set up estimating tool toolbar, please use the following steps</a:t>
            </a:r>
          </a:p>
          <a:p>
            <a:endParaRPr lang="en-US"/>
          </a:p>
          <a:p>
            <a:pPr marL="228600" indent="-228600">
              <a:buAutoNum type="arabicPeriod"/>
            </a:pPr>
            <a:r>
              <a:rPr lang="en-US" sz="1100"/>
              <a:t>Right click on the toolbar and select the “customize the ribbon”</a:t>
            </a:r>
          </a:p>
          <a:p>
            <a:pPr marL="228600" indent="-228600">
              <a:buAutoNum type="arabicPeriod"/>
            </a:pPr>
            <a:r>
              <a:rPr lang="en-US"/>
              <a:t>In the pop up menu click Import/Export, and select “import  customization file”</a:t>
            </a:r>
          </a:p>
          <a:p>
            <a:pPr marL="228600" indent="-228600">
              <a:buAutoNum type="arabicPeriod"/>
            </a:pPr>
            <a:r>
              <a:rPr lang="en-US" sz="1100"/>
              <a:t>Go to “X:\for Sasa\Estimating_tool\Connor Prototypes\Estimating_Tool_Menu_3-14-25.exportedUI” and open the latest file</a:t>
            </a:r>
          </a:p>
          <a:p>
            <a:pPr marL="228600" indent="-228600">
              <a:buAutoNum type="arabicPeriod"/>
            </a:pPr>
            <a:r>
              <a:rPr lang="en-US"/>
              <a:t>Another pop up asking “Replace all existing Ribbon and Quick Access Toolbar customizations for this program”.  Select yes</a:t>
            </a:r>
            <a:endParaRPr lang="en-US" sz="1100"/>
          </a:p>
        </xdr:txBody>
      </xdr:sp>
      <xdr:pic>
        <xdr:nvPicPr>
          <xdr:cNvPr id="9" name="Picture 8">
            <a:extLst>
              <a:ext uri="{FF2B5EF4-FFF2-40B4-BE49-F238E27FC236}">
                <a16:creationId xmlns:a16="http://schemas.microsoft.com/office/drawing/2014/main" id="{0B701280-3BBA-B967-3A64-7A5B376DD87D}"/>
              </a:ext>
            </a:extLst>
          </xdr:cNvPr>
          <xdr:cNvPicPr>
            <a:picLocks noChangeAspect="1"/>
          </xdr:cNvPicPr>
        </xdr:nvPicPr>
        <xdr:blipFill>
          <a:blip xmlns:r="http://schemas.openxmlformats.org/officeDocument/2006/relationships" r:embed="rId1"/>
          <a:stretch>
            <a:fillRect/>
          </a:stretch>
        </xdr:blipFill>
        <xdr:spPr>
          <a:xfrm>
            <a:off x="5341619" y="0"/>
            <a:ext cx="4530291" cy="1622791"/>
          </a:xfrm>
          <a:prstGeom prst="rect">
            <a:avLst/>
          </a:prstGeom>
        </xdr:spPr>
      </xdr:pic>
      <xdr:grpSp>
        <xdr:nvGrpSpPr>
          <xdr:cNvPr id="10" name="Group 9">
            <a:extLst>
              <a:ext uri="{FF2B5EF4-FFF2-40B4-BE49-F238E27FC236}">
                <a16:creationId xmlns:a16="http://schemas.microsoft.com/office/drawing/2014/main" id="{F2F9D400-0DDD-C8EE-7602-9C3C4C1EDE16}"/>
              </a:ext>
            </a:extLst>
          </xdr:cNvPr>
          <xdr:cNvGrpSpPr/>
        </xdr:nvGrpSpPr>
        <xdr:grpSpPr>
          <a:xfrm>
            <a:off x="4945940" y="1747086"/>
            <a:ext cx="5153608" cy="4218167"/>
            <a:chOff x="5700320" y="1973180"/>
            <a:chExt cx="4245291" cy="3474720"/>
          </a:xfrm>
        </xdr:grpSpPr>
        <xdr:pic>
          <xdr:nvPicPr>
            <xdr:cNvPr id="11" name="Picture 10">
              <a:extLst>
                <a:ext uri="{FF2B5EF4-FFF2-40B4-BE49-F238E27FC236}">
                  <a16:creationId xmlns:a16="http://schemas.microsoft.com/office/drawing/2014/main" id="{5428E96A-24A2-B5B9-FDF2-EFEB7573F5F0}"/>
                </a:ext>
              </a:extLst>
            </xdr:cNvPr>
            <xdr:cNvPicPr>
              <a:picLocks noChangeAspect="1"/>
            </xdr:cNvPicPr>
          </xdr:nvPicPr>
          <xdr:blipFill>
            <a:blip xmlns:r="http://schemas.openxmlformats.org/officeDocument/2006/relationships" r:embed="rId2"/>
            <a:stretch>
              <a:fillRect/>
            </a:stretch>
          </xdr:blipFill>
          <xdr:spPr>
            <a:xfrm>
              <a:off x="5700320" y="1973180"/>
              <a:ext cx="4245291" cy="3474720"/>
            </a:xfrm>
            <a:prstGeom prst="rect">
              <a:avLst/>
            </a:prstGeom>
          </xdr:spPr>
        </xdr:pic>
        <xdr:sp macro="" textlink="">
          <xdr:nvSpPr>
            <xdr:cNvPr id="12" name="Oval 11">
              <a:extLst>
                <a:ext uri="{FF2B5EF4-FFF2-40B4-BE49-F238E27FC236}">
                  <a16:creationId xmlns:a16="http://schemas.microsoft.com/office/drawing/2014/main" id="{FAD0DE46-D6E7-0D86-1CEE-403475C81426}"/>
                </a:ext>
              </a:extLst>
            </xdr:cNvPr>
            <xdr:cNvSpPr/>
          </xdr:nvSpPr>
          <xdr:spPr>
            <a:xfrm>
              <a:off x="8730114" y="4992624"/>
              <a:ext cx="827772" cy="265176"/>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84667</xdr:colOff>
          <xdr:row>0</xdr:row>
          <xdr:rowOff>29633</xdr:rowOff>
        </xdr:from>
        <xdr:to>
          <xdr:col>0</xdr:col>
          <xdr:colOff>1104900</xdr:colOff>
          <xdr:row>0</xdr:row>
          <xdr:rowOff>313267</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Aptos Narrow"/>
                </a:rPr>
                <a:t>Toolbox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84667</xdr:colOff>
          <xdr:row>0</xdr:row>
          <xdr:rowOff>29633</xdr:rowOff>
        </xdr:from>
        <xdr:to>
          <xdr:col>0</xdr:col>
          <xdr:colOff>1104900</xdr:colOff>
          <xdr:row>0</xdr:row>
          <xdr:rowOff>313267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Aptos Narrow"/>
                </a:rPr>
                <a:t>Toolbox</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2E46FD5-A6F9-4234-8C3A-7AC21034F8D7}" name="SummaryTable" displayName="SummaryTable" ref="A1:K3" totalsRowShown="0" headerRowDxfId="81">
  <autoFilter ref="A1:K3" xr:uid="{D2E46FD5-A6F9-4234-8C3A-7AC21034F8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BF3D7847-ED33-48D5-983D-E242B7E6AC1A}" name="Tab Name"/>
    <tableColumn id="2" xr3:uid="{F85A00D5-0F69-4ECB-8553-6F11F2448100}" name="ME Design Hours" dataDxfId="80"/>
    <tableColumn id="3" xr3:uid="{6603C315-CBF4-40D9-BCAD-3FC441BEA705}" name="ME Construction Hours" dataDxfId="79"/>
    <tableColumn id="4" xr3:uid="{404D9A27-61AF-4157-85F9-4DE4D4FA6481}" name="ME Install Hours" dataDxfId="78"/>
    <tableColumn id="5" xr3:uid="{03A3A396-F192-4308-B49B-48D248A4D0DE}" name="ME Total Hours" dataDxfId="77"/>
    <tableColumn id="6" xr3:uid="{4C30A205-E886-48E5-A412-EC32573305F7}" name="CE Design Hours" dataDxfId="76"/>
    <tableColumn id="7" xr3:uid="{EC605AB7-9EE1-4F8D-AFFF-BC33613119DA}" name="CE Construction Hours" dataDxfId="75"/>
    <tableColumn id="8" xr3:uid="{7C31DB20-BF5B-4CE2-AF91-C4B35DC18BEC}" name="CE Install Hours" dataDxfId="74"/>
    <tableColumn id="9" xr3:uid="{EB378121-C151-4354-9824-67AB2E5AD58A}" name="CE Total Hours" dataDxfId="73"/>
    <tableColumn id="10" xr3:uid="{7BE63521-C7A3-461E-938B-F45A30EBA1F3}" name="Budget Total" dataDxfId="72" dataCellStyle="Currency"/>
    <tableColumn id="11" xr3:uid="{B230E3FA-435C-438A-8207-71A5C40FD1B7}" name="Total w/ Markup" dataDxfId="71" dataCellStyle="Currency"/>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FC074B-056B-458E-B5B0-F7EAD1AC4A7A}" name="CompList" displayName="CompList" ref="A1:I498" totalsRowShown="0" headerRowDxfId="29">
  <autoFilter ref="A1:I498" xr:uid="{FAFC074B-056B-458E-B5B0-F7EAD1AC4A7A}"/>
  <sortState xmlns:xlrd2="http://schemas.microsoft.com/office/spreadsheetml/2017/richdata2" ref="A2:I495">
    <sortCondition ref="A1:A495"/>
  </sortState>
  <tableColumns count="9">
    <tableColumn id="1" xr3:uid="{A6A0E3FB-9BD2-45CA-93A4-9EF34AC451E9}" name="ID">
      <calculatedColumnFormula>"ME"&amp;TEXT(ROW(CompList[[#This Row],[items]])-2,"00000")</calculatedColumnFormula>
    </tableColumn>
    <tableColumn id="2" xr3:uid="{6ECF295B-595F-4C47-8EEB-087E6E83250E}" name="items"/>
    <tableColumn id="5" xr3:uid="{F865F222-7337-4B4C-AD54-130A17D424CC}" name="Design_x000a_[h]" dataDxfId="28">
      <calculatedColumnFormula>#REF!*#REF!</calculatedColumnFormula>
    </tableColumn>
    <tableColumn id="8" xr3:uid="{B6A6C34A-F030-4664-8DC0-F6C50A965B63}" name="Construction_x000a_[h]" dataDxfId="27">
      <calculatedColumnFormula>#REF!*#REF!</calculatedColumnFormula>
    </tableColumn>
    <tableColumn id="3" xr3:uid="{5B52D16E-C0C4-436F-8856-DA7FBD85510D}" name="Debug/Tryout [h]" dataDxfId="26"/>
    <tableColumn id="11" xr3:uid="{5A7FFA23-8E49-4494-837D-C67F99361739}" name="Installation_x000a_[h]" dataDxfId="25">
      <calculatedColumnFormula>#REF!*#REF!</calculatedColumnFormula>
    </tableColumn>
    <tableColumn id="4" xr3:uid="{6A5FAB77-FF61-4139-9123-BB4F2D371E5D}" name="Start up @ Client [h]" dataDxfId="24"/>
    <tableColumn id="14" xr3:uid="{2A4D91DC-BA75-4749-8CE7-FBF5E5D1BE7B}" name="Materail_x000a_Rate_x000a_ [$/qua]" dataDxfId="23"/>
    <tableColumn id="16" xr3:uid="{E4CE5620-E3A7-4FAA-BB69-465860F64E61}" name="Comments"/>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539106-2B35-4CE8-86C8-F274BAFF48AB}" name="CVCompList" displayName="CVCompList" ref="A1:I3083" totalsRowShown="0" headerRowDxfId="11" dataDxfId="10">
  <autoFilter ref="A1:I3083" xr:uid="{DA10C05C-0CBF-4EA8-8BCA-0A329AE36051}"/>
  <sortState xmlns:xlrd2="http://schemas.microsoft.com/office/spreadsheetml/2017/richdata2" ref="A57:I2655">
    <sortCondition ref="A1:A2972"/>
  </sortState>
  <tableColumns count="9">
    <tableColumn id="1" xr3:uid="{8F33A4A6-214C-444C-A289-D15EB37FC80E}" name="ID" dataDxfId="9">
      <calculatedColumnFormula>"CE"&amp;TEXT(ROW(B2)-2,"0000")</calculatedColumnFormula>
    </tableColumn>
    <tableColumn id="2" xr3:uid="{CD031304-EBB2-48C2-9F5D-2893F7EE1E0F}" name="items" dataDxfId="8"/>
    <tableColumn id="5" xr3:uid="{9E04192C-DD06-47D2-973F-E78F44A44D45}" name="Design_x000a_[h]" dataDxfId="7"/>
    <tableColumn id="8" xr3:uid="{8DBBEC0E-266D-48AF-92AC-2D49E4F50FD9}" name="Construction_x000a_[h]" dataDxfId="6"/>
    <tableColumn id="3" xr3:uid="{5BE621DC-4F44-43EF-9E6B-2644B49545CD}" name="Debug/Tryout [h]" dataDxfId="5"/>
    <tableColumn id="11" xr3:uid="{BBE2D4EB-129E-4A71-A13E-407B97EBFFA1}" name="Installation_x000a_[h]" dataDxfId="4"/>
    <tableColumn id="4" xr3:uid="{9CFFFC5B-22B6-4C81-A222-993B28C8B5DB}" name="Start up @ Client [h]" dataDxfId="3"/>
    <tableColumn id="14" xr3:uid="{E7944E2C-CE85-4C87-9FF6-D0C247D65513}" name="Materail_x000a_Rate_x000a_ [$/qua]" dataDxfId="2"/>
    <tableColumn id="16" xr3:uid="{D4341743-ED0E-4D64-A734-E0C3D23C87DF}" name="Comments" dataDxfId="1"/>
  </tableColumns>
  <tableStyleInfo name="TableStyleMedium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A583ABE-F0D4-4E70-BDB0-55ED5B6321FC}" name="ClientList" displayName="ClientList" ref="H1:O6" totalsRowShown="0">
  <autoFilter ref="H1:O6" xr:uid="{DA583ABE-F0D4-4E70-BDB0-55ED5B6321F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77B6086-A750-4071-A07B-23FAE06A6CC4}" name="Client"/>
    <tableColumn id="2" xr3:uid="{ECB386AE-D5CB-4602-8D0E-266B7D890900}" name="Controls"/>
    <tableColumn id="3" xr3:uid="{C682781E-8C04-4515-B4F7-0FD20DF419A2}" name="Mechanical"/>
    <tableColumn id="4" xr3:uid="{BF4C1FD9-B496-4F4C-B3BF-246F91CD8BDA}" name="Robotics"/>
    <tableColumn id="5" xr3:uid="{3837F1EB-E754-4A31-8F70-6DA8FE86A7B6}" name="Vision"/>
    <tableColumn id="6" xr3:uid="{769FB637-BAB4-40BD-ABF8-C145B884E2D4}" name="Panel Shop"/>
    <tableColumn id="7" xr3:uid="{0A4CB091-9BCB-4FC2-8B12-B7F94D2B573D}" name="Assembly"/>
    <tableColumn id="8" xr3:uid="{726A8CB2-45C1-464D-8918-A8E140A18C4A}" name="Installation Rate"/>
  </tableColumns>
  <tableStyleInfo name="TableStyleMedium11"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74B4BE-0D6D-49F0-9DA5-9D126E0BF4D2}" name="RateDrivers" displayName="RateDrivers" ref="A2:D9" totalsRowShown="0">
  <autoFilter ref="A2:D9" xr:uid="{6E74B4BE-0D6D-49F0-9DA5-9D126E0BF4D2}">
    <filterColumn colId="0" hiddenButton="1"/>
    <filterColumn colId="1" hiddenButton="1"/>
    <filterColumn colId="2" hiddenButton="1"/>
    <filterColumn colId="3" hiddenButton="1"/>
  </autoFilter>
  <tableColumns count="4">
    <tableColumn id="1" xr3:uid="{E34055E9-2937-462C-A8EE-EC3311301B9C}" name="Deprtment"/>
    <tableColumn id="2" xr3:uid="{D0ED3931-EFF9-438F-ABE1-FFCE8D129681}" name="Burden rates"/>
    <tableColumn id="3" xr3:uid="{F964D8BE-2FB1-44F3-88AE-A643526BF222}" name="Indi. Rate" dataDxfId="0" dataCellStyle="Percent"/>
    <tableColumn id="4" xr3:uid="{D726647A-8756-4EC8-B20B-4463C222D20D}" name="Sell Rate">
      <calculatedColumnFormula>B3*(1+C3)</calculatedColumnFormula>
    </tableColumn>
  </tableColumns>
  <tableStyleInfo name="TableStyleMedium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2F11D-5B18-4BCC-8F11-BC5DB39D6B69}" name="Table4" displayName="Table4" ref="A2:C75" totalsRowShown="0">
  <autoFilter ref="A2:C75" xr:uid="{AB03CB8A-2925-4044-8FC8-25FBAC29505A}">
    <filterColumn colId="0" hiddenButton="1"/>
    <filterColumn colId="1" hiddenButton="1"/>
    <filterColumn colId="2" hiddenButton="1"/>
  </autoFilter>
  <tableColumns count="3">
    <tableColumn id="1" xr3:uid="{CB757EDD-6405-4698-AF36-5696B7FA9164}" name="User"/>
    <tableColumn id="2" xr3:uid="{70C8E3FB-4E28-4BE8-99D0-87DA03B71384}" name="Date"/>
    <tableColumn id="3" xr3:uid="{25B99BAB-3026-4C42-ADD4-6BEED46023A9}" name="Note"/>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BE701-BAFB-4E93-AFA3-CF687CCD54A4}">
  <sheetPr codeName="Sheet3">
    <tabColor theme="0" tint="-0.14999847407452621"/>
  </sheetPr>
  <dimension ref="C3:N44"/>
  <sheetViews>
    <sheetView workbookViewId="0">
      <selection activeCell="F6" sqref="F6"/>
    </sheetView>
  </sheetViews>
  <sheetFormatPr defaultColWidth="8.76171875" defaultRowHeight="14.35"/>
  <cols>
    <col min="1" max="3" width="8.76171875" style="23"/>
    <col min="4" max="4" width="15.76171875" style="23" customWidth="1"/>
    <col min="5" max="5" width="11.1171875" style="23" customWidth="1"/>
    <col min="6" max="6" width="10.1171875" style="23" customWidth="1"/>
    <col min="7" max="8" width="8.76171875" style="23"/>
    <col min="9" max="9" width="8.87890625" style="23" bestFit="1" customWidth="1"/>
    <col min="10" max="16384" width="8.76171875" style="23"/>
  </cols>
  <sheetData>
    <row r="3" spans="3:14">
      <c r="C3"/>
      <c r="D3"/>
      <c r="E3"/>
      <c r="F3"/>
      <c r="G3"/>
      <c r="H3"/>
      <c r="I3"/>
      <c r="J3"/>
      <c r="K3"/>
      <c r="L3"/>
      <c r="M3"/>
      <c r="N3"/>
    </row>
    <row r="4" spans="3:14">
      <c r="C4"/>
      <c r="D4"/>
      <c r="E4"/>
      <c r="F4"/>
      <c r="G4"/>
      <c r="H4"/>
      <c r="I4"/>
      <c r="J4"/>
      <c r="K4"/>
      <c r="L4"/>
      <c r="M4"/>
      <c r="N4"/>
    </row>
    <row r="5" spans="3:14" ht="14.7" thickBot="1">
      <c r="C5"/>
      <c r="D5"/>
      <c r="E5"/>
      <c r="F5"/>
      <c r="G5"/>
      <c r="H5"/>
      <c r="I5"/>
      <c r="J5"/>
      <c r="K5"/>
      <c r="L5"/>
      <c r="M5"/>
      <c r="N5"/>
    </row>
    <row r="6" spans="3:14" ht="14.7" thickBot="1">
      <c r="C6"/>
      <c r="D6" t="s">
        <v>2898</v>
      </c>
      <c r="E6"/>
      <c r="F6" s="25">
        <f ca="1">TODAY()</f>
        <v>46202</v>
      </c>
      <c r="G6" s="26"/>
      <c r="H6"/>
      <c r="I6" s="22"/>
      <c r="J6"/>
      <c r="K6"/>
      <c r="L6"/>
      <c r="M6"/>
      <c r="N6"/>
    </row>
    <row r="7" spans="3:14" ht="14.7" thickBot="1">
      <c r="C7"/>
      <c r="D7"/>
      <c r="E7"/>
      <c r="F7"/>
      <c r="G7"/>
      <c r="H7"/>
      <c r="I7"/>
      <c r="J7"/>
      <c r="K7"/>
      <c r="L7"/>
      <c r="M7"/>
      <c r="N7"/>
    </row>
    <row r="8" spans="3:14" ht="14.7" thickBot="1">
      <c r="C8"/>
      <c r="D8" t="s">
        <v>2899</v>
      </c>
      <c r="E8"/>
      <c r="F8" s="25">
        <f ca="1">TODAY()+14</f>
        <v>46216</v>
      </c>
      <c r="G8"/>
      <c r="H8"/>
      <c r="I8"/>
      <c r="J8"/>
      <c r="K8"/>
      <c r="L8"/>
      <c r="M8"/>
      <c r="N8"/>
    </row>
    <row r="9" spans="3:14">
      <c r="C9"/>
      <c r="D9"/>
      <c r="E9"/>
      <c r="F9"/>
      <c r="G9"/>
      <c r="H9"/>
      <c r="I9"/>
      <c r="J9"/>
      <c r="K9"/>
      <c r="L9"/>
      <c r="M9"/>
      <c r="N9"/>
    </row>
    <row r="10" spans="3:14">
      <c r="C10"/>
      <c r="D10" t="s">
        <v>2900</v>
      </c>
      <c r="E10"/>
      <c r="F10" s="24">
        <f ca="1">IF(AND(NOT(ISBLANK(F6)),NOT(ISBLANK(F8))),(F8-F6)/7,"enter dates")</f>
        <v>2</v>
      </c>
      <c r="G10"/>
      <c r="H10"/>
      <c r="I10"/>
      <c r="J10"/>
      <c r="K10"/>
      <c r="L10"/>
      <c r="M10"/>
      <c r="N10"/>
    </row>
    <row r="11" spans="3:14" ht="14.7" thickBot="1">
      <c r="C11"/>
      <c r="D11"/>
      <c r="E11"/>
      <c r="F11"/>
      <c r="G11"/>
      <c r="H11"/>
      <c r="I11"/>
      <c r="J11"/>
      <c r="K11"/>
      <c r="L11"/>
      <c r="M11"/>
      <c r="N11"/>
    </row>
    <row r="12" spans="3:14" ht="14.7" thickBot="1">
      <c r="C12"/>
      <c r="D12" t="s">
        <v>2901</v>
      </c>
      <c r="E12"/>
      <c r="F12" s="27">
        <v>8</v>
      </c>
      <c r="G12"/>
      <c r="H12"/>
      <c r="I12"/>
      <c r="J12"/>
      <c r="K12"/>
      <c r="L12"/>
      <c r="M12"/>
      <c r="N12"/>
    </row>
    <row r="13" spans="3:14" ht="14.7" thickBot="1">
      <c r="C13"/>
      <c r="D13"/>
      <c r="E13"/>
      <c r="F13"/>
      <c r="G13"/>
      <c r="H13"/>
      <c r="I13"/>
      <c r="J13"/>
      <c r="K13"/>
      <c r="L13"/>
      <c r="M13"/>
      <c r="N13"/>
    </row>
    <row r="14" spans="3:14" ht="14.7" thickBot="1">
      <c r="C14"/>
      <c r="D14" t="s">
        <v>2903</v>
      </c>
      <c r="E14"/>
      <c r="F14" s="27">
        <v>0</v>
      </c>
      <c r="G14"/>
      <c r="H14"/>
      <c r="I14"/>
      <c r="J14"/>
      <c r="K14"/>
      <c r="L14"/>
      <c r="M14"/>
      <c r="N14"/>
    </row>
    <row r="15" spans="3:14">
      <c r="C15"/>
      <c r="D15"/>
      <c r="E15"/>
      <c r="F15"/>
      <c r="G15"/>
      <c r="H15"/>
      <c r="I15"/>
      <c r="J15"/>
      <c r="K15"/>
      <c r="L15"/>
      <c r="M15"/>
      <c r="N15"/>
    </row>
    <row r="16" spans="3:14">
      <c r="C16"/>
      <c r="D16" t="s">
        <v>2902</v>
      </c>
      <c r="E16"/>
      <c r="F16">
        <f ca="1">(F10*5+F14)*F12</f>
        <v>80</v>
      </c>
      <c r="G16"/>
      <c r="H16"/>
      <c r="I16"/>
      <c r="J16"/>
      <c r="K16"/>
      <c r="L16"/>
      <c r="M16"/>
      <c r="N16"/>
    </row>
    <row r="17" spans="3:14">
      <c r="C17"/>
      <c r="D17"/>
      <c r="E17"/>
      <c r="F17"/>
      <c r="G17"/>
      <c r="H17"/>
      <c r="I17"/>
      <c r="J17"/>
      <c r="K17"/>
      <c r="L17"/>
      <c r="M17"/>
      <c r="N17"/>
    </row>
    <row r="18" spans="3:14">
      <c r="C18"/>
      <c r="D18"/>
      <c r="E18"/>
      <c r="F18"/>
      <c r="G18"/>
      <c r="H18"/>
      <c r="I18"/>
      <c r="J18"/>
      <c r="K18"/>
      <c r="L18"/>
      <c r="M18"/>
      <c r="N18"/>
    </row>
    <row r="19" spans="3:14">
      <c r="C19"/>
      <c r="D19"/>
      <c r="E19"/>
      <c r="F19"/>
      <c r="G19"/>
      <c r="H19"/>
      <c r="I19"/>
      <c r="J19"/>
      <c r="K19"/>
      <c r="L19"/>
      <c r="M19"/>
      <c r="N19"/>
    </row>
    <row r="20" spans="3:14">
      <c r="C20"/>
      <c r="D20"/>
      <c r="E20"/>
      <c r="F20"/>
      <c r="G20"/>
      <c r="H20"/>
      <c r="I20"/>
      <c r="J20"/>
      <c r="K20"/>
      <c r="L20"/>
      <c r="M20"/>
      <c r="N20"/>
    </row>
    <row r="21" spans="3:14">
      <c r="C21"/>
      <c r="D21"/>
      <c r="E21"/>
      <c r="F21"/>
      <c r="G21"/>
      <c r="H21"/>
      <c r="I21"/>
      <c r="J21"/>
      <c r="K21"/>
      <c r="L21"/>
      <c r="M21"/>
      <c r="N21"/>
    </row>
    <row r="22" spans="3:14">
      <c r="C22"/>
      <c r="D22"/>
      <c r="E22"/>
      <c r="F22"/>
      <c r="G22"/>
      <c r="H22"/>
      <c r="I22"/>
      <c r="J22"/>
      <c r="K22"/>
      <c r="L22"/>
      <c r="M22"/>
      <c r="N22"/>
    </row>
    <row r="23" spans="3:14">
      <c r="C23"/>
      <c r="D23"/>
      <c r="E23"/>
      <c r="F23"/>
      <c r="G23"/>
      <c r="H23"/>
      <c r="I23"/>
      <c r="J23"/>
      <c r="K23"/>
      <c r="L23"/>
      <c r="M23"/>
      <c r="N23"/>
    </row>
    <row r="24" spans="3:14">
      <c r="C24"/>
      <c r="D24"/>
      <c r="E24"/>
      <c r="F24"/>
      <c r="G24"/>
      <c r="H24"/>
      <c r="I24"/>
      <c r="J24"/>
      <c r="K24"/>
      <c r="L24"/>
      <c r="M24"/>
      <c r="N24"/>
    </row>
    <row r="25" spans="3:14">
      <c r="C25"/>
      <c r="D25"/>
      <c r="E25"/>
      <c r="F25"/>
      <c r="G25"/>
      <c r="H25"/>
      <c r="I25"/>
      <c r="J25"/>
      <c r="K25"/>
      <c r="L25"/>
      <c r="M25"/>
      <c r="N25"/>
    </row>
    <row r="26" spans="3:14">
      <c r="C26"/>
      <c r="D26"/>
      <c r="E26"/>
      <c r="F26"/>
      <c r="G26"/>
      <c r="H26"/>
      <c r="I26"/>
      <c r="J26"/>
      <c r="K26"/>
      <c r="L26"/>
      <c r="M26"/>
      <c r="N26"/>
    </row>
    <row r="27" spans="3:14">
      <c r="C27"/>
      <c r="D27"/>
      <c r="E27"/>
      <c r="F27"/>
      <c r="G27"/>
      <c r="H27"/>
      <c r="I27"/>
      <c r="J27"/>
      <c r="K27"/>
      <c r="L27"/>
      <c r="M27"/>
      <c r="N27"/>
    </row>
    <row r="28" spans="3:14">
      <c r="C28"/>
      <c r="D28"/>
      <c r="E28"/>
      <c r="F28"/>
      <c r="G28"/>
      <c r="H28"/>
      <c r="I28"/>
      <c r="J28"/>
      <c r="K28"/>
      <c r="L28"/>
      <c r="M28"/>
      <c r="N28"/>
    </row>
    <row r="29" spans="3:14">
      <c r="C29"/>
      <c r="D29"/>
      <c r="E29"/>
      <c r="F29"/>
      <c r="G29"/>
      <c r="H29"/>
      <c r="I29"/>
      <c r="J29"/>
      <c r="K29"/>
      <c r="L29"/>
      <c r="M29"/>
      <c r="N29"/>
    </row>
    <row r="30" spans="3:14">
      <c r="C30"/>
      <c r="D30"/>
      <c r="E30"/>
      <c r="F30"/>
      <c r="G30"/>
      <c r="H30"/>
      <c r="I30"/>
      <c r="J30"/>
      <c r="K30"/>
      <c r="L30"/>
      <c r="M30"/>
      <c r="N30"/>
    </row>
    <row r="31" spans="3:14">
      <c r="C31"/>
      <c r="D31"/>
      <c r="E31"/>
      <c r="F31"/>
      <c r="G31"/>
      <c r="H31"/>
      <c r="I31"/>
      <c r="J31"/>
      <c r="K31"/>
      <c r="L31"/>
      <c r="M31"/>
      <c r="N31"/>
    </row>
    <row r="32" spans="3:14">
      <c r="C32"/>
      <c r="D32"/>
      <c r="E32"/>
      <c r="F32"/>
      <c r="G32"/>
      <c r="H32"/>
      <c r="I32"/>
      <c r="J32"/>
      <c r="K32"/>
      <c r="L32"/>
      <c r="M32"/>
      <c r="N32"/>
    </row>
    <row r="33" spans="3:14">
      <c r="C33"/>
      <c r="D33"/>
      <c r="E33"/>
      <c r="F33"/>
      <c r="G33"/>
      <c r="H33"/>
      <c r="I33"/>
      <c r="J33"/>
      <c r="K33"/>
      <c r="L33"/>
      <c r="M33"/>
      <c r="N33"/>
    </row>
    <row r="34" spans="3:14">
      <c r="C34"/>
      <c r="D34"/>
      <c r="E34"/>
      <c r="F34"/>
      <c r="G34"/>
      <c r="H34"/>
      <c r="I34"/>
      <c r="J34"/>
      <c r="K34"/>
      <c r="L34"/>
      <c r="M34"/>
      <c r="N34"/>
    </row>
    <row r="35" spans="3:14">
      <c r="C35"/>
      <c r="D35"/>
      <c r="E35"/>
      <c r="F35"/>
      <c r="G35"/>
      <c r="H35"/>
      <c r="I35"/>
      <c r="J35"/>
      <c r="K35"/>
      <c r="L35"/>
      <c r="M35"/>
      <c r="N35"/>
    </row>
    <row r="36" spans="3:14">
      <c r="C36"/>
      <c r="D36"/>
      <c r="E36"/>
      <c r="F36"/>
      <c r="G36"/>
      <c r="H36"/>
      <c r="I36"/>
      <c r="J36"/>
      <c r="K36"/>
      <c r="L36"/>
      <c r="M36"/>
      <c r="N36"/>
    </row>
    <row r="37" spans="3:14">
      <c r="C37"/>
      <c r="D37"/>
      <c r="E37"/>
      <c r="F37"/>
      <c r="G37"/>
      <c r="H37"/>
      <c r="I37"/>
      <c r="J37"/>
      <c r="K37"/>
      <c r="L37"/>
      <c r="M37"/>
      <c r="N37"/>
    </row>
    <row r="38" spans="3:14">
      <c r="C38"/>
      <c r="D38"/>
      <c r="E38"/>
      <c r="F38"/>
      <c r="G38"/>
      <c r="H38"/>
      <c r="I38"/>
      <c r="J38"/>
      <c r="K38"/>
      <c r="L38"/>
      <c r="M38"/>
      <c r="N38"/>
    </row>
    <row r="39" spans="3:14">
      <c r="C39"/>
      <c r="D39"/>
      <c r="E39"/>
      <c r="F39"/>
      <c r="G39"/>
      <c r="H39"/>
      <c r="I39"/>
      <c r="J39"/>
      <c r="K39"/>
      <c r="L39"/>
      <c r="M39"/>
      <c r="N39"/>
    </row>
    <row r="40" spans="3:14">
      <c r="C40"/>
      <c r="D40"/>
      <c r="E40"/>
      <c r="F40"/>
      <c r="G40"/>
      <c r="H40"/>
      <c r="I40"/>
      <c r="J40"/>
      <c r="K40"/>
      <c r="L40"/>
      <c r="M40"/>
      <c r="N40"/>
    </row>
    <row r="41" spans="3:14">
      <c r="C41"/>
      <c r="D41"/>
      <c r="E41"/>
      <c r="F41"/>
      <c r="G41"/>
      <c r="H41"/>
      <c r="I41"/>
      <c r="J41"/>
      <c r="K41"/>
      <c r="L41"/>
      <c r="M41"/>
      <c r="N41"/>
    </row>
    <row r="42" spans="3:14">
      <c r="C42"/>
      <c r="D42"/>
      <c r="E42"/>
      <c r="F42"/>
      <c r="G42"/>
      <c r="H42"/>
      <c r="I42"/>
      <c r="J42"/>
      <c r="K42"/>
      <c r="L42"/>
      <c r="M42"/>
      <c r="N42"/>
    </row>
    <row r="43" spans="3:14">
      <c r="C43"/>
      <c r="D43"/>
      <c r="E43"/>
      <c r="F43"/>
      <c r="G43"/>
      <c r="H43"/>
      <c r="I43"/>
      <c r="J43"/>
      <c r="K43"/>
      <c r="L43"/>
      <c r="M43"/>
      <c r="N43"/>
    </row>
    <row r="44" spans="3:14">
      <c r="C44"/>
      <c r="D44"/>
      <c r="E44"/>
      <c r="F44"/>
      <c r="G44"/>
      <c r="H44"/>
      <c r="I44"/>
      <c r="J44"/>
      <c r="K44"/>
      <c r="L44"/>
      <c r="M44"/>
      <c r="N4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88217-D97C-40CB-B71B-043AF3D003DB}">
  <sheetPr codeName="Sheet1">
    <tabColor rgb="FF7030A0"/>
  </sheetPr>
  <dimension ref="A1:T15"/>
  <sheetViews>
    <sheetView workbookViewId="0">
      <selection activeCell="C2" sqref="C2"/>
    </sheetView>
  </sheetViews>
  <sheetFormatPr defaultRowHeight="14.35"/>
  <cols>
    <col min="1" max="1" width="16.87890625" bestFit="1" customWidth="1"/>
    <col min="2" max="2" width="16" customWidth="1"/>
    <col min="3" max="3" width="20.87890625" customWidth="1"/>
    <col min="4" max="4" width="15.52734375" customWidth="1"/>
    <col min="5" max="5" width="14.3515625" customWidth="1"/>
    <col min="6" max="6" width="15.76171875" customWidth="1"/>
    <col min="7" max="7" width="20.64453125" customWidth="1"/>
    <col min="8" max="8" width="15.3515625" customWidth="1"/>
    <col min="9" max="9" width="14.234375" customWidth="1"/>
    <col min="10" max="10" width="11.87890625" bestFit="1" customWidth="1"/>
    <col min="11" max="11" width="13.3515625" bestFit="1" customWidth="1"/>
  </cols>
  <sheetData>
    <row r="1" spans="1:20" ht="37.200000000000003" customHeight="1">
      <c r="A1" t="s">
        <v>3882</v>
      </c>
      <c r="B1" s="1" t="s">
        <v>3886</v>
      </c>
      <c r="C1" s="1" t="s">
        <v>3885</v>
      </c>
      <c r="D1" s="1" t="s">
        <v>3884</v>
      </c>
      <c r="E1" s="1" t="s">
        <v>3883</v>
      </c>
      <c r="F1" s="1" t="s">
        <v>3890</v>
      </c>
      <c r="G1" s="1" t="s">
        <v>3887</v>
      </c>
      <c r="H1" s="1" t="s">
        <v>3888</v>
      </c>
      <c r="I1" s="1" t="s">
        <v>3889</v>
      </c>
      <c r="J1" s="1" t="s">
        <v>3892</v>
      </c>
      <c r="K1" s="1" t="s">
        <v>3893</v>
      </c>
      <c r="L1" s="1"/>
      <c r="M1" s="1"/>
      <c r="N1" s="1"/>
      <c r="O1" s="1"/>
      <c r="P1" s="1"/>
      <c r="Q1" s="1"/>
      <c r="R1" s="1"/>
      <c r="S1" s="1"/>
      <c r="T1" s="1"/>
    </row>
    <row r="2" spans="1:20">
      <c r="A2" t="s">
        <v>4000</v>
      </c>
      <c r="B2" s="71">
        <v>130.52777777777771</v>
      </c>
      <c r="C2" s="71">
        <v>308.85384615384618</v>
      </c>
      <c r="D2" s="71">
        <v>92.307692307692307</v>
      </c>
      <c r="E2" s="71">
        <f>SUM(B2,C2,D2)</f>
        <v>531.68931623931621</v>
      </c>
      <c r="F2" s="71">
        <v>0</v>
      </c>
      <c r="G2" s="71">
        <v>4.3499999999999996</v>
      </c>
      <c r="H2" s="71">
        <v>4.3499999999999996</v>
      </c>
      <c r="I2" s="71">
        <f>SUM(F2,G2,H2)</f>
        <v>8.6999999999999993</v>
      </c>
      <c r="J2" s="52">
        <v>151990.14869999999</v>
      </c>
      <c r="K2" s="52">
        <v>197386.16829999999</v>
      </c>
    </row>
    <row r="3" spans="1:20">
      <c r="A3" t="s">
        <v>3891</v>
      </c>
      <c r="B3" s="71">
        <f t="shared" ref="B3:K3" si="0">SUM(B2:B2)</f>
        <v>130.52777777777771</v>
      </c>
      <c r="C3" s="71">
        <f t="shared" si="0"/>
        <v>308.85384615384618</v>
      </c>
      <c r="D3" s="71">
        <f t="shared" si="0"/>
        <v>92.307692307692307</v>
      </c>
      <c r="E3" s="71">
        <f t="shared" si="0"/>
        <v>531.68931623931621</v>
      </c>
      <c r="F3" s="71">
        <f t="shared" si="0"/>
        <v>0</v>
      </c>
      <c r="G3" s="71">
        <f t="shared" si="0"/>
        <v>4.3499999999999996</v>
      </c>
      <c r="H3" s="71">
        <f t="shared" si="0"/>
        <v>4.3499999999999996</v>
      </c>
      <c r="I3" s="71">
        <f t="shared" si="0"/>
        <v>8.6999999999999993</v>
      </c>
      <c r="J3" s="52">
        <f t="shared" si="0"/>
        <v>151990.14869999999</v>
      </c>
      <c r="K3" s="52">
        <f t="shared" si="0"/>
        <v>197386.16829999999</v>
      </c>
    </row>
    <row r="4" spans="1:20">
      <c r="B4" s="72"/>
      <c r="C4" s="72"/>
      <c r="D4" s="72"/>
      <c r="E4" s="72"/>
      <c r="F4" s="72"/>
      <c r="G4" s="72"/>
      <c r="H4" s="72"/>
      <c r="I4" s="72"/>
      <c r="J4" s="52"/>
      <c r="K4" s="52"/>
    </row>
    <row r="5" spans="1:20">
      <c r="B5" s="72"/>
      <c r="C5" s="72"/>
      <c r="D5" s="72"/>
      <c r="E5" s="72"/>
      <c r="F5" s="72"/>
      <c r="G5" s="72"/>
      <c r="H5" s="72"/>
      <c r="I5" s="72"/>
      <c r="J5" s="52"/>
      <c r="K5" s="52"/>
    </row>
    <row r="6" spans="1:20">
      <c r="B6" s="72"/>
      <c r="C6" s="72"/>
      <c r="D6" s="72"/>
      <c r="E6" s="72"/>
      <c r="F6" s="72"/>
      <c r="G6" s="72"/>
      <c r="H6" s="72"/>
      <c r="I6" s="72"/>
      <c r="J6" s="52"/>
      <c r="K6" s="52"/>
    </row>
    <row r="7" spans="1:20">
      <c r="B7" s="72"/>
      <c r="C7" s="72"/>
      <c r="D7" s="72"/>
      <c r="E7" s="72"/>
      <c r="F7" s="72"/>
      <c r="G7" s="72"/>
      <c r="H7" s="72"/>
      <c r="I7" s="72"/>
      <c r="J7" s="52"/>
      <c r="K7" s="52"/>
    </row>
    <row r="8" spans="1:20">
      <c r="B8" s="72"/>
      <c r="C8" s="72"/>
      <c r="D8" s="72"/>
      <c r="E8" s="72"/>
      <c r="F8" s="72"/>
      <c r="G8" s="72"/>
      <c r="H8" s="72"/>
      <c r="I8" s="72"/>
      <c r="J8" s="52"/>
      <c r="K8" s="52"/>
    </row>
    <row r="9" spans="1:20">
      <c r="B9" s="72"/>
      <c r="C9" s="72"/>
      <c r="D9" s="72"/>
      <c r="E9" s="72"/>
      <c r="F9" s="72"/>
      <c r="G9" s="72"/>
      <c r="H9" s="72"/>
      <c r="I9" s="72"/>
      <c r="J9" s="52"/>
      <c r="K9" s="52"/>
    </row>
    <row r="10" spans="1:20">
      <c r="B10" s="72"/>
      <c r="C10" s="72"/>
      <c r="D10" s="72"/>
      <c r="E10" s="72"/>
      <c r="F10" s="72"/>
      <c r="G10" s="72"/>
      <c r="H10" s="72"/>
      <c r="I10" s="72"/>
      <c r="J10" s="52"/>
      <c r="K10" s="52"/>
    </row>
    <row r="11" spans="1:20">
      <c r="B11" s="72"/>
      <c r="C11" s="72"/>
      <c r="D11" s="72"/>
      <c r="E11" s="72"/>
      <c r="F11" s="72"/>
      <c r="G11" s="72"/>
      <c r="H11" s="72"/>
      <c r="I11" s="72"/>
      <c r="J11" s="52"/>
      <c r="K11" s="52"/>
    </row>
    <row r="12" spans="1:20">
      <c r="B12" s="72"/>
      <c r="C12" s="72"/>
      <c r="D12" s="72"/>
      <c r="E12" s="72"/>
      <c r="F12" s="72"/>
      <c r="G12" s="72"/>
      <c r="H12" s="72"/>
      <c r="I12" s="72"/>
      <c r="J12" s="52"/>
      <c r="K12" s="52"/>
    </row>
    <row r="13" spans="1:20">
      <c r="B13" s="37"/>
      <c r="C13" s="37"/>
      <c r="D13" s="37"/>
      <c r="E13" s="37"/>
      <c r="F13" s="37"/>
      <c r="G13" s="37"/>
      <c r="H13" s="37"/>
      <c r="I13" s="37"/>
      <c r="J13" s="33"/>
      <c r="K13" s="33"/>
    </row>
    <row r="14" spans="1:20">
      <c r="B14" s="37"/>
      <c r="C14" s="37"/>
      <c r="D14" s="37"/>
      <c r="E14" s="37"/>
      <c r="F14" s="37"/>
      <c r="G14" s="37"/>
      <c r="H14" s="37"/>
      <c r="I14" s="37"/>
      <c r="J14" s="33"/>
      <c r="K14" s="33"/>
    </row>
    <row r="15" spans="1:20">
      <c r="B15" s="37"/>
      <c r="C15" s="37"/>
      <c r="D15" s="37"/>
      <c r="E15" s="37"/>
      <c r="F15" s="37"/>
      <c r="G15" s="37"/>
      <c r="H15" s="37"/>
      <c r="I15" s="37"/>
      <c r="J15" s="33"/>
      <c r="K15" s="3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43" r:id="rId4" name="Button 15">
              <controlPr defaultSize="0" print="0" autoFill="0" autoPict="0" macro="[0]!SummaryRefresh">
                <anchor moveWithCells="1" sizeWithCells="1">
                  <from>
                    <xdr:col>0</xdr:col>
                    <xdr:colOff>38100</xdr:colOff>
                    <xdr:row>0</xdr:row>
                    <xdr:rowOff>29633</xdr:rowOff>
                  </from>
                  <to>
                    <xdr:col>0</xdr:col>
                    <xdr:colOff>706967</xdr:colOff>
                    <xdr:row>0</xdr:row>
                    <xdr:rowOff>287867</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59994-4340-42C7-9211-2ABFF0EC1487}">
  <sheetPr codeName="Sheet8">
    <tabColor rgb="FFFF0000"/>
  </sheetPr>
  <dimension ref="A1"/>
  <sheetViews>
    <sheetView workbookViewId="0">
      <selection activeCell="R10" sqref="R10"/>
    </sheetView>
  </sheetViews>
  <sheetFormatPr defaultRowHeight="14.3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88D5F-221D-4AE4-BBBA-87BBF0DBA1BC}">
  <sheetPr codeName="Sheet15">
    <tabColor rgb="FF00B0F0"/>
    <outlinePr summaryBelow="0"/>
  </sheetPr>
  <dimension ref="A1:AJ44"/>
  <sheetViews>
    <sheetView tabSelected="1" zoomScale="80" zoomScaleNormal="80" workbookViewId="0">
      <pane xSplit="6" ySplit="2" topLeftCell="G3" activePane="bottomRight" state="frozen"/>
      <selection pane="topRight" activeCell="G1" sqref="G1"/>
      <selection pane="bottomLeft" activeCell="A3" sqref="A3"/>
      <selection pane="bottomRight" activeCell="B10" sqref="B10"/>
    </sheetView>
  </sheetViews>
  <sheetFormatPr defaultRowHeight="14.35" outlineLevelRow="1" outlineLevelCol="1"/>
  <cols>
    <col min="1" max="1" width="23.64453125" customWidth="1"/>
    <col min="2" max="2" width="22.76171875" customWidth="1"/>
    <col min="3" max="3" width="4.52734375" customWidth="1"/>
    <col min="4" max="5" width="5.3515625" customWidth="1"/>
    <col min="6" max="6" width="24.3515625" customWidth="1"/>
    <col min="7" max="7" width="6.234375" customWidth="1"/>
    <col min="8" max="8" width="5.64453125" customWidth="1"/>
    <col min="9" max="9" width="4.87890625" customWidth="1"/>
    <col min="10" max="10" width="6.76171875" customWidth="1"/>
    <col min="11" max="12" width="8.87890625" style="10" customWidth="1" outlineLevel="1"/>
    <col min="13" max="13" width="8.87890625" style="24" customWidth="1" outlineLevel="1"/>
    <col min="14" max="15" width="11.64453125" style="24" customWidth="1" outlineLevel="1"/>
    <col min="16" max="17" width="9.64453125" style="24" customWidth="1" outlineLevel="1"/>
    <col min="18" max="18" width="13.1171875" style="33" customWidth="1"/>
    <col min="19" max="19" width="10.87890625" style="33" customWidth="1" outlineLevel="1"/>
    <col min="20" max="21" width="15.1171875" style="33" customWidth="1" outlineLevel="1"/>
    <col min="22" max="23" width="12.234375" style="33" customWidth="1" outlineLevel="1"/>
    <col min="24" max="24" width="11.87890625" style="33" customWidth="1" outlineLevel="1"/>
    <col min="25" max="25" width="11.87890625" style="33" bestFit="1" customWidth="1"/>
    <col min="26" max="26" width="13.3515625" style="33" hidden="1" customWidth="1" outlineLevel="1"/>
    <col min="27" max="28" width="15.1171875" style="33" hidden="1" customWidth="1" outlineLevel="1"/>
    <col min="29" max="30" width="12.234375" style="33" hidden="1" customWidth="1" outlineLevel="1"/>
    <col min="31" max="31" width="11.87890625" style="33" hidden="1" customWidth="1" outlineLevel="1"/>
    <col min="32" max="32" width="11.87890625" style="33" bestFit="1" customWidth="1" collapsed="1"/>
    <col min="33" max="33" width="7.64453125" customWidth="1"/>
    <col min="36" max="36" width="0" hidden="1" customWidth="1"/>
  </cols>
  <sheetData>
    <row r="1" spans="1:36" ht="43">
      <c r="A1" s="3" t="s">
        <v>39</v>
      </c>
      <c r="B1" s="3" t="s">
        <v>20</v>
      </c>
      <c r="C1" s="4" t="s">
        <v>3947</v>
      </c>
      <c r="D1" s="4" t="s">
        <v>3948</v>
      </c>
      <c r="E1" s="4" t="s">
        <v>3949</v>
      </c>
      <c r="F1" s="3" t="s">
        <v>43</v>
      </c>
      <c r="G1" s="4" t="s">
        <v>3946</v>
      </c>
      <c r="H1" s="4" t="s">
        <v>3950</v>
      </c>
      <c r="I1" s="4" t="s">
        <v>3951</v>
      </c>
      <c r="J1" s="4" t="s">
        <v>3952</v>
      </c>
      <c r="K1" s="11" t="s">
        <v>3482</v>
      </c>
      <c r="L1" s="11" t="s">
        <v>3870</v>
      </c>
      <c r="M1" s="4" t="s">
        <v>0</v>
      </c>
      <c r="N1" s="4" t="s">
        <v>1</v>
      </c>
      <c r="O1" s="4" t="s">
        <v>3868</v>
      </c>
      <c r="P1" s="4" t="s">
        <v>2</v>
      </c>
      <c r="Q1" s="4" t="s">
        <v>3867</v>
      </c>
      <c r="R1" s="4" t="s">
        <v>3953</v>
      </c>
      <c r="S1" s="47" t="s">
        <v>3876</v>
      </c>
      <c r="T1" s="47" t="s">
        <v>3877</v>
      </c>
      <c r="U1" s="47" t="s">
        <v>3942</v>
      </c>
      <c r="V1" s="47" t="s">
        <v>3878</v>
      </c>
      <c r="W1" s="47" t="s">
        <v>3941</v>
      </c>
      <c r="X1" s="47" t="s">
        <v>3879</v>
      </c>
      <c r="Y1" s="47" t="s">
        <v>3880</v>
      </c>
      <c r="Z1" s="44" t="s">
        <v>3871</v>
      </c>
      <c r="AA1" s="44" t="s">
        <v>3872</v>
      </c>
      <c r="AB1" s="44" t="s">
        <v>3943</v>
      </c>
      <c r="AC1" s="44" t="s">
        <v>3873</v>
      </c>
      <c r="AD1" s="44" t="s">
        <v>3944</v>
      </c>
      <c r="AE1" s="44" t="s">
        <v>3874</v>
      </c>
      <c r="AF1" s="44" t="s">
        <v>3875</v>
      </c>
      <c r="AG1" s="13" t="s">
        <v>119</v>
      </c>
      <c r="AJ1" t="s">
        <v>2882</v>
      </c>
    </row>
    <row r="2" spans="1:36">
      <c r="A2" s="2" t="s">
        <v>38</v>
      </c>
      <c r="B2" s="2"/>
      <c r="C2" s="62"/>
      <c r="D2" s="62"/>
      <c r="E2" s="62"/>
      <c r="F2" s="62"/>
      <c r="G2" s="62"/>
      <c r="H2" s="62"/>
      <c r="I2" s="62"/>
      <c r="J2" s="62"/>
      <c r="K2" s="12"/>
      <c r="L2" s="12"/>
      <c r="M2" s="76">
        <f t="shared" ref="M2:AF2" ca="1" si="0">SUM(M3,M17,M34)</f>
        <v>130.52777777777771</v>
      </c>
      <c r="N2" s="76">
        <f t="shared" ca="1" si="0"/>
        <v>313.2038461538462</v>
      </c>
      <c r="O2" s="76">
        <f t="shared" ca="1" si="0"/>
        <v>2</v>
      </c>
      <c r="P2" s="76">
        <f t="shared" ca="1" si="0"/>
        <v>96.657692307692301</v>
      </c>
      <c r="Q2" s="76">
        <f t="shared" ca="1" si="0"/>
        <v>53</v>
      </c>
      <c r="R2" s="63">
        <f t="shared" si="0"/>
        <v>111081.57052426794</v>
      </c>
      <c r="S2" s="63">
        <f t="shared" ca="1" si="0"/>
        <v>8105.1222222222177</v>
      </c>
      <c r="T2" s="63">
        <f t="shared" ca="1" si="0"/>
        <v>19460.875961538462</v>
      </c>
      <c r="U2" s="63">
        <f t="shared" ca="1" si="0"/>
        <v>130.19999999999999</v>
      </c>
      <c r="V2" s="63">
        <f t="shared" ca="1" si="0"/>
        <v>6010.2144230769227</v>
      </c>
      <c r="W2" s="63">
        <f t="shared" ca="1" si="0"/>
        <v>3286</v>
      </c>
      <c r="X2" s="63">
        <f t="shared" ca="1" si="0"/>
        <v>114997.73605048134</v>
      </c>
      <c r="Y2" s="63">
        <f t="shared" ca="1" si="0"/>
        <v>151990.14865731896</v>
      </c>
      <c r="Z2" s="63">
        <f t="shared" ca="1" si="0"/>
        <v>11752.427222222215</v>
      </c>
      <c r="AA2" s="63">
        <f t="shared" ca="1" si="0"/>
        <v>28218.270144230773</v>
      </c>
      <c r="AB2" s="63">
        <f t="shared" ca="1" si="0"/>
        <v>188.79</v>
      </c>
      <c r="AC2" s="63">
        <f t="shared" ca="1" si="0"/>
        <v>8714.810913461537</v>
      </c>
      <c r="AD2" s="63">
        <f t="shared" ca="1" si="0"/>
        <v>4764.7</v>
      </c>
      <c r="AE2" s="63">
        <f t="shared" ca="1" si="0"/>
        <v>143747.17006310169</v>
      </c>
      <c r="AF2" s="63">
        <f t="shared" ca="1" si="0"/>
        <v>197386.16834301621</v>
      </c>
      <c r="AG2" s="64">
        <f ca="1">(AF2-Y2)/+AF2</f>
        <v>0.22998581950690883</v>
      </c>
    </row>
    <row r="3" spans="1:36" s="53" customFormat="1">
      <c r="A3" s="53" t="s">
        <v>105</v>
      </c>
      <c r="C3" s="54"/>
      <c r="D3" s="54"/>
      <c r="E3" s="54"/>
      <c r="F3" s="54"/>
      <c r="G3" s="54"/>
      <c r="H3" s="54"/>
      <c r="I3" s="54"/>
      <c r="J3" s="54"/>
      <c r="K3" s="73"/>
      <c r="L3" s="73"/>
      <c r="M3" s="79">
        <f t="shared" ref="M3:AF3" ca="1" si="1">SUM(M4,M6,M15)</f>
        <v>126.52777777777771</v>
      </c>
      <c r="N3" s="79">
        <f t="shared" ca="1" si="1"/>
        <v>300.85384615384618</v>
      </c>
      <c r="O3" s="79">
        <f t="shared" ca="1" si="1"/>
        <v>0</v>
      </c>
      <c r="P3" s="79">
        <f t="shared" ca="1" si="1"/>
        <v>92.307692307692307</v>
      </c>
      <c r="Q3" s="79">
        <f t="shared" ca="1" si="1"/>
        <v>0</v>
      </c>
      <c r="R3" s="55">
        <f t="shared" si="1"/>
        <v>107927</v>
      </c>
      <c r="S3" s="55">
        <f t="shared" ca="1" si="1"/>
        <v>7844.7222222222181</v>
      </c>
      <c r="T3" s="55">
        <f t="shared" ca="1" si="1"/>
        <v>18652.938461538462</v>
      </c>
      <c r="U3" s="55">
        <f t="shared" ca="1" si="1"/>
        <v>0</v>
      </c>
      <c r="V3" s="55">
        <f t="shared" ca="1" si="1"/>
        <v>5723.0769230769229</v>
      </c>
      <c r="W3" s="55">
        <f t="shared" ca="1" si="1"/>
        <v>0</v>
      </c>
      <c r="X3" s="55">
        <f t="shared" ca="1" si="1"/>
        <v>107927</v>
      </c>
      <c r="Y3" s="55">
        <f t="shared" ca="1" si="1"/>
        <v>140147.73760683762</v>
      </c>
      <c r="Z3" s="55">
        <f t="shared" ca="1" si="1"/>
        <v>11374.847222222215</v>
      </c>
      <c r="AA3" s="55">
        <f t="shared" ca="1" si="1"/>
        <v>27046.760769230772</v>
      </c>
      <c r="AB3" s="55">
        <f t="shared" ca="1" si="1"/>
        <v>0</v>
      </c>
      <c r="AC3" s="55">
        <f t="shared" ca="1" si="1"/>
        <v>8298.4615384615372</v>
      </c>
      <c r="AD3" s="55">
        <f t="shared" ca="1" si="1"/>
        <v>0</v>
      </c>
      <c r="AE3" s="55">
        <f t="shared" ca="1" si="1"/>
        <v>134908.75</v>
      </c>
      <c r="AF3" s="55">
        <f t="shared" ca="1" si="1"/>
        <v>181628.81952991453</v>
      </c>
      <c r="AG3" s="56"/>
    </row>
    <row r="4" spans="1:36" s="57" customFormat="1">
      <c r="B4" s="57" t="s">
        <v>64</v>
      </c>
      <c r="C4" s="58">
        <v>1</v>
      </c>
      <c r="D4" s="58">
        <v>1</v>
      </c>
      <c r="E4" s="58"/>
      <c r="G4" s="58"/>
      <c r="H4" s="58"/>
      <c r="I4" s="58"/>
      <c r="J4" s="58"/>
      <c r="K4" s="74"/>
      <c r="L4" s="74"/>
      <c r="M4" s="75">
        <f t="shared" ref="M4:AF4" ca="1" si="2">SUM(M5:M5)</f>
        <v>12.444444444444445</v>
      </c>
      <c r="N4" s="75">
        <f t="shared" ca="1" si="2"/>
        <v>15.384615384615385</v>
      </c>
      <c r="O4" s="75">
        <f t="shared" ca="1" si="2"/>
        <v>0</v>
      </c>
      <c r="P4" s="75">
        <f t="shared" ca="1" si="2"/>
        <v>0</v>
      </c>
      <c r="Q4" s="75">
        <f t="shared" ca="1" si="2"/>
        <v>0</v>
      </c>
      <c r="R4" s="59">
        <f t="shared" si="2"/>
        <v>0</v>
      </c>
      <c r="S4" s="60">
        <f t="shared" ca="1" si="2"/>
        <v>771.55555555555554</v>
      </c>
      <c r="T4" s="60">
        <f t="shared" ca="1" si="2"/>
        <v>953.84615384615392</v>
      </c>
      <c r="U4" s="60">
        <f t="shared" ca="1" si="2"/>
        <v>0</v>
      </c>
      <c r="V4" s="60">
        <f t="shared" ca="1" si="2"/>
        <v>0</v>
      </c>
      <c r="W4" s="60">
        <f t="shared" ca="1" si="2"/>
        <v>0</v>
      </c>
      <c r="X4" s="60">
        <f t="shared" ca="1" si="2"/>
        <v>0</v>
      </c>
      <c r="Y4" s="60">
        <f t="shared" ca="1" si="2"/>
        <v>1725.4017094017095</v>
      </c>
      <c r="Z4" s="59">
        <f t="shared" ca="1" si="2"/>
        <v>1118.7555555555555</v>
      </c>
      <c r="AA4" s="59">
        <f t="shared" ca="1" si="2"/>
        <v>1383.0769230769231</v>
      </c>
      <c r="AB4" s="59">
        <f t="shared" ca="1" si="2"/>
        <v>0</v>
      </c>
      <c r="AC4" s="59">
        <f t="shared" ca="1" si="2"/>
        <v>0</v>
      </c>
      <c r="AD4" s="59">
        <f t="shared" ca="1" si="2"/>
        <v>0</v>
      </c>
      <c r="AE4" s="59">
        <f t="shared" ca="1" si="2"/>
        <v>0</v>
      </c>
      <c r="AF4" s="59">
        <f t="shared" ca="1" si="2"/>
        <v>2501.8324786324783</v>
      </c>
      <c r="AG4" s="61"/>
    </row>
    <row r="5" spans="1:36" outlineLevel="1">
      <c r="C5" s="65"/>
      <c r="D5" s="65"/>
      <c r="E5" s="65">
        <v>1</v>
      </c>
      <c r="F5" s="38" t="s">
        <v>64</v>
      </c>
      <c r="G5" s="65">
        <v>1</v>
      </c>
      <c r="H5" s="65">
        <v>1</v>
      </c>
      <c r="I5" s="65">
        <f ca="1">IF(ISBLANK(G5),"",G5*OFFSET(I5,-E5,-6))</f>
        <v>1</v>
      </c>
      <c r="J5" s="65">
        <f ca="1">IF(ISBLANK(H5),"",H5*OFFSET(J5,-E5,-6))</f>
        <v>1</v>
      </c>
      <c r="K5" s="10">
        <f>Drivers!$B$11</f>
        <v>0.25</v>
      </c>
      <c r="L5" s="10">
        <f>Drivers!$B$12</f>
        <v>0.45</v>
      </c>
      <c r="M5" s="71" cm="1">
        <f t="array" aca="1" ref="M5" ca="1">IF(ISBLANK($F5),"",INDEX(CompList[Design
'[h']],_xlfn.XMATCH($F5,CompList[items],0)))*I5</f>
        <v>12.444444444444445</v>
      </c>
      <c r="N5" s="71" cm="1">
        <f t="array" aca="1" ref="N5" ca="1">IF(ISBLANK($F5),"",INDEX(CompList[Construction
'[h']],_xlfn.XMATCH($F5,CompList[items],0)))*J5</f>
        <v>15.384615384615385</v>
      </c>
      <c r="O5" s="71" cm="1">
        <f t="array" aca="1" ref="O5" ca="1">IF(ISBLANK($F5),"",INDEX(CompList[Debug/Tryout '[h']],_xlfn.XMATCH($F5,CompList[items],0)))*J5</f>
        <v>0</v>
      </c>
      <c r="P5" s="71" cm="1">
        <f t="array" aca="1" ref="P5" ca="1">IF(ISBLANK($F5),"",INDEX(CompList[Installation
'[h']],_xlfn.XMATCH($F5,CompList[items],0)))*J5</f>
        <v>0</v>
      </c>
      <c r="Q5" s="71" cm="1">
        <f t="array" aca="1" ref="Q5" ca="1">IF(ISBLANK($F5),"",INDEX(CompList[Start up @ Client '[h']],_xlfn.XMATCH($F5,CompList[items],0)))*J5</f>
        <v>0</v>
      </c>
      <c r="R5" s="66" cm="1">
        <f t="array" ref="R5">IF(ISBLANK($F5),"",INDEX(CompList[Materail
Rate
 '[$/qua']],_xlfn.XMATCH($F5,CompList[items],0)))</f>
        <v>0</v>
      </c>
      <c r="S5" s="52">
        <f ca="1">M5*Drivers!$D$4</f>
        <v>771.55555555555554</v>
      </c>
      <c r="T5" s="52">
        <f ca="1">N5*Drivers!$D$4</f>
        <v>953.84615384615392</v>
      </c>
      <c r="U5" s="52">
        <f ca="1">O5*Drivers!$D$4</f>
        <v>0</v>
      </c>
      <c r="V5" s="52">
        <f ca="1">P5*Drivers!$D$4</f>
        <v>0</v>
      </c>
      <c r="W5" s="52">
        <f ca="1">Q5*Drivers!$D$4</f>
        <v>0</v>
      </c>
      <c r="X5" s="52">
        <f ca="1">R5*J5</f>
        <v>0</v>
      </c>
      <c r="Y5" s="52">
        <f ca="1">SUM(S5:X5)</f>
        <v>1725.4017094017095</v>
      </c>
      <c r="Z5" s="66">
        <f ca="1">S5*($L5+1)</f>
        <v>1118.7555555555555</v>
      </c>
      <c r="AA5" s="66">
        <f ca="1">T5*($L5+1)</f>
        <v>1383.0769230769231</v>
      </c>
      <c r="AB5" s="66">
        <f ca="1">U5*($L5+1)</f>
        <v>0</v>
      </c>
      <c r="AC5" s="66">
        <f ca="1">V5*($L5+1)</f>
        <v>0</v>
      </c>
      <c r="AD5" s="66">
        <f ca="1">W5*($L5+1)</f>
        <v>0</v>
      </c>
      <c r="AE5" s="66">
        <f ca="1">X5*(K5+1)</f>
        <v>0</v>
      </c>
      <c r="AF5" s="66">
        <f ca="1">SUM(Z5:AE5)</f>
        <v>2501.8324786324783</v>
      </c>
      <c r="AG5" s="9"/>
    </row>
    <row r="6" spans="1:36" s="57" customFormat="1">
      <c r="B6" s="57" t="s">
        <v>3987</v>
      </c>
      <c r="C6" s="58">
        <v>1</v>
      </c>
      <c r="D6" s="58">
        <v>1</v>
      </c>
      <c r="E6" s="58"/>
      <c r="G6" s="58"/>
      <c r="H6" s="58"/>
      <c r="I6" s="58"/>
      <c r="J6" s="58"/>
      <c r="K6" s="61"/>
      <c r="L6" s="61"/>
      <c r="M6" s="75">
        <f t="shared" ref="M6:AF6" ca="1" si="3">SUM(M7:M14)</f>
        <v>114.08333333333327</v>
      </c>
      <c r="N6" s="75">
        <f t="shared" ca="1" si="3"/>
        <v>285.46923076923082</v>
      </c>
      <c r="O6" s="75">
        <f t="shared" ca="1" si="3"/>
        <v>0</v>
      </c>
      <c r="P6" s="75">
        <f t="shared" ca="1" si="3"/>
        <v>92.307692307692307</v>
      </c>
      <c r="Q6" s="75">
        <f t="shared" ca="1" si="3"/>
        <v>0</v>
      </c>
      <c r="R6" s="59">
        <f t="shared" si="3"/>
        <v>107927</v>
      </c>
      <c r="S6" s="59">
        <f t="shared" ca="1" si="3"/>
        <v>7073.1666666666624</v>
      </c>
      <c r="T6" s="59">
        <f t="shared" ca="1" si="3"/>
        <v>17699.09230769231</v>
      </c>
      <c r="U6" s="59">
        <f t="shared" ca="1" si="3"/>
        <v>0</v>
      </c>
      <c r="V6" s="59">
        <f t="shared" ca="1" si="3"/>
        <v>5723.0769230769229</v>
      </c>
      <c r="W6" s="59">
        <f t="shared" ca="1" si="3"/>
        <v>0</v>
      </c>
      <c r="X6" s="59">
        <f t="shared" ca="1" si="3"/>
        <v>107927</v>
      </c>
      <c r="Y6" s="59">
        <f t="shared" ca="1" si="3"/>
        <v>138422.3358974359</v>
      </c>
      <c r="Z6" s="59">
        <f t="shared" ca="1" si="3"/>
        <v>10256.09166666666</v>
      </c>
      <c r="AA6" s="59">
        <f t="shared" ca="1" si="3"/>
        <v>25663.68384615385</v>
      </c>
      <c r="AB6" s="59">
        <f t="shared" ca="1" si="3"/>
        <v>0</v>
      </c>
      <c r="AC6" s="59">
        <f t="shared" ca="1" si="3"/>
        <v>8298.4615384615372</v>
      </c>
      <c r="AD6" s="59">
        <f t="shared" ca="1" si="3"/>
        <v>0</v>
      </c>
      <c r="AE6" s="59">
        <f t="shared" ca="1" si="3"/>
        <v>134908.75</v>
      </c>
      <c r="AF6" s="59">
        <f t="shared" ca="1" si="3"/>
        <v>179126.98705128205</v>
      </c>
      <c r="AG6" s="61"/>
    </row>
    <row r="7" spans="1:36" outlineLevel="1">
      <c r="C7" s="65"/>
      <c r="D7" s="65"/>
      <c r="E7" s="65">
        <f t="shared" ref="E7:E14" si="4">E6+1</f>
        <v>1</v>
      </c>
      <c r="F7" t="s">
        <v>4</v>
      </c>
      <c r="G7" s="65">
        <v>1</v>
      </c>
      <c r="H7" s="65">
        <v>1</v>
      </c>
      <c r="I7" s="65">
        <f t="shared" ref="I7:I14" ca="1" si="5">G7*OFFSET(I7,-E7,-6)</f>
        <v>1</v>
      </c>
      <c r="J7" s="65">
        <f t="shared" ref="J7:J14" ca="1" si="6">H7*OFFSET(J7,-E7,-6)</f>
        <v>1</v>
      </c>
      <c r="K7" s="9">
        <f>Drivers!$B$11</f>
        <v>0.25</v>
      </c>
      <c r="L7" s="9">
        <f>Drivers!$B$12</f>
        <v>0.45</v>
      </c>
      <c r="M7" s="71">
        <f ca="1">I7*16.4222222222222</f>
        <v>16.422222222222199</v>
      </c>
      <c r="N7" s="71">
        <f ca="1">J7*57</f>
        <v>57</v>
      </c>
      <c r="O7" s="71">
        <f t="shared" ref="O7:O14" ca="1" si="7">J7*0</f>
        <v>0</v>
      </c>
      <c r="P7" s="71">
        <f ca="1">J7*92.3076923076923</f>
        <v>92.307692307692307</v>
      </c>
      <c r="Q7" s="71">
        <f t="shared" ref="Q7:Q14" ca="1" si="8">J7*0</f>
        <v>0</v>
      </c>
      <c r="R7" s="66">
        <v>2603.5</v>
      </c>
      <c r="S7" s="66">
        <f ca="1">M7*Drivers!$D$4</f>
        <v>1018.1777777777763</v>
      </c>
      <c r="T7" s="66">
        <f ca="1">N7*Drivers!$D$4</f>
        <v>3534</v>
      </c>
      <c r="U7" s="66">
        <f ca="1">O7*Drivers!$D$4</f>
        <v>0</v>
      </c>
      <c r="V7" s="66">
        <f ca="1">P7*Drivers!$D$4</f>
        <v>5723.0769230769229</v>
      </c>
      <c r="W7" s="66">
        <f ca="1">Q7*Drivers!$D$4</f>
        <v>0</v>
      </c>
      <c r="X7" s="66">
        <f t="shared" ref="X7:X14" ca="1" si="9">R7*J7</f>
        <v>2603.5</v>
      </c>
      <c r="Y7" s="66">
        <f t="shared" ref="Y7:Y14" ca="1" si="10">SUM(S7:X7)</f>
        <v>12878.754700854699</v>
      </c>
      <c r="Z7" s="66">
        <f t="shared" ref="Z7:Z14" ca="1" si="11">S7*(L7+1)</f>
        <v>1476.3577777777757</v>
      </c>
      <c r="AA7" s="66">
        <f t="shared" ref="AA7:AA14" ca="1" si="12">T7*(L7+1)</f>
        <v>5124.3</v>
      </c>
      <c r="AB7" s="66">
        <f t="shared" ref="AB7:AB14" ca="1" si="13">U7*(L7+1)</f>
        <v>0</v>
      </c>
      <c r="AC7" s="66">
        <f t="shared" ref="AC7:AC14" ca="1" si="14">V7*(L7+1)</f>
        <v>8298.4615384615372</v>
      </c>
      <c r="AD7" s="66">
        <f t="shared" ref="AD7:AD14" ca="1" si="15">W7*(L7+1)</f>
        <v>0</v>
      </c>
      <c r="AE7" s="66">
        <f t="shared" ref="AE7:AE14" ca="1" si="16">X7*(K7+1)</f>
        <v>3254.375</v>
      </c>
      <c r="AF7" s="66">
        <f t="shared" ref="AF7:AF14" ca="1" si="17">SUM(Z7:AE7)</f>
        <v>18153.494316239314</v>
      </c>
      <c r="AG7" s="9"/>
    </row>
    <row r="8" spans="1:36" outlineLevel="1">
      <c r="C8" s="65"/>
      <c r="D8" s="65"/>
      <c r="E8" s="65">
        <f t="shared" si="4"/>
        <v>2</v>
      </c>
      <c r="F8" t="s">
        <v>3447</v>
      </c>
      <c r="G8" s="65">
        <v>1</v>
      </c>
      <c r="H8" s="65">
        <v>1</v>
      </c>
      <c r="I8" s="65">
        <f t="shared" ca="1" si="5"/>
        <v>1</v>
      </c>
      <c r="J8" s="65">
        <f t="shared" ca="1" si="6"/>
        <v>1</v>
      </c>
      <c r="K8" s="9">
        <f>Drivers!$B$11</f>
        <v>0.25</v>
      </c>
      <c r="L8" s="9">
        <f>Drivers!$B$12</f>
        <v>0.45</v>
      </c>
      <c r="M8" s="71">
        <f ca="1">I8*39.2</f>
        <v>39.200000000000003</v>
      </c>
      <c r="N8" s="71">
        <f ca="1">J8*0</f>
        <v>0</v>
      </c>
      <c r="O8" s="71">
        <f t="shared" ca="1" si="7"/>
        <v>0</v>
      </c>
      <c r="P8" s="71">
        <f t="shared" ref="P8:P14" ca="1" si="18">J8*0</f>
        <v>0</v>
      </c>
      <c r="Q8" s="71">
        <f t="shared" ca="1" si="8"/>
        <v>0</v>
      </c>
      <c r="R8" s="66">
        <v>0</v>
      </c>
      <c r="S8" s="66">
        <f ca="1">M8*Drivers!$D$4</f>
        <v>2430.4</v>
      </c>
      <c r="T8" s="66">
        <f ca="1">N8*Drivers!$D$4</f>
        <v>0</v>
      </c>
      <c r="U8" s="66">
        <f ca="1">O8*Drivers!$D$4</f>
        <v>0</v>
      </c>
      <c r="V8" s="66">
        <f ca="1">P8*Drivers!$D$4</f>
        <v>0</v>
      </c>
      <c r="W8" s="66">
        <f ca="1">Q8*Drivers!$D$4</f>
        <v>0</v>
      </c>
      <c r="X8" s="66">
        <f t="shared" ca="1" si="9"/>
        <v>0</v>
      </c>
      <c r="Y8" s="66">
        <f t="shared" ca="1" si="10"/>
        <v>2430.4</v>
      </c>
      <c r="Z8" s="66">
        <f t="shared" ca="1" si="11"/>
        <v>3524.08</v>
      </c>
      <c r="AA8" s="66">
        <f t="shared" ca="1" si="12"/>
        <v>0</v>
      </c>
      <c r="AB8" s="66">
        <f t="shared" ca="1" si="13"/>
        <v>0</v>
      </c>
      <c r="AC8" s="66">
        <f t="shared" ca="1" si="14"/>
        <v>0</v>
      </c>
      <c r="AD8" s="66">
        <f t="shared" ca="1" si="15"/>
        <v>0</v>
      </c>
      <c r="AE8" s="66">
        <f t="shared" ca="1" si="16"/>
        <v>0</v>
      </c>
      <c r="AF8" s="66">
        <f t="shared" ca="1" si="17"/>
        <v>3524.08</v>
      </c>
      <c r="AG8" s="9"/>
    </row>
    <row r="9" spans="1:36" outlineLevel="1">
      <c r="C9" s="65"/>
      <c r="D9" s="65"/>
      <c r="E9" s="65">
        <f t="shared" si="4"/>
        <v>3</v>
      </c>
      <c r="F9" t="s">
        <v>58</v>
      </c>
      <c r="G9" s="65">
        <v>1</v>
      </c>
      <c r="H9" s="65">
        <v>1</v>
      </c>
      <c r="I9" s="65">
        <f t="shared" ca="1" si="5"/>
        <v>1</v>
      </c>
      <c r="J9" s="65">
        <f t="shared" ca="1" si="6"/>
        <v>1</v>
      </c>
      <c r="K9" s="9">
        <f>Drivers!$B$11</f>
        <v>0.25</v>
      </c>
      <c r="L9" s="9">
        <f>Drivers!$B$12</f>
        <v>0.45</v>
      </c>
      <c r="M9" s="71">
        <f ca="1">I9*20.3833333333333</f>
        <v>20.383333333333301</v>
      </c>
      <c r="N9" s="71">
        <f ca="1">J9*90.9692307692308</f>
        <v>90.969230769230805</v>
      </c>
      <c r="O9" s="71">
        <f t="shared" ca="1" si="7"/>
        <v>0</v>
      </c>
      <c r="P9" s="71">
        <f t="shared" ca="1" si="18"/>
        <v>0</v>
      </c>
      <c r="Q9" s="71">
        <f t="shared" ca="1" si="8"/>
        <v>0</v>
      </c>
      <c r="R9" s="66">
        <v>3974.5</v>
      </c>
      <c r="S9" s="66">
        <f ca="1">M9*Drivers!$D$4</f>
        <v>1263.7666666666646</v>
      </c>
      <c r="T9" s="66">
        <f ca="1">N9*Drivers!$D$4</f>
        <v>5640.09230769231</v>
      </c>
      <c r="U9" s="66">
        <f ca="1">O9*Drivers!$D$4</f>
        <v>0</v>
      </c>
      <c r="V9" s="66">
        <f ca="1">P9*Drivers!$D$4</f>
        <v>0</v>
      </c>
      <c r="W9" s="66">
        <f ca="1">Q9*Drivers!$D$4</f>
        <v>0</v>
      </c>
      <c r="X9" s="66">
        <f t="shared" ca="1" si="9"/>
        <v>3974.5</v>
      </c>
      <c r="Y9" s="66">
        <f t="shared" ca="1" si="10"/>
        <v>10878.358974358975</v>
      </c>
      <c r="Z9" s="66">
        <f t="shared" ca="1" si="11"/>
        <v>1832.4616666666636</v>
      </c>
      <c r="AA9" s="66">
        <f t="shared" ca="1" si="12"/>
        <v>8178.1338461538489</v>
      </c>
      <c r="AB9" s="66">
        <f t="shared" ca="1" si="13"/>
        <v>0</v>
      </c>
      <c r="AC9" s="66">
        <f t="shared" ca="1" si="14"/>
        <v>0</v>
      </c>
      <c r="AD9" s="66">
        <f t="shared" ca="1" si="15"/>
        <v>0</v>
      </c>
      <c r="AE9" s="66">
        <f t="shared" ca="1" si="16"/>
        <v>4968.125</v>
      </c>
      <c r="AF9" s="66">
        <f t="shared" ca="1" si="17"/>
        <v>14978.720512820513</v>
      </c>
      <c r="AG9" s="9"/>
    </row>
    <row r="10" spans="1:36" outlineLevel="1">
      <c r="C10" s="65"/>
      <c r="D10" s="65"/>
      <c r="E10" s="65">
        <f t="shared" si="4"/>
        <v>4</v>
      </c>
      <c r="F10" t="s">
        <v>2890</v>
      </c>
      <c r="G10" s="65">
        <v>1</v>
      </c>
      <c r="H10" s="65">
        <v>1</v>
      </c>
      <c r="I10" s="65">
        <f t="shared" ca="1" si="5"/>
        <v>1</v>
      </c>
      <c r="J10" s="65">
        <f t="shared" ca="1" si="6"/>
        <v>1</v>
      </c>
      <c r="K10" s="9">
        <f>Drivers!$B$11</f>
        <v>0.25</v>
      </c>
      <c r="L10" s="9">
        <f>Drivers!$B$12</f>
        <v>0.45</v>
      </c>
      <c r="M10" s="71">
        <f ca="1">I10*16.9888888888889</f>
        <v>16.988888888888901</v>
      </c>
      <c r="N10" s="71">
        <f ca="1">J10*56.8846153846154</f>
        <v>56.884615384615401</v>
      </c>
      <c r="O10" s="71">
        <f t="shared" ca="1" si="7"/>
        <v>0</v>
      </c>
      <c r="P10" s="71">
        <f t="shared" ca="1" si="18"/>
        <v>0</v>
      </c>
      <c r="Q10" s="71">
        <f t="shared" ca="1" si="8"/>
        <v>0</v>
      </c>
      <c r="R10" s="66">
        <v>3124.5</v>
      </c>
      <c r="S10" s="66">
        <f ca="1">M10*Drivers!$D$4</f>
        <v>1053.3111111111118</v>
      </c>
      <c r="T10" s="66">
        <f ca="1">N10*Drivers!$D$4</f>
        <v>3526.8461538461547</v>
      </c>
      <c r="U10" s="66">
        <f ca="1">O10*Drivers!$D$4</f>
        <v>0</v>
      </c>
      <c r="V10" s="66">
        <f ca="1">P10*Drivers!$D$4</f>
        <v>0</v>
      </c>
      <c r="W10" s="66">
        <f ca="1">Q10*Drivers!$D$4</f>
        <v>0</v>
      </c>
      <c r="X10" s="66">
        <f t="shared" ca="1" si="9"/>
        <v>3124.5</v>
      </c>
      <c r="Y10" s="66">
        <f t="shared" ca="1" si="10"/>
        <v>7704.6572649572663</v>
      </c>
      <c r="Z10" s="66">
        <f t="shared" ca="1" si="11"/>
        <v>1527.301111111112</v>
      </c>
      <c r="AA10" s="66">
        <f t="shared" ca="1" si="12"/>
        <v>5113.9269230769241</v>
      </c>
      <c r="AB10" s="66">
        <f t="shared" ca="1" si="13"/>
        <v>0</v>
      </c>
      <c r="AC10" s="66">
        <f t="shared" ca="1" si="14"/>
        <v>0</v>
      </c>
      <c r="AD10" s="66">
        <f t="shared" ca="1" si="15"/>
        <v>0</v>
      </c>
      <c r="AE10" s="66">
        <f t="shared" ca="1" si="16"/>
        <v>3905.625</v>
      </c>
      <c r="AF10" s="66">
        <f t="shared" ca="1" si="17"/>
        <v>10546.853034188036</v>
      </c>
      <c r="AG10" s="9"/>
    </row>
    <row r="11" spans="1:36" outlineLevel="1">
      <c r="C11" s="65"/>
      <c r="D11" s="65"/>
      <c r="E11" s="65">
        <f t="shared" si="4"/>
        <v>5</v>
      </c>
      <c r="F11" t="s">
        <v>3451</v>
      </c>
      <c r="G11" s="65">
        <v>1</v>
      </c>
      <c r="H11" s="65">
        <v>1</v>
      </c>
      <c r="I11" s="65">
        <f t="shared" ca="1" si="5"/>
        <v>1</v>
      </c>
      <c r="J11" s="65">
        <f t="shared" ca="1" si="6"/>
        <v>1</v>
      </c>
      <c r="K11" s="9">
        <f>Drivers!$B$11</f>
        <v>0.25</v>
      </c>
      <c r="L11" s="9">
        <f>Drivers!$B$12</f>
        <v>0.45</v>
      </c>
      <c r="M11" s="71">
        <f ca="1">I11*0</f>
        <v>0</v>
      </c>
      <c r="N11" s="71">
        <f ca="1">J11*0</f>
        <v>0</v>
      </c>
      <c r="O11" s="71">
        <f t="shared" ca="1" si="7"/>
        <v>0</v>
      </c>
      <c r="P11" s="71">
        <f t="shared" ca="1" si="18"/>
        <v>0</v>
      </c>
      <c r="Q11" s="71">
        <f t="shared" ca="1" si="8"/>
        <v>0</v>
      </c>
      <c r="R11" s="66">
        <v>5000</v>
      </c>
      <c r="S11" s="66">
        <f ca="1">M11*Drivers!$D$4</f>
        <v>0</v>
      </c>
      <c r="T11" s="66">
        <f ca="1">N11*Drivers!$D$4</f>
        <v>0</v>
      </c>
      <c r="U11" s="66">
        <f ca="1">O11*Drivers!$D$4</f>
        <v>0</v>
      </c>
      <c r="V11" s="66">
        <f ca="1">P11*Drivers!$D$4</f>
        <v>0</v>
      </c>
      <c r="W11" s="66">
        <f ca="1">Q11*Drivers!$D$4</f>
        <v>0</v>
      </c>
      <c r="X11" s="66">
        <f t="shared" ca="1" si="9"/>
        <v>5000</v>
      </c>
      <c r="Y11" s="66">
        <f t="shared" ca="1" si="10"/>
        <v>5000</v>
      </c>
      <c r="Z11" s="66">
        <f t="shared" ca="1" si="11"/>
        <v>0</v>
      </c>
      <c r="AA11" s="66">
        <f t="shared" ca="1" si="12"/>
        <v>0</v>
      </c>
      <c r="AB11" s="66">
        <f t="shared" ca="1" si="13"/>
        <v>0</v>
      </c>
      <c r="AC11" s="66">
        <f t="shared" ca="1" si="14"/>
        <v>0</v>
      </c>
      <c r="AD11" s="66">
        <f t="shared" ca="1" si="15"/>
        <v>0</v>
      </c>
      <c r="AE11" s="66">
        <f t="shared" ca="1" si="16"/>
        <v>6250</v>
      </c>
      <c r="AF11" s="66">
        <f t="shared" ca="1" si="17"/>
        <v>6250</v>
      </c>
      <c r="AG11" s="9"/>
    </row>
    <row r="12" spans="1:36" outlineLevel="1">
      <c r="C12" s="65"/>
      <c r="D12" s="65"/>
      <c r="E12" s="65">
        <f t="shared" si="4"/>
        <v>6</v>
      </c>
      <c r="F12" t="s">
        <v>30</v>
      </c>
      <c r="G12" s="65">
        <v>1</v>
      </c>
      <c r="H12" s="65">
        <v>1</v>
      </c>
      <c r="I12" s="65">
        <f t="shared" ca="1" si="5"/>
        <v>1</v>
      </c>
      <c r="J12" s="65">
        <f t="shared" ca="1" si="6"/>
        <v>1</v>
      </c>
      <c r="K12" s="9">
        <f>Drivers!$B$11</f>
        <v>0.25</v>
      </c>
      <c r="L12" s="9">
        <f>Drivers!$B$12</f>
        <v>0.45</v>
      </c>
      <c r="M12" s="71">
        <f ca="1">I12*1.86666666666667</f>
        <v>1.86666666666667</v>
      </c>
      <c r="N12" s="71">
        <f ca="1">J12*2.61538461538462</f>
        <v>2.6153846153846199</v>
      </c>
      <c r="O12" s="71">
        <f t="shared" ca="1" si="7"/>
        <v>0</v>
      </c>
      <c r="P12" s="71">
        <f t="shared" ca="1" si="18"/>
        <v>0</v>
      </c>
      <c r="Q12" s="71">
        <f t="shared" ca="1" si="8"/>
        <v>0</v>
      </c>
      <c r="R12" s="66">
        <v>58</v>
      </c>
      <c r="S12" s="66">
        <f ca="1">M12*Drivers!$D$4</f>
        <v>115.73333333333355</v>
      </c>
      <c r="T12" s="66">
        <f ca="1">N12*Drivers!$D$4</f>
        <v>162.15384615384644</v>
      </c>
      <c r="U12" s="66">
        <f ca="1">O12*Drivers!$D$4</f>
        <v>0</v>
      </c>
      <c r="V12" s="66">
        <f ca="1">P12*Drivers!$D$4</f>
        <v>0</v>
      </c>
      <c r="W12" s="66">
        <f ca="1">Q12*Drivers!$D$4</f>
        <v>0</v>
      </c>
      <c r="X12" s="66">
        <f t="shared" ca="1" si="9"/>
        <v>58</v>
      </c>
      <c r="Y12" s="66">
        <f t="shared" ca="1" si="10"/>
        <v>335.88717948717999</v>
      </c>
      <c r="Z12" s="66">
        <f t="shared" ca="1" si="11"/>
        <v>167.81333333333365</v>
      </c>
      <c r="AA12" s="66">
        <f t="shared" ca="1" si="12"/>
        <v>235.12307692307735</v>
      </c>
      <c r="AB12" s="66">
        <f t="shared" ca="1" si="13"/>
        <v>0</v>
      </c>
      <c r="AC12" s="66">
        <f t="shared" ca="1" si="14"/>
        <v>0</v>
      </c>
      <c r="AD12" s="66">
        <f t="shared" ca="1" si="15"/>
        <v>0</v>
      </c>
      <c r="AE12" s="66">
        <f t="shared" ca="1" si="16"/>
        <v>72.5</v>
      </c>
      <c r="AF12" s="66">
        <f t="shared" ca="1" si="17"/>
        <v>475.43641025641102</v>
      </c>
      <c r="AG12" s="9"/>
    </row>
    <row r="13" spans="1:36" outlineLevel="1">
      <c r="C13" s="65"/>
      <c r="D13" s="65"/>
      <c r="E13" s="65">
        <f t="shared" si="4"/>
        <v>7</v>
      </c>
      <c r="F13" t="s">
        <v>31</v>
      </c>
      <c r="G13" s="65">
        <v>1</v>
      </c>
      <c r="H13" s="65">
        <v>1</v>
      </c>
      <c r="I13" s="65">
        <f t="shared" ca="1" si="5"/>
        <v>1</v>
      </c>
      <c r="J13" s="65">
        <f t="shared" ca="1" si="6"/>
        <v>1</v>
      </c>
      <c r="K13" s="9">
        <f>Drivers!$B$11</f>
        <v>0.25</v>
      </c>
      <c r="L13" s="9">
        <f>Drivers!$B$12</f>
        <v>0.45</v>
      </c>
      <c r="M13" s="71">
        <f ca="1">I13*6.77777777777778</f>
        <v>6.7777777777777803</v>
      </c>
      <c r="N13" s="71">
        <f ca="1">J13*10.3076923076923</f>
        <v>10.307692307692299</v>
      </c>
      <c r="O13" s="71">
        <f t="shared" ca="1" si="7"/>
        <v>0</v>
      </c>
      <c r="P13" s="71">
        <f t="shared" ca="1" si="18"/>
        <v>0</v>
      </c>
      <c r="Q13" s="71">
        <f t="shared" ca="1" si="8"/>
        <v>0</v>
      </c>
      <c r="R13" s="66">
        <v>112.5</v>
      </c>
      <c r="S13" s="66">
        <f ca="1">M13*Drivers!$D$4</f>
        <v>420.2222222222224</v>
      </c>
      <c r="T13" s="66">
        <f ca="1">N13*Drivers!$D$4</f>
        <v>639.07692307692253</v>
      </c>
      <c r="U13" s="66">
        <f ca="1">O13*Drivers!$D$4</f>
        <v>0</v>
      </c>
      <c r="V13" s="66">
        <f ca="1">P13*Drivers!$D$4</f>
        <v>0</v>
      </c>
      <c r="W13" s="66">
        <f ca="1">Q13*Drivers!$D$4</f>
        <v>0</v>
      </c>
      <c r="X13" s="66">
        <f t="shared" ca="1" si="9"/>
        <v>112.5</v>
      </c>
      <c r="Y13" s="66">
        <f t="shared" ca="1" si="10"/>
        <v>1171.799145299145</v>
      </c>
      <c r="Z13" s="66">
        <f t="shared" ca="1" si="11"/>
        <v>609.32222222222242</v>
      </c>
      <c r="AA13" s="66">
        <f t="shared" ca="1" si="12"/>
        <v>926.66153846153759</v>
      </c>
      <c r="AB13" s="66">
        <f t="shared" ca="1" si="13"/>
        <v>0</v>
      </c>
      <c r="AC13" s="66">
        <f t="shared" ca="1" si="14"/>
        <v>0</v>
      </c>
      <c r="AD13" s="66">
        <f t="shared" ca="1" si="15"/>
        <v>0</v>
      </c>
      <c r="AE13" s="66">
        <f t="shared" ca="1" si="16"/>
        <v>140.625</v>
      </c>
      <c r="AF13" s="66">
        <f t="shared" ca="1" si="17"/>
        <v>1676.60876068376</v>
      </c>
      <c r="AG13" s="9"/>
    </row>
    <row r="14" spans="1:36" outlineLevel="1">
      <c r="C14" s="65"/>
      <c r="D14" s="65"/>
      <c r="E14" s="65">
        <f t="shared" si="4"/>
        <v>8</v>
      </c>
      <c r="F14" t="s">
        <v>2883</v>
      </c>
      <c r="G14" s="65">
        <v>1</v>
      </c>
      <c r="H14" s="65">
        <v>1</v>
      </c>
      <c r="I14" s="65">
        <f t="shared" ca="1" si="5"/>
        <v>1</v>
      </c>
      <c r="J14" s="65">
        <f t="shared" ca="1" si="6"/>
        <v>1</v>
      </c>
      <c r="K14" s="9">
        <f>Drivers!$B$11</f>
        <v>0.25</v>
      </c>
      <c r="L14" s="9">
        <f>Drivers!$B$12</f>
        <v>0.45</v>
      </c>
      <c r="M14" s="71">
        <f ca="1">I14*12.4444444444444</f>
        <v>12.4444444444444</v>
      </c>
      <c r="N14" s="71">
        <f ca="1">J14*67.6923076923077</f>
        <v>67.692307692307693</v>
      </c>
      <c r="O14" s="71">
        <f t="shared" ca="1" si="7"/>
        <v>0</v>
      </c>
      <c r="P14" s="71">
        <f t="shared" ca="1" si="18"/>
        <v>0</v>
      </c>
      <c r="Q14" s="71">
        <f t="shared" ca="1" si="8"/>
        <v>0</v>
      </c>
      <c r="R14" s="66">
        <v>93054</v>
      </c>
      <c r="S14" s="66">
        <f ca="1">M14*Drivers!$D$4</f>
        <v>771.55555555555281</v>
      </c>
      <c r="T14" s="66">
        <f ca="1">N14*Drivers!$D$4</f>
        <v>4196.9230769230771</v>
      </c>
      <c r="U14" s="66">
        <f ca="1">O14*Drivers!$D$4</f>
        <v>0</v>
      </c>
      <c r="V14" s="66">
        <f ca="1">P14*Drivers!$D$4</f>
        <v>0</v>
      </c>
      <c r="W14" s="66">
        <f ca="1">Q14*Drivers!$D$4</f>
        <v>0</v>
      </c>
      <c r="X14" s="66">
        <f t="shared" ca="1" si="9"/>
        <v>93054</v>
      </c>
      <c r="Y14" s="66">
        <f t="shared" ca="1" si="10"/>
        <v>98022.478632478626</v>
      </c>
      <c r="Z14" s="66">
        <f t="shared" ca="1" si="11"/>
        <v>1118.7555555555516</v>
      </c>
      <c r="AA14" s="66">
        <f t="shared" ca="1" si="12"/>
        <v>6085.5384615384619</v>
      </c>
      <c r="AB14" s="66">
        <f t="shared" ca="1" si="13"/>
        <v>0</v>
      </c>
      <c r="AC14" s="66">
        <f t="shared" ca="1" si="14"/>
        <v>0</v>
      </c>
      <c r="AD14" s="66">
        <f t="shared" ca="1" si="15"/>
        <v>0</v>
      </c>
      <c r="AE14" s="66">
        <f t="shared" ca="1" si="16"/>
        <v>116317.5</v>
      </c>
      <c r="AF14" s="66">
        <f t="shared" ca="1" si="17"/>
        <v>123521.79401709401</v>
      </c>
      <c r="AG14" s="9"/>
    </row>
    <row r="15" spans="1:36" s="57" customFormat="1">
      <c r="B15" s="57" t="s">
        <v>3988</v>
      </c>
      <c r="C15" s="58">
        <v>1</v>
      </c>
      <c r="D15" s="58">
        <v>1</v>
      </c>
      <c r="E15" s="58"/>
      <c r="F15" s="58"/>
      <c r="G15" s="58"/>
      <c r="H15" s="58"/>
      <c r="I15" s="58"/>
      <c r="J15" s="58"/>
      <c r="K15" s="61"/>
      <c r="L15" s="61"/>
      <c r="M15" s="75">
        <f t="shared" ref="M15:AF15" ca="1" si="19">SUM(M16:M16)</f>
        <v>0</v>
      </c>
      <c r="N15" s="75">
        <f t="shared" ca="1" si="19"/>
        <v>0</v>
      </c>
      <c r="O15" s="75">
        <f t="shared" ca="1" si="19"/>
        <v>0</v>
      </c>
      <c r="P15" s="75">
        <f t="shared" ca="1" si="19"/>
        <v>0</v>
      </c>
      <c r="Q15" s="75">
        <f t="shared" ca="1" si="19"/>
        <v>0</v>
      </c>
      <c r="R15" s="59">
        <f t="shared" si="19"/>
        <v>0</v>
      </c>
      <c r="S15" s="59">
        <f t="shared" ca="1" si="19"/>
        <v>0</v>
      </c>
      <c r="T15" s="59">
        <f t="shared" ca="1" si="19"/>
        <v>0</v>
      </c>
      <c r="U15" s="59">
        <f t="shared" ca="1" si="19"/>
        <v>0</v>
      </c>
      <c r="V15" s="59">
        <f t="shared" ca="1" si="19"/>
        <v>0</v>
      </c>
      <c r="W15" s="59">
        <f t="shared" ca="1" si="19"/>
        <v>0</v>
      </c>
      <c r="X15" s="59">
        <f t="shared" ca="1" si="19"/>
        <v>0</v>
      </c>
      <c r="Y15" s="59">
        <f t="shared" ca="1" si="19"/>
        <v>0</v>
      </c>
      <c r="Z15" s="59">
        <f t="shared" ca="1" si="19"/>
        <v>0</v>
      </c>
      <c r="AA15" s="59">
        <f t="shared" ca="1" si="19"/>
        <v>0</v>
      </c>
      <c r="AB15" s="59">
        <f t="shared" ca="1" si="19"/>
        <v>0</v>
      </c>
      <c r="AC15" s="59">
        <f t="shared" ca="1" si="19"/>
        <v>0</v>
      </c>
      <c r="AD15" s="59">
        <f t="shared" ca="1" si="19"/>
        <v>0</v>
      </c>
      <c r="AE15" s="59">
        <f t="shared" ca="1" si="19"/>
        <v>0</v>
      </c>
      <c r="AF15" s="59">
        <f t="shared" ca="1" si="19"/>
        <v>0</v>
      </c>
      <c r="AG15" s="61"/>
    </row>
    <row r="16" spans="1:36" outlineLevel="1">
      <c r="C16" s="65"/>
      <c r="D16" s="65"/>
      <c r="E16" s="65">
        <f>E15+1</f>
        <v>1</v>
      </c>
      <c r="F16" s="65" t="s">
        <v>3999</v>
      </c>
      <c r="G16" s="65">
        <v>1</v>
      </c>
      <c r="H16" s="65">
        <v>1</v>
      </c>
      <c r="I16" s="65">
        <f ca="1">G16*OFFSET(I16,-E16,-6)</f>
        <v>1</v>
      </c>
      <c r="J16" s="65">
        <f ca="1">H16*OFFSET(J16,-E16,-6)</f>
        <v>1</v>
      </c>
      <c r="K16" s="9">
        <f>Drivers!$B$11</f>
        <v>0.25</v>
      </c>
      <c r="L16" s="9">
        <f>Drivers!$B$12</f>
        <v>0.45</v>
      </c>
      <c r="M16" s="71">
        <f ca="1">I16*0</f>
        <v>0</v>
      </c>
      <c r="N16" s="71">
        <f ca="1">J16*0</f>
        <v>0</v>
      </c>
      <c r="O16" s="71">
        <f ca="1">J16*0</f>
        <v>0</v>
      </c>
      <c r="P16" s="71">
        <f ca="1">J16*0</f>
        <v>0</v>
      </c>
      <c r="Q16" s="71">
        <f ca="1">J16*0</f>
        <v>0</v>
      </c>
      <c r="R16" s="66">
        <v>0</v>
      </c>
      <c r="S16" s="66">
        <f ca="1">M16*Drivers!$D$4</f>
        <v>0</v>
      </c>
      <c r="T16" s="66">
        <f ca="1">N16*Drivers!$D$4</f>
        <v>0</v>
      </c>
      <c r="U16" s="66">
        <f ca="1">O16*Drivers!$D$4</f>
        <v>0</v>
      </c>
      <c r="V16" s="66">
        <f ca="1">P16*Drivers!$D$4</f>
        <v>0</v>
      </c>
      <c r="W16" s="66">
        <f ca="1">Q16*Drivers!$D$4</f>
        <v>0</v>
      </c>
      <c r="X16" s="66">
        <f ca="1">R16*J16</f>
        <v>0</v>
      </c>
      <c r="Y16" s="66">
        <f ca="1">SUM(S16:X16)</f>
        <v>0</v>
      </c>
      <c r="Z16" s="66">
        <f ca="1">S16*(L16+1)</f>
        <v>0</v>
      </c>
      <c r="AA16" s="66">
        <f ca="1">T16*(L16+1)</f>
        <v>0</v>
      </c>
      <c r="AB16" s="66">
        <f ca="1">U16*(L16+1)</f>
        <v>0</v>
      </c>
      <c r="AC16" s="66">
        <f ca="1">V16*(L16+1)</f>
        <v>0</v>
      </c>
      <c r="AD16" s="66">
        <f ca="1">W16*(L16+1)</f>
        <v>0</v>
      </c>
      <c r="AE16" s="66">
        <f ca="1">X16*(K16+1)</f>
        <v>0</v>
      </c>
      <c r="AF16" s="66">
        <f ca="1">SUM(Z16:AE16)</f>
        <v>0</v>
      </c>
      <c r="AG16" s="9"/>
    </row>
    <row r="17" spans="1:33" s="53" customFormat="1">
      <c r="A17" s="53" t="s">
        <v>104</v>
      </c>
      <c r="C17" s="54"/>
      <c r="D17" s="54"/>
      <c r="E17" s="54"/>
      <c r="F17" s="54"/>
      <c r="G17" s="54"/>
      <c r="H17" s="54"/>
      <c r="I17" s="54"/>
      <c r="J17" s="54"/>
      <c r="K17" s="73"/>
      <c r="L17" s="73"/>
      <c r="M17" s="79">
        <f t="shared" ref="M17:AF17" ca="1" si="20">SUM(M18,M21,M27)</f>
        <v>4</v>
      </c>
      <c r="N17" s="79">
        <f t="shared" ca="1" si="20"/>
        <v>12.35</v>
      </c>
      <c r="O17" s="79">
        <f t="shared" ca="1" si="20"/>
        <v>2</v>
      </c>
      <c r="P17" s="79">
        <f t="shared" ca="1" si="20"/>
        <v>4.3499999999999996</v>
      </c>
      <c r="Q17" s="79">
        <f t="shared" ca="1" si="20"/>
        <v>0</v>
      </c>
      <c r="R17" s="55">
        <f t="shared" si="20"/>
        <v>1653.8705242679462</v>
      </c>
      <c r="S17" s="55">
        <f t="shared" ca="1" si="20"/>
        <v>260.39999999999998</v>
      </c>
      <c r="T17" s="55">
        <f t="shared" ca="1" si="20"/>
        <v>807.9375</v>
      </c>
      <c r="U17" s="55">
        <f t="shared" ca="1" si="20"/>
        <v>130.19999999999999</v>
      </c>
      <c r="V17" s="55">
        <f t="shared" ca="1" si="20"/>
        <v>287.13749999999999</v>
      </c>
      <c r="W17" s="55">
        <f t="shared" ca="1" si="20"/>
        <v>0</v>
      </c>
      <c r="X17" s="55">
        <f t="shared" ca="1" si="20"/>
        <v>1714.8360504813436</v>
      </c>
      <c r="Y17" s="55">
        <f t="shared" ca="1" si="20"/>
        <v>3200.5110504813433</v>
      </c>
      <c r="Z17" s="55">
        <f t="shared" ca="1" si="20"/>
        <v>377.58</v>
      </c>
      <c r="AA17" s="55">
        <f t="shared" ca="1" si="20"/>
        <v>1171.5093749999999</v>
      </c>
      <c r="AB17" s="55">
        <f t="shared" ca="1" si="20"/>
        <v>188.79</v>
      </c>
      <c r="AC17" s="55">
        <f t="shared" ca="1" si="20"/>
        <v>416.34937500000001</v>
      </c>
      <c r="AD17" s="55">
        <f t="shared" ca="1" si="20"/>
        <v>0</v>
      </c>
      <c r="AE17" s="55">
        <f t="shared" ca="1" si="20"/>
        <v>2143.5450631016793</v>
      </c>
      <c r="AF17" s="55">
        <f t="shared" ca="1" si="20"/>
        <v>4297.7738131016795</v>
      </c>
      <c r="AG17" s="56"/>
    </row>
    <row r="18" spans="1:33" s="57" customFormat="1">
      <c r="B18" s="57" t="s">
        <v>3143</v>
      </c>
      <c r="C18" s="58">
        <v>1</v>
      </c>
      <c r="D18" s="58">
        <v>1</v>
      </c>
      <c r="E18" s="58"/>
      <c r="G18" s="58"/>
      <c r="H18" s="58"/>
      <c r="I18" s="58"/>
      <c r="J18" s="58"/>
      <c r="K18" s="74"/>
      <c r="L18" s="74"/>
      <c r="M18" s="75">
        <f t="shared" ref="M18:AF18" ca="1" si="21">SUM(M19:M20)</f>
        <v>0</v>
      </c>
      <c r="N18" s="75">
        <f t="shared" ca="1" si="21"/>
        <v>1</v>
      </c>
      <c r="O18" s="75">
        <f t="shared" ca="1" si="21"/>
        <v>0</v>
      </c>
      <c r="P18" s="75">
        <f t="shared" ca="1" si="21"/>
        <v>1</v>
      </c>
      <c r="Q18" s="75">
        <f t="shared" si="21"/>
        <v>0</v>
      </c>
      <c r="R18" s="59">
        <f t="shared" si="21"/>
        <v>102.5</v>
      </c>
      <c r="S18" s="60">
        <f t="shared" ca="1" si="21"/>
        <v>0</v>
      </c>
      <c r="T18" s="60">
        <f t="shared" ca="1" si="21"/>
        <v>65</v>
      </c>
      <c r="U18" s="60">
        <f t="shared" ca="1" si="21"/>
        <v>0</v>
      </c>
      <c r="V18" s="60">
        <f t="shared" ca="1" si="21"/>
        <v>65</v>
      </c>
      <c r="W18" s="60">
        <f t="shared" si="21"/>
        <v>0</v>
      </c>
      <c r="X18" s="60">
        <f t="shared" ca="1" si="21"/>
        <v>107.5</v>
      </c>
      <c r="Y18" s="60">
        <f t="shared" ca="1" si="21"/>
        <v>237.5</v>
      </c>
      <c r="Z18" s="59">
        <f t="shared" ca="1" si="21"/>
        <v>0</v>
      </c>
      <c r="AA18" s="59">
        <f t="shared" ca="1" si="21"/>
        <v>94.25</v>
      </c>
      <c r="AB18" s="59">
        <f t="shared" ca="1" si="21"/>
        <v>0</v>
      </c>
      <c r="AC18" s="59">
        <f t="shared" ca="1" si="21"/>
        <v>94.25</v>
      </c>
      <c r="AD18" s="59">
        <f t="shared" si="21"/>
        <v>0</v>
      </c>
      <c r="AE18" s="59">
        <f t="shared" ca="1" si="21"/>
        <v>134.375</v>
      </c>
      <c r="AF18" s="59">
        <f t="shared" ca="1" si="21"/>
        <v>322.875</v>
      </c>
      <c r="AG18" s="61"/>
    </row>
    <row r="19" spans="1:33" outlineLevel="1">
      <c r="C19" s="65"/>
      <c r="D19" s="65"/>
      <c r="E19" s="65">
        <v>1</v>
      </c>
      <c r="F19" t="s">
        <v>2904</v>
      </c>
      <c r="G19" s="65">
        <v>1</v>
      </c>
      <c r="H19" s="65">
        <v>1</v>
      </c>
      <c r="I19" s="65">
        <f ca="1">IF(ISBLANK(G19),"",G19*OFFSET(I19,-E19,-6))</f>
        <v>1</v>
      </c>
      <c r="J19" s="65">
        <f ca="1">IF(ISBLANK(H19),"",H19*OFFSET(J19,-E19,-6))</f>
        <v>1</v>
      </c>
      <c r="K19" s="10">
        <f>Drivers!$B$11</f>
        <v>0.25</v>
      </c>
      <c r="L19" s="10">
        <f>Drivers!$B$12</f>
        <v>0.45</v>
      </c>
      <c r="M19" s="71" cm="1">
        <f t="array" aca="1" ref="M19" ca="1">IF(ISBLANK($F19),"",INDEX(CVCompList[Design
'[h']],_xlfn.XMATCH($F19,CVCompList[items],0)))*I19</f>
        <v>0</v>
      </c>
      <c r="N19" s="71" cm="1">
        <f t="array" aca="1" ref="N19" ca="1">IF(ISBLANK($F19),"",INDEX(CVCompList[Construction
'[h']],_xlfn.XMATCH($F19,CVCompList[items],0)))*J19</f>
        <v>1</v>
      </c>
      <c r="O19" s="71" cm="1">
        <f t="array" aca="1" ref="O19" ca="1">IF(ISBLANK($F19),"",INDEX(CVCompList[Debug/Tryout '[h']],_xlfn.XMATCH($F19,CVCompList[items],0)))*J19</f>
        <v>0</v>
      </c>
      <c r="P19" s="71" cm="1">
        <f t="array" aca="1" ref="P19" ca="1">IF(ISBLANK($F19),"",INDEX(CVCompList[Installation
'[h']],_xlfn.XMATCH($F19,CVCompList[items],0)))*J19</f>
        <v>1</v>
      </c>
      <c r="Q19" s="71" cm="1">
        <f t="array" ref="Q19">IF(ISBLANK($F19),"",INDEX(CVCompList[Start up @ Client '[h']],_xlfn.XMATCH($F19,CVCompList[items],0)))*K19</f>
        <v>0</v>
      </c>
      <c r="R19" s="66" cm="1">
        <f t="array" ref="R19">IF(ISBLANK($F19),"",INDEX(CVCompList[Materail
Rate
 '[$/qua']],_xlfn.XMATCH($F19,CVCompList[items],0)))</f>
        <v>97.5</v>
      </c>
      <c r="S19" s="52">
        <f ca="1">M19*Drivers!$D$3</f>
        <v>0</v>
      </c>
      <c r="T19" s="52">
        <f ca="1">N19*Drivers!$D$3</f>
        <v>65</v>
      </c>
      <c r="U19" s="52">
        <f ca="1">O19*Drivers!$D$3</f>
        <v>0</v>
      </c>
      <c r="V19" s="52">
        <f ca="1">P19*Drivers!$D$3</f>
        <v>65</v>
      </c>
      <c r="W19" s="52">
        <f>Q19*Drivers!$D$3</f>
        <v>0</v>
      </c>
      <c r="X19" s="78">
        <f ca="1">R19*J19</f>
        <v>97.5</v>
      </c>
      <c r="Y19" s="52">
        <f ca="1">SUM(S19:X19)</f>
        <v>227.5</v>
      </c>
      <c r="Z19" s="66">
        <f ca="1">S19*($L19+1)</f>
        <v>0</v>
      </c>
      <c r="AA19" s="66">
        <f t="shared" ref="AA19:AD20" ca="1" si="22">T19*($L19+1)</f>
        <v>94.25</v>
      </c>
      <c r="AB19" s="66">
        <f t="shared" ca="1" si="22"/>
        <v>0</v>
      </c>
      <c r="AC19" s="66">
        <f t="shared" ca="1" si="22"/>
        <v>94.25</v>
      </c>
      <c r="AD19" s="66">
        <f t="shared" si="22"/>
        <v>0</v>
      </c>
      <c r="AE19" s="66">
        <f ca="1">X19*(K19+1)</f>
        <v>121.875</v>
      </c>
      <c r="AF19" s="66">
        <f ca="1">SUM(Z19:AE19)</f>
        <v>310.375</v>
      </c>
      <c r="AG19" s="9"/>
    </row>
    <row r="20" spans="1:33" outlineLevel="1">
      <c r="C20" s="65"/>
      <c r="D20" s="65"/>
      <c r="E20" s="65">
        <v>2</v>
      </c>
      <c r="F20" t="s">
        <v>2916</v>
      </c>
      <c r="G20" s="65">
        <v>2</v>
      </c>
      <c r="H20" s="65">
        <v>2</v>
      </c>
      <c r="I20" s="65">
        <f ca="1">IF(ISBLANK(G20),"",G20*OFFSET(I20,-E20,-6))</f>
        <v>2</v>
      </c>
      <c r="J20" s="65">
        <f ca="1">IF(ISBLANK(H20),"",H20*OFFSET(J20,-E20,-6))</f>
        <v>2</v>
      </c>
      <c r="K20" s="10">
        <f>Drivers!$B$11</f>
        <v>0.25</v>
      </c>
      <c r="L20" s="10">
        <f>Drivers!$B$12</f>
        <v>0.45</v>
      </c>
      <c r="M20" s="71" cm="1">
        <f t="array" aca="1" ref="M20" ca="1">IF(ISBLANK($F20),"",INDEX(CVCompList[Design
'[h']],_xlfn.XMATCH($F20,CVCompList[items],0)))*I20</f>
        <v>0</v>
      </c>
      <c r="N20" s="71" cm="1">
        <f t="array" aca="1" ref="N20" ca="1">IF(ISBLANK($F20),"",INDEX(CVCompList[Construction
'[h']],_xlfn.XMATCH($F20,CVCompList[items],0)))*J20</f>
        <v>0</v>
      </c>
      <c r="O20" s="71" cm="1">
        <f t="array" aca="1" ref="O20" ca="1">IF(ISBLANK($F20),"",INDEX(CVCompList[Debug/Tryout '[h']],_xlfn.XMATCH($F20,CVCompList[items],0)))*J20</f>
        <v>0</v>
      </c>
      <c r="P20" s="71" cm="1">
        <f t="array" aca="1" ref="P20" ca="1">IF(ISBLANK($F20),"",INDEX(CVCompList[Installation
'[h']],_xlfn.XMATCH($F20,CVCompList[items],0)))*J20</f>
        <v>0</v>
      </c>
      <c r="Q20" s="71" cm="1">
        <f t="array" ref="Q20">IF(ISBLANK($F20),"",INDEX(CVCompList[Start up @ Client '[h']],_xlfn.XMATCH($F20,CVCompList[items],0)))*K20</f>
        <v>0</v>
      </c>
      <c r="R20" s="66" cm="1">
        <f t="array" ref="R20">IF(ISBLANK($F20),"",INDEX(CVCompList[Materail
Rate
 '[$/qua']],_xlfn.XMATCH($F20,CVCompList[items],0)))</f>
        <v>5</v>
      </c>
      <c r="S20" s="52">
        <f ca="1">M20*Drivers!$D$3</f>
        <v>0</v>
      </c>
      <c r="T20" s="52">
        <f ca="1">N20*Drivers!$D$3</f>
        <v>0</v>
      </c>
      <c r="U20" s="52">
        <f ca="1">O20*Drivers!$D$3</f>
        <v>0</v>
      </c>
      <c r="V20" s="52">
        <f ca="1">P20*Drivers!$D$3</f>
        <v>0</v>
      </c>
      <c r="W20" s="52">
        <f>Q20*Drivers!$D$3</f>
        <v>0</v>
      </c>
      <c r="X20" s="52">
        <f ca="1">R20*J20</f>
        <v>10</v>
      </c>
      <c r="Y20" s="52">
        <f ca="1">SUM(S20:X20)</f>
        <v>10</v>
      </c>
      <c r="Z20" s="66">
        <f ca="1">S20*($L20+1)</f>
        <v>0</v>
      </c>
      <c r="AA20" s="66">
        <f t="shared" ca="1" si="22"/>
        <v>0</v>
      </c>
      <c r="AB20" s="66">
        <f t="shared" ca="1" si="22"/>
        <v>0</v>
      </c>
      <c r="AC20" s="66">
        <f t="shared" ca="1" si="22"/>
        <v>0</v>
      </c>
      <c r="AD20" s="66">
        <f t="shared" si="22"/>
        <v>0</v>
      </c>
      <c r="AE20" s="66">
        <f ca="1">X20*(K20+1)</f>
        <v>12.5</v>
      </c>
      <c r="AF20" s="66">
        <f ca="1">SUM(Z20:AE20)</f>
        <v>12.5</v>
      </c>
      <c r="AG20" s="9"/>
    </row>
    <row r="21" spans="1:33" s="57" customFormat="1">
      <c r="B21" s="57" t="s">
        <v>3175</v>
      </c>
      <c r="C21" s="58">
        <v>1</v>
      </c>
      <c r="D21" s="58">
        <v>1</v>
      </c>
      <c r="E21" s="58"/>
      <c r="G21" s="58"/>
      <c r="H21" s="58"/>
      <c r="I21" s="58"/>
      <c r="J21" s="58"/>
      <c r="K21" s="74"/>
      <c r="L21" s="74"/>
      <c r="M21" s="75">
        <f t="shared" ref="M21:AF21" ca="1" si="23">SUM(M22:M26)</f>
        <v>0</v>
      </c>
      <c r="N21" s="75">
        <f t="shared" ca="1" si="23"/>
        <v>2</v>
      </c>
      <c r="O21" s="75">
        <f t="shared" ca="1" si="23"/>
        <v>0</v>
      </c>
      <c r="P21" s="75">
        <f t="shared" ca="1" si="23"/>
        <v>2</v>
      </c>
      <c r="Q21" s="75">
        <f t="shared" si="23"/>
        <v>0</v>
      </c>
      <c r="R21" s="59">
        <f t="shared" si="23"/>
        <v>475.26000000000005</v>
      </c>
      <c r="S21" s="60">
        <f t="shared" ca="1" si="23"/>
        <v>0</v>
      </c>
      <c r="T21" s="60">
        <f t="shared" ca="1" si="23"/>
        <v>130</v>
      </c>
      <c r="U21" s="60">
        <f t="shared" ca="1" si="23"/>
        <v>0</v>
      </c>
      <c r="V21" s="60">
        <f t="shared" ca="1" si="23"/>
        <v>130</v>
      </c>
      <c r="W21" s="60">
        <f t="shared" si="23"/>
        <v>0</v>
      </c>
      <c r="X21" s="60">
        <f t="shared" ca="1" si="23"/>
        <v>477.42</v>
      </c>
      <c r="Y21" s="60">
        <f t="shared" ca="1" si="23"/>
        <v>737.42</v>
      </c>
      <c r="Z21" s="59">
        <f t="shared" ca="1" si="23"/>
        <v>0</v>
      </c>
      <c r="AA21" s="59">
        <f t="shared" ca="1" si="23"/>
        <v>188.5</v>
      </c>
      <c r="AB21" s="59">
        <f t="shared" ca="1" si="23"/>
        <v>0</v>
      </c>
      <c r="AC21" s="59">
        <f t="shared" ca="1" si="23"/>
        <v>188.5</v>
      </c>
      <c r="AD21" s="59">
        <f t="shared" si="23"/>
        <v>0</v>
      </c>
      <c r="AE21" s="59">
        <f t="shared" ca="1" si="23"/>
        <v>596.77499999999998</v>
      </c>
      <c r="AF21" s="59">
        <f t="shared" ca="1" si="23"/>
        <v>973.77499999999998</v>
      </c>
      <c r="AG21" s="61"/>
    </row>
    <row r="22" spans="1:33" outlineLevel="1">
      <c r="C22" s="65"/>
      <c r="D22" s="65"/>
      <c r="E22" s="65">
        <v>1</v>
      </c>
      <c r="F22" t="s">
        <v>3023</v>
      </c>
      <c r="G22" s="65">
        <v>1</v>
      </c>
      <c r="H22" s="65">
        <v>1</v>
      </c>
      <c r="I22" s="65">
        <f ca="1">IF(ISBLANK(G22),"",G22*OFFSET(I22,-E22,-6))</f>
        <v>1</v>
      </c>
      <c r="J22" s="65">
        <f ca="1">IF(ISBLANK(H22),"",H22*OFFSET(J22,-E22,-6))</f>
        <v>1</v>
      </c>
      <c r="K22" s="10">
        <f>Drivers!$B$11</f>
        <v>0.25</v>
      </c>
      <c r="L22" s="10">
        <f>Drivers!$B$12</f>
        <v>0.45</v>
      </c>
      <c r="M22" s="71" cm="1">
        <f t="array" aca="1" ref="M22" ca="1">IF(ISBLANK($F22),"",INDEX(CVCompList[Design
'[h']],_xlfn.XMATCH($F22,CVCompList[items],0)))*I22</f>
        <v>0</v>
      </c>
      <c r="N22" s="71" cm="1">
        <f t="array" aca="1" ref="N22" ca="1">IF(ISBLANK($F22),"",INDEX(CVCompList[Construction
'[h']],_xlfn.XMATCH($F22,CVCompList[items],0)))*J22</f>
        <v>0.5</v>
      </c>
      <c r="O22" s="71" cm="1">
        <f t="array" aca="1" ref="O22" ca="1">IF(ISBLANK($F22),"",INDEX(CVCompList[Debug/Tryout '[h']],_xlfn.XMATCH($F22,CVCompList[items],0)))*J22</f>
        <v>0</v>
      </c>
      <c r="P22" s="71" cm="1">
        <f t="array" aca="1" ref="P22" ca="1">IF(ISBLANK($F22),"",INDEX(CVCompList[Installation
'[h']],_xlfn.XMATCH($F22,CVCompList[items],0)))*J22</f>
        <v>0.5</v>
      </c>
      <c r="Q22" s="71" cm="1">
        <f t="array" ref="Q22">IF(ISBLANK($F22),"",INDEX(CVCompList[Start up @ Client '[h']],_xlfn.XMATCH($F22,CVCompList[items],0)))*K22</f>
        <v>0</v>
      </c>
      <c r="R22" s="66" cm="1">
        <f t="array" ref="R22">IF(ISBLANK($F22),"",INDEX(CVCompList[Materail
Rate
 '[$/qua']],_xlfn.XMATCH($F22,CVCompList[items],0)))</f>
        <v>37.28</v>
      </c>
      <c r="S22" s="52">
        <f ca="1">M22*Drivers!$D$3</f>
        <v>0</v>
      </c>
      <c r="T22" s="52">
        <f ca="1">N22*Drivers!$D$3</f>
        <v>32.5</v>
      </c>
      <c r="U22" s="52">
        <f ca="1">O22*Drivers!$D$3</f>
        <v>0</v>
      </c>
      <c r="V22" s="52">
        <f ca="1">P22*Drivers!$D$3</f>
        <v>32.5</v>
      </c>
      <c r="W22" s="52">
        <f>Q22*Drivers!$D$3</f>
        <v>0</v>
      </c>
      <c r="X22" s="52">
        <f ca="1">R22*J22</f>
        <v>37.28</v>
      </c>
      <c r="Y22" s="52">
        <f ca="1">SUM(S22:X22)</f>
        <v>102.28</v>
      </c>
      <c r="Z22" s="66">
        <f ca="1">S22*($L22+1)</f>
        <v>0</v>
      </c>
      <c r="AA22" s="66">
        <f t="shared" ref="AA22:AD26" ca="1" si="24">T22*($L22+1)</f>
        <v>47.125</v>
      </c>
      <c r="AB22" s="66">
        <f t="shared" ca="1" si="24"/>
        <v>0</v>
      </c>
      <c r="AC22" s="66">
        <f t="shared" ca="1" si="24"/>
        <v>47.125</v>
      </c>
      <c r="AD22" s="66">
        <f t="shared" si="24"/>
        <v>0</v>
      </c>
      <c r="AE22" s="66">
        <f ca="1">X22*(K22+1)</f>
        <v>46.6</v>
      </c>
      <c r="AF22" s="66">
        <f ca="1">SUM(Z22:AE22)</f>
        <v>140.85</v>
      </c>
      <c r="AG22" s="9"/>
    </row>
    <row r="23" spans="1:33" outlineLevel="1">
      <c r="C23" s="65"/>
      <c r="D23" s="65"/>
      <c r="E23" s="65">
        <v>2</v>
      </c>
      <c r="F23" t="s">
        <v>3020</v>
      </c>
      <c r="G23" s="65">
        <v>1</v>
      </c>
      <c r="H23" s="65">
        <v>1</v>
      </c>
      <c r="I23" s="65">
        <f ca="1">IF(ISBLANK(G23),"",G23*OFFSET(I23,-E23,-6))</f>
        <v>1</v>
      </c>
      <c r="J23" s="65">
        <f ca="1">IF(ISBLANK(H23),"",H23*OFFSET(J23,-E23,-6))</f>
        <v>1</v>
      </c>
      <c r="K23" s="10">
        <f>Drivers!$B$11</f>
        <v>0.25</v>
      </c>
      <c r="L23" s="10">
        <f>Drivers!$B$12</f>
        <v>0.45</v>
      </c>
      <c r="M23" s="71" cm="1">
        <f t="array" aca="1" ref="M23" ca="1">IF(ISBLANK($F23),"",INDEX(CVCompList[Design
'[h']],_xlfn.XMATCH($F23,CVCompList[items],0)))*I23</f>
        <v>0</v>
      </c>
      <c r="N23" s="71" cm="1">
        <f t="array" aca="1" ref="N23" ca="1">IF(ISBLANK($F23),"",INDEX(CVCompList[Construction
'[h']],_xlfn.XMATCH($F23,CVCompList[items],0)))*J23</f>
        <v>0.5</v>
      </c>
      <c r="O23" s="71" cm="1">
        <f t="array" aca="1" ref="O23" ca="1">IF(ISBLANK($F23),"",INDEX(CVCompList[Debug/Tryout '[h']],_xlfn.XMATCH($F23,CVCompList[items],0)))*J23</f>
        <v>0</v>
      </c>
      <c r="P23" s="71" cm="1">
        <f t="array" aca="1" ref="P23" ca="1">IF(ISBLANK($F23),"",INDEX(CVCompList[Installation
'[h']],_xlfn.XMATCH($F23,CVCompList[items],0)))*J23</f>
        <v>0.5</v>
      </c>
      <c r="Q23" s="71" cm="1">
        <f t="array" ref="Q23">IF(ISBLANK($F23),"",INDEX(CVCompList[Start up @ Client '[h']],_xlfn.XMATCH($F23,CVCompList[items],0)))*K23</f>
        <v>0</v>
      </c>
      <c r="R23" s="66" cm="1">
        <f t="array" ref="R23">IF(ISBLANK($F23),"",INDEX(CVCompList[Materail
Rate
 '[$/qua']],_xlfn.XMATCH($F23,CVCompList[items],0)))</f>
        <v>236.97000000000003</v>
      </c>
      <c r="S23" s="52">
        <f ca="1">M23*Drivers!$D$3</f>
        <v>0</v>
      </c>
      <c r="T23" s="52">
        <f ca="1">N23*Drivers!$D$3</f>
        <v>32.5</v>
      </c>
      <c r="U23" s="52">
        <f ca="1">O23*Drivers!$D$3</f>
        <v>0</v>
      </c>
      <c r="V23" s="52">
        <f ca="1">P23*Drivers!$D$3</f>
        <v>32.5</v>
      </c>
      <c r="W23" s="52">
        <f>Q23*Drivers!$D$3</f>
        <v>0</v>
      </c>
      <c r="X23" s="52">
        <f ca="1">R23*J23</f>
        <v>236.97000000000003</v>
      </c>
      <c r="Y23" s="52">
        <f ca="1">SUM(S23:X23)</f>
        <v>301.97000000000003</v>
      </c>
      <c r="Z23" s="66">
        <f ca="1">S23*($L23+1)</f>
        <v>0</v>
      </c>
      <c r="AA23" s="66">
        <f t="shared" ca="1" si="24"/>
        <v>47.125</v>
      </c>
      <c r="AB23" s="66">
        <f t="shared" ca="1" si="24"/>
        <v>0</v>
      </c>
      <c r="AC23" s="66">
        <f t="shared" ca="1" si="24"/>
        <v>47.125</v>
      </c>
      <c r="AD23" s="66">
        <f t="shared" si="24"/>
        <v>0</v>
      </c>
      <c r="AE23" s="66">
        <f ca="1">X23*(K23+1)</f>
        <v>296.21250000000003</v>
      </c>
      <c r="AF23" s="66">
        <f ca="1">SUM(Z23:AE23)</f>
        <v>390.46250000000003</v>
      </c>
      <c r="AG23" s="9"/>
    </row>
    <row r="24" spans="1:33" outlineLevel="1">
      <c r="C24" s="65"/>
      <c r="D24" s="65"/>
      <c r="E24" s="65">
        <v>3</v>
      </c>
      <c r="F24" t="s">
        <v>3024</v>
      </c>
      <c r="G24" s="65">
        <v>1</v>
      </c>
      <c r="H24" s="65">
        <v>1</v>
      </c>
      <c r="I24" s="65">
        <f ca="1">IF(ISBLANK(G24),"",G24*OFFSET(I24,-E24,-6))</f>
        <v>1</v>
      </c>
      <c r="J24" s="65">
        <f ca="1">IF(ISBLANK(H24),"",H24*OFFSET(J24,-E24,-6))</f>
        <v>1</v>
      </c>
      <c r="K24" s="10">
        <f>Drivers!$B$11</f>
        <v>0.25</v>
      </c>
      <c r="L24" s="10">
        <f>Drivers!$B$12</f>
        <v>0.45</v>
      </c>
      <c r="M24" s="71" cm="1">
        <f t="array" aca="1" ref="M24" ca="1">IF(ISBLANK($F24),"",INDEX(CVCompList[Design
'[h']],_xlfn.XMATCH($F24,CVCompList[items],0)))*I24</f>
        <v>0</v>
      </c>
      <c r="N24" s="71" cm="1">
        <f t="array" aca="1" ref="N24" ca="1">IF(ISBLANK($F24),"",INDEX(CVCompList[Construction
'[h']],_xlfn.XMATCH($F24,CVCompList[items],0)))*J24</f>
        <v>0.5</v>
      </c>
      <c r="O24" s="71" cm="1">
        <f t="array" aca="1" ref="O24" ca="1">IF(ISBLANK($F24),"",INDEX(CVCompList[Debug/Tryout '[h']],_xlfn.XMATCH($F24,CVCompList[items],0)))*J24</f>
        <v>0</v>
      </c>
      <c r="P24" s="71" cm="1">
        <f t="array" aca="1" ref="P24" ca="1">IF(ISBLANK($F24),"",INDEX(CVCompList[Installation
'[h']],_xlfn.XMATCH($F24,CVCompList[items],0)))*J24</f>
        <v>0.5</v>
      </c>
      <c r="Q24" s="71" cm="1">
        <f t="array" ref="Q24">IF(ISBLANK($F24),"",INDEX(CVCompList[Start up @ Client '[h']],_xlfn.XMATCH($F24,CVCompList[items],0)))*K24</f>
        <v>0</v>
      </c>
      <c r="R24" s="66" cm="1">
        <f t="array" ref="R24">IF(ISBLANK($F24),"",INDEX(CVCompList[Materail
Rate
 '[$/qua']],_xlfn.XMATCH($F24,CVCompList[items],0)))</f>
        <v>69.33</v>
      </c>
      <c r="S24" s="52">
        <f ca="1">M24*Drivers!$D$3</f>
        <v>0</v>
      </c>
      <c r="T24" s="52">
        <f ca="1">N24*Drivers!$D$3</f>
        <v>32.5</v>
      </c>
      <c r="U24" s="52">
        <f ca="1">O24*Drivers!$D$3</f>
        <v>0</v>
      </c>
      <c r="V24" s="52">
        <f ca="1">P24*Drivers!$D$3</f>
        <v>32.5</v>
      </c>
      <c r="W24" s="52">
        <f>Q24*Drivers!$D$3</f>
        <v>0</v>
      </c>
      <c r="X24" s="52">
        <f ca="1">R24*J24</f>
        <v>69.33</v>
      </c>
      <c r="Y24" s="52">
        <f ca="1">SUM(S24:X24)</f>
        <v>134.32999999999998</v>
      </c>
      <c r="Z24" s="66">
        <f ca="1">S24*($L24+1)</f>
        <v>0</v>
      </c>
      <c r="AA24" s="66">
        <f t="shared" ca="1" si="24"/>
        <v>47.125</v>
      </c>
      <c r="AB24" s="66">
        <f t="shared" ca="1" si="24"/>
        <v>0</v>
      </c>
      <c r="AC24" s="66">
        <f t="shared" ca="1" si="24"/>
        <v>47.125</v>
      </c>
      <c r="AD24" s="66">
        <f t="shared" si="24"/>
        <v>0</v>
      </c>
      <c r="AE24" s="66">
        <f ca="1">X24*(K24+1)</f>
        <v>86.662499999999994</v>
      </c>
      <c r="AF24" s="66">
        <f ca="1">SUM(Z24:AE24)</f>
        <v>180.91249999999999</v>
      </c>
      <c r="AG24" s="9"/>
    </row>
    <row r="25" spans="1:33" outlineLevel="1">
      <c r="C25" s="65"/>
      <c r="D25" s="65"/>
      <c r="E25" s="65">
        <v>4</v>
      </c>
      <c r="F25" t="s">
        <v>3021</v>
      </c>
      <c r="G25" s="65">
        <v>1</v>
      </c>
      <c r="H25" s="65">
        <v>1</v>
      </c>
      <c r="I25" s="65">
        <f ca="1">IF(ISBLANK(G25),"",G25*OFFSET(I25,-E25,-6))</f>
        <v>1</v>
      </c>
      <c r="J25" s="65">
        <f ca="1">IF(ISBLANK(H25),"",H25*OFFSET(J25,-E25,-6))</f>
        <v>1</v>
      </c>
      <c r="K25" s="10">
        <f>Drivers!$B$11</f>
        <v>0.25</v>
      </c>
      <c r="L25" s="10">
        <f>Drivers!$B$12</f>
        <v>0.45</v>
      </c>
      <c r="M25" s="71" cm="1">
        <f t="array" aca="1" ref="M25" ca="1">IF(ISBLANK($F25),"",INDEX(CVCompList[Design
'[h']],_xlfn.XMATCH($F25,CVCompList[items],0)))*I25</f>
        <v>0</v>
      </c>
      <c r="N25" s="71" cm="1">
        <f t="array" aca="1" ref="N25" ca="1">IF(ISBLANK($F25),"",INDEX(CVCompList[Construction
'[h']],_xlfn.XMATCH($F25,CVCompList[items],0)))*J25</f>
        <v>0.5</v>
      </c>
      <c r="O25" s="71" cm="1">
        <f t="array" aca="1" ref="O25" ca="1">IF(ISBLANK($F25),"",INDEX(CVCompList[Debug/Tryout '[h']],_xlfn.XMATCH($F25,CVCompList[items],0)))*J25</f>
        <v>0</v>
      </c>
      <c r="P25" s="71" cm="1">
        <f t="array" aca="1" ref="P25" ca="1">IF(ISBLANK($F25),"",INDEX(CVCompList[Installation
'[h']],_xlfn.XMATCH($F25,CVCompList[items],0)))*J25</f>
        <v>0.5</v>
      </c>
      <c r="Q25" s="71" cm="1">
        <f t="array" ref="Q25">IF(ISBLANK($F25),"",INDEX(CVCompList[Start up @ Client '[h']],_xlfn.XMATCH($F25,CVCompList[items],0)))*K25</f>
        <v>0</v>
      </c>
      <c r="R25" s="66" cm="1">
        <f t="array" ref="R25">IF(ISBLANK($F25),"",INDEX(CVCompList[Materail
Rate
 '[$/qua']],_xlfn.XMATCH($F25,CVCompList[items],0)))</f>
        <v>129.52000000000001</v>
      </c>
      <c r="S25" s="52">
        <f ca="1">M25*Drivers!$D$3</f>
        <v>0</v>
      </c>
      <c r="T25" s="52">
        <f ca="1">N25*Drivers!$D$3</f>
        <v>32.5</v>
      </c>
      <c r="U25" s="52">
        <f ca="1">O25*Drivers!$D$3</f>
        <v>0</v>
      </c>
      <c r="V25" s="52">
        <f ca="1">P25*Drivers!$D$3</f>
        <v>32.5</v>
      </c>
      <c r="W25" s="52">
        <f>Q25*Drivers!$D$3</f>
        <v>0</v>
      </c>
      <c r="X25" s="52">
        <f ca="1">R25*J25</f>
        <v>129.52000000000001</v>
      </c>
      <c r="Y25" s="52">
        <f ca="1">SUM(S25:X25)</f>
        <v>194.52</v>
      </c>
      <c r="Z25" s="66">
        <f ca="1">S25*($L25+1)</f>
        <v>0</v>
      </c>
      <c r="AA25" s="66">
        <f t="shared" ca="1" si="24"/>
        <v>47.125</v>
      </c>
      <c r="AB25" s="66">
        <f t="shared" ca="1" si="24"/>
        <v>0</v>
      </c>
      <c r="AC25" s="66">
        <f t="shared" ca="1" si="24"/>
        <v>47.125</v>
      </c>
      <c r="AD25" s="66">
        <f t="shared" si="24"/>
        <v>0</v>
      </c>
      <c r="AE25" s="66">
        <f ca="1">X25*(K25+1)</f>
        <v>161.9</v>
      </c>
      <c r="AF25" s="66">
        <f ca="1">SUM(Z25:AE25)</f>
        <v>256.14999999999998</v>
      </c>
      <c r="AG25" s="9"/>
    </row>
    <row r="26" spans="1:33" outlineLevel="1">
      <c r="C26" s="65"/>
      <c r="D26" s="65"/>
      <c r="E26" s="65">
        <v>5</v>
      </c>
      <c r="F26" t="s">
        <v>3016</v>
      </c>
      <c r="G26" s="65">
        <v>2</v>
      </c>
      <c r="H26" s="65">
        <v>2</v>
      </c>
      <c r="I26" s="65">
        <f ca="1">IF(ISBLANK(G26),"",G26*OFFSET(I26,-E26,-6))</f>
        <v>2</v>
      </c>
      <c r="J26" s="65">
        <f ca="1">IF(ISBLANK(H26),"",H26*OFFSET(J26,-E26,-6))</f>
        <v>2</v>
      </c>
      <c r="K26" s="10">
        <f>Drivers!$B$11</f>
        <v>0.25</v>
      </c>
      <c r="L26" s="10">
        <f>Drivers!$B$12</f>
        <v>0.45</v>
      </c>
      <c r="M26" s="71" cm="1">
        <f t="array" aca="1" ref="M26" ca="1">IF(ISBLANK($F26),"",INDEX(CVCompList[Design
'[h']],_xlfn.XMATCH($F26,CVCompList[items],0)))*I26</f>
        <v>0</v>
      </c>
      <c r="N26" s="71" cm="1">
        <f t="array" aca="1" ref="N26" ca="1">IF(ISBLANK($F26),"",INDEX(CVCompList[Construction
'[h']],_xlfn.XMATCH($F26,CVCompList[items],0)))*J26</f>
        <v>0</v>
      </c>
      <c r="O26" s="71" cm="1">
        <f t="array" aca="1" ref="O26" ca="1">IF(ISBLANK($F26),"",INDEX(CVCompList[Debug/Tryout '[h']],_xlfn.XMATCH($F26,CVCompList[items],0)))*J26</f>
        <v>0</v>
      </c>
      <c r="P26" s="71" cm="1">
        <f t="array" aca="1" ref="P26" ca="1">IF(ISBLANK($F26),"",INDEX(CVCompList[Installation
'[h']],_xlfn.XMATCH($F26,CVCompList[items],0)))*J26</f>
        <v>0</v>
      </c>
      <c r="Q26" s="71" cm="1">
        <f t="array" ref="Q26">IF(ISBLANK($F26),"",INDEX(CVCompList[Start up @ Client '[h']],_xlfn.XMATCH($F26,CVCompList[items],0)))*K26</f>
        <v>0</v>
      </c>
      <c r="R26" s="66" cm="1">
        <f t="array" ref="R26">IF(ISBLANK($F26),"",INDEX(CVCompList[Materail
Rate
 '[$/qua']],_xlfn.XMATCH($F26,CVCompList[items],0)))</f>
        <v>2.16</v>
      </c>
      <c r="S26" s="52">
        <f ca="1">M26*Drivers!$D$3</f>
        <v>0</v>
      </c>
      <c r="T26" s="52">
        <f ca="1">N26*Drivers!$D$3</f>
        <v>0</v>
      </c>
      <c r="U26" s="52">
        <f ca="1">O26*Drivers!$D$3</f>
        <v>0</v>
      </c>
      <c r="V26" s="52">
        <f ca="1">P26*Drivers!$D$3</f>
        <v>0</v>
      </c>
      <c r="W26" s="52">
        <f>Q26*Drivers!$D$3</f>
        <v>0</v>
      </c>
      <c r="X26" s="52">
        <f ca="1">R26*J26</f>
        <v>4.32</v>
      </c>
      <c r="Y26" s="52">
        <f ca="1">SUM(S26:X26)</f>
        <v>4.32</v>
      </c>
      <c r="Z26" s="66">
        <f ca="1">S26*($L26+1)</f>
        <v>0</v>
      </c>
      <c r="AA26" s="66">
        <f t="shared" ca="1" si="24"/>
        <v>0</v>
      </c>
      <c r="AB26" s="66">
        <f t="shared" ca="1" si="24"/>
        <v>0</v>
      </c>
      <c r="AC26" s="66">
        <f t="shared" ca="1" si="24"/>
        <v>0</v>
      </c>
      <c r="AD26" s="66">
        <f t="shared" si="24"/>
        <v>0</v>
      </c>
      <c r="AE26" s="66">
        <f ca="1">X26*(K26+1)</f>
        <v>5.4</v>
      </c>
      <c r="AF26" s="66">
        <f ca="1">SUM(Z26:AE26)</f>
        <v>5.4</v>
      </c>
      <c r="AG26" s="9"/>
    </row>
    <row r="27" spans="1:33" s="57" customFormat="1">
      <c r="B27" s="57" t="s">
        <v>3237</v>
      </c>
      <c r="C27" s="58">
        <v>1</v>
      </c>
      <c r="D27" s="58">
        <v>1</v>
      </c>
      <c r="E27" s="58"/>
      <c r="G27" s="58"/>
      <c r="H27" s="58"/>
      <c r="I27" s="58"/>
      <c r="J27" s="58"/>
      <c r="K27" s="74"/>
      <c r="L27" s="74"/>
      <c r="M27" s="75">
        <f t="shared" ref="M27:AF27" ca="1" si="25">SUM(M28:M33)</f>
        <v>4</v>
      </c>
      <c r="N27" s="75">
        <f t="shared" ca="1" si="25"/>
        <v>9.35</v>
      </c>
      <c r="O27" s="75">
        <f t="shared" ca="1" si="25"/>
        <v>2</v>
      </c>
      <c r="P27" s="75">
        <f t="shared" ca="1" si="25"/>
        <v>1.35</v>
      </c>
      <c r="Q27" s="75">
        <f t="shared" ca="1" si="25"/>
        <v>0</v>
      </c>
      <c r="R27" s="59">
        <f t="shared" si="25"/>
        <v>1076.1105242679462</v>
      </c>
      <c r="S27" s="60">
        <f t="shared" ca="1" si="25"/>
        <v>260.39999999999998</v>
      </c>
      <c r="T27" s="60">
        <f t="shared" ca="1" si="25"/>
        <v>612.9375</v>
      </c>
      <c r="U27" s="60">
        <f t="shared" ca="1" si="25"/>
        <v>130.19999999999999</v>
      </c>
      <c r="V27" s="60">
        <f t="shared" ca="1" si="25"/>
        <v>92.137500000000003</v>
      </c>
      <c r="W27" s="60">
        <f t="shared" ca="1" si="25"/>
        <v>0</v>
      </c>
      <c r="X27" s="60">
        <f t="shared" ca="1" si="25"/>
        <v>1129.9160504813435</v>
      </c>
      <c r="Y27" s="60">
        <f t="shared" ca="1" si="25"/>
        <v>2225.5910504813432</v>
      </c>
      <c r="Z27" s="59">
        <f t="shared" ca="1" si="25"/>
        <v>377.58</v>
      </c>
      <c r="AA27" s="59">
        <f t="shared" ca="1" si="25"/>
        <v>888.75937499999986</v>
      </c>
      <c r="AB27" s="59">
        <f t="shared" ca="1" si="25"/>
        <v>188.79</v>
      </c>
      <c r="AC27" s="59">
        <f t="shared" ca="1" si="25"/>
        <v>133.59937500000001</v>
      </c>
      <c r="AD27" s="59">
        <f t="shared" ca="1" si="25"/>
        <v>0</v>
      </c>
      <c r="AE27" s="59">
        <f t="shared" ca="1" si="25"/>
        <v>1412.3950631016794</v>
      </c>
      <c r="AF27" s="59">
        <f t="shared" ca="1" si="25"/>
        <v>3001.1238131016794</v>
      </c>
      <c r="AG27" s="61"/>
    </row>
    <row r="28" spans="1:33" outlineLevel="1">
      <c r="C28" s="65"/>
      <c r="D28" s="65"/>
      <c r="E28" s="65">
        <v>1</v>
      </c>
      <c r="F28" t="s">
        <v>2915</v>
      </c>
      <c r="G28" s="65">
        <v>1</v>
      </c>
      <c r="H28" s="65">
        <v>1</v>
      </c>
      <c r="I28" s="65">
        <f ca="1">IF(ISBLANK(G28),"",G28*OFFSET(I28,-E28,-6))</f>
        <v>1</v>
      </c>
      <c r="J28" s="65">
        <f ca="1">IF(ISBLANK(H28),"",H28*OFFSET(J28,-E28,-6))</f>
        <v>1</v>
      </c>
      <c r="K28" s="10">
        <f>Drivers!$B$11</f>
        <v>0.25</v>
      </c>
      <c r="L28" s="10">
        <f>Drivers!$B$12</f>
        <v>0.45</v>
      </c>
      <c r="M28" s="71" cm="1">
        <f t="array" aca="1" ref="M28" ca="1">IF(ISBLANK($F28),"",INDEX(CVCompList[Design
'[h']],_xlfn.XMATCH($F28,CVCompList[items],0)))*I28</f>
        <v>0</v>
      </c>
      <c r="N28" s="71" cm="1">
        <f t="array" aca="1" ref="N28" ca="1">IF(ISBLANK($F28),"",INDEX(CVCompList[Construction
'[h']],_xlfn.XMATCH($F28,CVCompList[items],0)))*J28</f>
        <v>0.35</v>
      </c>
      <c r="O28" s="71" cm="1">
        <f t="array" aca="1" ref="O28" ca="1">IF(ISBLANK($F28),"",INDEX(CVCompList[Debug/Tryout '[h']],_xlfn.XMATCH($F28,CVCompList[items],0)))*J28</f>
        <v>0</v>
      </c>
      <c r="P28" s="71" cm="1">
        <f t="array" aca="1" ref="P28" ca="1">IF(ISBLANK($F28),"",INDEX(CVCompList[Installation
'[h']],_xlfn.XMATCH($F28,CVCompList[items],0)))*J28</f>
        <v>0.35</v>
      </c>
      <c r="Q28" s="71" cm="1">
        <f t="array" ref="Q28">IF(ISBLANK($F28),"",INDEX(CVCompList[Start up @ Client '[h']],_xlfn.XMATCH($F28,CVCompList[items],0)))*K28</f>
        <v>0</v>
      </c>
      <c r="R28" s="66" cm="1">
        <f t="array" ref="R28">IF(ISBLANK($F28),"",INDEX(CVCompList[Materail
Rate
 '[$/qua']],_xlfn.XMATCH($F28,CVCompList[items],0)))</f>
        <v>9.5500000000000007</v>
      </c>
      <c r="S28" s="52">
        <f ca="1">M28*Drivers!$D$3</f>
        <v>0</v>
      </c>
      <c r="T28" s="52">
        <f ca="1">N28*Drivers!$D$3</f>
        <v>22.75</v>
      </c>
      <c r="U28" s="52">
        <f ca="1">O28*Drivers!$D$3</f>
        <v>0</v>
      </c>
      <c r="V28" s="52">
        <f ca="1">P28*Drivers!$D$3</f>
        <v>22.75</v>
      </c>
      <c r="W28" s="52">
        <f>Q28*Drivers!$D$3</f>
        <v>0</v>
      </c>
      <c r="X28" s="52">
        <f ca="1">R28*J28</f>
        <v>9.5500000000000007</v>
      </c>
      <c r="Y28" s="52">
        <f t="shared" ref="Y28:Y33" ca="1" si="26">SUM(S28:X28)</f>
        <v>55.05</v>
      </c>
      <c r="Z28" s="66">
        <f ca="1">S28*($L28+1)</f>
        <v>0</v>
      </c>
      <c r="AA28" s="66">
        <f t="shared" ref="AA28:AD30" ca="1" si="27">T28*($L28+1)</f>
        <v>32.987499999999997</v>
      </c>
      <c r="AB28" s="66">
        <f t="shared" ca="1" si="27"/>
        <v>0</v>
      </c>
      <c r="AC28" s="66">
        <f t="shared" ca="1" si="27"/>
        <v>32.987499999999997</v>
      </c>
      <c r="AD28" s="66">
        <f t="shared" si="27"/>
        <v>0</v>
      </c>
      <c r="AE28" s="66">
        <f t="shared" ref="AE28:AE33" ca="1" si="28">X28*(K28+1)</f>
        <v>11.9375</v>
      </c>
      <c r="AF28" s="66">
        <f t="shared" ref="AF28:AF33" ca="1" si="29">SUM(Z28:AE28)</f>
        <v>77.912499999999994</v>
      </c>
      <c r="AG28" s="9"/>
    </row>
    <row r="29" spans="1:33" outlineLevel="1">
      <c r="C29" s="65"/>
      <c r="D29" s="65"/>
      <c r="E29" s="65">
        <v>2</v>
      </c>
      <c r="F29" t="s">
        <v>3010</v>
      </c>
      <c r="G29" s="65">
        <v>1</v>
      </c>
      <c r="H29" s="65">
        <v>1</v>
      </c>
      <c r="I29" s="65">
        <f ca="1">IF(ISBLANK(G29),"",G29*OFFSET(I29,-E29,-6))</f>
        <v>1</v>
      </c>
      <c r="J29" s="65">
        <f ca="1">IF(ISBLANK(H29),"",H29*OFFSET(J29,-E29,-6))</f>
        <v>1</v>
      </c>
      <c r="K29" s="10">
        <f>Drivers!$B$11</f>
        <v>0.25</v>
      </c>
      <c r="L29" s="10">
        <f>Drivers!$B$12</f>
        <v>0.45</v>
      </c>
      <c r="M29" s="71" cm="1">
        <f t="array" aca="1" ref="M29" ca="1">IF(ISBLANK($F29),"",INDEX(CVCompList[Design
'[h']],_xlfn.XMATCH($F29,CVCompList[items],0)))*I29</f>
        <v>0</v>
      </c>
      <c r="N29" s="71" cm="1">
        <f t="array" aca="1" ref="N29" ca="1">IF(ISBLANK($F29),"",INDEX(CVCompList[Construction
'[h']],_xlfn.XMATCH($F29,CVCompList[items],0)))*J29</f>
        <v>0.5</v>
      </c>
      <c r="O29" s="71" cm="1">
        <f t="array" aca="1" ref="O29" ca="1">IF(ISBLANK($F29),"",INDEX(CVCompList[Debug/Tryout '[h']],_xlfn.XMATCH($F29,CVCompList[items],0)))*J29</f>
        <v>0</v>
      </c>
      <c r="P29" s="71" cm="1">
        <f t="array" aca="1" ref="P29" ca="1">IF(ISBLANK($F29),"",INDEX(CVCompList[Installation
'[h']],_xlfn.XMATCH($F29,CVCompList[items],0)))*J29</f>
        <v>0.5</v>
      </c>
      <c r="Q29" s="71" cm="1">
        <f t="array" ref="Q29">IF(ISBLANK($F29),"",INDEX(CVCompList[Start up @ Client '[h']],_xlfn.XMATCH($F29,CVCompList[items],0)))*K29</f>
        <v>0</v>
      </c>
      <c r="R29" s="66" cm="1">
        <f t="array" ref="R29">IF(ISBLANK($F29),"",INDEX(CVCompList[Materail
Rate
 '[$/qua']],_xlfn.XMATCH($F29,CVCompList[items],0)))</f>
        <v>44.660524267946137</v>
      </c>
      <c r="S29" s="52">
        <f ca="1">M29*Drivers!$D$3</f>
        <v>0</v>
      </c>
      <c r="T29" s="52">
        <f ca="1">N29*Drivers!$D$3</f>
        <v>32.5</v>
      </c>
      <c r="U29" s="52">
        <f ca="1">O29*Drivers!$D$3</f>
        <v>0</v>
      </c>
      <c r="V29" s="52">
        <f ca="1">P29*Drivers!$D$3</f>
        <v>32.5</v>
      </c>
      <c r="W29" s="52">
        <f>Q29*Drivers!$D$3</f>
        <v>0</v>
      </c>
      <c r="X29" s="52">
        <f ca="1">R29*J29</f>
        <v>44.660524267946137</v>
      </c>
      <c r="Y29" s="52">
        <f t="shared" ca="1" si="26"/>
        <v>109.66052426794613</v>
      </c>
      <c r="Z29" s="66">
        <f ca="1">S29*($L29+1)</f>
        <v>0</v>
      </c>
      <c r="AA29" s="66">
        <f t="shared" ca="1" si="27"/>
        <v>47.125</v>
      </c>
      <c r="AB29" s="66">
        <f t="shared" ca="1" si="27"/>
        <v>0</v>
      </c>
      <c r="AC29" s="66">
        <f t="shared" ca="1" si="27"/>
        <v>47.125</v>
      </c>
      <c r="AD29" s="66">
        <f t="shared" si="27"/>
        <v>0</v>
      </c>
      <c r="AE29" s="66">
        <f t="shared" ca="1" si="28"/>
        <v>55.825655334932669</v>
      </c>
      <c r="AF29" s="66">
        <f t="shared" ca="1" si="29"/>
        <v>150.07565533493266</v>
      </c>
      <c r="AG29" s="9"/>
    </row>
    <row r="30" spans="1:33" outlineLevel="1">
      <c r="C30" s="65"/>
      <c r="D30" s="65"/>
      <c r="E30" s="65">
        <v>3</v>
      </c>
      <c r="F30" t="s">
        <v>3011</v>
      </c>
      <c r="G30" s="65">
        <v>1</v>
      </c>
      <c r="H30" s="65">
        <v>1</v>
      </c>
      <c r="I30" s="65">
        <f ca="1">IF(ISBLANK(G30),"",G30*OFFSET(I30,-E30,-6))</f>
        <v>1</v>
      </c>
      <c r="J30" s="65">
        <f ca="1">IF(ISBLANK(H30),"",H30*OFFSET(J30,-E30,-6))</f>
        <v>1</v>
      </c>
      <c r="K30" s="10">
        <f>Drivers!$B$11</f>
        <v>0.25</v>
      </c>
      <c r="L30" s="10">
        <f>Drivers!$B$12</f>
        <v>0.45</v>
      </c>
      <c r="M30" s="71" cm="1">
        <f t="array" aca="1" ref="M30" ca="1">IF(ISBLANK($F30),"",INDEX(CVCompList[Design
'[h']],_xlfn.XMATCH($F30,CVCompList[items],0)))*I30</f>
        <v>0</v>
      </c>
      <c r="N30" s="71" cm="1">
        <f t="array" aca="1" ref="N30" ca="1">IF(ISBLANK($F30),"",INDEX(CVCompList[Construction
'[h']],_xlfn.XMATCH($F30,CVCompList[items],0)))*J30</f>
        <v>0.5</v>
      </c>
      <c r="O30" s="71" cm="1">
        <f t="array" aca="1" ref="O30" ca="1">IF(ISBLANK($F30),"",INDEX(CVCompList[Debug/Tryout '[h']],_xlfn.XMATCH($F30,CVCompList[items],0)))*J30</f>
        <v>0</v>
      </c>
      <c r="P30" s="71" cm="1">
        <f t="array" aca="1" ref="P30" ca="1">IF(ISBLANK($F30),"",INDEX(CVCompList[Installation
'[h']],_xlfn.XMATCH($F30,CVCompList[items],0)))*J30</f>
        <v>0.5</v>
      </c>
      <c r="Q30" s="71" cm="1">
        <f t="array" ref="Q30">IF(ISBLANK($F30),"",INDEX(CVCompList[Start up @ Client '[h']],_xlfn.XMATCH($F30,CVCompList[items],0)))*K30</f>
        <v>0</v>
      </c>
      <c r="R30" s="66" cm="1">
        <f t="array" ref="R30">IF(ISBLANK($F30),"",INDEX(CVCompList[Materail
Rate
 '[$/qua']],_xlfn.XMATCH($F30,CVCompList[items],0)))</f>
        <v>11.9</v>
      </c>
      <c r="S30" s="52">
        <f ca="1">M30*Drivers!$D$3</f>
        <v>0</v>
      </c>
      <c r="T30" s="52">
        <f ca="1">N30*Drivers!$D$3</f>
        <v>32.5</v>
      </c>
      <c r="U30" s="52">
        <f ca="1">O30*Drivers!$D$3</f>
        <v>0</v>
      </c>
      <c r="V30" s="52">
        <f ca="1">P30*Drivers!$D$3</f>
        <v>32.5</v>
      </c>
      <c r="W30" s="52">
        <f>Q30*Drivers!$D$3</f>
        <v>0</v>
      </c>
      <c r="X30" s="52">
        <f ca="1">R30*J30</f>
        <v>11.9</v>
      </c>
      <c r="Y30" s="52">
        <f t="shared" ca="1" si="26"/>
        <v>76.900000000000006</v>
      </c>
      <c r="Z30" s="66">
        <f ca="1">S30*($L30+1)</f>
        <v>0</v>
      </c>
      <c r="AA30" s="66">
        <f t="shared" ca="1" si="27"/>
        <v>47.125</v>
      </c>
      <c r="AB30" s="66">
        <f t="shared" ca="1" si="27"/>
        <v>0</v>
      </c>
      <c r="AC30" s="66">
        <f t="shared" ca="1" si="27"/>
        <v>47.125</v>
      </c>
      <c r="AD30" s="66">
        <f t="shared" si="27"/>
        <v>0</v>
      </c>
      <c r="AE30" s="66">
        <f t="shared" ca="1" si="28"/>
        <v>14.875</v>
      </c>
      <c r="AF30" s="66">
        <f t="shared" ca="1" si="29"/>
        <v>109.125</v>
      </c>
      <c r="AG30" s="9"/>
    </row>
    <row r="31" spans="1:33" outlineLevel="1">
      <c r="C31" s="65"/>
      <c r="D31" s="65"/>
      <c r="E31" s="65">
        <v>4</v>
      </c>
      <c r="F31" s="65" t="s">
        <v>3581</v>
      </c>
      <c r="G31" s="65">
        <v>1</v>
      </c>
      <c r="H31" s="65">
        <v>1</v>
      </c>
      <c r="I31" s="65">
        <f ca="1">G31*OFFSET(I31,-E31,-6)</f>
        <v>1</v>
      </c>
      <c r="J31" s="65">
        <f ca="1">H31*OFFSET(J31,-E31,-6)</f>
        <v>1</v>
      </c>
      <c r="K31" s="9">
        <f>Drivers!$B$11</f>
        <v>0.25</v>
      </c>
      <c r="L31" s="9">
        <f>Drivers!$B$12</f>
        <v>0.45</v>
      </c>
      <c r="M31" s="71">
        <f ca="1">I31*0</f>
        <v>0</v>
      </c>
      <c r="N31" s="71">
        <f ca="1">J31*0</f>
        <v>0</v>
      </c>
      <c r="O31" s="71">
        <f ca="1">J31*0</f>
        <v>0</v>
      </c>
      <c r="P31" s="71">
        <f ca="1">J31*0</f>
        <v>0</v>
      </c>
      <c r="Q31" s="71">
        <f ca="1">J31*0</f>
        <v>0</v>
      </c>
      <c r="R31" s="66">
        <v>660</v>
      </c>
      <c r="S31" s="66">
        <f ca="1">M31*Drivers!$D$4</f>
        <v>0</v>
      </c>
      <c r="T31" s="66">
        <f ca="1">N31*Drivers!$D$4</f>
        <v>0</v>
      </c>
      <c r="U31" s="66">
        <f ca="1">O31*Drivers!$D$4</f>
        <v>0</v>
      </c>
      <c r="V31" s="66">
        <f ca="1">P31*Drivers!$D$4</f>
        <v>0</v>
      </c>
      <c r="W31" s="66">
        <f ca="1">Q31*Drivers!$D$4</f>
        <v>0</v>
      </c>
      <c r="X31" s="66">
        <f ca="1">R31*J31</f>
        <v>660</v>
      </c>
      <c r="Y31" s="66">
        <f t="shared" ca="1" si="26"/>
        <v>660</v>
      </c>
      <c r="Z31" s="66">
        <f ca="1">S31*(L31+1)</f>
        <v>0</v>
      </c>
      <c r="AA31" s="66">
        <f ca="1">T31*(L31+1)</f>
        <v>0</v>
      </c>
      <c r="AB31" s="66">
        <f ca="1">U31*(L31+1)</f>
        <v>0</v>
      </c>
      <c r="AC31" s="66">
        <f ca="1">V31*(L31+1)</f>
        <v>0</v>
      </c>
      <c r="AD31" s="66">
        <f ca="1">W31*(L31+1)</f>
        <v>0</v>
      </c>
      <c r="AE31" s="66">
        <f t="shared" ca="1" si="28"/>
        <v>825</v>
      </c>
      <c r="AF31" s="66">
        <f t="shared" ca="1" si="29"/>
        <v>825</v>
      </c>
      <c r="AG31" s="9"/>
    </row>
    <row r="32" spans="1:33" outlineLevel="1">
      <c r="C32" s="65"/>
      <c r="D32" s="65"/>
      <c r="E32" s="65">
        <f>E31+1</f>
        <v>5</v>
      </c>
      <c r="F32" s="65" t="s">
        <v>3998</v>
      </c>
      <c r="G32" s="65">
        <v>1</v>
      </c>
      <c r="H32" s="65">
        <v>1</v>
      </c>
      <c r="I32" s="65">
        <f ca="1">G32*OFFSET(I32,-E32,-6)</f>
        <v>1</v>
      </c>
      <c r="J32" s="65">
        <f ca="1">H32*OFFSET(J32,-E32,-6)</f>
        <v>1</v>
      </c>
      <c r="K32" s="9">
        <f>Drivers!$B$11</f>
        <v>0.25</v>
      </c>
      <c r="L32" s="9">
        <f>Drivers!$B$12</f>
        <v>0.45</v>
      </c>
      <c r="M32" s="71">
        <f ca="1">I32*4</f>
        <v>4</v>
      </c>
      <c r="N32" s="71">
        <f ca="1">J32*8</f>
        <v>8</v>
      </c>
      <c r="O32" s="71">
        <f ca="1">J32*2</f>
        <v>2</v>
      </c>
      <c r="P32" s="71">
        <f ca="1">J32*0</f>
        <v>0</v>
      </c>
      <c r="Q32" s="71">
        <f ca="1">J32*0</f>
        <v>0</v>
      </c>
      <c r="R32" s="66">
        <v>350</v>
      </c>
      <c r="S32" s="66">
        <f ca="1">M32*Drivers!$D$4</f>
        <v>248</v>
      </c>
      <c r="T32" s="66">
        <f ca="1">N32*Drivers!$D$4</f>
        <v>496</v>
      </c>
      <c r="U32" s="66">
        <f ca="1">O32*Drivers!$D$4</f>
        <v>124</v>
      </c>
      <c r="V32" s="66">
        <f ca="1">P32*Drivers!$D$4</f>
        <v>0</v>
      </c>
      <c r="W32" s="66">
        <f ca="1">Q32*Drivers!$D$4</f>
        <v>0</v>
      </c>
      <c r="X32" s="66">
        <f ca="1">R32*J32</f>
        <v>350</v>
      </c>
      <c r="Y32" s="66">
        <f t="shared" ca="1" si="26"/>
        <v>1218</v>
      </c>
      <c r="Z32" s="66">
        <f ca="1">S32*(L32+1)</f>
        <v>359.59999999999997</v>
      </c>
      <c r="AA32" s="66">
        <f ca="1">T32*(L32+1)</f>
        <v>719.19999999999993</v>
      </c>
      <c r="AB32" s="66">
        <f ca="1">U32*(L32+1)</f>
        <v>179.79999999999998</v>
      </c>
      <c r="AC32" s="66">
        <f ca="1">V32*(L32+1)</f>
        <v>0</v>
      </c>
      <c r="AD32" s="66">
        <f ca="1">W32*(L32+1)</f>
        <v>0</v>
      </c>
      <c r="AE32" s="66">
        <f t="shared" ca="1" si="28"/>
        <v>437.5</v>
      </c>
      <c r="AF32" s="66">
        <f t="shared" ca="1" si="29"/>
        <v>1696.1</v>
      </c>
      <c r="AG32" s="9"/>
    </row>
    <row r="33" spans="1:33" outlineLevel="1">
      <c r="C33" s="65"/>
      <c r="D33" s="65"/>
      <c r="E33" s="65">
        <v>6</v>
      </c>
      <c r="F33" s="65" t="s">
        <v>3997</v>
      </c>
      <c r="G33" s="65">
        <v>1</v>
      </c>
      <c r="H33" s="65">
        <v>1</v>
      </c>
      <c r="I33" s="65">
        <v>0</v>
      </c>
      <c r="J33" s="65">
        <v>0</v>
      </c>
      <c r="K33" s="9">
        <f>Drivers!$B$11</f>
        <v>0.25</v>
      </c>
      <c r="L33" s="9">
        <f>Drivers!$B$12</f>
        <v>0.45</v>
      </c>
      <c r="M33" s="71">
        <v>0</v>
      </c>
      <c r="N33" s="71">
        <v>0</v>
      </c>
      <c r="O33" s="71">
        <v>0</v>
      </c>
      <c r="P33" s="71">
        <v>0</v>
      </c>
      <c r="Q33" s="71">
        <v>0</v>
      </c>
      <c r="R33" s="66">
        <v>0</v>
      </c>
      <c r="S33" s="66">
        <f ca="1">SUM(S28:S32)*0.05</f>
        <v>12.4</v>
      </c>
      <c r="T33" s="66">
        <f ca="1">SUM(T28:T32)*0.05</f>
        <v>29.1875</v>
      </c>
      <c r="U33" s="66">
        <f ca="1">SUM(U28:U32)*0.05</f>
        <v>6.2</v>
      </c>
      <c r="V33" s="66">
        <f ca="1">SUM(V28:V32)*0.05</f>
        <v>4.3875000000000002</v>
      </c>
      <c r="W33" s="66">
        <v>0</v>
      </c>
      <c r="X33" s="66">
        <f ca="1">SUM(X28:X32)*0.05</f>
        <v>53.805526213397314</v>
      </c>
      <c r="Y33" s="66">
        <f t="shared" ca="1" si="26"/>
        <v>105.98052621339733</v>
      </c>
      <c r="Z33" s="66">
        <f ca="1">S33*(L33+1)</f>
        <v>17.98</v>
      </c>
      <c r="AA33" s="66">
        <f ca="1">T33*(L33+1)</f>
        <v>42.321874999999999</v>
      </c>
      <c r="AB33" s="66">
        <f ca="1">U33*(L33+1)</f>
        <v>8.99</v>
      </c>
      <c r="AC33" s="66">
        <f ca="1">V33*(L33+1)</f>
        <v>6.3618750000000004</v>
      </c>
      <c r="AD33" s="66">
        <f>W33*(L33+1)</f>
        <v>0</v>
      </c>
      <c r="AE33" s="66">
        <f t="shared" ca="1" si="28"/>
        <v>67.25690776674665</v>
      </c>
      <c r="AF33" s="66">
        <f t="shared" ca="1" si="29"/>
        <v>142.91065776674662</v>
      </c>
      <c r="AG33" s="9"/>
    </row>
    <row r="34" spans="1:33" s="53" customFormat="1">
      <c r="A34" s="53" t="s">
        <v>3989</v>
      </c>
      <c r="C34" s="54"/>
      <c r="D34" s="54"/>
      <c r="E34" s="54"/>
      <c r="F34" s="54"/>
      <c r="G34" s="54"/>
      <c r="H34" s="54"/>
      <c r="I34" s="54"/>
      <c r="J34" s="54"/>
      <c r="K34" s="73"/>
      <c r="L34" s="73"/>
      <c r="M34" s="79">
        <f t="shared" ref="M34:AF34" si="30">SUM(M35,M42)</f>
        <v>0</v>
      </c>
      <c r="N34" s="79">
        <f t="shared" si="30"/>
        <v>0</v>
      </c>
      <c r="O34" s="79">
        <f t="shared" si="30"/>
        <v>0</v>
      </c>
      <c r="P34" s="79">
        <f t="shared" si="30"/>
        <v>0</v>
      </c>
      <c r="Q34" s="79">
        <f t="shared" si="30"/>
        <v>53</v>
      </c>
      <c r="R34" s="55">
        <f t="shared" si="30"/>
        <v>1500.7</v>
      </c>
      <c r="S34" s="55">
        <f t="shared" si="30"/>
        <v>0</v>
      </c>
      <c r="T34" s="55">
        <f t="shared" si="30"/>
        <v>0</v>
      </c>
      <c r="U34" s="55">
        <f t="shared" si="30"/>
        <v>0</v>
      </c>
      <c r="V34" s="55">
        <f t="shared" si="30"/>
        <v>0</v>
      </c>
      <c r="W34" s="55">
        <f t="shared" si="30"/>
        <v>3286</v>
      </c>
      <c r="X34" s="55">
        <f t="shared" si="30"/>
        <v>5355.9</v>
      </c>
      <c r="Y34" s="55">
        <f t="shared" si="30"/>
        <v>8641.9</v>
      </c>
      <c r="Z34" s="55">
        <f t="shared" si="30"/>
        <v>0</v>
      </c>
      <c r="AA34" s="55">
        <f t="shared" si="30"/>
        <v>0</v>
      </c>
      <c r="AB34" s="55">
        <f t="shared" si="30"/>
        <v>0</v>
      </c>
      <c r="AC34" s="55">
        <f t="shared" si="30"/>
        <v>0</v>
      </c>
      <c r="AD34" s="55">
        <f t="shared" si="30"/>
        <v>4764.7</v>
      </c>
      <c r="AE34" s="55">
        <f t="shared" si="30"/>
        <v>6694.875</v>
      </c>
      <c r="AF34" s="55">
        <f t="shared" si="30"/>
        <v>11459.575000000001</v>
      </c>
      <c r="AG34" s="56"/>
    </row>
    <row r="35" spans="1:33" s="57" customFormat="1">
      <c r="B35" s="57" t="s">
        <v>3990</v>
      </c>
      <c r="C35" s="58">
        <v>1</v>
      </c>
      <c r="D35" s="58">
        <v>1</v>
      </c>
      <c r="E35" s="58"/>
      <c r="G35" s="58"/>
      <c r="H35" s="58"/>
      <c r="I35" s="58"/>
      <c r="J35" s="58"/>
      <c r="K35" s="61"/>
      <c r="L35" s="61"/>
      <c r="M35" s="75">
        <f t="shared" ref="M35:AF35" si="31">SUM(M36:M41)</f>
        <v>0</v>
      </c>
      <c r="N35" s="75">
        <f t="shared" si="31"/>
        <v>0</v>
      </c>
      <c r="O35" s="75">
        <f t="shared" si="31"/>
        <v>0</v>
      </c>
      <c r="P35" s="75">
        <f t="shared" si="31"/>
        <v>0</v>
      </c>
      <c r="Q35" s="75">
        <f t="shared" si="31"/>
        <v>0</v>
      </c>
      <c r="R35" s="59">
        <f t="shared" si="31"/>
        <v>1500.7</v>
      </c>
      <c r="S35" s="59">
        <f t="shared" si="31"/>
        <v>0</v>
      </c>
      <c r="T35" s="59">
        <f t="shared" si="31"/>
        <v>0</v>
      </c>
      <c r="U35" s="59">
        <f t="shared" si="31"/>
        <v>0</v>
      </c>
      <c r="V35" s="59">
        <f t="shared" si="31"/>
        <v>0</v>
      </c>
      <c r="W35" s="59">
        <f t="shared" si="31"/>
        <v>0</v>
      </c>
      <c r="X35" s="59">
        <f t="shared" si="31"/>
        <v>5299</v>
      </c>
      <c r="Y35" s="59">
        <f t="shared" si="31"/>
        <v>5299</v>
      </c>
      <c r="Z35" s="59">
        <f t="shared" si="31"/>
        <v>0</v>
      </c>
      <c r="AA35" s="59">
        <f t="shared" si="31"/>
        <v>0</v>
      </c>
      <c r="AB35" s="59">
        <f t="shared" si="31"/>
        <v>0</v>
      </c>
      <c r="AC35" s="59">
        <f t="shared" si="31"/>
        <v>0</v>
      </c>
      <c r="AD35" s="59">
        <f t="shared" si="31"/>
        <v>0</v>
      </c>
      <c r="AE35" s="59">
        <f t="shared" si="31"/>
        <v>6623.75</v>
      </c>
      <c r="AF35" s="59">
        <f t="shared" si="31"/>
        <v>6623.75</v>
      </c>
      <c r="AG35" s="61"/>
    </row>
    <row r="36" spans="1:33" outlineLevel="1">
      <c r="C36" s="65"/>
      <c r="D36" s="65"/>
      <c r="E36" s="65">
        <f t="shared" ref="E36:E41" si="32">E35+1</f>
        <v>1</v>
      </c>
      <c r="F36" t="s">
        <v>186</v>
      </c>
      <c r="G36" s="65">
        <v>1</v>
      </c>
      <c r="H36" s="65">
        <v>1</v>
      </c>
      <c r="I36" s="65">
        <f t="shared" ref="I36:I41" ca="1" si="33">G36*OFFSET(I36,-E36,-6)</f>
        <v>1</v>
      </c>
      <c r="J36" s="65">
        <f t="shared" ref="J36:J41" ca="1" si="34">H36*OFFSET(J36,-E36,-6)</f>
        <v>1</v>
      </c>
      <c r="K36" s="9">
        <f>Drivers!$B$11</f>
        <v>0.25</v>
      </c>
      <c r="L36" s="9">
        <f>Drivers!$B$12</f>
        <v>0.45</v>
      </c>
      <c r="M36" s="71">
        <v>0</v>
      </c>
      <c r="N36" s="71">
        <v>0</v>
      </c>
      <c r="O36" s="71">
        <v>0</v>
      </c>
      <c r="P36" s="71">
        <v>0</v>
      </c>
      <c r="Q36" s="71">
        <v>0</v>
      </c>
      <c r="R36" s="66">
        <f>Drivers!B24</f>
        <v>70</v>
      </c>
      <c r="S36" s="66">
        <f>M36*Drivers!$D$4</f>
        <v>0</v>
      </c>
      <c r="T36" s="66">
        <f>N36*Drivers!$D$4</f>
        <v>0</v>
      </c>
      <c r="U36" s="66">
        <f>O36*Drivers!$D$4</f>
        <v>0</v>
      </c>
      <c r="V36" s="66">
        <f>P36*Drivers!$D$4</f>
        <v>0</v>
      </c>
      <c r="W36" s="66">
        <f>Q36*Drivers!$D$4</f>
        <v>0</v>
      </c>
      <c r="X36" s="66">
        <f>R36*Drivers!B15*Drivers!B13</f>
        <v>490</v>
      </c>
      <c r="Y36" s="66">
        <f t="shared" ref="Y36:Y41" si="35">SUM(S36:X36)</f>
        <v>490</v>
      </c>
      <c r="Z36" s="66">
        <f t="shared" ref="Z36:Z41" si="36">S36*(L36+1)</f>
        <v>0</v>
      </c>
      <c r="AA36" s="66">
        <f t="shared" ref="AA36:AA41" si="37">T36*(L36+1)</f>
        <v>0</v>
      </c>
      <c r="AB36" s="66">
        <f t="shared" ref="AB36:AB41" si="38">U36*(L36+1)</f>
        <v>0</v>
      </c>
      <c r="AC36" s="66">
        <f t="shared" ref="AC36:AC41" si="39">V36*(L36+1)</f>
        <v>0</v>
      </c>
      <c r="AD36" s="66">
        <f t="shared" ref="AD36:AD41" si="40">W36*(L36+1)</f>
        <v>0</v>
      </c>
      <c r="AE36" s="66">
        <f t="shared" ref="AE36:AE41" si="41">X36*(K36+1)</f>
        <v>612.5</v>
      </c>
      <c r="AF36" s="66">
        <f t="shared" ref="AF36:AF41" si="42">SUM(Z36:AE36)</f>
        <v>612.5</v>
      </c>
      <c r="AG36" s="9"/>
    </row>
    <row r="37" spans="1:33" outlineLevel="1">
      <c r="C37" s="65"/>
      <c r="D37" s="65"/>
      <c r="E37" s="65">
        <f t="shared" si="32"/>
        <v>2</v>
      </c>
      <c r="F37" t="s">
        <v>3991</v>
      </c>
      <c r="G37" s="65">
        <v>1</v>
      </c>
      <c r="H37" s="65">
        <v>1</v>
      </c>
      <c r="I37" s="65">
        <f t="shared" ca="1" si="33"/>
        <v>1</v>
      </c>
      <c r="J37" s="65">
        <f t="shared" ca="1" si="34"/>
        <v>1</v>
      </c>
      <c r="K37" s="9">
        <f>Drivers!$B$11</f>
        <v>0.25</v>
      </c>
      <c r="L37" s="9">
        <f>Drivers!$B$12</f>
        <v>0.45</v>
      </c>
      <c r="M37" s="71">
        <v>0</v>
      </c>
      <c r="N37" s="71">
        <v>0</v>
      </c>
      <c r="O37" s="71">
        <v>0</v>
      </c>
      <c r="P37" s="71">
        <v>0</v>
      </c>
      <c r="Q37" s="71">
        <v>0</v>
      </c>
      <c r="R37" s="66">
        <f>Drivers!B19</f>
        <v>180</v>
      </c>
      <c r="S37" s="66">
        <f>M37*Drivers!$D$4</f>
        <v>0</v>
      </c>
      <c r="T37" s="66">
        <f>N37*Drivers!$D$4</f>
        <v>0</v>
      </c>
      <c r="U37" s="66">
        <f>O37*Drivers!$D$4</f>
        <v>0</v>
      </c>
      <c r="V37" s="66">
        <f>P37*Drivers!$D$4</f>
        <v>0</v>
      </c>
      <c r="W37" s="66">
        <f>Q37*Drivers!$D$4</f>
        <v>0</v>
      </c>
      <c r="X37" s="66">
        <f>R37*Drivers!B15*Drivers!B13</f>
        <v>1260</v>
      </c>
      <c r="Y37" s="66">
        <f t="shared" si="35"/>
        <v>1260</v>
      </c>
      <c r="Z37" s="66">
        <f t="shared" si="36"/>
        <v>0</v>
      </c>
      <c r="AA37" s="66">
        <f t="shared" si="37"/>
        <v>0</v>
      </c>
      <c r="AB37" s="66">
        <f t="shared" si="38"/>
        <v>0</v>
      </c>
      <c r="AC37" s="66">
        <f t="shared" si="39"/>
        <v>0</v>
      </c>
      <c r="AD37" s="66">
        <f t="shared" si="40"/>
        <v>0</v>
      </c>
      <c r="AE37" s="66">
        <f t="shared" si="41"/>
        <v>1575</v>
      </c>
      <c r="AF37" s="66">
        <f t="shared" si="42"/>
        <v>1575</v>
      </c>
      <c r="AG37" s="9"/>
    </row>
    <row r="38" spans="1:33" outlineLevel="1">
      <c r="C38" s="65"/>
      <c r="D38" s="65"/>
      <c r="E38" s="65">
        <f t="shared" si="32"/>
        <v>3</v>
      </c>
      <c r="F38" t="s">
        <v>3895</v>
      </c>
      <c r="G38" s="65">
        <v>1</v>
      </c>
      <c r="H38" s="65">
        <v>1</v>
      </c>
      <c r="I38" s="65">
        <f t="shared" ca="1" si="33"/>
        <v>1</v>
      </c>
      <c r="J38" s="65">
        <f t="shared" ca="1" si="34"/>
        <v>1</v>
      </c>
      <c r="K38" s="9">
        <f>Drivers!$B$11</f>
        <v>0.25</v>
      </c>
      <c r="L38" s="9">
        <f>Drivers!$B$12</f>
        <v>0.45</v>
      </c>
      <c r="M38" s="71">
        <v>0</v>
      </c>
      <c r="N38" s="71">
        <v>0</v>
      </c>
      <c r="O38" s="71">
        <v>0</v>
      </c>
      <c r="P38" s="71">
        <v>0</v>
      </c>
      <c r="Q38" s="71">
        <v>0</v>
      </c>
      <c r="R38" s="66">
        <f>Drivers!B26</f>
        <v>425</v>
      </c>
      <c r="S38" s="66">
        <f>M38*Drivers!$D$4</f>
        <v>0</v>
      </c>
      <c r="T38" s="66">
        <f>N38*Drivers!$D$4</f>
        <v>0</v>
      </c>
      <c r="U38" s="66">
        <f>O38*Drivers!$D$4</f>
        <v>0</v>
      </c>
      <c r="V38" s="66">
        <f>P38*Drivers!$D$4</f>
        <v>0</v>
      </c>
      <c r="W38" s="66">
        <f>Q38*Drivers!$D$4</f>
        <v>0</v>
      </c>
      <c r="X38" s="66">
        <f>R38*Drivers!B25*Drivers!B14</f>
        <v>425</v>
      </c>
      <c r="Y38" s="66">
        <f t="shared" si="35"/>
        <v>425</v>
      </c>
      <c r="Z38" s="66">
        <f t="shared" si="36"/>
        <v>0</v>
      </c>
      <c r="AA38" s="66">
        <f t="shared" si="37"/>
        <v>0</v>
      </c>
      <c r="AB38" s="66">
        <f t="shared" si="38"/>
        <v>0</v>
      </c>
      <c r="AC38" s="66">
        <f t="shared" si="39"/>
        <v>0</v>
      </c>
      <c r="AD38" s="66">
        <f t="shared" si="40"/>
        <v>0</v>
      </c>
      <c r="AE38" s="66">
        <f t="shared" si="41"/>
        <v>531.25</v>
      </c>
      <c r="AF38" s="66">
        <f t="shared" si="42"/>
        <v>531.25</v>
      </c>
      <c r="AG38" s="9"/>
    </row>
    <row r="39" spans="1:33" outlineLevel="1">
      <c r="C39" s="65"/>
      <c r="D39" s="65"/>
      <c r="E39" s="65">
        <f t="shared" si="32"/>
        <v>4</v>
      </c>
      <c r="F39" t="s">
        <v>3903</v>
      </c>
      <c r="G39" s="65">
        <v>1</v>
      </c>
      <c r="H39" s="65">
        <v>1</v>
      </c>
      <c r="I39" s="65">
        <f t="shared" ca="1" si="33"/>
        <v>1</v>
      </c>
      <c r="J39" s="65">
        <f t="shared" ca="1" si="34"/>
        <v>1</v>
      </c>
      <c r="K39" s="9">
        <f>Drivers!$B$11</f>
        <v>0.25</v>
      </c>
      <c r="L39" s="9">
        <f>Drivers!$B$12</f>
        <v>0.45</v>
      </c>
      <c r="M39" s="71">
        <v>0</v>
      </c>
      <c r="N39" s="71">
        <v>0</v>
      </c>
      <c r="O39" s="71">
        <v>0</v>
      </c>
      <c r="P39" s="71">
        <v>0</v>
      </c>
      <c r="Q39" s="71">
        <v>0</v>
      </c>
      <c r="R39" s="66">
        <f>Drivers!B27</f>
        <v>75</v>
      </c>
      <c r="S39" s="66">
        <f>M39*Drivers!$D$4</f>
        <v>0</v>
      </c>
      <c r="T39" s="66">
        <f>N39*Drivers!$D$4</f>
        <v>0</v>
      </c>
      <c r="U39" s="66">
        <f>O39*Drivers!$D$4</f>
        <v>0</v>
      </c>
      <c r="V39" s="66">
        <f>P39*Drivers!$D$4</f>
        <v>0</v>
      </c>
      <c r="W39" s="66">
        <f>Q39*Drivers!$D$4</f>
        <v>0</v>
      </c>
      <c r="X39" s="66">
        <f>R39*Drivers!B14</f>
        <v>75</v>
      </c>
      <c r="Y39" s="66">
        <f t="shared" si="35"/>
        <v>75</v>
      </c>
      <c r="Z39" s="66">
        <f t="shared" si="36"/>
        <v>0</v>
      </c>
      <c r="AA39" s="66">
        <f t="shared" si="37"/>
        <v>0</v>
      </c>
      <c r="AB39" s="66">
        <f t="shared" si="38"/>
        <v>0</v>
      </c>
      <c r="AC39" s="66">
        <f t="shared" si="39"/>
        <v>0</v>
      </c>
      <c r="AD39" s="66">
        <f t="shared" si="40"/>
        <v>0</v>
      </c>
      <c r="AE39" s="66">
        <f t="shared" si="41"/>
        <v>93.75</v>
      </c>
      <c r="AF39" s="66">
        <f t="shared" si="42"/>
        <v>93.75</v>
      </c>
      <c r="AG39" s="9"/>
    </row>
    <row r="40" spans="1:33" outlineLevel="1">
      <c r="C40" s="65"/>
      <c r="D40" s="65"/>
      <c r="E40" s="65">
        <f t="shared" si="32"/>
        <v>5</v>
      </c>
      <c r="F40" t="s">
        <v>3992</v>
      </c>
      <c r="G40" s="65">
        <v>1</v>
      </c>
      <c r="H40" s="65">
        <v>1</v>
      </c>
      <c r="I40" s="65">
        <f t="shared" ca="1" si="33"/>
        <v>1</v>
      </c>
      <c r="J40" s="65">
        <f t="shared" ca="1" si="34"/>
        <v>1</v>
      </c>
      <c r="K40" s="9">
        <f>Drivers!$B$11</f>
        <v>0.25</v>
      </c>
      <c r="L40" s="9">
        <f>Drivers!$B$12</f>
        <v>0.45</v>
      </c>
      <c r="M40" s="71">
        <v>0</v>
      </c>
      <c r="N40" s="71">
        <v>0</v>
      </c>
      <c r="O40" s="71">
        <v>0</v>
      </c>
      <c r="P40" s="71">
        <v>0</v>
      </c>
      <c r="Q40" s="71">
        <v>0</v>
      </c>
      <c r="R40" s="66">
        <f>Drivers!B29</f>
        <v>0.7</v>
      </c>
      <c r="S40" s="66">
        <f>M40*Drivers!$D$4</f>
        <v>0</v>
      </c>
      <c r="T40" s="66">
        <f>N40*Drivers!$D$4</f>
        <v>0</v>
      </c>
      <c r="U40" s="66">
        <f>O40*Drivers!$D$4</f>
        <v>0</v>
      </c>
      <c r="V40" s="66">
        <f>P40*Drivers!$D$4</f>
        <v>0</v>
      </c>
      <c r="W40" s="66">
        <f>Q40*Drivers!$D$4</f>
        <v>0</v>
      </c>
      <c r="X40" s="66">
        <f>R40*Drivers!B28*Drivers!B13*Drivers!B15</f>
        <v>49</v>
      </c>
      <c r="Y40" s="66">
        <f t="shared" si="35"/>
        <v>49</v>
      </c>
      <c r="Z40" s="66">
        <f t="shared" si="36"/>
        <v>0</v>
      </c>
      <c r="AA40" s="66">
        <f t="shared" si="37"/>
        <v>0</v>
      </c>
      <c r="AB40" s="66">
        <f t="shared" si="38"/>
        <v>0</v>
      </c>
      <c r="AC40" s="66">
        <f t="shared" si="39"/>
        <v>0</v>
      </c>
      <c r="AD40" s="66">
        <f t="shared" si="40"/>
        <v>0</v>
      </c>
      <c r="AE40" s="66">
        <f t="shared" si="41"/>
        <v>61.25</v>
      </c>
      <c r="AF40" s="66">
        <f t="shared" si="42"/>
        <v>61.25</v>
      </c>
      <c r="AG40" s="9"/>
    </row>
    <row r="41" spans="1:33" outlineLevel="1">
      <c r="C41" s="65"/>
      <c r="D41" s="65"/>
      <c r="E41" s="65">
        <f t="shared" si="32"/>
        <v>6</v>
      </c>
      <c r="F41" t="s">
        <v>3993</v>
      </c>
      <c r="G41" s="65">
        <v>1</v>
      </c>
      <c r="H41" s="65">
        <v>1</v>
      </c>
      <c r="I41" s="65">
        <f t="shared" ca="1" si="33"/>
        <v>1</v>
      </c>
      <c r="J41" s="65">
        <f t="shared" ca="1" si="34"/>
        <v>1</v>
      </c>
      <c r="K41" s="9">
        <f>Drivers!$B$11</f>
        <v>0.25</v>
      </c>
      <c r="L41" s="9">
        <f>Drivers!$B$12</f>
        <v>0.45</v>
      </c>
      <c r="M41" s="71">
        <v>0</v>
      </c>
      <c r="N41" s="71">
        <v>0</v>
      </c>
      <c r="O41" s="71">
        <v>0</v>
      </c>
      <c r="P41" s="71">
        <v>0</v>
      </c>
      <c r="Q41" s="71">
        <v>0</v>
      </c>
      <c r="R41" s="66">
        <f>Drivers!B23</f>
        <v>750</v>
      </c>
      <c r="S41" s="66">
        <f>M41*Drivers!$D$4</f>
        <v>0</v>
      </c>
      <c r="T41" s="66">
        <f>N41*Drivers!$D$4</f>
        <v>0</v>
      </c>
      <c r="U41" s="66">
        <f>O41*Drivers!$D$4</f>
        <v>0</v>
      </c>
      <c r="V41" s="66">
        <f>P41*Drivers!$D$4</f>
        <v>0</v>
      </c>
      <c r="W41" s="66">
        <f>Q41*Drivers!$D$4</f>
        <v>0</v>
      </c>
      <c r="X41" s="66">
        <f>R41*Drivers!B22*2</f>
        <v>3000</v>
      </c>
      <c r="Y41" s="66">
        <f t="shared" si="35"/>
        <v>3000</v>
      </c>
      <c r="Z41" s="66">
        <f t="shared" si="36"/>
        <v>0</v>
      </c>
      <c r="AA41" s="66">
        <f t="shared" si="37"/>
        <v>0</v>
      </c>
      <c r="AB41" s="66">
        <f t="shared" si="38"/>
        <v>0</v>
      </c>
      <c r="AC41" s="66">
        <f t="shared" si="39"/>
        <v>0</v>
      </c>
      <c r="AD41" s="66">
        <f t="shared" si="40"/>
        <v>0</v>
      </c>
      <c r="AE41" s="66">
        <f t="shared" si="41"/>
        <v>3750</v>
      </c>
      <c r="AF41" s="66">
        <f t="shared" si="42"/>
        <v>3750</v>
      </c>
      <c r="AG41" s="9"/>
    </row>
    <row r="42" spans="1:33" s="57" customFormat="1">
      <c r="B42" s="57" t="s">
        <v>3994</v>
      </c>
      <c r="C42" s="58">
        <v>1</v>
      </c>
      <c r="D42" s="58">
        <v>1</v>
      </c>
      <c r="E42" s="58"/>
      <c r="G42" s="58"/>
      <c r="H42" s="58"/>
      <c r="I42" s="58"/>
      <c r="J42" s="58"/>
      <c r="K42" s="61"/>
      <c r="L42" s="61"/>
      <c r="M42" s="75">
        <f t="shared" ref="M42:AF42" si="43">SUM(M43:M44)</f>
        <v>0</v>
      </c>
      <c r="N42" s="75">
        <f t="shared" si="43"/>
        <v>0</v>
      </c>
      <c r="O42" s="75">
        <f t="shared" si="43"/>
        <v>0</v>
      </c>
      <c r="P42" s="75">
        <f t="shared" si="43"/>
        <v>0</v>
      </c>
      <c r="Q42" s="75">
        <f t="shared" si="43"/>
        <v>53</v>
      </c>
      <c r="R42" s="59">
        <f t="shared" si="43"/>
        <v>0</v>
      </c>
      <c r="S42" s="59">
        <f t="shared" si="43"/>
        <v>0</v>
      </c>
      <c r="T42" s="59">
        <f t="shared" si="43"/>
        <v>0</v>
      </c>
      <c r="U42" s="59">
        <f t="shared" si="43"/>
        <v>0</v>
      </c>
      <c r="V42" s="59">
        <f t="shared" si="43"/>
        <v>0</v>
      </c>
      <c r="W42" s="59">
        <f t="shared" si="43"/>
        <v>3286</v>
      </c>
      <c r="X42" s="59">
        <f t="shared" si="43"/>
        <v>56.900000000000006</v>
      </c>
      <c r="Y42" s="59">
        <f t="shared" si="43"/>
        <v>3342.9</v>
      </c>
      <c r="Z42" s="59">
        <f t="shared" si="43"/>
        <v>0</v>
      </c>
      <c r="AA42" s="59">
        <f t="shared" si="43"/>
        <v>0</v>
      </c>
      <c r="AB42" s="59">
        <f t="shared" si="43"/>
        <v>0</v>
      </c>
      <c r="AC42" s="59">
        <f t="shared" si="43"/>
        <v>0</v>
      </c>
      <c r="AD42" s="59">
        <f t="shared" si="43"/>
        <v>4764.7</v>
      </c>
      <c r="AE42" s="59">
        <f t="shared" si="43"/>
        <v>71.125</v>
      </c>
      <c r="AF42" s="59">
        <f t="shared" si="43"/>
        <v>4835.8249999999998</v>
      </c>
      <c r="AG42" s="61"/>
    </row>
    <row r="43" spans="1:33" outlineLevel="1">
      <c r="C43" s="65"/>
      <c r="D43" s="65"/>
      <c r="E43" s="65">
        <f>E42+1</f>
        <v>1</v>
      </c>
      <c r="F43" t="s">
        <v>3995</v>
      </c>
      <c r="G43" s="65">
        <v>1</v>
      </c>
      <c r="H43" s="65">
        <v>1</v>
      </c>
      <c r="I43" s="65">
        <f ca="1">G43*OFFSET(I43,-E43,-6)</f>
        <v>1</v>
      </c>
      <c r="J43" s="65">
        <f ca="1">H43*OFFSET(J43,-E43,-6)</f>
        <v>1</v>
      </c>
      <c r="K43" s="9">
        <f>Drivers!$B$11</f>
        <v>0.25</v>
      </c>
      <c r="L43" s="9">
        <f>Drivers!$B$12</f>
        <v>0.45</v>
      </c>
      <c r="M43" s="71">
        <v>0</v>
      </c>
      <c r="N43" s="71">
        <v>0</v>
      </c>
      <c r="O43" s="71">
        <v>0</v>
      </c>
      <c r="P43" s="71">
        <v>0</v>
      </c>
      <c r="Q43" s="71">
        <f>Drivers!B16*5*Drivers!B14*Drivers!B13</f>
        <v>40</v>
      </c>
      <c r="R43" s="66">
        <v>0</v>
      </c>
      <c r="S43" s="66">
        <f>M43*Drivers!$D$4</f>
        <v>0</v>
      </c>
      <c r="T43" s="66">
        <f>N43*Drivers!$D$4</f>
        <v>0</v>
      </c>
      <c r="U43" s="66">
        <f>O43*Drivers!$D$4</f>
        <v>0</v>
      </c>
      <c r="V43" s="66">
        <f>P43*Drivers!$D$4</f>
        <v>0</v>
      </c>
      <c r="W43" s="66">
        <f>Q43*Drivers!$D$4</f>
        <v>2480</v>
      </c>
      <c r="X43" s="66">
        <f>Q43*Drivers!B20</f>
        <v>40</v>
      </c>
      <c r="Y43" s="66">
        <f>SUM(S43:X43)</f>
        <v>2520</v>
      </c>
      <c r="Z43" s="66">
        <f>S43*(L43+1)</f>
        <v>0</v>
      </c>
      <c r="AA43" s="66">
        <f>T43*(L43+1)</f>
        <v>0</v>
      </c>
      <c r="AB43" s="66">
        <f>U43*(L43+1)</f>
        <v>0</v>
      </c>
      <c r="AC43" s="66">
        <f>V43*(L43+1)</f>
        <v>0</v>
      </c>
      <c r="AD43" s="66">
        <f>W43*(L43+1)</f>
        <v>3596</v>
      </c>
      <c r="AE43" s="66">
        <f>X43*(K43+1)</f>
        <v>50</v>
      </c>
      <c r="AF43" s="66">
        <f>SUM(Z43:AE43)</f>
        <v>3646</v>
      </c>
      <c r="AG43" s="9"/>
    </row>
    <row r="44" spans="1:33" outlineLevel="1">
      <c r="C44" s="65"/>
      <c r="D44" s="65"/>
      <c r="E44" s="65">
        <f>E43+1</f>
        <v>2</v>
      </c>
      <c r="F44" t="s">
        <v>3996</v>
      </c>
      <c r="G44" s="65">
        <v>1</v>
      </c>
      <c r="H44" s="65">
        <v>1</v>
      </c>
      <c r="I44" s="65">
        <f ca="1">G44*OFFSET(I44,-E44,-6)</f>
        <v>1</v>
      </c>
      <c r="J44" s="65">
        <f ca="1">H44*OFFSET(J44,-E44,-6)</f>
        <v>1</v>
      </c>
      <c r="K44" s="9">
        <f>Drivers!$B$11</f>
        <v>0.25</v>
      </c>
      <c r="L44" s="9">
        <f>Drivers!$B$12</f>
        <v>0.45</v>
      </c>
      <c r="M44" s="71">
        <v>0</v>
      </c>
      <c r="N44" s="71">
        <v>0</v>
      </c>
      <c r="O44" s="71">
        <v>0</v>
      </c>
      <c r="P44" s="71">
        <v>0</v>
      </c>
      <c r="Q44" s="71">
        <f>(Drivers!B17*5+Drivers!B18)*Drivers!B14*Drivers!B13</f>
        <v>13</v>
      </c>
      <c r="R44" s="66">
        <v>0</v>
      </c>
      <c r="S44" s="66">
        <f>M44*Drivers!$D$4</f>
        <v>0</v>
      </c>
      <c r="T44" s="66">
        <f>N44*Drivers!$D$4</f>
        <v>0</v>
      </c>
      <c r="U44" s="66">
        <f>O44*Drivers!$D$4</f>
        <v>0</v>
      </c>
      <c r="V44" s="66">
        <f>P44*Drivers!$D$4</f>
        <v>0</v>
      </c>
      <c r="W44" s="66">
        <f>Q44*Drivers!$D$4</f>
        <v>806</v>
      </c>
      <c r="X44" s="66">
        <f>Q44*Drivers!B21</f>
        <v>16.900000000000002</v>
      </c>
      <c r="Y44" s="66">
        <f>SUM(S44:X44)</f>
        <v>822.9</v>
      </c>
      <c r="Z44" s="66">
        <f>S44*(L44+1)</f>
        <v>0</v>
      </c>
      <c r="AA44" s="66">
        <f>T44*(L44+1)</f>
        <v>0</v>
      </c>
      <c r="AB44" s="66">
        <f>U44*(L44+1)</f>
        <v>0</v>
      </c>
      <c r="AC44" s="66">
        <f>V44*(L44+1)</f>
        <v>0</v>
      </c>
      <c r="AD44" s="66">
        <f>W44*(L44+1)</f>
        <v>1168.7</v>
      </c>
      <c r="AE44" s="66">
        <f>X44*(K44+1)</f>
        <v>21.125000000000004</v>
      </c>
      <c r="AF44" s="66">
        <f>SUM(Z44:AE44)</f>
        <v>1189.825</v>
      </c>
      <c r="AG44" s="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StartToolbox">
                <anchor moveWithCells="1" sizeWithCells="1">
                  <from>
                    <xdr:col>0</xdr:col>
                    <xdr:colOff>84667</xdr:colOff>
                    <xdr:row>0</xdr:row>
                    <xdr:rowOff>29633</xdr:rowOff>
                  </from>
                  <to>
                    <xdr:col>0</xdr:col>
                    <xdr:colOff>1104900</xdr:colOff>
                    <xdr:row>0</xdr:row>
                    <xdr:rowOff>313267</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9CFA706-6AB8-4488-97C5-88E094EEA21E}">
          <x14:formula1>
            <xm:f>'CE Component List'!$B:$B</xm:f>
          </x14:formula1>
          <xm:sqref>F18:F33</xm:sqref>
        </x14:dataValidation>
        <x14:dataValidation type="list" allowBlank="1" showInputMessage="1" showErrorMessage="1" xr:uid="{F809F247-F1EC-4E66-85A3-65B9C4F68939}">
          <x14:formula1>
            <xm:f>'ME Component List'!B:B</xm:f>
          </x14:formula1>
          <xm:sqref>F4:F16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3505-196D-4D68-A7EC-0AB49F40B7E0}">
  <sheetPr codeName="Sheet12">
    <tabColor rgb="FF92D050"/>
  </sheetPr>
  <dimension ref="A1:AG938"/>
  <sheetViews>
    <sheetView zoomScale="68" zoomScaleNormal="70" workbookViewId="0">
      <pane xSplit="4" ySplit="2" topLeftCell="Q233" activePane="bottomRight" state="frozen"/>
      <selection activeCell="B3070" sqref="B3070"/>
      <selection pane="topRight" activeCell="B3070" sqref="B3070"/>
      <selection pane="bottomLeft" activeCell="B3070" sqref="B3070"/>
      <selection pane="bottomRight" activeCell="B256" sqref="B256"/>
    </sheetView>
  </sheetViews>
  <sheetFormatPr defaultRowHeight="14.35"/>
  <cols>
    <col min="1" max="1" width="70.52734375" bestFit="1" customWidth="1"/>
    <col min="2" max="2" width="89.76171875" customWidth="1"/>
    <col min="3" max="3" width="12.3515625" customWidth="1"/>
    <col min="4" max="4" width="8.1171875" customWidth="1"/>
    <col min="5" max="5" width="14.234375" customWidth="1"/>
    <col min="6" max="6" width="32.234375" customWidth="1"/>
    <col min="7" max="7" width="10" customWidth="1"/>
    <col min="8" max="8" width="12.64453125" customWidth="1"/>
    <col min="9" max="9" width="14" customWidth="1"/>
    <col min="10" max="10" width="14.234375" customWidth="1"/>
    <col min="11" max="11" width="16.87890625" style="10" customWidth="1"/>
    <col min="12" max="12" width="14.87890625" style="10" customWidth="1"/>
    <col min="13" max="13" width="13.3515625" customWidth="1"/>
    <col min="14" max="14" width="17.64453125" customWidth="1"/>
    <col min="15" max="15" width="19" customWidth="1"/>
    <col min="16" max="16" width="17.3515625" customWidth="1"/>
    <col min="17" max="17" width="21.87890625" customWidth="1"/>
    <col min="18" max="18" width="14.64453125" customWidth="1"/>
    <col min="19" max="19" width="19.64453125" customWidth="1"/>
    <col min="20" max="20" width="19.3515625" customWidth="1"/>
    <col min="21" max="21" width="19" customWidth="1"/>
    <col min="22" max="22" width="19.234375" customWidth="1"/>
    <col min="23" max="23" width="10" customWidth="1"/>
    <col min="24" max="25" width="13.64453125" bestFit="1" customWidth="1"/>
  </cols>
  <sheetData>
    <row r="1" spans="1:33" ht="24" customHeight="1">
      <c r="A1" t="s">
        <v>3930</v>
      </c>
      <c r="M1" s="1" t="s">
        <v>3931</v>
      </c>
      <c r="N1" s="1" t="s">
        <v>3932</v>
      </c>
      <c r="O1" s="1"/>
      <c r="P1" s="1" t="s">
        <v>3933</v>
      </c>
      <c r="Q1" s="1"/>
      <c r="R1" s="1" t="s">
        <v>3934</v>
      </c>
    </row>
    <row r="2" spans="1:33" ht="44.6" customHeight="1">
      <c r="B2" t="s">
        <v>25</v>
      </c>
      <c r="C2" s="1" t="s">
        <v>36</v>
      </c>
      <c r="D2" s="1" t="s">
        <v>37</v>
      </c>
      <c r="E2" s="1" t="s">
        <v>3320</v>
      </c>
      <c r="F2" s="1" t="s">
        <v>40</v>
      </c>
      <c r="G2" s="1" t="s">
        <v>41</v>
      </c>
      <c r="H2" s="1" t="s">
        <v>42</v>
      </c>
      <c r="I2" s="1" t="s">
        <v>26</v>
      </c>
      <c r="J2" s="1" t="s">
        <v>27</v>
      </c>
      <c r="K2" s="17" t="s">
        <v>113</v>
      </c>
      <c r="L2" s="17" t="s">
        <v>3870</v>
      </c>
      <c r="M2" s="1" t="s">
        <v>21</v>
      </c>
      <c r="N2" s="1" t="s">
        <v>22</v>
      </c>
      <c r="O2" s="1" t="s">
        <v>3868</v>
      </c>
      <c r="P2" s="1" t="s">
        <v>23</v>
      </c>
      <c r="Q2" s="1" t="s">
        <v>3867</v>
      </c>
      <c r="R2" s="1" t="s">
        <v>24</v>
      </c>
      <c r="S2" s="1" t="s">
        <v>3876</v>
      </c>
      <c r="T2" s="1" t="s">
        <v>3877</v>
      </c>
      <c r="U2" s="1" t="s">
        <v>3942</v>
      </c>
      <c r="V2" s="1" t="s">
        <v>3878</v>
      </c>
      <c r="W2" s="1" t="s">
        <v>3941</v>
      </c>
      <c r="X2" s="1" t="s">
        <v>3879</v>
      </c>
      <c r="Y2" s="1" t="s">
        <v>3880</v>
      </c>
      <c r="Z2" s="1" t="s">
        <v>3871</v>
      </c>
      <c r="AA2" s="1" t="s">
        <v>3872</v>
      </c>
      <c r="AB2" s="1" t="s">
        <v>3943</v>
      </c>
      <c r="AC2" s="1" t="s">
        <v>3873</v>
      </c>
      <c r="AD2" s="1" t="s">
        <v>3944</v>
      </c>
      <c r="AE2" s="1" t="s">
        <v>3874</v>
      </c>
      <c r="AF2" s="1" t="s">
        <v>3875</v>
      </c>
      <c r="AG2" s="1"/>
    </row>
    <row r="3" spans="1:33" s="7" customFormat="1">
      <c r="B3" s="7" t="s">
        <v>28</v>
      </c>
      <c r="C3" s="7">
        <v>1</v>
      </c>
      <c r="D3" s="7">
        <v>1</v>
      </c>
      <c r="K3" s="18"/>
      <c r="L3" s="18"/>
      <c r="M3" s="36">
        <f ca="1">SUM(M4:M16)</f>
        <v>83.937962962962956</v>
      </c>
      <c r="N3" s="36">
        <f ca="1">SUM(N4:N16)</f>
        <v>212.53846153846155</v>
      </c>
      <c r="O3" s="36">
        <f ca="1">SUM(O4:O16)</f>
        <v>0</v>
      </c>
      <c r="P3" s="36">
        <f ca="1">SUM(P4:P16)</f>
        <v>73.84615384615384</v>
      </c>
      <c r="Q3" s="36">
        <f ca="1">SUM(Q4:Q16)</f>
        <v>0</v>
      </c>
      <c r="R3" s="36"/>
      <c r="S3" s="35">
        <f t="shared" ref="S3:AF3" ca="1" si="0">SUM(S4:S16)</f>
        <v>5204.1537037037042</v>
      </c>
      <c r="T3" s="35">
        <f t="shared" ca="1" si="0"/>
        <v>13177.384615384613</v>
      </c>
      <c r="U3" s="35">
        <f ca="1">SUM(U4:U16)</f>
        <v>0</v>
      </c>
      <c r="V3" s="35">
        <f t="shared" ca="1" si="0"/>
        <v>4578.4615384615381</v>
      </c>
      <c r="W3" s="35">
        <f ca="1">SUM(W4:W16)</f>
        <v>0</v>
      </c>
      <c r="X3" s="35">
        <f t="shared" ca="1" si="0"/>
        <v>15114.75</v>
      </c>
      <c r="Y3" s="35">
        <f t="shared" ca="1" si="0"/>
        <v>38074.749857549854</v>
      </c>
      <c r="Z3" s="46">
        <f t="shared" ca="1" si="0"/>
        <v>7546.0228703703688</v>
      </c>
      <c r="AA3" s="7">
        <f t="shared" ca="1" si="0"/>
        <v>19107.207692307693</v>
      </c>
      <c r="AB3" s="7">
        <f ca="1">SUM(AB4:AB16)</f>
        <v>0</v>
      </c>
      <c r="AC3" s="7">
        <f t="shared" ca="1" si="0"/>
        <v>6638.7692307692305</v>
      </c>
      <c r="AD3" s="7">
        <f ca="1">SUM(AD4:AD16)</f>
        <v>0</v>
      </c>
      <c r="AE3" s="7">
        <f t="shared" ca="1" si="0"/>
        <v>18893.4375</v>
      </c>
      <c r="AF3" s="7">
        <f t="shared" ca="1" si="0"/>
        <v>52185.437293447292</v>
      </c>
    </row>
    <row r="4" spans="1:33">
      <c r="A4" t="str" cm="1">
        <f t="array" ref="A4">IF(ISBLANK(F4),"",INDEX(CompList[ID],_xlfn.XMATCH(F4,CompList[items],0)))</f>
        <v>ME00028</v>
      </c>
      <c r="E4">
        <v>1</v>
      </c>
      <c r="F4" t="s">
        <v>29</v>
      </c>
      <c r="G4">
        <v>0</v>
      </c>
      <c r="H4">
        <v>2</v>
      </c>
      <c r="I4">
        <f t="shared" ref="I4:I16" ca="1" si="1">IF(ISBLANK(G4),"",G4*OFFSET(I4,-E4,-6))</f>
        <v>0</v>
      </c>
      <c r="J4">
        <f t="shared" ref="J4:J16" ca="1" si="2">IF(ISBLANK(H4),"",H4*OFFSET(J4,-E4,-6))</f>
        <v>2</v>
      </c>
      <c r="K4" s="10">
        <f>Drivers!$B$11</f>
        <v>0.25</v>
      </c>
      <c r="L4" s="10">
        <f>Drivers!$B$12</f>
        <v>0.45</v>
      </c>
      <c r="M4" s="37" cm="1">
        <f t="array" aca="1" ref="M4" ca="1">IF(ISBLANK($F4),"",INDEX(CompList[Design
'[h']],_xlfn.XMATCH($F4,CompList[items],0)))*I4</f>
        <v>0</v>
      </c>
      <c r="N4" s="37" cm="1">
        <f t="array" aca="1" ref="N4" ca="1">IF(ISBLANK($F4),"",INDEX(CompList[Construction
'[h']],_xlfn.XMATCH($F4,CompList[items],0)))*J4</f>
        <v>0</v>
      </c>
      <c r="O4" s="37" cm="1">
        <f t="array" aca="1" ref="O4" ca="1">IF(ISBLANK($F4),"",INDEX(CompList[Debug/Tryout '[h']],_xlfn.XMATCH($F4,CompList[items],0)))*J4</f>
        <v>0</v>
      </c>
      <c r="P4" s="37" cm="1">
        <f t="array" aca="1" ref="P4" ca="1">IF(ISBLANK($F4),"",INDEX(CompList[Installation
'[h']],_xlfn.XMATCH($F4,CompList[items],0)))*J4</f>
        <v>0</v>
      </c>
      <c r="Q4" s="37" cm="1">
        <f t="array" aca="1" ref="Q4" ca="1">IF(ISBLANK($F4),"",INDEX(CompList[Start up @ Client '[h']],_xlfn.XMATCH($F4,CompList[items],0)))*J4</f>
        <v>0</v>
      </c>
      <c r="R4" s="37" cm="1">
        <f t="array" ref="R4">IF(ISBLANK($F4),"",INDEX(CompList[Materail
Rate
 '[$/qua']],_xlfn.XMATCH($F4,CompList[items],0)))</f>
        <v>0</v>
      </c>
      <c r="S4" s="33">
        <f ca="1">M4*Drivers!$D$4</f>
        <v>0</v>
      </c>
      <c r="T4" s="33">
        <f ca="1">N4*Drivers!$D$4</f>
        <v>0</v>
      </c>
      <c r="U4" s="33">
        <f ca="1">O4*Drivers!$D$4</f>
        <v>0</v>
      </c>
      <c r="V4" s="33">
        <f ca="1">P4*Drivers!$D$4</f>
        <v>0</v>
      </c>
      <c r="W4" s="33">
        <f ca="1">Q4*Drivers!$D$4</f>
        <v>0</v>
      </c>
      <c r="X4" s="33">
        <f t="shared" ref="X4:X16" ca="1" si="3">R4*J4</f>
        <v>0</v>
      </c>
      <c r="Y4" s="33">
        <f t="shared" ref="Y4:Y16" ca="1" si="4">SUM(S4:X4)</f>
        <v>0</v>
      </c>
      <c r="Z4" s="45">
        <f t="shared" ref="Z4:Z16" ca="1" si="5">S4*($L4+1)</f>
        <v>0</v>
      </c>
      <c r="AA4" s="45">
        <f ca="1">T4*($L4+1)</f>
        <v>0</v>
      </c>
      <c r="AB4" s="45">
        <f ca="1">U4*($L4+1)</f>
        <v>0</v>
      </c>
      <c r="AC4" s="45">
        <f ca="1">V4*($L4+1)</f>
        <v>0</v>
      </c>
      <c r="AD4" s="45">
        <f ca="1">W4*($L4+1)</f>
        <v>0</v>
      </c>
      <c r="AE4" s="45">
        <f t="shared" ref="AE4:AE16" ca="1" si="6">X4*(K4+1)</f>
        <v>0</v>
      </c>
      <c r="AF4" s="33">
        <f t="shared" ref="AF4:AF16" ca="1" si="7">SUM(Z4:AE4)</f>
        <v>0</v>
      </c>
    </row>
    <row r="5" spans="1:33">
      <c r="A5" t="str" cm="1">
        <f t="array" ref="A5">IF(ISBLANK(F5),"",INDEX(CompList[ID],_xlfn.XMATCH(F5,CompList[items],0)))</f>
        <v>ME00142</v>
      </c>
      <c r="E5">
        <v>2</v>
      </c>
      <c r="F5" t="s">
        <v>9</v>
      </c>
      <c r="G5">
        <v>2</v>
      </c>
      <c r="H5">
        <v>2</v>
      </c>
      <c r="I5">
        <f t="shared" ca="1" si="1"/>
        <v>2</v>
      </c>
      <c r="J5">
        <f t="shared" ca="1" si="2"/>
        <v>2</v>
      </c>
      <c r="K5" s="10">
        <f>Drivers!$B$11</f>
        <v>0.25</v>
      </c>
      <c r="L5" s="10">
        <f>Drivers!$B$12</f>
        <v>0.45</v>
      </c>
      <c r="M5" s="37" cm="1">
        <f t="array" aca="1" ref="M5" ca="1">IF(ISBLANK($F5),"",INDEX(CompList[Design
'[h']],_xlfn.XMATCH($F5,CompList[items],0)))*I5</f>
        <v>1.6222222222222222</v>
      </c>
      <c r="N5" s="37" cm="1">
        <f t="array" aca="1" ref="N5" ca="1">IF(ISBLANK($F5),"",INDEX(CompList[Construction
'[h']],_xlfn.XMATCH($F5,CompList[items],0)))*J5</f>
        <v>4</v>
      </c>
      <c r="O5" s="37" cm="1">
        <f t="array" aca="1" ref="O5" ca="1">IF(ISBLANK($F5),"",INDEX(CompList[Debug/Tryout '[h']],_xlfn.XMATCH($F5,CompList[items],0)))*J5</f>
        <v>0</v>
      </c>
      <c r="P5" s="37" cm="1">
        <f t="array" aca="1" ref="P5" ca="1">IF(ISBLANK($F5),"",INDEX(CompList[Installation
'[h']],_xlfn.XMATCH($F5,CompList[items],0)))*J5</f>
        <v>0</v>
      </c>
      <c r="Q5" s="37" cm="1">
        <f t="array" aca="1" ref="Q5" ca="1">IF(ISBLANK($F5),"",INDEX(CompList[Start up @ Client '[h']],_xlfn.XMATCH($F5,CompList[items],0)))*J5</f>
        <v>0</v>
      </c>
      <c r="R5" s="37" cm="1">
        <f t="array" ref="R5">IF(ISBLANK($F5),"",INDEX(CompList[Materail
Rate
 '[$/qua']],_xlfn.XMATCH($F5,CompList[items],0)))</f>
        <v>159</v>
      </c>
      <c r="S5" s="33">
        <f ca="1">M5*Drivers!$D$4</f>
        <v>100.57777777777778</v>
      </c>
      <c r="T5" s="33">
        <f ca="1">N5*Drivers!$D$4</f>
        <v>248</v>
      </c>
      <c r="U5" s="33">
        <f ca="1">O5*Drivers!$D$4</f>
        <v>0</v>
      </c>
      <c r="V5" s="33">
        <f ca="1">P5*Drivers!$D$4</f>
        <v>0</v>
      </c>
      <c r="W5" s="33">
        <f ca="1">Q5*Drivers!$D$4</f>
        <v>0</v>
      </c>
      <c r="X5" s="33">
        <f t="shared" ca="1" si="3"/>
        <v>318</v>
      </c>
      <c r="Y5" s="33">
        <f t="shared" ca="1" si="4"/>
        <v>666.57777777777778</v>
      </c>
      <c r="Z5">
        <f t="shared" ca="1" si="5"/>
        <v>145.83777777777777</v>
      </c>
      <c r="AA5" s="45">
        <f t="shared" ref="AA5:AB16" ca="1" si="8">T5*($L5+1)</f>
        <v>359.59999999999997</v>
      </c>
      <c r="AB5" s="45">
        <f t="shared" ca="1" si="8"/>
        <v>0</v>
      </c>
      <c r="AC5">
        <f t="shared" ref="AC5:AD16" ca="1" si="9">V5*($L5+1)</f>
        <v>0</v>
      </c>
      <c r="AD5">
        <f t="shared" ca="1" si="9"/>
        <v>0</v>
      </c>
      <c r="AE5">
        <f t="shared" ca="1" si="6"/>
        <v>397.5</v>
      </c>
      <c r="AF5">
        <f t="shared" ca="1" si="7"/>
        <v>902.93777777777768</v>
      </c>
    </row>
    <row r="6" spans="1:33">
      <c r="A6" t="str" cm="1">
        <f t="array" ref="A6">IF(ISBLANK(F6),"",INDEX(CompList[ID],_xlfn.XMATCH(F6,CompList[items],0)))</f>
        <v>ME00200</v>
      </c>
      <c r="E6">
        <v>3</v>
      </c>
      <c r="F6" t="s">
        <v>30</v>
      </c>
      <c r="G6">
        <v>1</v>
      </c>
      <c r="H6">
        <v>1</v>
      </c>
      <c r="I6">
        <f t="shared" ca="1" si="1"/>
        <v>1</v>
      </c>
      <c r="J6">
        <f t="shared" ca="1" si="2"/>
        <v>1</v>
      </c>
      <c r="K6" s="10">
        <f>Drivers!$B$11</f>
        <v>0.25</v>
      </c>
      <c r="L6" s="10">
        <f>Drivers!$B$12</f>
        <v>0.45</v>
      </c>
      <c r="M6" s="37" cm="1">
        <f t="array" aca="1" ref="M6" ca="1">IF(ISBLANK($F6),"",INDEX(CompList[Design
'[h']],_xlfn.XMATCH($F6,CompList[items],0)))*I6</f>
        <v>1.8666666666666667</v>
      </c>
      <c r="N6" s="37" cm="1">
        <f t="array" aca="1" ref="N6" ca="1">IF(ISBLANK($F6),"",INDEX(CompList[Construction
'[h']],_xlfn.XMATCH($F6,CompList[items],0)))*J6</f>
        <v>2.6153846153846154</v>
      </c>
      <c r="O6" s="37" cm="1">
        <f t="array" aca="1" ref="O6" ca="1">IF(ISBLANK($F6),"",INDEX(CompList[Debug/Tryout '[h']],_xlfn.XMATCH($F6,CompList[items],0)))*J6</f>
        <v>0</v>
      </c>
      <c r="P6" s="37" cm="1">
        <f t="array" aca="1" ref="P6" ca="1">IF(ISBLANK($F6),"",INDEX(CompList[Installation
'[h']],_xlfn.XMATCH($F6,CompList[items],0)))*J6</f>
        <v>0</v>
      </c>
      <c r="Q6" s="37" cm="1">
        <f t="array" aca="1" ref="Q6" ca="1">IF(ISBLANK($F6),"",INDEX(CompList[Start up @ Client '[h']],_xlfn.XMATCH($F6,CompList[items],0)))*J6</f>
        <v>0</v>
      </c>
      <c r="R6" s="37" cm="1">
        <f t="array" ref="R6">IF(ISBLANK($F6),"",INDEX(CompList[Materail
Rate
 '[$/qua']],_xlfn.XMATCH($F6,CompList[items],0)))</f>
        <v>58</v>
      </c>
      <c r="S6" s="33">
        <f ca="1">M6*Drivers!$D$4</f>
        <v>115.73333333333333</v>
      </c>
      <c r="T6" s="33">
        <f ca="1">N6*Drivers!$D$4</f>
        <v>162.15384615384616</v>
      </c>
      <c r="U6" s="33">
        <f ca="1">O6*Drivers!$D$4</f>
        <v>0</v>
      </c>
      <c r="V6" s="33">
        <f ca="1">P6*Drivers!$D$4</f>
        <v>0</v>
      </c>
      <c r="W6" s="33">
        <f ca="1">Q6*Drivers!$D$4</f>
        <v>0</v>
      </c>
      <c r="X6" s="33">
        <f t="shared" ca="1" si="3"/>
        <v>58</v>
      </c>
      <c r="Y6" s="33">
        <f t="shared" ca="1" si="4"/>
        <v>335.88717948717948</v>
      </c>
      <c r="Z6">
        <f t="shared" ca="1" si="5"/>
        <v>167.81333333333333</v>
      </c>
      <c r="AA6">
        <f t="shared" ca="1" si="8"/>
        <v>235.12307692307692</v>
      </c>
      <c r="AB6">
        <f t="shared" ca="1" si="8"/>
        <v>0</v>
      </c>
      <c r="AC6">
        <f t="shared" ca="1" si="9"/>
        <v>0</v>
      </c>
      <c r="AD6">
        <f t="shared" ca="1" si="9"/>
        <v>0</v>
      </c>
      <c r="AE6">
        <f t="shared" ca="1" si="6"/>
        <v>72.5</v>
      </c>
      <c r="AF6">
        <f t="shared" ca="1" si="7"/>
        <v>475.43641025641023</v>
      </c>
    </row>
    <row r="7" spans="1:33">
      <c r="A7" t="str" cm="1">
        <f t="array" ref="A7">IF(ISBLANK(F7),"",INDEX(CompList[ID],_xlfn.XMATCH(F7,CompList[items],0)))</f>
        <v>ME00201</v>
      </c>
      <c r="E7">
        <v>4</v>
      </c>
      <c r="F7" t="s">
        <v>31</v>
      </c>
      <c r="G7">
        <v>1</v>
      </c>
      <c r="H7">
        <v>2</v>
      </c>
      <c r="I7">
        <f t="shared" ca="1" si="1"/>
        <v>1</v>
      </c>
      <c r="J7">
        <f t="shared" ca="1" si="2"/>
        <v>2</v>
      </c>
      <c r="K7" s="10">
        <f>Drivers!$B$11</f>
        <v>0.25</v>
      </c>
      <c r="L7" s="10">
        <f>Drivers!$B$12</f>
        <v>0.45</v>
      </c>
      <c r="M7" s="37" cm="1">
        <f t="array" aca="1" ref="M7" ca="1">IF(ISBLANK($F7),"",INDEX(CompList[Design
'[h']],_xlfn.XMATCH($F7,CompList[items],0)))*I7</f>
        <v>6.7777777777777777</v>
      </c>
      <c r="N7" s="37" cm="1">
        <f t="array" aca="1" ref="N7" ca="1">IF(ISBLANK($F7),"",INDEX(CompList[Construction
'[h']],_xlfn.XMATCH($F7,CompList[items],0)))*J7</f>
        <v>20.615384615384617</v>
      </c>
      <c r="O7" s="37" cm="1">
        <f t="array" aca="1" ref="O7" ca="1">IF(ISBLANK($F7),"",INDEX(CompList[Debug/Tryout '[h']],_xlfn.XMATCH($F7,CompList[items],0)))*J7</f>
        <v>0</v>
      </c>
      <c r="P7" s="37" cm="1">
        <f t="array" aca="1" ref="P7" ca="1">IF(ISBLANK($F7),"",INDEX(CompList[Installation
'[h']],_xlfn.XMATCH($F7,CompList[items],0)))*J7</f>
        <v>0</v>
      </c>
      <c r="Q7" s="37" cm="1">
        <f t="array" aca="1" ref="Q7" ca="1">IF(ISBLANK($F7),"",INDEX(CompList[Start up @ Client '[h']],_xlfn.XMATCH($F7,CompList[items],0)))*J7</f>
        <v>0</v>
      </c>
      <c r="R7" s="37" cm="1">
        <f t="array" ref="R7">IF(ISBLANK($F7),"",INDEX(CompList[Materail
Rate
 '[$/qua']],_xlfn.XMATCH($F7,CompList[items],0)))</f>
        <v>112.5</v>
      </c>
      <c r="S7" s="33">
        <f ca="1">M7*Drivers!$D$4</f>
        <v>420.22222222222223</v>
      </c>
      <c r="T7" s="33">
        <f ca="1">N7*Drivers!$D$4</f>
        <v>1278.1538461538462</v>
      </c>
      <c r="U7" s="33">
        <f ca="1">O7*Drivers!$D$4</f>
        <v>0</v>
      </c>
      <c r="V7" s="33">
        <f ca="1">P7*Drivers!$D$4</f>
        <v>0</v>
      </c>
      <c r="W7" s="33">
        <f ca="1">Q7*Drivers!$D$4</f>
        <v>0</v>
      </c>
      <c r="X7" s="33">
        <f t="shared" ca="1" si="3"/>
        <v>225</v>
      </c>
      <c r="Y7" s="33">
        <f t="shared" ca="1" si="4"/>
        <v>1923.3760683760684</v>
      </c>
      <c r="Z7">
        <f t="shared" ca="1" si="5"/>
        <v>609.32222222222219</v>
      </c>
      <c r="AA7">
        <f t="shared" ca="1" si="8"/>
        <v>1853.323076923077</v>
      </c>
      <c r="AB7">
        <f t="shared" ca="1" si="8"/>
        <v>0</v>
      </c>
      <c r="AC7">
        <f t="shared" ca="1" si="9"/>
        <v>0</v>
      </c>
      <c r="AD7">
        <f t="shared" ca="1" si="9"/>
        <v>0</v>
      </c>
      <c r="AE7">
        <f t="shared" ca="1" si="6"/>
        <v>281.25</v>
      </c>
      <c r="AF7">
        <f t="shared" ca="1" si="7"/>
        <v>2743.8952991452993</v>
      </c>
    </row>
    <row r="8" spans="1:33">
      <c r="A8" t="str" cm="1">
        <f t="array" ref="A8">IF(ISBLANK(F8),"",INDEX(CompList[ID],_xlfn.XMATCH(F8,CompList[items],0)))</f>
        <v>ME00167</v>
      </c>
      <c r="E8">
        <v>5</v>
      </c>
      <c r="F8" t="s">
        <v>6</v>
      </c>
      <c r="G8">
        <v>2</v>
      </c>
      <c r="H8">
        <v>2</v>
      </c>
      <c r="I8">
        <f t="shared" ca="1" si="1"/>
        <v>2</v>
      </c>
      <c r="J8">
        <f t="shared" ca="1" si="2"/>
        <v>2</v>
      </c>
      <c r="K8" s="10">
        <f>Drivers!$B$11</f>
        <v>0.25</v>
      </c>
      <c r="L8" s="10">
        <f>Drivers!$B$12</f>
        <v>0.45</v>
      </c>
      <c r="M8" s="37" cm="1">
        <f t="array" aca="1" ref="M8" ca="1">IF(ISBLANK($F8),"",INDEX(CompList[Design
'[h']],_xlfn.XMATCH($F8,CompList[items],0)))*I8</f>
        <v>4.2305555555555552</v>
      </c>
      <c r="N8" s="37" cm="1">
        <f t="array" aca="1" ref="N8" ca="1">IF(ISBLANK($F8),"",INDEX(CompList[Construction
'[h']],_xlfn.XMATCH($F8,CompList[items],0)))*J8</f>
        <v>3.0769230769230771</v>
      </c>
      <c r="O8" s="37" cm="1">
        <f t="array" aca="1" ref="O8" ca="1">IF(ISBLANK($F8),"",INDEX(CompList[Debug/Tryout '[h']],_xlfn.XMATCH($F8,CompList[items],0)))*J8</f>
        <v>0</v>
      </c>
      <c r="P8" s="37" cm="1">
        <f t="array" aca="1" ref="P8" ca="1">IF(ISBLANK($F8),"",INDEX(CompList[Installation
'[h']],_xlfn.XMATCH($F8,CompList[items],0)))*J8</f>
        <v>0</v>
      </c>
      <c r="Q8" s="37" cm="1">
        <f t="array" aca="1" ref="Q8" ca="1">IF(ISBLANK($F8),"",INDEX(CompList[Start up @ Client '[h']],_xlfn.XMATCH($F8,CompList[items],0)))*J8</f>
        <v>0</v>
      </c>
      <c r="R8" s="37" cm="1">
        <f t="array" ref="R8">IF(ISBLANK($F8),"",INDEX(CompList[Materail
Rate
 '[$/qua']],_xlfn.XMATCH($F8,CompList[items],0)))</f>
        <v>48.1875</v>
      </c>
      <c r="S8" s="33">
        <f ca="1">M8*Drivers!$D$4</f>
        <v>262.29444444444442</v>
      </c>
      <c r="T8" s="33">
        <f ca="1">N8*Drivers!$D$4</f>
        <v>190.76923076923077</v>
      </c>
      <c r="U8" s="33">
        <f ca="1">O8*Drivers!$D$4</f>
        <v>0</v>
      </c>
      <c r="V8" s="33">
        <f ca="1">P8*Drivers!$D$4</f>
        <v>0</v>
      </c>
      <c r="W8" s="33">
        <f ca="1">Q8*Drivers!$D$4</f>
        <v>0</v>
      </c>
      <c r="X8" s="33">
        <f t="shared" ca="1" si="3"/>
        <v>96.375</v>
      </c>
      <c r="Y8" s="33">
        <f t="shared" ca="1" si="4"/>
        <v>549.4386752136752</v>
      </c>
      <c r="Z8">
        <f t="shared" ca="1" si="5"/>
        <v>380.32694444444439</v>
      </c>
      <c r="AA8">
        <f t="shared" ca="1" si="8"/>
        <v>276.61538461538464</v>
      </c>
      <c r="AB8">
        <f t="shared" ca="1" si="8"/>
        <v>0</v>
      </c>
      <c r="AC8">
        <f t="shared" ca="1" si="9"/>
        <v>0</v>
      </c>
      <c r="AD8">
        <f t="shared" ca="1" si="9"/>
        <v>0</v>
      </c>
      <c r="AE8">
        <f t="shared" ca="1" si="6"/>
        <v>120.46875</v>
      </c>
      <c r="AF8">
        <f t="shared" ca="1" si="7"/>
        <v>777.41107905982904</v>
      </c>
    </row>
    <row r="9" spans="1:33">
      <c r="A9" t="str" cm="1">
        <f t="array" ref="A9">IF(ISBLANK(F9),"",INDEX(CompList[ID],_xlfn.XMATCH(F9,CompList[items],0)))</f>
        <v>ME00111</v>
      </c>
      <c r="E9">
        <v>6</v>
      </c>
      <c r="F9" t="s">
        <v>32</v>
      </c>
      <c r="G9">
        <v>4</v>
      </c>
      <c r="H9">
        <v>4</v>
      </c>
      <c r="I9">
        <f t="shared" ca="1" si="1"/>
        <v>4</v>
      </c>
      <c r="J9">
        <f t="shared" ca="1" si="2"/>
        <v>4</v>
      </c>
      <c r="K9" s="10">
        <f>Drivers!$B$11</f>
        <v>0.25</v>
      </c>
      <c r="L9" s="10">
        <f>Drivers!$B$12</f>
        <v>0.45</v>
      </c>
      <c r="M9" s="37" cm="1">
        <f t="array" aca="1" ref="M9" ca="1">IF(ISBLANK($F9),"",INDEX(CompList[Design
'[h']],_xlfn.XMATCH($F9,CompList[items],0)))*I9</f>
        <v>4.9777777777777779</v>
      </c>
      <c r="N9" s="37" cm="1">
        <f t="array" aca="1" ref="N9" ca="1">IF(ISBLANK($F9),"",INDEX(CompList[Construction
'[h']],_xlfn.XMATCH($F9,CompList[items],0)))*J9</f>
        <v>9.5384615384615383</v>
      </c>
      <c r="O9" s="37" cm="1">
        <f t="array" aca="1" ref="O9" ca="1">IF(ISBLANK($F9),"",INDEX(CompList[Debug/Tryout '[h']],_xlfn.XMATCH($F9,CompList[items],0)))*J9</f>
        <v>0</v>
      </c>
      <c r="P9" s="37" cm="1">
        <f t="array" aca="1" ref="P9" ca="1">IF(ISBLANK($F9),"",INDEX(CompList[Installation
'[h']],_xlfn.XMATCH($F9,CompList[items],0)))*J9</f>
        <v>0</v>
      </c>
      <c r="Q9" s="37" cm="1">
        <f t="array" aca="1" ref="Q9" ca="1">IF(ISBLANK($F9),"",INDEX(CompList[Start up @ Client '[h']],_xlfn.XMATCH($F9,CompList[items],0)))*J9</f>
        <v>0</v>
      </c>
      <c r="R9" s="37" cm="1">
        <f t="array" ref="R9">IF(ISBLANK($F9),"",INDEX(CompList[Materail
Rate
 '[$/qua']],_xlfn.XMATCH($F9,CompList[items],0)))</f>
        <v>92.59375</v>
      </c>
      <c r="S9" s="33">
        <f ca="1">M9*Drivers!$D$4</f>
        <v>308.62222222222221</v>
      </c>
      <c r="T9" s="33">
        <f ca="1">N9*Drivers!$D$4</f>
        <v>591.38461538461536</v>
      </c>
      <c r="U9" s="33">
        <f ca="1">O9*Drivers!$D$4</f>
        <v>0</v>
      </c>
      <c r="V9" s="33">
        <f ca="1">P9*Drivers!$D$4</f>
        <v>0</v>
      </c>
      <c r="W9" s="33">
        <f ca="1">Q9*Drivers!$D$4</f>
        <v>0</v>
      </c>
      <c r="X9" s="33">
        <f t="shared" ca="1" si="3"/>
        <v>370.375</v>
      </c>
      <c r="Y9" s="33">
        <f t="shared" ca="1" si="4"/>
        <v>1270.3818376068375</v>
      </c>
      <c r="Z9">
        <f t="shared" ca="1" si="5"/>
        <v>447.5022222222222</v>
      </c>
      <c r="AA9">
        <f t="shared" ca="1" si="8"/>
        <v>857.5076923076922</v>
      </c>
      <c r="AB9">
        <f t="shared" ca="1" si="8"/>
        <v>0</v>
      </c>
      <c r="AC9">
        <f t="shared" ca="1" si="9"/>
        <v>0</v>
      </c>
      <c r="AD9">
        <f t="shared" ca="1" si="9"/>
        <v>0</v>
      </c>
      <c r="AE9">
        <f t="shared" ca="1" si="6"/>
        <v>462.96875</v>
      </c>
      <c r="AF9">
        <f t="shared" ca="1" si="7"/>
        <v>1767.9786645299143</v>
      </c>
    </row>
    <row r="10" spans="1:33">
      <c r="A10" t="str" cm="1">
        <f t="array" ref="A10">IF(ISBLANK(F10),"",INDEX(CompList[ID],_xlfn.XMATCH(F10,CompList[items],0)))</f>
        <v>ME00147</v>
      </c>
      <c r="E10">
        <v>7</v>
      </c>
      <c r="F10" t="s">
        <v>7</v>
      </c>
      <c r="G10">
        <v>1</v>
      </c>
      <c r="H10">
        <v>1</v>
      </c>
      <c r="I10">
        <f t="shared" ca="1" si="1"/>
        <v>1</v>
      </c>
      <c r="J10">
        <f t="shared" ca="1" si="2"/>
        <v>1</v>
      </c>
      <c r="K10" s="10">
        <f>Drivers!$B$11</f>
        <v>0.25</v>
      </c>
      <c r="L10" s="10">
        <f>Drivers!$B$12</f>
        <v>0.45</v>
      </c>
      <c r="M10" s="37" cm="1">
        <f t="array" aca="1" ref="M10" ca="1">IF(ISBLANK($F10),"",INDEX(CompList[Design
'[h']],_xlfn.XMATCH($F10,CompList[items],0)))*I10</f>
        <v>9.6444444444444439</v>
      </c>
      <c r="N10" s="37" cm="1">
        <f t="array" aca="1" ref="N10" ca="1">IF(ISBLANK($F10),"",INDEX(CompList[Construction
'[h']],_xlfn.XMATCH($F10,CompList[items],0)))*J10</f>
        <v>20.307692307692307</v>
      </c>
      <c r="O10" s="37" cm="1">
        <f t="array" aca="1" ref="O10" ca="1">IF(ISBLANK($F10),"",INDEX(CompList[Debug/Tryout '[h']],_xlfn.XMATCH($F10,CompList[items],0)))*J10</f>
        <v>0</v>
      </c>
      <c r="P10" s="37" cm="1">
        <f t="array" aca="1" ref="P10" ca="1">IF(ISBLANK($F10),"",INDEX(CompList[Installation
'[h']],_xlfn.XMATCH($F10,CompList[items],0)))*J10</f>
        <v>0</v>
      </c>
      <c r="Q10" s="37" cm="1">
        <f t="array" aca="1" ref="Q10" ca="1">IF(ISBLANK($F10),"",INDEX(CompList[Start up @ Client '[h']],_xlfn.XMATCH($F10,CompList[items],0)))*J10</f>
        <v>0</v>
      </c>
      <c r="R10" s="37" cm="1">
        <f t="array" ref="R10">IF(ISBLANK($F10),"",INDEX(CompList[Materail
Rate
 '[$/qua']],_xlfn.XMATCH($F10,CompList[items],0)))</f>
        <v>1184</v>
      </c>
      <c r="S10" s="33">
        <f ca="1">M10*Drivers!$D$4</f>
        <v>597.95555555555552</v>
      </c>
      <c r="T10" s="33">
        <f ca="1">N10*Drivers!$D$4</f>
        <v>1259.0769230769231</v>
      </c>
      <c r="U10" s="33">
        <f ca="1">O10*Drivers!$D$4</f>
        <v>0</v>
      </c>
      <c r="V10" s="33">
        <f ca="1">P10*Drivers!$D$4</f>
        <v>0</v>
      </c>
      <c r="W10" s="33">
        <f ca="1">Q10*Drivers!$D$4</f>
        <v>0</v>
      </c>
      <c r="X10" s="33">
        <f t="shared" ca="1" si="3"/>
        <v>1184</v>
      </c>
      <c r="Y10" s="33">
        <f t="shared" ca="1" si="4"/>
        <v>3041.0324786324786</v>
      </c>
      <c r="Z10">
        <f t="shared" ca="1" si="5"/>
        <v>867.03555555555545</v>
      </c>
      <c r="AA10">
        <f t="shared" ca="1" si="8"/>
        <v>1825.6615384615384</v>
      </c>
      <c r="AB10">
        <f t="shared" ca="1" si="8"/>
        <v>0</v>
      </c>
      <c r="AC10">
        <f t="shared" ca="1" si="9"/>
        <v>0</v>
      </c>
      <c r="AD10">
        <f t="shared" ca="1" si="9"/>
        <v>0</v>
      </c>
      <c r="AE10">
        <f t="shared" ca="1" si="6"/>
        <v>1480</v>
      </c>
      <c r="AF10">
        <f t="shared" ca="1" si="7"/>
        <v>4172.6970940170941</v>
      </c>
    </row>
    <row r="11" spans="1:33">
      <c r="A11" t="str" cm="1">
        <f t="array" ref="A11">IF(ISBLANK(F11),"",INDEX(CompList[ID],_xlfn.XMATCH(F11,CompList[items],0)))</f>
        <v>ME00146</v>
      </c>
      <c r="E11">
        <v>8</v>
      </c>
      <c r="F11" t="s">
        <v>3416</v>
      </c>
      <c r="G11">
        <v>1</v>
      </c>
      <c r="H11">
        <v>1</v>
      </c>
      <c r="I11">
        <f t="shared" ca="1" si="1"/>
        <v>1</v>
      </c>
      <c r="J11">
        <f t="shared" ca="1" si="2"/>
        <v>1</v>
      </c>
      <c r="K11" s="10">
        <f>Drivers!$B$11</f>
        <v>0.25</v>
      </c>
      <c r="L11" s="10">
        <f>Drivers!$B$12</f>
        <v>0.45</v>
      </c>
      <c r="M11" s="37" cm="1">
        <f t="array" aca="1" ref="M11" ca="1">IF(ISBLANK($F11),"",INDEX(CompList[Design
'[h']],_xlfn.XMATCH($F11,CompList[items],0)))*I11</f>
        <v>7.0333333333333332</v>
      </c>
      <c r="N11" s="37" cm="1">
        <f t="array" aca="1" ref="N11" ca="1">IF(ISBLANK($F11),"",INDEX(CompList[Construction
'[h']],_xlfn.XMATCH($F11,CompList[items],0)))*J11</f>
        <v>8.7692307692307701</v>
      </c>
      <c r="O11" s="37" cm="1">
        <f t="array" aca="1" ref="O11" ca="1">IF(ISBLANK($F11),"",INDEX(CompList[Debug/Tryout '[h']],_xlfn.XMATCH($F11,CompList[items],0)))*J11</f>
        <v>0</v>
      </c>
      <c r="P11" s="37" cm="1">
        <f t="array" aca="1" ref="P11" ca="1">IF(ISBLANK($F11),"",INDEX(CompList[Installation
'[h']],_xlfn.XMATCH($F11,CompList[items],0)))*J11</f>
        <v>0</v>
      </c>
      <c r="Q11" s="37" cm="1">
        <f t="array" aca="1" ref="Q11" ca="1">IF(ISBLANK($F11),"",INDEX(CompList[Start up @ Client '[h']],_xlfn.XMATCH($F11,CompList[items],0)))*J11</f>
        <v>0</v>
      </c>
      <c r="R11" s="37" cm="1">
        <f t="array" ref="R11">IF(ISBLANK($F11),"",INDEX(CompList[Materail
Rate
 '[$/qua']],_xlfn.XMATCH($F11,CompList[items],0)))</f>
        <v>1565</v>
      </c>
      <c r="S11" s="33">
        <f ca="1">M11*Drivers!$D$4</f>
        <v>436.06666666666666</v>
      </c>
      <c r="T11" s="33">
        <f ca="1">N11*Drivers!$D$4</f>
        <v>543.69230769230774</v>
      </c>
      <c r="U11" s="33">
        <f ca="1">O11*Drivers!$D$4</f>
        <v>0</v>
      </c>
      <c r="V11" s="33">
        <f ca="1">P11*Drivers!$D$4</f>
        <v>0</v>
      </c>
      <c r="W11" s="33">
        <f ca="1">Q11*Drivers!$D$4</f>
        <v>0</v>
      </c>
      <c r="X11" s="33">
        <f t="shared" ca="1" si="3"/>
        <v>1565</v>
      </c>
      <c r="Y11" s="33">
        <f t="shared" ca="1" si="4"/>
        <v>2544.7589743589742</v>
      </c>
      <c r="Z11">
        <f t="shared" ca="1" si="5"/>
        <v>632.29666666666662</v>
      </c>
      <c r="AA11">
        <f t="shared" ca="1" si="8"/>
        <v>788.35384615384623</v>
      </c>
      <c r="AB11">
        <f t="shared" ca="1" si="8"/>
        <v>0</v>
      </c>
      <c r="AC11">
        <f t="shared" ca="1" si="9"/>
        <v>0</v>
      </c>
      <c r="AD11">
        <f t="shared" ca="1" si="9"/>
        <v>0</v>
      </c>
      <c r="AE11">
        <f t="shared" ca="1" si="6"/>
        <v>1956.25</v>
      </c>
      <c r="AF11">
        <f t="shared" ca="1" si="7"/>
        <v>3376.9005128205126</v>
      </c>
    </row>
    <row r="12" spans="1:33">
      <c r="A12" t="str" cm="1">
        <f t="array" ref="A12">IF(ISBLANK(F12),"",INDEX(CompList[ID],_xlfn.XMATCH(F12,CompList[items],0)))</f>
        <v>ME00015</v>
      </c>
      <c r="E12">
        <v>9</v>
      </c>
      <c r="F12" t="s">
        <v>33</v>
      </c>
      <c r="G12">
        <v>1</v>
      </c>
      <c r="H12">
        <v>1</v>
      </c>
      <c r="I12">
        <f t="shared" ca="1" si="1"/>
        <v>1</v>
      </c>
      <c r="J12">
        <f t="shared" ca="1" si="2"/>
        <v>1</v>
      </c>
      <c r="K12" s="10">
        <f>Drivers!$B$11</f>
        <v>0.25</v>
      </c>
      <c r="L12" s="10">
        <f>Drivers!$B$12</f>
        <v>0.45</v>
      </c>
      <c r="M12" s="37" cm="1">
        <f t="array" aca="1" ref="M12" ca="1">IF(ISBLANK($F12),"",INDEX(CompList[Design
'[h']],_xlfn.XMATCH($F12,CompList[items],0)))*I12</f>
        <v>5.8444444444444441</v>
      </c>
      <c r="N12" s="37" cm="1">
        <f t="array" aca="1" ref="N12" ca="1">IF(ISBLANK($F12),"",INDEX(CompList[Construction
'[h']],_xlfn.XMATCH($F12,CompList[items],0)))*J12</f>
        <v>21.53846153846154</v>
      </c>
      <c r="O12" s="37" cm="1">
        <f t="array" aca="1" ref="O12" ca="1">IF(ISBLANK($F12),"",INDEX(CompList[Debug/Tryout '[h']],_xlfn.XMATCH($F12,CompList[items],0)))*J12</f>
        <v>0</v>
      </c>
      <c r="P12" s="37" cm="1">
        <f t="array" aca="1" ref="P12" ca="1">IF(ISBLANK($F12),"",INDEX(CompList[Installation
'[h']],_xlfn.XMATCH($F12,CompList[items],0)))*J12</f>
        <v>73.84615384615384</v>
      </c>
      <c r="Q12" s="37" cm="1">
        <f t="array" aca="1" ref="Q12" ca="1">IF(ISBLANK($F12),"",INDEX(CompList[Start up @ Client '[h']],_xlfn.XMATCH($F12,CompList[items],0)))*J12</f>
        <v>0</v>
      </c>
      <c r="R12" s="37" cm="1">
        <f t="array" ref="R12">IF(ISBLANK($F12),"",INDEX(CompList[Materail
Rate
 '[$/qua']],_xlfn.XMATCH($F12,CompList[items],0)))</f>
        <v>3664.5</v>
      </c>
      <c r="S12" s="33">
        <f ca="1">M12*Drivers!$D$4</f>
        <v>362.35555555555555</v>
      </c>
      <c r="T12" s="33">
        <f ca="1">N12*Drivers!$D$4</f>
        <v>1335.3846153846155</v>
      </c>
      <c r="U12" s="33">
        <f ca="1">O12*Drivers!$D$4</f>
        <v>0</v>
      </c>
      <c r="V12" s="33">
        <f ca="1">P12*Drivers!$D$4</f>
        <v>4578.4615384615381</v>
      </c>
      <c r="W12" s="33">
        <f ca="1">Q12*Drivers!$D$4</f>
        <v>0</v>
      </c>
      <c r="X12" s="33">
        <f t="shared" ca="1" si="3"/>
        <v>3664.5</v>
      </c>
      <c r="Y12" s="33">
        <f t="shared" ca="1" si="4"/>
        <v>9940.7017094017101</v>
      </c>
      <c r="Z12">
        <f t="shared" ca="1" si="5"/>
        <v>525.41555555555556</v>
      </c>
      <c r="AA12">
        <f t="shared" ca="1" si="8"/>
        <v>1936.3076923076924</v>
      </c>
      <c r="AB12">
        <f t="shared" ca="1" si="8"/>
        <v>0</v>
      </c>
      <c r="AC12">
        <f t="shared" ca="1" si="9"/>
        <v>6638.7692307692305</v>
      </c>
      <c r="AD12">
        <f t="shared" ca="1" si="9"/>
        <v>0</v>
      </c>
      <c r="AE12">
        <f t="shared" ca="1" si="6"/>
        <v>4580.625</v>
      </c>
      <c r="AF12">
        <f t="shared" ca="1" si="7"/>
        <v>13681.117478632477</v>
      </c>
    </row>
    <row r="13" spans="1:33">
      <c r="A13" t="str" cm="1">
        <f t="array" ref="A13">IF(ISBLANK(F13),"",INDEX(CompList[ID],_xlfn.XMATCH(F13,CompList[items],0)))</f>
        <v>ME00191</v>
      </c>
      <c r="E13">
        <v>10</v>
      </c>
      <c r="F13" t="s">
        <v>5</v>
      </c>
      <c r="G13">
        <v>1</v>
      </c>
      <c r="H13">
        <v>1</v>
      </c>
      <c r="I13">
        <f t="shared" ca="1" si="1"/>
        <v>1</v>
      </c>
      <c r="J13">
        <f t="shared" ca="1" si="2"/>
        <v>1</v>
      </c>
      <c r="K13" s="10">
        <f>Drivers!$B$11</f>
        <v>0.25</v>
      </c>
      <c r="L13" s="10">
        <f>Drivers!$B$12</f>
        <v>0.45</v>
      </c>
      <c r="M13" s="37" cm="1">
        <f t="array" aca="1" ref="M13" ca="1">IF(ISBLANK($F13),"",INDEX(CompList[Design
'[h']],_xlfn.XMATCH($F13,CompList[items],0)))*I13</f>
        <v>16.988888888888887</v>
      </c>
      <c r="N13" s="37" cm="1">
        <f t="array" aca="1" ref="N13" ca="1">IF(ISBLANK($F13),"",INDEX(CompList[Construction
'[h']],_xlfn.XMATCH($F13,CompList[items],0)))*J13</f>
        <v>51.07692307692308</v>
      </c>
      <c r="O13" s="37" cm="1">
        <f t="array" aca="1" ref="O13" ca="1">IF(ISBLANK($F13),"",INDEX(CompList[Debug/Tryout '[h']],_xlfn.XMATCH($F13,CompList[items],0)))*J13</f>
        <v>0</v>
      </c>
      <c r="P13" s="37" cm="1">
        <f t="array" aca="1" ref="P13" ca="1">IF(ISBLANK($F13),"",INDEX(CompList[Installation
'[h']],_xlfn.XMATCH($F13,CompList[items],0)))*J13</f>
        <v>0</v>
      </c>
      <c r="Q13" s="37" cm="1">
        <f t="array" aca="1" ref="Q13" ca="1">IF(ISBLANK($F13),"",INDEX(CompList[Start up @ Client '[h']],_xlfn.XMATCH($F13,CompList[items],0)))*J13</f>
        <v>0</v>
      </c>
      <c r="R13" s="37" cm="1">
        <f t="array" ref="R13">IF(ISBLANK($F13),"",INDEX(CompList[Materail
Rate
 '[$/qua']],_xlfn.XMATCH($F13,CompList[items],0)))</f>
        <v>2337.5</v>
      </c>
      <c r="S13" s="33">
        <f ca="1">M13*Drivers!$D$4</f>
        <v>1053.3111111111109</v>
      </c>
      <c r="T13" s="33">
        <f ca="1">N13*Drivers!$D$4</f>
        <v>3166.7692307692309</v>
      </c>
      <c r="U13" s="33">
        <f ca="1">O13*Drivers!$D$4</f>
        <v>0</v>
      </c>
      <c r="V13" s="33">
        <f ca="1">P13*Drivers!$D$4</f>
        <v>0</v>
      </c>
      <c r="W13" s="33">
        <f ca="1">Q13*Drivers!$D$4</f>
        <v>0</v>
      </c>
      <c r="X13" s="33">
        <f t="shared" ca="1" si="3"/>
        <v>2337.5</v>
      </c>
      <c r="Y13" s="33">
        <f t="shared" ca="1" si="4"/>
        <v>6557.5803418803416</v>
      </c>
      <c r="Z13">
        <f t="shared" ca="1" si="5"/>
        <v>1527.3011111111107</v>
      </c>
      <c r="AA13">
        <f t="shared" ca="1" si="8"/>
        <v>4591.8153846153846</v>
      </c>
      <c r="AB13">
        <f t="shared" ca="1" si="8"/>
        <v>0</v>
      </c>
      <c r="AC13">
        <f t="shared" ca="1" si="9"/>
        <v>0</v>
      </c>
      <c r="AD13">
        <f t="shared" ca="1" si="9"/>
        <v>0</v>
      </c>
      <c r="AE13">
        <f t="shared" ca="1" si="6"/>
        <v>2921.875</v>
      </c>
      <c r="AF13">
        <f t="shared" ca="1" si="7"/>
        <v>9040.9914957264955</v>
      </c>
    </row>
    <row r="14" spans="1:33">
      <c r="A14" t="str" cm="1">
        <f t="array" ref="A14">IF(ISBLANK(F14),"",INDEX(CompList[ID],_xlfn.XMATCH(F14,CompList[items],0)))</f>
        <v>ME00150</v>
      </c>
      <c r="E14">
        <v>11</v>
      </c>
      <c r="F14" t="s">
        <v>10</v>
      </c>
      <c r="G14">
        <v>2</v>
      </c>
      <c r="H14">
        <v>2</v>
      </c>
      <c r="I14">
        <f t="shared" ca="1" si="1"/>
        <v>2</v>
      </c>
      <c r="J14">
        <f t="shared" ca="1" si="2"/>
        <v>2</v>
      </c>
      <c r="K14" s="10">
        <f>Drivers!$B$11</f>
        <v>0.25</v>
      </c>
      <c r="L14" s="10">
        <f>Drivers!$B$12</f>
        <v>0.45</v>
      </c>
      <c r="M14" s="37" cm="1">
        <f t="array" aca="1" ref="M14" ca="1">IF(ISBLANK($F14),"",INDEX(CompList[Design
'[h']],_xlfn.XMATCH($F14,CompList[items],0)))*I14</f>
        <v>2.4888888888888889</v>
      </c>
      <c r="N14" s="37" cm="1">
        <f t="array" aca="1" ref="N14" ca="1">IF(ISBLANK($F14),"",INDEX(CompList[Construction
'[h']],_xlfn.XMATCH($F14,CompList[items],0)))*J14</f>
        <v>3.0769230769230771</v>
      </c>
      <c r="O14" s="37" cm="1">
        <f t="array" aca="1" ref="O14" ca="1">IF(ISBLANK($F14),"",INDEX(CompList[Debug/Tryout '[h']],_xlfn.XMATCH($F14,CompList[items],0)))*J14</f>
        <v>0</v>
      </c>
      <c r="P14" s="37" cm="1">
        <f t="array" aca="1" ref="P14" ca="1">IF(ISBLANK($F14),"",INDEX(CompList[Installation
'[h']],_xlfn.XMATCH($F14,CompList[items],0)))*J14</f>
        <v>0</v>
      </c>
      <c r="Q14" s="37" cm="1">
        <f t="array" aca="1" ref="Q14" ca="1">IF(ISBLANK($F14),"",INDEX(CompList[Start up @ Client '[h']],_xlfn.XMATCH($F14,CompList[items],0)))*J14</f>
        <v>0</v>
      </c>
      <c r="R14" s="37" cm="1">
        <f t="array" ref="R14">IF(ISBLANK($F14),"",INDEX(CompList[Materail
Rate
 '[$/qua']],_xlfn.XMATCH($F14,CompList[items],0)))</f>
        <v>203.75</v>
      </c>
      <c r="S14" s="33">
        <f ca="1">M14*Drivers!$D$4</f>
        <v>154.3111111111111</v>
      </c>
      <c r="T14" s="33">
        <f ca="1">N14*Drivers!$D$4</f>
        <v>190.76923076923077</v>
      </c>
      <c r="U14" s="33">
        <f ca="1">O14*Drivers!$D$4</f>
        <v>0</v>
      </c>
      <c r="V14" s="33">
        <f ca="1">P14*Drivers!$D$4</f>
        <v>0</v>
      </c>
      <c r="W14" s="33">
        <f ca="1">Q14*Drivers!$D$4</f>
        <v>0</v>
      </c>
      <c r="X14" s="33">
        <f t="shared" ca="1" si="3"/>
        <v>407.5</v>
      </c>
      <c r="Y14" s="33">
        <f t="shared" ca="1" si="4"/>
        <v>752.58034188034185</v>
      </c>
      <c r="Z14">
        <f t="shared" ca="1" si="5"/>
        <v>223.7511111111111</v>
      </c>
      <c r="AA14">
        <f t="shared" ca="1" si="8"/>
        <v>276.61538461538464</v>
      </c>
      <c r="AB14">
        <f t="shared" ca="1" si="8"/>
        <v>0</v>
      </c>
      <c r="AC14">
        <f t="shared" ca="1" si="9"/>
        <v>0</v>
      </c>
      <c r="AD14">
        <f t="shared" ca="1" si="9"/>
        <v>0</v>
      </c>
      <c r="AE14">
        <f t="shared" ca="1" si="6"/>
        <v>509.375</v>
      </c>
      <c r="AF14">
        <f t="shared" ca="1" si="7"/>
        <v>1009.7414957264957</v>
      </c>
    </row>
    <row r="15" spans="1:33">
      <c r="A15" t="str" cm="1">
        <f t="array" ref="A15">IF(ISBLANK(F15),"",INDEX(CompList[ID],_xlfn.XMATCH(F15,CompList[items],0)))</f>
        <v>ME00126</v>
      </c>
      <c r="E15">
        <v>12</v>
      </c>
      <c r="F15" t="s">
        <v>13</v>
      </c>
      <c r="G15">
        <v>2</v>
      </c>
      <c r="H15">
        <v>2</v>
      </c>
      <c r="I15">
        <f t="shared" ca="1" si="1"/>
        <v>2</v>
      </c>
      <c r="J15">
        <f t="shared" ca="1" si="2"/>
        <v>2</v>
      </c>
      <c r="K15" s="10">
        <f>Drivers!$B$11</f>
        <v>0.25</v>
      </c>
      <c r="L15" s="10">
        <f>Drivers!$B$12</f>
        <v>0.45</v>
      </c>
      <c r="M15" s="37" cm="1">
        <f t="array" aca="1" ref="M15" ca="1">IF(ISBLANK($F15),"",INDEX(CompList[Design
'[h']],_xlfn.XMATCH($F15,CompList[items],0)))*I15</f>
        <v>14.062962962962963</v>
      </c>
      <c r="N15" s="37" cm="1">
        <f t="array" aca="1" ref="N15" ca="1">IF(ISBLANK($F15),"",INDEX(CompList[Construction
'[h']],_xlfn.XMATCH($F15,CompList[items],0)))*J15</f>
        <v>21.692307692307693</v>
      </c>
      <c r="O15" s="37" cm="1">
        <f t="array" aca="1" ref="O15" ca="1">IF(ISBLANK($F15),"",INDEX(CompList[Debug/Tryout '[h']],_xlfn.XMATCH($F15,CompList[items],0)))*J15</f>
        <v>0</v>
      </c>
      <c r="P15" s="37" cm="1">
        <f t="array" aca="1" ref="P15" ca="1">IF(ISBLANK($F15),"",INDEX(CompList[Installation
'[h']],_xlfn.XMATCH($F15,CompList[items],0)))*J15</f>
        <v>0</v>
      </c>
      <c r="Q15" s="37" cm="1">
        <f t="array" aca="1" ref="Q15" ca="1">IF(ISBLANK($F15),"",INDEX(CompList[Start up @ Client '[h']],_xlfn.XMATCH($F15,CompList[items],0)))*J15</f>
        <v>0</v>
      </c>
      <c r="R15" s="37" cm="1">
        <f t="array" ref="R15">IF(ISBLANK($F15),"",INDEX(CompList[Materail
Rate
 '[$/qua']],_xlfn.XMATCH($F15,CompList[items],0)))</f>
        <v>1314</v>
      </c>
      <c r="S15" s="33">
        <f ca="1">M15*Drivers!$D$4</f>
        <v>871.90370370370374</v>
      </c>
      <c r="T15" s="33">
        <f ca="1">N15*Drivers!$D$4</f>
        <v>1344.9230769230769</v>
      </c>
      <c r="U15" s="33">
        <f ca="1">O15*Drivers!$D$4</f>
        <v>0</v>
      </c>
      <c r="V15" s="33">
        <f ca="1">P15*Drivers!$D$4</f>
        <v>0</v>
      </c>
      <c r="W15" s="33">
        <f ca="1">Q15*Drivers!$D$4</f>
        <v>0</v>
      </c>
      <c r="X15" s="33">
        <f t="shared" ca="1" si="3"/>
        <v>2628</v>
      </c>
      <c r="Y15" s="33">
        <f t="shared" ca="1" si="4"/>
        <v>4844.8267806267804</v>
      </c>
      <c r="Z15">
        <f t="shared" ca="1" si="5"/>
        <v>1264.2603703703703</v>
      </c>
      <c r="AA15">
        <f t="shared" ca="1" si="8"/>
        <v>1950.1384615384613</v>
      </c>
      <c r="AB15">
        <f t="shared" ca="1" si="8"/>
        <v>0</v>
      </c>
      <c r="AC15">
        <f t="shared" ca="1" si="9"/>
        <v>0</v>
      </c>
      <c r="AD15">
        <f t="shared" ca="1" si="9"/>
        <v>0</v>
      </c>
      <c r="AE15">
        <f t="shared" ca="1" si="6"/>
        <v>3285</v>
      </c>
      <c r="AF15">
        <f t="shared" ca="1" si="7"/>
        <v>6499.3988319088312</v>
      </c>
    </row>
    <row r="16" spans="1:33">
      <c r="A16" t="str" cm="1">
        <f t="array" ref="A16">IF(ISBLANK(F16),"",INDEX(CompList[ID],_xlfn.XMATCH(F16,CompList[items],0)))</f>
        <v>ME00056</v>
      </c>
      <c r="E16">
        <v>13</v>
      </c>
      <c r="F16" t="s">
        <v>8</v>
      </c>
      <c r="G16">
        <v>1</v>
      </c>
      <c r="H16">
        <v>1</v>
      </c>
      <c r="I16">
        <f t="shared" ca="1" si="1"/>
        <v>1</v>
      </c>
      <c r="J16">
        <f t="shared" ca="1" si="2"/>
        <v>1</v>
      </c>
      <c r="K16" s="10">
        <f>Drivers!$B$11</f>
        <v>0.25</v>
      </c>
      <c r="L16" s="10">
        <f>Drivers!$B$12</f>
        <v>0.45</v>
      </c>
      <c r="M16" s="37" cm="1">
        <f t="array" aca="1" ref="M16" ca="1">IF(ISBLANK($F16),"",INDEX(CompList[Design
'[h']],_xlfn.XMATCH($F16,CompList[items],0)))*I16</f>
        <v>8.4</v>
      </c>
      <c r="N16" s="37" cm="1">
        <f t="array" aca="1" ref="N16" ca="1">IF(ISBLANK($F16),"",INDEX(CompList[Construction
'[h']],_xlfn.XMATCH($F16,CompList[items],0)))*J16</f>
        <v>46.230769230769234</v>
      </c>
      <c r="O16" s="37" cm="1">
        <f t="array" aca="1" ref="O16" ca="1">IF(ISBLANK($F16),"",INDEX(CompList[Debug/Tryout '[h']],_xlfn.XMATCH($F16,CompList[items],0)))*J16</f>
        <v>0</v>
      </c>
      <c r="P16" s="37" cm="1">
        <f t="array" aca="1" ref="P16" ca="1">IF(ISBLANK($F16),"",INDEX(CompList[Installation
'[h']],_xlfn.XMATCH($F16,CompList[items],0)))*J16</f>
        <v>0</v>
      </c>
      <c r="Q16" s="37" cm="1">
        <f t="array" aca="1" ref="Q16" ca="1">IF(ISBLANK($F16),"",INDEX(CompList[Start up @ Client '[h']],_xlfn.XMATCH($F16,CompList[items],0)))*J16</f>
        <v>0</v>
      </c>
      <c r="R16" s="37" cm="1">
        <f t="array" ref="R16">IF(ISBLANK($F16),"",INDEX(CompList[Materail
Rate
 '[$/qua']],_xlfn.XMATCH($F16,CompList[items],0)))</f>
        <v>2260.5</v>
      </c>
      <c r="S16" s="33">
        <f ca="1">M16*Drivers!$D$4</f>
        <v>520.80000000000007</v>
      </c>
      <c r="T16" s="33">
        <f ca="1">N16*Drivers!$D$4</f>
        <v>2866.3076923076924</v>
      </c>
      <c r="U16" s="33">
        <f ca="1">O16*Drivers!$D$4</f>
        <v>0</v>
      </c>
      <c r="V16" s="33">
        <f ca="1">P16*Drivers!$D$4</f>
        <v>0</v>
      </c>
      <c r="W16" s="33">
        <f ca="1">Q16*Drivers!$D$4</f>
        <v>0</v>
      </c>
      <c r="X16" s="33">
        <f t="shared" ca="1" si="3"/>
        <v>2260.5</v>
      </c>
      <c r="Y16" s="33">
        <f t="shared" ca="1" si="4"/>
        <v>5647.6076923076926</v>
      </c>
      <c r="Z16">
        <f t="shared" ca="1" si="5"/>
        <v>755.16000000000008</v>
      </c>
      <c r="AA16">
        <f t="shared" ca="1" si="8"/>
        <v>4156.1461538461535</v>
      </c>
      <c r="AB16">
        <f t="shared" ca="1" si="8"/>
        <v>0</v>
      </c>
      <c r="AC16">
        <f t="shared" ca="1" si="9"/>
        <v>0</v>
      </c>
      <c r="AD16">
        <f t="shared" ca="1" si="9"/>
        <v>0</v>
      </c>
      <c r="AE16">
        <f t="shared" ca="1" si="6"/>
        <v>2825.625</v>
      </c>
      <c r="AF16">
        <f t="shared" ca="1" si="7"/>
        <v>7736.9311538461534</v>
      </c>
    </row>
    <row r="17" spans="1:32" s="40" customFormat="1">
      <c r="A17" s="40" t="str" cm="1">
        <f t="array" ref="A17">IF(ISBLANK(F17),"",INDEX(CompList[ID],_xlfn.XMATCH(F17,CompList[items],0)))</f>
        <v/>
      </c>
      <c r="B17" s="40" t="s">
        <v>34</v>
      </c>
      <c r="C17" s="40">
        <v>1</v>
      </c>
      <c r="D17" s="40">
        <v>1</v>
      </c>
      <c r="K17" s="41"/>
      <c r="L17" s="41"/>
      <c r="M17" s="42">
        <f t="shared" ref="M17:R17" ca="1" si="10">SUM(M18:M29)</f>
        <v>269.63611111111112</v>
      </c>
      <c r="N17" s="42">
        <f t="shared" ca="1" si="10"/>
        <v>625.47692307692319</v>
      </c>
      <c r="O17" s="42">
        <f t="shared" ca="1" si="10"/>
        <v>0</v>
      </c>
      <c r="P17" s="42">
        <f t="shared" ca="1" si="10"/>
        <v>92.307692307692307</v>
      </c>
      <c r="Q17" s="42">
        <f t="shared" ca="1" si="10"/>
        <v>0</v>
      </c>
      <c r="R17" s="42">
        <f t="shared" si="10"/>
        <v>14562.697916666666</v>
      </c>
      <c r="S17" s="43">
        <f t="shared" ref="S17:AF17" ca="1" si="11">SUM(S18:S29)</f>
        <v>174781.67777777778</v>
      </c>
      <c r="T17" s="43">
        <f t="shared" ca="1" si="11"/>
        <v>38779.569230769237</v>
      </c>
      <c r="U17" s="43">
        <f ca="1">SUM(U18:U29)</f>
        <v>0</v>
      </c>
      <c r="V17" s="43">
        <f t="shared" ca="1" si="11"/>
        <v>5723.0769230769229</v>
      </c>
      <c r="W17" s="43">
        <f ca="1">SUM(W18:W29)</f>
        <v>0</v>
      </c>
      <c r="X17" s="43">
        <f t="shared" ca="1" si="11"/>
        <v>38715.875</v>
      </c>
      <c r="Y17" s="43">
        <f t="shared" ca="1" si="11"/>
        <v>258000.19893162392</v>
      </c>
      <c r="Z17" s="40">
        <f t="shared" ca="1" si="11"/>
        <v>253433.43277777781</v>
      </c>
      <c r="AA17" s="40">
        <f t="shared" ca="1" si="11"/>
        <v>56230.375384615378</v>
      </c>
      <c r="AB17" s="40">
        <f ca="1">SUM(AB18:AB29)</f>
        <v>0</v>
      </c>
      <c r="AC17" s="40">
        <f t="shared" ca="1" si="11"/>
        <v>8298.4615384615372</v>
      </c>
      <c r="AD17" s="40">
        <f ca="1">SUM(AD18:AD29)</f>
        <v>0</v>
      </c>
      <c r="AE17" s="40">
        <f t="shared" ca="1" si="11"/>
        <v>48394.84375</v>
      </c>
      <c r="AF17" s="40">
        <f t="shared" ca="1" si="11"/>
        <v>366357.11345085461</v>
      </c>
    </row>
    <row r="18" spans="1:32">
      <c r="A18" t="str" cm="1">
        <f t="array" ref="A18">IF(ISBLANK(F18),"",INDEX(CompList[ID],_xlfn.XMATCH(F18,CompList[items],0)))</f>
        <v>ME00014</v>
      </c>
      <c r="E18">
        <v>1</v>
      </c>
      <c r="F18" t="s">
        <v>4</v>
      </c>
      <c r="G18">
        <v>1</v>
      </c>
      <c r="H18">
        <v>1</v>
      </c>
      <c r="I18">
        <f t="shared" ref="I18:I29" ca="1" si="12">IF(ISBLANK(G18),"",G18*OFFSET(I18,-E18,-6))</f>
        <v>1</v>
      </c>
      <c r="J18">
        <f t="shared" ref="J18:J29" ca="1" si="13">IF(ISBLANK(H18),"",H18*OFFSET(J18,-E18,-6))</f>
        <v>1</v>
      </c>
      <c r="K18" s="10">
        <f>Drivers!$B$11</f>
        <v>0.25</v>
      </c>
      <c r="L18" s="10">
        <f>Drivers!$B$12</f>
        <v>0.45</v>
      </c>
      <c r="M18" s="37" cm="1">
        <f t="array" aca="1" ref="M18" ca="1">IF(ISBLANK($F18),"",INDEX(CompList[Design
'[h']],_xlfn.XMATCH($F18,CompList[items],0)))*I18</f>
        <v>16.422222222222221</v>
      </c>
      <c r="N18" s="37" cm="1">
        <f t="array" aca="1" ref="N18" ca="1">IF(ISBLANK($F18),"",INDEX(CompList[Construction
'[h']],_xlfn.XMATCH($F18,CompList[items],0)))*J18</f>
        <v>57</v>
      </c>
      <c r="O18" s="37" cm="1">
        <f t="array" aca="1" ref="O18" ca="1">IF(ISBLANK($F18),"",INDEX(CompList[Debug/Tryout '[h']],_xlfn.XMATCH($F18,CompList[items],0)))*J18</f>
        <v>0</v>
      </c>
      <c r="P18" s="37" cm="1">
        <f t="array" aca="1" ref="P18" ca="1">IF(ISBLANK($F18),"",INDEX(CompList[Installation
'[h']],_xlfn.XMATCH($F18,CompList[items],0)))*J18</f>
        <v>92.307692307692307</v>
      </c>
      <c r="Q18" s="37" cm="1">
        <f t="array" aca="1" ref="Q18" ca="1">IF(ISBLANK($F18),"",INDEX(CompList[Start up @ Client '[h']],_xlfn.XMATCH($F18,CompList[items],0)))*J18</f>
        <v>0</v>
      </c>
      <c r="R18" s="37" cm="1">
        <f t="array" ref="R18">IF(ISBLANK($F18),"",INDEX(CompList[Materail
Rate
 '[$/qua']],_xlfn.XMATCH($F18,CompList[items],0)))</f>
        <v>2603.5</v>
      </c>
      <c r="S18" s="33">
        <f ca="1">M18*Drivers!$D$4</f>
        <v>1018.1777777777777</v>
      </c>
      <c r="T18" s="33">
        <f ca="1">N18*Drivers!$D$4</f>
        <v>3534</v>
      </c>
      <c r="U18" s="33">
        <f ca="1">O18*Drivers!$D$4</f>
        <v>0</v>
      </c>
      <c r="V18" s="33">
        <f ca="1">P18*Drivers!$D$4</f>
        <v>5723.0769230769229</v>
      </c>
      <c r="W18" s="33">
        <f ca="1">Q18*Drivers!$D$4</f>
        <v>0</v>
      </c>
      <c r="X18" s="33">
        <f t="shared" ref="X18:X29" ca="1" si="14">R18*J18</f>
        <v>2603.5</v>
      </c>
      <c r="Y18" s="33">
        <f t="shared" ref="Y18:Y29" ca="1" si="15">SUM(S18:X18)</f>
        <v>12878.754700854701</v>
      </c>
      <c r="Z18">
        <f t="shared" ref="Z18:Z29" ca="1" si="16">S18*($L18+1)</f>
        <v>1476.3577777777775</v>
      </c>
      <c r="AA18">
        <f t="shared" ref="AA18:AB29" ca="1" si="17">T18*($L18+1)</f>
        <v>5124.3</v>
      </c>
      <c r="AB18">
        <f t="shared" ca="1" si="17"/>
        <v>0</v>
      </c>
      <c r="AC18">
        <f t="shared" ref="AC18:AD29" ca="1" si="18">V18*($L18+1)</f>
        <v>8298.4615384615372</v>
      </c>
      <c r="AD18">
        <f t="shared" ca="1" si="18"/>
        <v>0</v>
      </c>
      <c r="AE18">
        <f t="shared" ref="AE18:AE29" ca="1" si="19">X18*(K18+1)</f>
        <v>3254.375</v>
      </c>
      <c r="AF18">
        <f t="shared" ref="AF18:AF29" ca="1" si="20">SUM(Z18:AE18)</f>
        <v>18153.494316239314</v>
      </c>
    </row>
    <row r="19" spans="1:32">
      <c r="A19" t="str" cm="1">
        <f t="array" ref="A19">IF(ISBLANK(F19),"",INDEX(CompList[ID],_xlfn.XMATCH(F19,CompList[items],0)))</f>
        <v>ME00189</v>
      </c>
      <c r="E19">
        <v>2</v>
      </c>
      <c r="F19" t="s">
        <v>58</v>
      </c>
      <c r="G19">
        <v>2</v>
      </c>
      <c r="H19">
        <v>2</v>
      </c>
      <c r="I19">
        <f t="shared" ca="1" si="12"/>
        <v>2</v>
      </c>
      <c r="J19">
        <f t="shared" ca="1" si="13"/>
        <v>2</v>
      </c>
      <c r="K19" s="10">
        <f>Drivers!$B$11</f>
        <v>0.25</v>
      </c>
      <c r="L19" s="10">
        <f>Drivers!$B$12</f>
        <v>0.45</v>
      </c>
      <c r="M19" s="37" cm="1">
        <f t="array" ref="M19">IF(ISBLANK($F19),"",INDEX(CompList[Design
'[h']],_xlfn.XMATCH($F19,CompList[items],0)))*G19</f>
        <v>40.766666666666666</v>
      </c>
      <c r="N19" s="37" cm="1">
        <f t="array" ref="N19">IF(ISBLANK($F19),"",INDEX(CompList[Construction
'[h']],_xlfn.XMATCH($F19,CompList[items],0)))*H19</f>
        <v>181.93846153846152</v>
      </c>
      <c r="O19" s="37" cm="1">
        <f t="array" aca="1" ref="O19" ca="1">IF(ISBLANK($F19),"",INDEX(CompList[Debug/Tryout '[h']],_xlfn.XMATCH($F19,CompList[items],0)))*J19</f>
        <v>0</v>
      </c>
      <c r="P19" s="37" cm="1">
        <f t="array" ref="P19">IF(ISBLANK($F19),"",INDEX(CompList[Installation
'[h']],_xlfn.XMATCH($F19,CompList[items],0)))*H19</f>
        <v>0</v>
      </c>
      <c r="Q19" s="37" cm="1">
        <f t="array" aca="1" ref="Q19" ca="1">IF(ISBLANK($F19),"",INDEX(CompList[Start up @ Client '[h']],_xlfn.XMATCH($F19,CompList[items],0)))*J19</f>
        <v>0</v>
      </c>
      <c r="R19" s="37" cm="1">
        <f t="array" ref="R19">IF(ISBLANK($F19),"",INDEX(CompList[Materail
Rate
 '[$/qua']],_xlfn.XMATCH($F19,CompList[items],0)))</f>
        <v>3974.5</v>
      </c>
      <c r="S19" s="33">
        <f t="shared" ref="S19:S29" ca="1" si="21">M19*90*I19</f>
        <v>7338</v>
      </c>
      <c r="T19" s="33">
        <f>N19*Drivers!$D$4</f>
        <v>11280.184615384615</v>
      </c>
      <c r="U19" s="33">
        <f ca="1">O19*Drivers!$D$4</f>
        <v>0</v>
      </c>
      <c r="V19" s="33">
        <f>P19*Drivers!$D$4</f>
        <v>0</v>
      </c>
      <c r="W19" s="33">
        <f ca="1">Q19*Drivers!$D$4</f>
        <v>0</v>
      </c>
      <c r="X19" s="33">
        <f t="shared" ca="1" si="14"/>
        <v>7949</v>
      </c>
      <c r="Y19" s="33">
        <f t="shared" ca="1" si="15"/>
        <v>26567.184615384613</v>
      </c>
      <c r="Z19">
        <f t="shared" ca="1" si="16"/>
        <v>10640.1</v>
      </c>
      <c r="AA19">
        <f t="shared" si="17"/>
        <v>16356.267692307691</v>
      </c>
      <c r="AB19">
        <f t="shared" ca="1" si="17"/>
        <v>0</v>
      </c>
      <c r="AC19">
        <f t="shared" si="18"/>
        <v>0</v>
      </c>
      <c r="AD19">
        <f t="shared" ca="1" si="18"/>
        <v>0</v>
      </c>
      <c r="AE19">
        <f t="shared" ca="1" si="19"/>
        <v>9936.25</v>
      </c>
      <c r="AF19">
        <f t="shared" ca="1" si="20"/>
        <v>36932.617692307693</v>
      </c>
    </row>
    <row r="20" spans="1:32">
      <c r="A20" t="str" cm="1">
        <f t="array" ref="A20">IF(ISBLANK(F20),"",INDEX(CompList[ID],_xlfn.XMATCH(F20,CompList[items],0)))</f>
        <v>ME00054</v>
      </c>
      <c r="E20">
        <v>3</v>
      </c>
      <c r="F20" t="s">
        <v>12</v>
      </c>
      <c r="G20">
        <v>1</v>
      </c>
      <c r="H20">
        <v>1</v>
      </c>
      <c r="I20">
        <f t="shared" ca="1" si="12"/>
        <v>1</v>
      </c>
      <c r="J20">
        <f t="shared" ca="1" si="13"/>
        <v>1</v>
      </c>
      <c r="K20" s="10">
        <f>Drivers!$B$11</f>
        <v>0.25</v>
      </c>
      <c r="L20" s="10">
        <f>Drivers!$B$12</f>
        <v>0.45</v>
      </c>
      <c r="M20" s="37" cm="1">
        <f t="array" ref="M20">IF(ISBLANK($F20),"",INDEX(CompList[Design
'[h']],_xlfn.XMATCH($F20,CompList[items],0)))*G20</f>
        <v>23.577777777777779</v>
      </c>
      <c r="N20" s="37" cm="1">
        <f t="array" ref="N20">IF(ISBLANK($F20),"",INDEX(CompList[Construction
'[h']],_xlfn.XMATCH($F20,CompList[items],0)))*H20</f>
        <v>78.769230769230774</v>
      </c>
      <c r="O20" s="37" cm="1">
        <f t="array" aca="1" ref="O20" ca="1">IF(ISBLANK($F20),"",INDEX(CompList[Debug/Tryout '[h']],_xlfn.XMATCH($F20,CompList[items],0)))*J20</f>
        <v>0</v>
      </c>
      <c r="P20" s="37" cm="1">
        <f t="array" ref="P20">IF(ISBLANK($F20),"",INDEX(CompList[Installation
'[h']],_xlfn.XMATCH($F20,CompList[items],0)))*H20</f>
        <v>0</v>
      </c>
      <c r="Q20" s="37" cm="1">
        <f t="array" aca="1" ref="Q20" ca="1">IF(ISBLANK($F20),"",INDEX(CompList[Start up @ Client '[h']],_xlfn.XMATCH($F20,CompList[items],0)))*J20</f>
        <v>0</v>
      </c>
      <c r="R20" s="37" cm="1">
        <f t="array" ref="R20">IF(ISBLANK($F20),"",INDEX(CompList[Materail
Rate
 '[$/qua']],_xlfn.XMATCH($F20,CompList[items],0)))</f>
        <v>2460</v>
      </c>
      <c r="S20" s="33">
        <f t="shared" ca="1" si="21"/>
        <v>2122</v>
      </c>
      <c r="T20" s="33">
        <f>N20*Drivers!$D$4</f>
        <v>4883.6923076923076</v>
      </c>
      <c r="U20" s="33">
        <f ca="1">O20*Drivers!$D$4</f>
        <v>0</v>
      </c>
      <c r="V20" s="33">
        <f>P20*Drivers!$D$4</f>
        <v>0</v>
      </c>
      <c r="W20" s="33">
        <f ca="1">Q20*Drivers!$D$4</f>
        <v>0</v>
      </c>
      <c r="X20" s="33">
        <f t="shared" ca="1" si="14"/>
        <v>2460</v>
      </c>
      <c r="Y20" s="33">
        <f t="shared" ca="1" si="15"/>
        <v>9465.6923076923085</v>
      </c>
      <c r="Z20">
        <f t="shared" ca="1" si="16"/>
        <v>3076.9</v>
      </c>
      <c r="AA20">
        <f t="shared" si="17"/>
        <v>7081.3538461538456</v>
      </c>
      <c r="AB20">
        <f t="shared" ca="1" si="17"/>
        <v>0</v>
      </c>
      <c r="AC20">
        <f t="shared" si="18"/>
        <v>0</v>
      </c>
      <c r="AD20">
        <f t="shared" ca="1" si="18"/>
        <v>0</v>
      </c>
      <c r="AE20">
        <f t="shared" ca="1" si="19"/>
        <v>3075</v>
      </c>
      <c r="AF20">
        <f t="shared" ca="1" si="20"/>
        <v>13233.253846153846</v>
      </c>
    </row>
    <row r="21" spans="1:32">
      <c r="A21" t="str" cm="1">
        <f t="array" ref="A21">IF(ISBLANK(F21),"",INDEX(CompList[ID],_xlfn.XMATCH(F21,CompList[items],0)))</f>
        <v>ME00150</v>
      </c>
      <c r="E21">
        <v>4</v>
      </c>
      <c r="F21" t="s">
        <v>10</v>
      </c>
      <c r="G21">
        <v>2</v>
      </c>
      <c r="H21">
        <v>2</v>
      </c>
      <c r="I21">
        <f t="shared" ca="1" si="12"/>
        <v>2</v>
      </c>
      <c r="J21">
        <f t="shared" ca="1" si="13"/>
        <v>2</v>
      </c>
      <c r="K21" s="10">
        <f>Drivers!$B$11</f>
        <v>0.25</v>
      </c>
      <c r="L21" s="10">
        <f>Drivers!$B$12</f>
        <v>0.45</v>
      </c>
      <c r="M21" s="37" cm="1">
        <f t="array" ref="M21">IF(ISBLANK($F21),"",INDEX(CompList[Design
'[h']],_xlfn.XMATCH($F21,CompList[items],0)))*G21</f>
        <v>2.4888888888888889</v>
      </c>
      <c r="N21" s="37" cm="1">
        <f t="array" ref="N21">IF(ISBLANK($F21),"",INDEX(CompList[Construction
'[h']],_xlfn.XMATCH($F21,CompList[items],0)))*H21</f>
        <v>3.0769230769230771</v>
      </c>
      <c r="O21" s="37" cm="1">
        <f t="array" aca="1" ref="O21" ca="1">IF(ISBLANK($F21),"",INDEX(CompList[Debug/Tryout '[h']],_xlfn.XMATCH($F21,CompList[items],0)))*J21</f>
        <v>0</v>
      </c>
      <c r="P21" s="37" cm="1">
        <f t="array" ref="P21">IF(ISBLANK($F21),"",INDEX(CompList[Installation
'[h']],_xlfn.XMATCH($F21,CompList[items],0)))*H21</f>
        <v>0</v>
      </c>
      <c r="Q21" s="37" cm="1">
        <f t="array" aca="1" ref="Q21" ca="1">IF(ISBLANK($F21),"",INDEX(CompList[Start up @ Client '[h']],_xlfn.XMATCH($F21,CompList[items],0)))*J21</f>
        <v>0</v>
      </c>
      <c r="R21" s="37" cm="1">
        <f t="array" ref="R21">IF(ISBLANK($F21),"",INDEX(CompList[Materail
Rate
 '[$/qua']],_xlfn.XMATCH($F21,CompList[items],0)))</f>
        <v>203.75</v>
      </c>
      <c r="S21" s="33">
        <f t="shared" ca="1" si="21"/>
        <v>448</v>
      </c>
      <c r="T21" s="33">
        <f>N21*Drivers!$D$4</f>
        <v>190.76923076923077</v>
      </c>
      <c r="U21" s="33">
        <f ca="1">O21*Drivers!$D$4</f>
        <v>0</v>
      </c>
      <c r="V21" s="33">
        <f>P21*Drivers!$D$4</f>
        <v>0</v>
      </c>
      <c r="W21" s="33">
        <f ca="1">Q21*Drivers!$D$4</f>
        <v>0</v>
      </c>
      <c r="X21" s="33">
        <f t="shared" ca="1" si="14"/>
        <v>407.5</v>
      </c>
      <c r="Y21" s="33">
        <f t="shared" ca="1" si="15"/>
        <v>1046.2692307692307</v>
      </c>
      <c r="Z21">
        <f t="shared" ca="1" si="16"/>
        <v>649.6</v>
      </c>
      <c r="AA21">
        <f t="shared" si="17"/>
        <v>276.61538461538464</v>
      </c>
      <c r="AB21">
        <f t="shared" ca="1" si="17"/>
        <v>0</v>
      </c>
      <c r="AC21">
        <f t="shared" si="18"/>
        <v>0</v>
      </c>
      <c r="AD21">
        <f t="shared" ca="1" si="18"/>
        <v>0</v>
      </c>
      <c r="AE21">
        <f t="shared" ca="1" si="19"/>
        <v>509.375</v>
      </c>
      <c r="AF21">
        <f t="shared" ca="1" si="20"/>
        <v>1435.5903846153847</v>
      </c>
    </row>
    <row r="22" spans="1:32">
      <c r="A22" t="str" cm="1">
        <f t="array" ref="A22">IF(ISBLANK(F22),"",INDEX(CompList[ID],_xlfn.XMATCH(F22,CompList[items],0)))</f>
        <v>ME00126</v>
      </c>
      <c r="E22">
        <v>5</v>
      </c>
      <c r="F22" t="s">
        <v>13</v>
      </c>
      <c r="G22">
        <v>12</v>
      </c>
      <c r="H22">
        <v>12</v>
      </c>
      <c r="I22">
        <f t="shared" ca="1" si="12"/>
        <v>12</v>
      </c>
      <c r="J22">
        <f t="shared" ca="1" si="13"/>
        <v>12</v>
      </c>
      <c r="K22" s="10">
        <f>Drivers!$B$11</f>
        <v>0.25</v>
      </c>
      <c r="L22" s="10">
        <f>Drivers!$B$12</f>
        <v>0.45</v>
      </c>
      <c r="M22" s="37" cm="1">
        <f t="array" ref="M22">IF(ISBLANK($F22),"",INDEX(CompList[Design
'[h']],_xlfn.XMATCH($F22,CompList[items],0)))*G22</f>
        <v>84.37777777777778</v>
      </c>
      <c r="N22" s="37" cm="1">
        <f t="array" ref="N22">IF(ISBLANK($F22),"",INDEX(CompList[Construction
'[h']],_xlfn.XMATCH($F22,CompList[items],0)))*H22</f>
        <v>130.15384615384616</v>
      </c>
      <c r="O22" s="37" cm="1">
        <f t="array" aca="1" ref="O22" ca="1">IF(ISBLANK($F22),"",INDEX(CompList[Debug/Tryout '[h']],_xlfn.XMATCH($F22,CompList[items],0)))*J22</f>
        <v>0</v>
      </c>
      <c r="P22" s="37" cm="1">
        <f t="array" ref="P22">IF(ISBLANK($F22),"",INDEX(CompList[Installation
'[h']],_xlfn.XMATCH($F22,CompList[items],0)))*H22</f>
        <v>0</v>
      </c>
      <c r="Q22" s="37" cm="1">
        <f t="array" aca="1" ref="Q22" ca="1">IF(ISBLANK($F22),"",INDEX(CompList[Start up @ Client '[h']],_xlfn.XMATCH($F22,CompList[items],0)))*J22</f>
        <v>0</v>
      </c>
      <c r="R22" s="37" cm="1">
        <f t="array" ref="R22">IF(ISBLANK($F22),"",INDEX(CompList[Materail
Rate
 '[$/qua']],_xlfn.XMATCH($F22,CompList[items],0)))</f>
        <v>1314</v>
      </c>
      <c r="S22" s="33">
        <f t="shared" ca="1" si="21"/>
        <v>91128</v>
      </c>
      <c r="T22" s="33">
        <f>N22*Drivers!$D$4</f>
        <v>8069.5384615384619</v>
      </c>
      <c r="U22" s="33">
        <f ca="1">O22*Drivers!$D$4</f>
        <v>0</v>
      </c>
      <c r="V22" s="33">
        <f>P22*Drivers!$D$4</f>
        <v>0</v>
      </c>
      <c r="W22" s="33">
        <f ca="1">Q22*Drivers!$D$4</f>
        <v>0</v>
      </c>
      <c r="X22" s="33">
        <f t="shared" ca="1" si="14"/>
        <v>15768</v>
      </c>
      <c r="Y22" s="33">
        <f t="shared" ca="1" si="15"/>
        <v>114965.53846153847</v>
      </c>
      <c r="Z22">
        <f t="shared" ca="1" si="16"/>
        <v>132135.6</v>
      </c>
      <c r="AA22">
        <f t="shared" si="17"/>
        <v>11700.83076923077</v>
      </c>
      <c r="AB22">
        <f t="shared" ca="1" si="17"/>
        <v>0</v>
      </c>
      <c r="AC22">
        <f t="shared" si="18"/>
        <v>0</v>
      </c>
      <c r="AD22">
        <f t="shared" ca="1" si="18"/>
        <v>0</v>
      </c>
      <c r="AE22">
        <f t="shared" ca="1" si="19"/>
        <v>19710</v>
      </c>
      <c r="AF22">
        <f t="shared" ca="1" si="20"/>
        <v>163546.43076923076</v>
      </c>
    </row>
    <row r="23" spans="1:32">
      <c r="A23" t="str" cm="1">
        <f t="array" ref="A23">IF(ISBLANK(F23),"",INDEX(CompList[ID],_xlfn.XMATCH(F23,CompList[items],0)))</f>
        <v>ME00028</v>
      </c>
      <c r="E23">
        <v>6</v>
      </c>
      <c r="F23" t="s">
        <v>29</v>
      </c>
      <c r="G23">
        <v>0</v>
      </c>
      <c r="H23">
        <v>8</v>
      </c>
      <c r="I23">
        <f t="shared" ca="1" si="12"/>
        <v>0</v>
      </c>
      <c r="J23">
        <f t="shared" ca="1" si="13"/>
        <v>8</v>
      </c>
      <c r="K23" s="10">
        <f>Drivers!$B$11</f>
        <v>0.25</v>
      </c>
      <c r="L23" s="10">
        <f>Drivers!$B$12</f>
        <v>0.45</v>
      </c>
      <c r="M23" s="37" cm="1">
        <f t="array" ref="M23">IF(ISBLANK($F23),"",INDEX(CompList[Design
'[h']],_xlfn.XMATCH($F23,CompList[items],0)))*G23</f>
        <v>0</v>
      </c>
      <c r="N23" s="37" cm="1">
        <f t="array" ref="N23">IF(ISBLANK($F23),"",INDEX(CompList[Construction
'[h']],_xlfn.XMATCH($F23,CompList[items],0)))*H23</f>
        <v>0</v>
      </c>
      <c r="O23" s="37" cm="1">
        <f t="array" aca="1" ref="O23" ca="1">IF(ISBLANK($F23),"",INDEX(CompList[Debug/Tryout '[h']],_xlfn.XMATCH($F23,CompList[items],0)))*J23</f>
        <v>0</v>
      </c>
      <c r="P23" s="37" cm="1">
        <f t="array" ref="P23">IF(ISBLANK($F23),"",INDEX(CompList[Installation
'[h']],_xlfn.XMATCH($F23,CompList[items],0)))*H23</f>
        <v>0</v>
      </c>
      <c r="Q23" s="37" cm="1">
        <f t="array" aca="1" ref="Q23" ca="1">IF(ISBLANK($F23),"",INDEX(CompList[Start up @ Client '[h']],_xlfn.XMATCH($F23,CompList[items],0)))*J23</f>
        <v>0</v>
      </c>
      <c r="R23" s="37" cm="1">
        <f t="array" ref="R23">IF(ISBLANK($F23),"",INDEX(CompList[Materail
Rate
 '[$/qua']],_xlfn.XMATCH($F23,CompList[items],0)))</f>
        <v>0</v>
      </c>
      <c r="S23" s="33">
        <f t="shared" ca="1" si="21"/>
        <v>0</v>
      </c>
      <c r="T23" s="33">
        <f>N23*Drivers!$D$4</f>
        <v>0</v>
      </c>
      <c r="U23" s="33">
        <f ca="1">O23*Drivers!$D$4</f>
        <v>0</v>
      </c>
      <c r="V23" s="33">
        <f>P23*Drivers!$D$4</f>
        <v>0</v>
      </c>
      <c r="W23" s="33">
        <f ca="1">Q23*Drivers!$D$4</f>
        <v>0</v>
      </c>
      <c r="X23" s="33">
        <f t="shared" ca="1" si="14"/>
        <v>0</v>
      </c>
      <c r="Y23" s="33">
        <f t="shared" ca="1" si="15"/>
        <v>0</v>
      </c>
      <c r="Z23">
        <f t="shared" ca="1" si="16"/>
        <v>0</v>
      </c>
      <c r="AA23">
        <f t="shared" si="17"/>
        <v>0</v>
      </c>
      <c r="AB23">
        <f t="shared" ca="1" si="17"/>
        <v>0</v>
      </c>
      <c r="AC23">
        <f t="shared" si="18"/>
        <v>0</v>
      </c>
      <c r="AD23">
        <f t="shared" ca="1" si="18"/>
        <v>0</v>
      </c>
      <c r="AE23">
        <f t="shared" ca="1" si="19"/>
        <v>0</v>
      </c>
      <c r="AF23">
        <f t="shared" ca="1" si="20"/>
        <v>0</v>
      </c>
    </row>
    <row r="24" spans="1:32">
      <c r="A24" t="str" cm="1">
        <f t="array" ref="A24">IF(ISBLANK(F24),"",INDEX(CompList[ID],_xlfn.XMATCH(F24,CompList[items],0)))</f>
        <v>ME00142</v>
      </c>
      <c r="E24">
        <v>7</v>
      </c>
      <c r="F24" t="s">
        <v>9</v>
      </c>
      <c r="G24">
        <v>12</v>
      </c>
      <c r="H24">
        <v>12</v>
      </c>
      <c r="I24">
        <f t="shared" ca="1" si="12"/>
        <v>12</v>
      </c>
      <c r="J24">
        <f t="shared" ca="1" si="13"/>
        <v>12</v>
      </c>
      <c r="K24" s="10">
        <f>Drivers!$B$11</f>
        <v>0.25</v>
      </c>
      <c r="L24" s="10">
        <f>Drivers!$B$12</f>
        <v>0.45</v>
      </c>
      <c r="M24" s="37" cm="1">
        <f t="array" ref="M24">IF(ISBLANK($F24),"",INDEX(CompList[Design
'[h']],_xlfn.XMATCH($F24,CompList[items],0)))*G24</f>
        <v>9.7333333333333343</v>
      </c>
      <c r="N24" s="37" cm="1">
        <f t="array" ref="N24">IF(ISBLANK($F24),"",INDEX(CompList[Construction
'[h']],_xlfn.XMATCH($F24,CompList[items],0)))*H24</f>
        <v>24</v>
      </c>
      <c r="O24" s="37" cm="1">
        <f t="array" aca="1" ref="O24" ca="1">IF(ISBLANK($F24),"",INDEX(CompList[Debug/Tryout '[h']],_xlfn.XMATCH($F24,CompList[items],0)))*J24</f>
        <v>0</v>
      </c>
      <c r="P24" s="37" cm="1">
        <f t="array" ref="P24">IF(ISBLANK($F24),"",INDEX(CompList[Installation
'[h']],_xlfn.XMATCH($F24,CompList[items],0)))*H24</f>
        <v>0</v>
      </c>
      <c r="Q24" s="37" cm="1">
        <f t="array" aca="1" ref="Q24" ca="1">IF(ISBLANK($F24),"",INDEX(CompList[Start up @ Client '[h']],_xlfn.XMATCH($F24,CompList[items],0)))*J24</f>
        <v>0</v>
      </c>
      <c r="R24" s="37" cm="1">
        <f t="array" ref="R24">IF(ISBLANK($F24),"",INDEX(CompList[Materail
Rate
 '[$/qua']],_xlfn.XMATCH($F24,CompList[items],0)))</f>
        <v>159</v>
      </c>
      <c r="S24" s="33">
        <f t="shared" ca="1" si="21"/>
        <v>10512.000000000002</v>
      </c>
      <c r="T24" s="33">
        <f>N24*Drivers!$D$4</f>
        <v>1488</v>
      </c>
      <c r="U24" s="33">
        <f ca="1">O24*Drivers!$D$4</f>
        <v>0</v>
      </c>
      <c r="V24" s="33">
        <f>P24*Drivers!$D$4</f>
        <v>0</v>
      </c>
      <c r="W24" s="33">
        <f ca="1">Q24*Drivers!$D$4</f>
        <v>0</v>
      </c>
      <c r="X24" s="33">
        <f t="shared" ca="1" si="14"/>
        <v>1908</v>
      </c>
      <c r="Y24" s="33">
        <f t="shared" ca="1" si="15"/>
        <v>13908.000000000002</v>
      </c>
      <c r="Z24">
        <f t="shared" ca="1" si="16"/>
        <v>15242.400000000001</v>
      </c>
      <c r="AA24">
        <f t="shared" si="17"/>
        <v>2157.6</v>
      </c>
      <c r="AB24">
        <f t="shared" ca="1" si="17"/>
        <v>0</v>
      </c>
      <c r="AC24">
        <f t="shared" si="18"/>
        <v>0</v>
      </c>
      <c r="AD24">
        <f t="shared" ca="1" si="18"/>
        <v>0</v>
      </c>
      <c r="AE24">
        <f t="shared" ca="1" si="19"/>
        <v>2385</v>
      </c>
      <c r="AF24">
        <f t="shared" ca="1" si="20"/>
        <v>19785</v>
      </c>
    </row>
    <row r="25" spans="1:32">
      <c r="A25" t="str" cm="1">
        <f t="array" ref="A25">IF(ISBLANK(F25),"",INDEX(CompList[ID],_xlfn.XMATCH(F25,CompList[items],0)))</f>
        <v>ME00202</v>
      </c>
      <c r="E25">
        <v>8</v>
      </c>
      <c r="F25" t="s">
        <v>11</v>
      </c>
      <c r="G25">
        <v>6</v>
      </c>
      <c r="H25">
        <v>6</v>
      </c>
      <c r="I25">
        <f t="shared" ca="1" si="12"/>
        <v>6</v>
      </c>
      <c r="J25">
        <f t="shared" ca="1" si="13"/>
        <v>6</v>
      </c>
      <c r="K25" s="10">
        <f>Drivers!$B$11</f>
        <v>0.25</v>
      </c>
      <c r="L25" s="10">
        <f>Drivers!$B$12</f>
        <v>0.45</v>
      </c>
      <c r="M25" s="37" cm="1">
        <f t="array" ref="M25">IF(ISBLANK($F25),"",INDEX(CompList[Design
'[h']],_xlfn.XMATCH($F25,CompList[items],0)))*G25</f>
        <v>25.011111111111113</v>
      </c>
      <c r="N25" s="37" cm="1">
        <f t="array" ref="N25">IF(ISBLANK($F25),"",INDEX(CompList[Construction
'[h']],_xlfn.XMATCH($F25,CompList[items],0)))*H25</f>
        <v>23.076923076923077</v>
      </c>
      <c r="O25" s="37" cm="1">
        <f t="array" aca="1" ref="O25" ca="1">IF(ISBLANK($F25),"",INDEX(CompList[Debug/Tryout '[h']],_xlfn.XMATCH($F25,CompList[items],0)))*J25</f>
        <v>0</v>
      </c>
      <c r="P25" s="37" cm="1">
        <f t="array" ref="P25">IF(ISBLANK($F25),"",INDEX(CompList[Installation
'[h']],_xlfn.XMATCH($F25,CompList[items],0)))*H25</f>
        <v>0</v>
      </c>
      <c r="Q25" s="37" cm="1">
        <f t="array" aca="1" ref="Q25" ca="1">IF(ISBLANK($F25),"",INDEX(CompList[Start up @ Client '[h']],_xlfn.XMATCH($F25,CompList[items],0)))*J25</f>
        <v>0</v>
      </c>
      <c r="R25" s="37" cm="1">
        <f t="array" ref="R25">IF(ISBLANK($F25),"",INDEX(CompList[Materail
Rate
 '[$/qua']],_xlfn.XMATCH($F25,CompList[items],0)))</f>
        <v>262.66666666666669</v>
      </c>
      <c r="S25" s="33">
        <f t="shared" ca="1" si="21"/>
        <v>13506</v>
      </c>
      <c r="T25" s="33">
        <f>N25*Drivers!$D$4</f>
        <v>1430.7692307692307</v>
      </c>
      <c r="U25" s="33">
        <f ca="1">O25*Drivers!$D$4</f>
        <v>0</v>
      </c>
      <c r="V25" s="33">
        <f>P25*Drivers!$D$4</f>
        <v>0</v>
      </c>
      <c r="W25" s="33">
        <f ca="1">Q25*Drivers!$D$4</f>
        <v>0</v>
      </c>
      <c r="X25" s="33">
        <f t="shared" ca="1" si="14"/>
        <v>1576</v>
      </c>
      <c r="Y25" s="33">
        <f t="shared" ca="1" si="15"/>
        <v>16512.76923076923</v>
      </c>
      <c r="Z25">
        <f t="shared" ca="1" si="16"/>
        <v>19583.7</v>
      </c>
      <c r="AA25">
        <f t="shared" si="17"/>
        <v>2074.6153846153843</v>
      </c>
      <c r="AB25">
        <f t="shared" ca="1" si="17"/>
        <v>0</v>
      </c>
      <c r="AC25">
        <f t="shared" si="18"/>
        <v>0</v>
      </c>
      <c r="AD25">
        <f t="shared" ca="1" si="18"/>
        <v>0</v>
      </c>
      <c r="AE25">
        <f t="shared" ca="1" si="19"/>
        <v>1970</v>
      </c>
      <c r="AF25">
        <f t="shared" ca="1" si="20"/>
        <v>23628.315384615384</v>
      </c>
    </row>
    <row r="26" spans="1:32">
      <c r="A26" t="str" cm="1">
        <f t="array" ref="A26">IF(ISBLANK(F26),"",INDEX(CompList[ID],_xlfn.XMATCH(F26,CompList[items],0)))</f>
        <v>ME00147</v>
      </c>
      <c r="E26">
        <v>9</v>
      </c>
      <c r="F26" t="s">
        <v>7</v>
      </c>
      <c r="G26">
        <v>2</v>
      </c>
      <c r="H26">
        <v>2</v>
      </c>
      <c r="I26">
        <f t="shared" ca="1" si="12"/>
        <v>2</v>
      </c>
      <c r="J26">
        <f t="shared" ca="1" si="13"/>
        <v>2</v>
      </c>
      <c r="K26" s="10">
        <f>Drivers!$B$11</f>
        <v>0.25</v>
      </c>
      <c r="L26" s="10">
        <f>Drivers!$B$12</f>
        <v>0.45</v>
      </c>
      <c r="M26" s="37" cm="1">
        <f t="array" ref="M26">IF(ISBLANK($F26),"",INDEX(CompList[Design
'[h']],_xlfn.XMATCH($F26,CompList[items],0)))*G26</f>
        <v>19.288888888888888</v>
      </c>
      <c r="N26" s="37" cm="1">
        <f t="array" ref="N26">IF(ISBLANK($F26),"",INDEX(CompList[Construction
'[h']],_xlfn.XMATCH($F26,CompList[items],0)))*H26</f>
        <v>40.615384615384613</v>
      </c>
      <c r="O26" s="37" cm="1">
        <f t="array" aca="1" ref="O26" ca="1">IF(ISBLANK($F26),"",INDEX(CompList[Debug/Tryout '[h']],_xlfn.XMATCH($F26,CompList[items],0)))*J26</f>
        <v>0</v>
      </c>
      <c r="P26" s="37" cm="1">
        <f t="array" ref="P26">IF(ISBLANK($F26),"",INDEX(CompList[Installation
'[h']],_xlfn.XMATCH($F26,CompList[items],0)))*H26</f>
        <v>0</v>
      </c>
      <c r="Q26" s="37" cm="1">
        <f t="array" aca="1" ref="Q26" ca="1">IF(ISBLANK($F26),"",INDEX(CompList[Start up @ Client '[h']],_xlfn.XMATCH($F26,CompList[items],0)))*J26</f>
        <v>0</v>
      </c>
      <c r="R26" s="37" cm="1">
        <f t="array" ref="R26">IF(ISBLANK($F26),"",INDEX(CompList[Materail
Rate
 '[$/qua']],_xlfn.XMATCH($F26,CompList[items],0)))</f>
        <v>1184</v>
      </c>
      <c r="S26" s="33">
        <f t="shared" ca="1" si="21"/>
        <v>3472</v>
      </c>
      <c r="T26" s="33">
        <f>N26*Drivers!$D$4</f>
        <v>2518.1538461538462</v>
      </c>
      <c r="U26" s="33">
        <f ca="1">O26*Drivers!$D$4</f>
        <v>0</v>
      </c>
      <c r="V26" s="33">
        <f>P26*Drivers!$D$4</f>
        <v>0</v>
      </c>
      <c r="W26" s="33">
        <f ca="1">Q26*Drivers!$D$4</f>
        <v>0</v>
      </c>
      <c r="X26" s="33">
        <f t="shared" ca="1" si="14"/>
        <v>2368</v>
      </c>
      <c r="Y26" s="33">
        <f t="shared" ca="1" si="15"/>
        <v>8358.1538461538457</v>
      </c>
      <c r="Z26">
        <f t="shared" ca="1" si="16"/>
        <v>5034.3999999999996</v>
      </c>
      <c r="AA26">
        <f t="shared" si="17"/>
        <v>3651.3230769230768</v>
      </c>
      <c r="AB26">
        <f t="shared" ca="1" si="17"/>
        <v>0</v>
      </c>
      <c r="AC26">
        <f t="shared" si="18"/>
        <v>0</v>
      </c>
      <c r="AD26">
        <f t="shared" ca="1" si="18"/>
        <v>0</v>
      </c>
      <c r="AE26">
        <f t="shared" ca="1" si="19"/>
        <v>2960</v>
      </c>
      <c r="AF26">
        <f t="shared" ca="1" si="20"/>
        <v>11645.723076923077</v>
      </c>
    </row>
    <row r="27" spans="1:32">
      <c r="A27" t="str" cm="1">
        <f t="array" ref="A27">IF(ISBLANK(F27),"",INDEX(CompList[ID],_xlfn.XMATCH(F27,CompList[items],0)))</f>
        <v>ME00167</v>
      </c>
      <c r="E27">
        <v>10</v>
      </c>
      <c r="F27" t="s">
        <v>6</v>
      </c>
      <c r="G27">
        <v>14</v>
      </c>
      <c r="H27">
        <v>14</v>
      </c>
      <c r="I27">
        <f t="shared" ca="1" si="12"/>
        <v>14</v>
      </c>
      <c r="J27">
        <f t="shared" ca="1" si="13"/>
        <v>14</v>
      </c>
      <c r="K27" s="10">
        <f>Drivers!$B$11</f>
        <v>0.25</v>
      </c>
      <c r="L27" s="10">
        <f>Drivers!$B$12</f>
        <v>0.45</v>
      </c>
      <c r="M27" s="37" cm="1">
        <f t="array" ref="M27">IF(ISBLANK($F27),"",INDEX(CompList[Design
'[h']],_xlfn.XMATCH($F27,CompList[items],0)))*G27</f>
        <v>29.613888888888887</v>
      </c>
      <c r="N27" s="37" cm="1">
        <f t="array" ref="N27">IF(ISBLANK($F27),"",INDEX(CompList[Construction
'[h']],_xlfn.XMATCH($F27,CompList[items],0)))*H27</f>
        <v>21.53846153846154</v>
      </c>
      <c r="O27" s="37" cm="1">
        <f t="array" aca="1" ref="O27" ca="1">IF(ISBLANK($F27),"",INDEX(CompList[Debug/Tryout '[h']],_xlfn.XMATCH($F27,CompList[items],0)))*J27</f>
        <v>0</v>
      </c>
      <c r="P27" s="37" cm="1">
        <f t="array" ref="P27">IF(ISBLANK($F27),"",INDEX(CompList[Installation
'[h']],_xlfn.XMATCH($F27,CompList[items],0)))*H27</f>
        <v>0</v>
      </c>
      <c r="Q27" s="37" cm="1">
        <f t="array" aca="1" ref="Q27" ca="1">IF(ISBLANK($F27),"",INDEX(CompList[Start up @ Client '[h']],_xlfn.XMATCH($F27,CompList[items],0)))*J27</f>
        <v>0</v>
      </c>
      <c r="R27" s="37" cm="1">
        <f t="array" ref="R27">IF(ISBLANK($F27),"",INDEX(CompList[Materail
Rate
 '[$/qua']],_xlfn.XMATCH($F27,CompList[items],0)))</f>
        <v>48.1875</v>
      </c>
      <c r="S27" s="33">
        <f t="shared" ca="1" si="21"/>
        <v>37313.5</v>
      </c>
      <c r="T27" s="33">
        <f>N27*Drivers!$D$4</f>
        <v>1335.3846153846155</v>
      </c>
      <c r="U27" s="33">
        <f ca="1">O27*Drivers!$D$4</f>
        <v>0</v>
      </c>
      <c r="V27" s="33">
        <f>P27*Drivers!$D$4</f>
        <v>0</v>
      </c>
      <c r="W27" s="33">
        <f ca="1">Q27*Drivers!$D$4</f>
        <v>0</v>
      </c>
      <c r="X27" s="33">
        <f t="shared" ca="1" si="14"/>
        <v>674.625</v>
      </c>
      <c r="Y27" s="33">
        <f t="shared" ca="1" si="15"/>
        <v>39323.509615384617</v>
      </c>
      <c r="Z27">
        <f t="shared" ca="1" si="16"/>
        <v>54104.574999999997</v>
      </c>
      <c r="AA27">
        <f t="shared" si="17"/>
        <v>1936.3076923076924</v>
      </c>
      <c r="AB27">
        <f t="shared" ca="1" si="17"/>
        <v>0</v>
      </c>
      <c r="AC27">
        <f t="shared" si="18"/>
        <v>0</v>
      </c>
      <c r="AD27">
        <f t="shared" ca="1" si="18"/>
        <v>0</v>
      </c>
      <c r="AE27">
        <f t="shared" ca="1" si="19"/>
        <v>843.28125</v>
      </c>
      <c r="AF27">
        <f t="shared" ca="1" si="20"/>
        <v>56884.163942307692</v>
      </c>
    </row>
    <row r="28" spans="1:32">
      <c r="A28" t="str" cm="1">
        <f t="array" ref="A28">IF(ISBLANK(F28),"",INDEX(CompList[ID],_xlfn.XMATCH(F28,CompList[items],0)))</f>
        <v>ME00111</v>
      </c>
      <c r="E28">
        <v>11</v>
      </c>
      <c r="F28" t="s">
        <v>32</v>
      </c>
      <c r="G28">
        <v>8</v>
      </c>
      <c r="H28">
        <v>8</v>
      </c>
      <c r="I28">
        <f t="shared" ca="1" si="12"/>
        <v>8</v>
      </c>
      <c r="J28">
        <f t="shared" ca="1" si="13"/>
        <v>8</v>
      </c>
      <c r="K28" s="10">
        <f>Drivers!$B$11</f>
        <v>0.25</v>
      </c>
      <c r="L28" s="10">
        <f>Drivers!$B$12</f>
        <v>0.45</v>
      </c>
      <c r="M28" s="37" cm="1">
        <f t="array" ref="M28">IF(ISBLANK($F28),"",INDEX(CompList[Design
'[h']],_xlfn.XMATCH($F28,CompList[items],0)))*G28</f>
        <v>9.9555555555555557</v>
      </c>
      <c r="N28" s="37" cm="1">
        <f t="array" ref="N28">IF(ISBLANK($F28),"",INDEX(CompList[Construction
'[h']],_xlfn.XMATCH($F28,CompList[items],0)))*H28</f>
        <v>19.076923076923077</v>
      </c>
      <c r="O28" s="37" cm="1">
        <f t="array" aca="1" ref="O28" ca="1">IF(ISBLANK($F28),"",INDEX(CompList[Debug/Tryout '[h']],_xlfn.XMATCH($F28,CompList[items],0)))*J28</f>
        <v>0</v>
      </c>
      <c r="P28" s="37" cm="1">
        <f t="array" ref="P28">IF(ISBLANK($F28),"",INDEX(CompList[Installation
'[h']],_xlfn.XMATCH($F28,CompList[items],0)))*H28</f>
        <v>0</v>
      </c>
      <c r="Q28" s="37" cm="1">
        <f t="array" aca="1" ref="Q28" ca="1">IF(ISBLANK($F28),"",INDEX(CompList[Start up @ Client '[h']],_xlfn.XMATCH($F28,CompList[items],0)))*J28</f>
        <v>0</v>
      </c>
      <c r="R28" s="37" cm="1">
        <f t="array" ref="R28">IF(ISBLANK($F28),"",INDEX(CompList[Materail
Rate
 '[$/qua']],_xlfn.XMATCH($F28,CompList[items],0)))</f>
        <v>92.59375</v>
      </c>
      <c r="S28" s="33">
        <f t="shared" ca="1" si="21"/>
        <v>7168</v>
      </c>
      <c r="T28" s="33">
        <f>N28*Drivers!$D$4</f>
        <v>1182.7692307692307</v>
      </c>
      <c r="U28" s="33">
        <f ca="1">O28*Drivers!$D$4</f>
        <v>0</v>
      </c>
      <c r="V28" s="33">
        <f>P28*Drivers!$D$4</f>
        <v>0</v>
      </c>
      <c r="W28" s="33">
        <f ca="1">Q28*Drivers!$D$4</f>
        <v>0</v>
      </c>
      <c r="X28" s="33">
        <f t="shared" ca="1" si="14"/>
        <v>740.75</v>
      </c>
      <c r="Y28" s="33">
        <f t="shared" ca="1" si="15"/>
        <v>9091.5192307692305</v>
      </c>
      <c r="Z28">
        <f t="shared" ca="1" si="16"/>
        <v>10393.6</v>
      </c>
      <c r="AA28">
        <f t="shared" si="17"/>
        <v>1715.0153846153844</v>
      </c>
      <c r="AB28">
        <f t="shared" ca="1" si="17"/>
        <v>0</v>
      </c>
      <c r="AC28">
        <f t="shared" si="18"/>
        <v>0</v>
      </c>
      <c r="AD28">
        <f t="shared" ca="1" si="18"/>
        <v>0</v>
      </c>
      <c r="AE28">
        <f t="shared" ca="1" si="19"/>
        <v>925.9375</v>
      </c>
      <c r="AF28">
        <f t="shared" ca="1" si="20"/>
        <v>13034.552884615385</v>
      </c>
    </row>
    <row r="29" spans="1:32">
      <c r="A29" t="str" cm="1">
        <f t="array" ref="A29">IF(ISBLANK(F29),"",INDEX(CompList[ID],_xlfn.XMATCH(F29,CompList[items],0)))</f>
        <v>ME00056</v>
      </c>
      <c r="E29">
        <v>12</v>
      </c>
      <c r="F29" t="s">
        <v>8</v>
      </c>
      <c r="G29">
        <v>1</v>
      </c>
      <c r="H29">
        <v>1</v>
      </c>
      <c r="I29">
        <f t="shared" ca="1" si="12"/>
        <v>1</v>
      </c>
      <c r="J29">
        <f t="shared" ca="1" si="13"/>
        <v>1</v>
      </c>
      <c r="K29" s="10">
        <f>Drivers!$B$11</f>
        <v>0.25</v>
      </c>
      <c r="L29" s="10">
        <f>Drivers!$B$12</f>
        <v>0.45</v>
      </c>
      <c r="M29" s="37" cm="1">
        <f t="array" ref="M29">IF(ISBLANK($F29),"",INDEX(CompList[Design
'[h']],_xlfn.XMATCH($F29,CompList[items],0)))*G29</f>
        <v>8.4</v>
      </c>
      <c r="N29" s="37" cm="1">
        <f t="array" ref="N29">IF(ISBLANK($F29),"",INDEX(CompList[Construction
'[h']],_xlfn.XMATCH($F29,CompList[items],0)))*H29</f>
        <v>46.230769230769234</v>
      </c>
      <c r="O29" s="37" cm="1">
        <f t="array" aca="1" ref="O29" ca="1">IF(ISBLANK($F29),"",INDEX(CompList[Debug/Tryout '[h']],_xlfn.XMATCH($F29,CompList[items],0)))*J29</f>
        <v>0</v>
      </c>
      <c r="P29" s="37" cm="1">
        <f t="array" ref="P29">IF(ISBLANK($F29),"",INDEX(CompList[Installation
'[h']],_xlfn.XMATCH($F29,CompList[items],0)))*H29</f>
        <v>0</v>
      </c>
      <c r="Q29" s="37" cm="1">
        <f t="array" aca="1" ref="Q29" ca="1">IF(ISBLANK($F29),"",INDEX(CompList[Start up @ Client '[h']],_xlfn.XMATCH($F29,CompList[items],0)))*J29</f>
        <v>0</v>
      </c>
      <c r="R29" s="37" cm="1">
        <f t="array" ref="R29">IF(ISBLANK($F29),"",INDEX(CompList[Materail
Rate
 '[$/qua']],_xlfn.XMATCH($F29,CompList[items],0)))</f>
        <v>2260.5</v>
      </c>
      <c r="S29" s="33">
        <f t="shared" ca="1" si="21"/>
        <v>756</v>
      </c>
      <c r="T29" s="33">
        <f>N29*Drivers!$D$4</f>
        <v>2866.3076923076924</v>
      </c>
      <c r="U29" s="33">
        <f ca="1">O29*Drivers!$D$4</f>
        <v>0</v>
      </c>
      <c r="V29" s="33">
        <f>P29*Drivers!$D$4</f>
        <v>0</v>
      </c>
      <c r="W29" s="33">
        <f ca="1">Q29*Drivers!$D$4</f>
        <v>0</v>
      </c>
      <c r="X29" s="33">
        <f t="shared" ca="1" si="14"/>
        <v>2260.5</v>
      </c>
      <c r="Y29" s="33">
        <f t="shared" ca="1" si="15"/>
        <v>5882.8076923076924</v>
      </c>
      <c r="Z29">
        <f t="shared" ca="1" si="16"/>
        <v>1096.2</v>
      </c>
      <c r="AA29">
        <f t="shared" si="17"/>
        <v>4156.1461538461535</v>
      </c>
      <c r="AB29">
        <f t="shared" ca="1" si="17"/>
        <v>0</v>
      </c>
      <c r="AC29">
        <f t="shared" si="18"/>
        <v>0</v>
      </c>
      <c r="AD29">
        <f t="shared" ca="1" si="18"/>
        <v>0</v>
      </c>
      <c r="AE29">
        <f t="shared" ca="1" si="19"/>
        <v>2825.625</v>
      </c>
      <c r="AF29">
        <f t="shared" ca="1" si="20"/>
        <v>8077.9711538461534</v>
      </c>
    </row>
    <row r="30" spans="1:32" s="40" customFormat="1">
      <c r="A30" s="40" t="str" cm="1">
        <f t="array" ref="A30">IF(ISBLANK(F30),"",INDEX(CompList[ID],_xlfn.XMATCH(F30,CompList[items],0)))</f>
        <v/>
      </c>
      <c r="B30" s="40" t="s">
        <v>35</v>
      </c>
      <c r="C30" s="40">
        <v>1</v>
      </c>
      <c r="D30" s="40">
        <v>1</v>
      </c>
      <c r="K30" s="41"/>
      <c r="L30" s="41"/>
      <c r="M30" s="42">
        <f t="shared" ref="M30:R30" ca="1" si="22">SUM(M31:M33)</f>
        <v>13.688888888888888</v>
      </c>
      <c r="N30" s="42">
        <f t="shared" ca="1" si="22"/>
        <v>3.4615384615384612</v>
      </c>
      <c r="O30" s="42">
        <f t="shared" ca="1" si="22"/>
        <v>0</v>
      </c>
      <c r="P30" s="42">
        <f t="shared" ca="1" si="22"/>
        <v>6.1538461538461542</v>
      </c>
      <c r="Q30" s="42">
        <f t="shared" ca="1" si="22"/>
        <v>0</v>
      </c>
      <c r="R30" s="42">
        <f t="shared" si="22"/>
        <v>8315</v>
      </c>
      <c r="S30" s="43">
        <f t="shared" ref="S30:AF30" ca="1" si="23">SUM(S31:S33)</f>
        <v>848.71111111111111</v>
      </c>
      <c r="T30" s="43">
        <f t="shared" ca="1" si="23"/>
        <v>214.61538461538458</v>
      </c>
      <c r="U30" s="43">
        <f ca="1">SUM(U31:U33)</f>
        <v>0</v>
      </c>
      <c r="V30" s="43">
        <f t="shared" ca="1" si="23"/>
        <v>381.53846153846155</v>
      </c>
      <c r="W30" s="43">
        <f ca="1">SUM(W31:W33)</f>
        <v>0</v>
      </c>
      <c r="X30" s="43">
        <f t="shared" ca="1" si="23"/>
        <v>20021</v>
      </c>
      <c r="Y30" s="43">
        <f t="shared" ca="1" si="23"/>
        <v>21465.864957264956</v>
      </c>
      <c r="Z30" s="40">
        <f t="shared" ca="1" si="23"/>
        <v>1230.6311111111111</v>
      </c>
      <c r="AA30" s="40">
        <f t="shared" ca="1" si="23"/>
        <v>311.19230769230762</v>
      </c>
      <c r="AB30" s="40">
        <f ca="1">SUM(AB31:AB33)</f>
        <v>0</v>
      </c>
      <c r="AC30" s="40">
        <f t="shared" ca="1" si="23"/>
        <v>553.23076923076928</v>
      </c>
      <c r="AD30" s="40">
        <f ca="1">SUM(AD31:AD33)</f>
        <v>0</v>
      </c>
      <c r="AE30" s="40">
        <f t="shared" ca="1" si="23"/>
        <v>25026.25</v>
      </c>
      <c r="AF30" s="40">
        <f t="shared" ca="1" si="23"/>
        <v>27121.304188034184</v>
      </c>
    </row>
    <row r="31" spans="1:32">
      <c r="A31" t="str" cm="1">
        <f t="array" ref="A31">IF(ISBLANK(F31),"",INDEX(CompList[ID],_xlfn.XMATCH(F31,CompList[items],0)))</f>
        <v>ME00023</v>
      </c>
      <c r="E31">
        <v>1</v>
      </c>
      <c r="F31" t="s">
        <v>3332</v>
      </c>
      <c r="G31">
        <v>3</v>
      </c>
      <c r="H31">
        <v>3</v>
      </c>
      <c r="I31">
        <f ca="1">IF(ISBLANK(G31),"",G31*OFFSET(I31,-E31,-6))</f>
        <v>3</v>
      </c>
      <c r="J31">
        <f ca="1">IF(ISBLANK(H31),"",H31*OFFSET(J31,-E31,-6))</f>
        <v>3</v>
      </c>
      <c r="K31" s="10">
        <f>Drivers!$B$11</f>
        <v>0.25</v>
      </c>
      <c r="L31" s="10">
        <f>Drivers!$B$12</f>
        <v>0.45</v>
      </c>
      <c r="M31" s="37" cm="1">
        <f t="array" aca="1" ref="M31" ca="1">IF(ISBLANK($F31),"",INDEX(CompList[Design
'[h']],_xlfn.XMATCH($F31,CompList[items],0)))*I31</f>
        <v>11.2</v>
      </c>
      <c r="N31" s="37" cm="1">
        <f t="array" aca="1" ref="N31" ca="1">IF(ISBLANK($F31),"",INDEX(CompList[Construction
'[h']],_xlfn.XMATCH($F31,CompList[items],0)))*J31</f>
        <v>3.4615384615384612</v>
      </c>
      <c r="O31" s="37" cm="1">
        <f t="array" aca="1" ref="O31" ca="1">IF(ISBLANK($F31),"",INDEX(CompList[Debug/Tryout '[h']],_xlfn.XMATCH($F31,CompList[items],0)))*J31</f>
        <v>0</v>
      </c>
      <c r="P31" s="37" cm="1">
        <f t="array" aca="1" ref="P31" ca="1">IF(ISBLANK($F31),"",INDEX(CompList[Installation
'[h']],_xlfn.XMATCH($F31,CompList[items],0)))*J31</f>
        <v>0</v>
      </c>
      <c r="Q31" s="37" cm="1">
        <f t="array" aca="1" ref="Q31" ca="1">IF(ISBLANK($F31),"",INDEX(CompList[Start up @ Client '[h']],_xlfn.XMATCH($F31,CompList[items],0)))*J31</f>
        <v>0</v>
      </c>
      <c r="R31" s="37" cm="1">
        <f t="array" ref="R31">IF(ISBLANK($F31),"",INDEX(CompList[Materail
Rate
 '[$/qua']],_xlfn.XMATCH($F31,CompList[items],0)))</f>
        <v>5853</v>
      </c>
      <c r="S31" s="33">
        <f ca="1">M31*Drivers!$D$4</f>
        <v>694.4</v>
      </c>
      <c r="T31" s="33">
        <f ca="1">N31*Drivers!$D$4</f>
        <v>214.61538461538458</v>
      </c>
      <c r="U31" s="33">
        <f ca="1">O31*Drivers!$D$4</f>
        <v>0</v>
      </c>
      <c r="V31" s="33">
        <f ca="1">P31*Drivers!$D$4</f>
        <v>0</v>
      </c>
      <c r="W31" s="33">
        <f ca="1">Q31*Drivers!$D$4</f>
        <v>0</v>
      </c>
      <c r="X31" s="33">
        <f ca="1">R31*J31</f>
        <v>17559</v>
      </c>
      <c r="Y31" s="33">
        <f ca="1">SUM(S31:X31)</f>
        <v>18468.015384615384</v>
      </c>
      <c r="Z31">
        <f t="shared" ref="Z31:AB33" ca="1" si="24">S31*($L31+1)</f>
        <v>1006.8799999999999</v>
      </c>
      <c r="AA31">
        <f t="shared" ca="1" si="24"/>
        <v>311.19230769230762</v>
      </c>
      <c r="AB31">
        <f t="shared" ca="1" si="24"/>
        <v>0</v>
      </c>
      <c r="AC31">
        <f t="shared" ref="AC31:AD33" ca="1" si="25">V31*($L31+1)</f>
        <v>0</v>
      </c>
      <c r="AD31">
        <f t="shared" ca="1" si="25"/>
        <v>0</v>
      </c>
      <c r="AE31">
        <f ca="1">X31*(K31+1)</f>
        <v>21948.75</v>
      </c>
      <c r="AF31">
        <f ca="1">SUM(Z31:AE31)</f>
        <v>23266.822307692306</v>
      </c>
    </row>
    <row r="32" spans="1:32">
      <c r="A32" t="str" cm="1">
        <f t="array" ref="A32">IF(ISBLANK(F32),"",INDEX(CompList[ID],_xlfn.XMATCH(F32,CompList[items],0)))</f>
        <v>ME00196</v>
      </c>
      <c r="E32">
        <v>2</v>
      </c>
      <c r="F32" t="s">
        <v>14</v>
      </c>
      <c r="G32">
        <v>1</v>
      </c>
      <c r="H32">
        <v>1</v>
      </c>
      <c r="I32">
        <f ca="1">IF(ISBLANK(G32),"",G32*OFFSET(I32,-E32,-6))</f>
        <v>1</v>
      </c>
      <c r="J32">
        <f ca="1">IF(ISBLANK(H32),"",H32*OFFSET(J32,-E32,-6))</f>
        <v>1</v>
      </c>
      <c r="K32" s="10">
        <f>Drivers!$B$11</f>
        <v>0.25</v>
      </c>
      <c r="L32" s="10">
        <f>Drivers!$B$12</f>
        <v>0.45</v>
      </c>
      <c r="M32" s="37" cm="1">
        <f t="array" aca="1" ref="M32" ca="1">IF(ISBLANK($F32),"",INDEX(CompList[Design
'[h']],_xlfn.XMATCH($F32,CompList[items],0)))*I32</f>
        <v>2.4888888888888889</v>
      </c>
      <c r="N32" s="37" cm="1">
        <f t="array" aca="1" ref="N32" ca="1">IF(ISBLANK($F32),"",INDEX(CompList[Construction
'[h']],_xlfn.XMATCH($F32,CompList[items],0)))*J32</f>
        <v>0</v>
      </c>
      <c r="O32" s="37" cm="1">
        <f t="array" aca="1" ref="O32" ca="1">IF(ISBLANK($F32),"",INDEX(CompList[Debug/Tryout '[h']],_xlfn.XMATCH($F32,CompList[items],0)))*J32</f>
        <v>0</v>
      </c>
      <c r="P32" s="37" cm="1">
        <f t="array" aca="1" ref="P32" ca="1">IF(ISBLANK($F32),"",INDEX(CompList[Installation
'[h']],_xlfn.XMATCH($F32,CompList[items],0)))*J32</f>
        <v>6.1538461538461542</v>
      </c>
      <c r="Q32" s="37" cm="1">
        <f t="array" aca="1" ref="Q32" ca="1">IF(ISBLANK($F32),"",INDEX(CompList[Start up @ Client '[h']],_xlfn.XMATCH($F32,CompList[items],0)))*J32</f>
        <v>0</v>
      </c>
      <c r="R32" s="37" cm="1">
        <f t="array" ref="R32">IF(ISBLANK($F32),"",INDEX(CompList[Materail
Rate
 '[$/qua']],_xlfn.XMATCH($F32,CompList[items],0)))</f>
        <v>1382</v>
      </c>
      <c r="S32" s="33">
        <f ca="1">M32*Drivers!$D$4</f>
        <v>154.3111111111111</v>
      </c>
      <c r="T32" s="33">
        <f ca="1">N32*Drivers!$D$4</f>
        <v>0</v>
      </c>
      <c r="U32" s="33">
        <f ca="1">O32*Drivers!$D$4</f>
        <v>0</v>
      </c>
      <c r="V32" s="33">
        <f ca="1">P32*Drivers!$D$4</f>
        <v>381.53846153846155</v>
      </c>
      <c r="W32" s="33">
        <f ca="1">Q32*Drivers!$D$4</f>
        <v>0</v>
      </c>
      <c r="X32" s="33">
        <f ca="1">R32*J32</f>
        <v>1382</v>
      </c>
      <c r="Y32" s="33">
        <f ca="1">SUM(S32:X32)</f>
        <v>1917.8495726495726</v>
      </c>
      <c r="Z32">
        <f t="shared" ca="1" si="24"/>
        <v>223.7511111111111</v>
      </c>
      <c r="AA32">
        <f t="shared" ca="1" si="24"/>
        <v>0</v>
      </c>
      <c r="AB32">
        <f t="shared" ca="1" si="24"/>
        <v>0</v>
      </c>
      <c r="AC32">
        <f t="shared" ca="1" si="25"/>
        <v>553.23076923076928</v>
      </c>
      <c r="AD32">
        <f t="shared" ca="1" si="25"/>
        <v>0</v>
      </c>
      <c r="AE32">
        <f ca="1">X32*(K32+1)</f>
        <v>1727.5</v>
      </c>
      <c r="AF32">
        <f ca="1">SUM(Z32:AE32)</f>
        <v>2504.4818803418802</v>
      </c>
    </row>
    <row r="33" spans="1:32">
      <c r="A33" t="str" cm="1">
        <f t="array" ref="A33">IF(ISBLANK(F33),"",INDEX(CompList[ID],_xlfn.XMATCH(F33,CompList[items],0)))</f>
        <v>ME00022</v>
      </c>
      <c r="E33">
        <v>3</v>
      </c>
      <c r="F33" t="s">
        <v>3331</v>
      </c>
      <c r="G33">
        <v>1</v>
      </c>
      <c r="H33">
        <v>1</v>
      </c>
      <c r="I33">
        <f ca="1">IF(ISBLANK(G33),"",G33*OFFSET(I33,-E33,-6))</f>
        <v>1</v>
      </c>
      <c r="J33">
        <f ca="1">IF(ISBLANK(H33),"",H33*OFFSET(J33,-E33,-6))</f>
        <v>1</v>
      </c>
      <c r="K33" s="10">
        <f>Drivers!$B$11</f>
        <v>0.25</v>
      </c>
      <c r="L33" s="10">
        <f>Drivers!$B$12</f>
        <v>0.45</v>
      </c>
      <c r="M33" s="37" cm="1">
        <f t="array" aca="1" ref="M33" ca="1">IF(ISBLANK($F33),"",INDEX(CompList[Design
'[h']],_xlfn.XMATCH($F33,CompList[items],0)))*I33</f>
        <v>0</v>
      </c>
      <c r="N33" s="37" cm="1">
        <f t="array" aca="1" ref="N33" ca="1">IF(ISBLANK($F33),"",INDEX(CompList[Construction
'[h']],_xlfn.XMATCH($F33,CompList[items],0)))*J33</f>
        <v>0</v>
      </c>
      <c r="O33" s="37" cm="1">
        <f t="array" aca="1" ref="O33" ca="1">IF(ISBLANK($F33),"",INDEX(CompList[Debug/Tryout '[h']],_xlfn.XMATCH($F33,CompList[items],0)))*J33</f>
        <v>0</v>
      </c>
      <c r="P33" s="37" cm="1">
        <f t="array" aca="1" ref="P33" ca="1">IF(ISBLANK($F33),"",INDEX(CompList[Installation
'[h']],_xlfn.XMATCH($F33,CompList[items],0)))*J33</f>
        <v>0</v>
      </c>
      <c r="Q33" s="37" cm="1">
        <f t="array" aca="1" ref="Q33" ca="1">IF(ISBLANK($F33),"",INDEX(CompList[Start up @ Client '[h']],_xlfn.XMATCH($F33,CompList[items],0)))*J33</f>
        <v>0</v>
      </c>
      <c r="R33" s="37" cm="1">
        <f t="array" ref="R33">IF(ISBLANK($F33),"",INDEX(CompList[Materail
Rate
 '[$/qua']],_xlfn.XMATCH($F33,CompList[items],0)))</f>
        <v>1080</v>
      </c>
      <c r="S33" s="33">
        <f ca="1">M33*Drivers!$D$4</f>
        <v>0</v>
      </c>
      <c r="T33" s="33">
        <f ca="1">N33*Drivers!$D$4</f>
        <v>0</v>
      </c>
      <c r="U33" s="33">
        <f ca="1">O33*Drivers!$D$4</f>
        <v>0</v>
      </c>
      <c r="V33" s="33">
        <f ca="1">P33*Drivers!$D$4</f>
        <v>0</v>
      </c>
      <c r="W33" s="33">
        <f ca="1">Q33*Drivers!$D$4</f>
        <v>0</v>
      </c>
      <c r="X33" s="33">
        <f ca="1">R33*J33</f>
        <v>1080</v>
      </c>
      <c r="Y33" s="33">
        <f ca="1">SUM(S33:X33)</f>
        <v>1080</v>
      </c>
      <c r="Z33">
        <f t="shared" ca="1" si="24"/>
        <v>0</v>
      </c>
      <c r="AA33">
        <f t="shared" ca="1" si="24"/>
        <v>0</v>
      </c>
      <c r="AB33">
        <f t="shared" ca="1" si="24"/>
        <v>0</v>
      </c>
      <c r="AC33">
        <f t="shared" ca="1" si="25"/>
        <v>0</v>
      </c>
      <c r="AD33">
        <f t="shared" ca="1" si="25"/>
        <v>0</v>
      </c>
      <c r="AE33">
        <f ca="1">X33*(K33+1)</f>
        <v>1350</v>
      </c>
      <c r="AF33">
        <f ca="1">SUM(Z33:AE33)</f>
        <v>1350</v>
      </c>
    </row>
    <row r="34" spans="1:32" s="40" customFormat="1">
      <c r="A34" s="40" t="str" cm="1">
        <f t="array" ref="A34">IF(ISBLANK(F34),"",INDEX(CompList[ID],_xlfn.XMATCH(F34,CompList[items],0)))</f>
        <v/>
      </c>
      <c r="B34" s="40" t="s">
        <v>3319</v>
      </c>
      <c r="C34" s="40">
        <v>1</v>
      </c>
      <c r="D34" s="40">
        <v>1</v>
      </c>
      <c r="K34" s="41"/>
      <c r="L34" s="41"/>
      <c r="M34" s="42">
        <f ca="1">SUM(M35:M35)</f>
        <v>1</v>
      </c>
      <c r="N34" s="42">
        <f ca="1">SUM(N35:N35)</f>
        <v>1</v>
      </c>
      <c r="O34" s="42">
        <f ca="1">SUM(O35:O35)</f>
        <v>0</v>
      </c>
      <c r="P34" s="42">
        <f ca="1">SUM(P35:P35)</f>
        <v>1</v>
      </c>
      <c r="Q34" s="42">
        <f ca="1">SUM(Q35:Q35)</f>
        <v>0</v>
      </c>
      <c r="R34" s="42"/>
      <c r="S34" s="43">
        <f t="shared" ref="S34:AF34" ca="1" si="26">SUM(S35:S35)</f>
        <v>62</v>
      </c>
      <c r="T34" s="43">
        <f t="shared" ca="1" si="26"/>
        <v>62</v>
      </c>
      <c r="U34" s="43">
        <f t="shared" ca="1" si="26"/>
        <v>0</v>
      </c>
      <c r="V34" s="43">
        <f t="shared" ca="1" si="26"/>
        <v>62</v>
      </c>
      <c r="W34" s="43">
        <f t="shared" ca="1" si="26"/>
        <v>0</v>
      </c>
      <c r="X34" s="43">
        <f t="shared" ca="1" si="26"/>
        <v>1</v>
      </c>
      <c r="Y34" s="43">
        <f t="shared" ca="1" si="26"/>
        <v>187</v>
      </c>
      <c r="Z34" s="40">
        <f t="shared" ca="1" si="26"/>
        <v>89.899999999999991</v>
      </c>
      <c r="AA34" s="40">
        <f t="shared" ca="1" si="26"/>
        <v>89.899999999999991</v>
      </c>
      <c r="AB34" s="40">
        <f t="shared" ca="1" si="26"/>
        <v>0</v>
      </c>
      <c r="AC34" s="40">
        <f t="shared" ca="1" si="26"/>
        <v>89.899999999999991</v>
      </c>
      <c r="AD34" s="40">
        <f t="shared" ca="1" si="26"/>
        <v>0</v>
      </c>
      <c r="AE34" s="40">
        <f t="shared" ca="1" si="26"/>
        <v>1.25</v>
      </c>
      <c r="AF34" s="40">
        <f t="shared" ca="1" si="26"/>
        <v>270.95</v>
      </c>
    </row>
    <row r="35" spans="1:32">
      <c r="A35" t="str" cm="1">
        <f t="array" ref="A35">IF(ISBLANK(F35),"",INDEX(CompList[ID],_xlfn.XMATCH(F35,CompList[items],0)))</f>
        <v>ME00045</v>
      </c>
      <c r="E35">
        <v>1</v>
      </c>
      <c r="F35" t="s">
        <v>101</v>
      </c>
      <c r="G35">
        <v>1</v>
      </c>
      <c r="H35">
        <v>1</v>
      </c>
      <c r="I35">
        <f ca="1">IF(ISBLANK(G35),"",G35*OFFSET(I35,-E35,-6))</f>
        <v>1</v>
      </c>
      <c r="J35">
        <f ca="1">IF(ISBLANK(H35),"",H35*OFFSET(J35,-E35,-6))</f>
        <v>1</v>
      </c>
      <c r="K35" s="10">
        <f>Drivers!$B$11</f>
        <v>0.25</v>
      </c>
      <c r="L35" s="10">
        <f>Drivers!$B$12</f>
        <v>0.45</v>
      </c>
      <c r="M35" s="37" cm="1">
        <f t="array" aca="1" ref="M35" ca="1">IF(ISBLANK($F35),"",INDEX(CompList[Design
'[h']],_xlfn.XMATCH($F35,CompList[items],0)))*I35</f>
        <v>1</v>
      </c>
      <c r="N35" s="37" cm="1">
        <f t="array" aca="1" ref="N35" ca="1">IF(ISBLANK($F35),"",INDEX(CompList[Construction
'[h']],_xlfn.XMATCH($F35,CompList[items],0)))*J35</f>
        <v>1</v>
      </c>
      <c r="O35" s="37" cm="1">
        <f t="array" aca="1" ref="O35" ca="1">IF(ISBLANK($F35),"",INDEX(CompList[Debug/Tryout '[h']],_xlfn.XMATCH($F35,CompList[items],0)))*J35</f>
        <v>0</v>
      </c>
      <c r="P35" s="37" cm="1">
        <f t="array" aca="1" ref="P35" ca="1">IF(ISBLANK($F35),"",INDEX(CompList[Installation
'[h']],_xlfn.XMATCH($F35,CompList[items],0)))*J35</f>
        <v>1</v>
      </c>
      <c r="Q35" s="37" cm="1">
        <f t="array" aca="1" ref="Q35" ca="1">IF(ISBLANK($F35),"",INDEX(CompList[Start up @ Client '[h']],_xlfn.XMATCH($F35,CompList[items],0)))*J35</f>
        <v>0</v>
      </c>
      <c r="R35" s="37" cm="1">
        <f t="array" ref="R35">IF(ISBLANK($F35),"",INDEX(CompList[Materail
Rate
 '[$/qua']],_xlfn.XMATCH($F35,CompList[items],0)))</f>
        <v>1</v>
      </c>
      <c r="S35" s="33">
        <f ca="1">M35*Drivers!$D$4</f>
        <v>62</v>
      </c>
      <c r="T35" s="33">
        <f ca="1">N35*Drivers!$D$4</f>
        <v>62</v>
      </c>
      <c r="U35" s="33">
        <f ca="1">O35*Drivers!$D$4</f>
        <v>0</v>
      </c>
      <c r="V35" s="33">
        <f ca="1">P35*Drivers!$D$4</f>
        <v>62</v>
      </c>
      <c r="W35" s="33">
        <f ca="1">Q35*Drivers!$D$4</f>
        <v>0</v>
      </c>
      <c r="X35" s="33">
        <f ca="1">R35*J35</f>
        <v>1</v>
      </c>
      <c r="Y35" s="33">
        <f ca="1">SUM(S35:X35)</f>
        <v>187</v>
      </c>
      <c r="Z35">
        <f ca="1">S35*($L35+1)</f>
        <v>89.899999999999991</v>
      </c>
      <c r="AA35">
        <f ca="1">T35*($L35+1)</f>
        <v>89.899999999999991</v>
      </c>
      <c r="AB35">
        <f ca="1">U35*($L35+1)</f>
        <v>0</v>
      </c>
      <c r="AC35">
        <f ca="1">V35*($L35+1)</f>
        <v>89.899999999999991</v>
      </c>
      <c r="AD35">
        <f ca="1">W35*($L35+1)</f>
        <v>0</v>
      </c>
      <c r="AE35">
        <f ca="1">X35*(K35+1)</f>
        <v>1.25</v>
      </c>
      <c r="AF35">
        <f ca="1">SUM(Z35:AE35)</f>
        <v>270.95</v>
      </c>
    </row>
    <row r="36" spans="1:32" s="40" customFormat="1">
      <c r="A36" s="40" t="str" cm="1">
        <f t="array" ref="A36">IF(ISBLANK(F36),"",INDEX(CompList[ID],_xlfn.XMATCH(F36,CompList[items],0)))</f>
        <v/>
      </c>
      <c r="B36" s="40" t="s">
        <v>120</v>
      </c>
      <c r="C36" s="40">
        <v>1</v>
      </c>
      <c r="D36" s="40">
        <v>1</v>
      </c>
      <c r="K36" s="41"/>
      <c r="L36" s="41"/>
      <c r="M36" s="42">
        <f ca="1">SUM(M37:M38)</f>
        <v>10.544444444444444</v>
      </c>
      <c r="N36" s="42">
        <f ca="1">SUM(N37:N38)</f>
        <v>31.653846153846153</v>
      </c>
      <c r="O36" s="42">
        <f ca="1">SUM(O37:O38)</f>
        <v>0</v>
      </c>
      <c r="P36" s="42">
        <f ca="1">SUM(P37:P38)</f>
        <v>67.230769230769226</v>
      </c>
      <c r="Q36" s="42">
        <f ca="1">SUM(Q37:Q38)</f>
        <v>0</v>
      </c>
      <c r="R36" s="42"/>
      <c r="S36" s="43">
        <f t="shared" ref="S36:AF36" ca="1" si="27">SUM(S37:S38)</f>
        <v>653.75555555555559</v>
      </c>
      <c r="T36" s="43">
        <f t="shared" ca="1" si="27"/>
        <v>1962.5384615384614</v>
      </c>
      <c r="U36" s="43">
        <f ca="1">SUM(U37:U38)</f>
        <v>0</v>
      </c>
      <c r="V36" s="43">
        <f t="shared" ca="1" si="27"/>
        <v>4168.3076923076924</v>
      </c>
      <c r="W36" s="43">
        <f ca="1">SUM(W37:W38)</f>
        <v>0</v>
      </c>
      <c r="X36" s="43">
        <f t="shared" ca="1" si="27"/>
        <v>55624.375</v>
      </c>
      <c r="Y36" s="43">
        <f t="shared" ca="1" si="27"/>
        <v>62408.976709401708</v>
      </c>
      <c r="Z36" s="40">
        <f t="shared" ca="1" si="27"/>
        <v>947.94555555555564</v>
      </c>
      <c r="AA36" s="40">
        <f t="shared" ca="1" si="27"/>
        <v>2845.6807692307693</v>
      </c>
      <c r="AB36" s="40">
        <f ca="1">SUM(AB37:AB38)</f>
        <v>0</v>
      </c>
      <c r="AC36" s="40">
        <f t="shared" ca="1" si="27"/>
        <v>6044.0461538461541</v>
      </c>
      <c r="AD36" s="40">
        <f ca="1">SUM(AD37:AD38)</f>
        <v>0</v>
      </c>
      <c r="AE36" s="40">
        <f t="shared" ca="1" si="27"/>
        <v>69530.46875</v>
      </c>
      <c r="AF36" s="40">
        <f t="shared" ca="1" si="27"/>
        <v>79368.141228632492</v>
      </c>
    </row>
    <row r="37" spans="1:32">
      <c r="A37" t="str" cm="1">
        <f t="array" ref="A37">IF(ISBLANK(F37),"",INDEX(CompList[ID],_xlfn.XMATCH(F37,CompList[items],0)))</f>
        <v>ME00111</v>
      </c>
      <c r="E37">
        <v>1</v>
      </c>
      <c r="F37" s="38" t="s">
        <v>32</v>
      </c>
      <c r="G37">
        <v>1</v>
      </c>
      <c r="H37">
        <v>4</v>
      </c>
      <c r="I37">
        <f ca="1">IF(ISBLANK(G37),"",G37*OFFSET(I37,-E37,-6))</f>
        <v>1</v>
      </c>
      <c r="J37">
        <f ca="1">IF(ISBLANK(H37),"",H37*OFFSET(J37,-E37,-6))</f>
        <v>4</v>
      </c>
      <c r="K37" s="10">
        <f>Drivers!$B$11</f>
        <v>0.25</v>
      </c>
      <c r="L37" s="10">
        <f>Drivers!$B$12</f>
        <v>0.45</v>
      </c>
      <c r="M37" s="37" cm="1">
        <f t="array" aca="1" ref="M37" ca="1">IF(ISBLANK($F37),"",INDEX(CompList[Design
'[h']],_xlfn.XMATCH($F37,CompList[items],0)))*I37</f>
        <v>1.2444444444444445</v>
      </c>
      <c r="N37" s="37" cm="1">
        <f t="array" aca="1" ref="N37" ca="1">IF(ISBLANK($F37),"",INDEX(CompList[Construction
'[h']],_xlfn.XMATCH($F37,CompList[items],0)))*J37</f>
        <v>9.5384615384615383</v>
      </c>
      <c r="O37" s="37" cm="1">
        <f t="array" aca="1" ref="O37" ca="1">IF(ISBLANK($F37),"",INDEX(CompList[Debug/Tryout '[h']],_xlfn.XMATCH($F37,CompList[items],0)))*J37</f>
        <v>0</v>
      </c>
      <c r="P37" s="37" cm="1">
        <f t="array" aca="1" ref="P37" ca="1">IF(ISBLANK($F37),"",INDEX(CompList[Installation
'[h']],_xlfn.XMATCH($F37,CompList[items],0)))*J37</f>
        <v>0</v>
      </c>
      <c r="Q37" s="37" cm="1">
        <f t="array" aca="1" ref="Q37" ca="1">IF(ISBLANK($F37),"",INDEX(CompList[Start up @ Client '[h']],_xlfn.XMATCH($F37,CompList[items],0)))*J37</f>
        <v>0</v>
      </c>
      <c r="R37" s="37" cm="1">
        <f t="array" ref="R37">IF(ISBLANK($F37),"",INDEX(CompList[Materail
Rate
 '[$/qua']],_xlfn.XMATCH($F37,CompList[items],0)))</f>
        <v>92.59375</v>
      </c>
      <c r="S37" s="33">
        <f ca="1">M37*Drivers!$D$4</f>
        <v>77.155555555555551</v>
      </c>
      <c r="T37" s="33">
        <f ca="1">N37*Drivers!$D$4</f>
        <v>591.38461538461536</v>
      </c>
      <c r="U37" s="33">
        <f ca="1">O37*Drivers!$D$4</f>
        <v>0</v>
      </c>
      <c r="V37" s="33">
        <f ca="1">P37*Drivers!$D$4</f>
        <v>0</v>
      </c>
      <c r="W37" s="33">
        <f ca="1">Q37*Drivers!$D$4</f>
        <v>0</v>
      </c>
      <c r="X37" s="33">
        <f ca="1">R37*J37</f>
        <v>370.375</v>
      </c>
      <c r="Y37" s="33">
        <f ca="1">SUM(S37:X37)</f>
        <v>1038.9151709401708</v>
      </c>
      <c r="Z37">
        <f t="shared" ref="Z37:AB38" ca="1" si="28">S37*($L37+1)</f>
        <v>111.87555555555555</v>
      </c>
      <c r="AA37">
        <f t="shared" ca="1" si="28"/>
        <v>857.5076923076922</v>
      </c>
      <c r="AB37">
        <f t="shared" ca="1" si="28"/>
        <v>0</v>
      </c>
      <c r="AC37">
        <f ca="1">V37*($L37+1)</f>
        <v>0</v>
      </c>
      <c r="AD37">
        <f ca="1">W37*($L37+1)</f>
        <v>0</v>
      </c>
      <c r="AE37">
        <f ca="1">X37*(K37+1)</f>
        <v>462.96875</v>
      </c>
      <c r="AF37">
        <f ca="1">SUM(Z37:AE37)</f>
        <v>1432.3519978632478</v>
      </c>
    </row>
    <row r="38" spans="1:32">
      <c r="A38" t="str" cm="1">
        <f t="array" ref="A38">IF(ISBLANK(F38),"",INDEX(CompList[ID],_xlfn.XMATCH(F38,CompList[items],0)))</f>
        <v>ME00222</v>
      </c>
      <c r="E38">
        <v>2</v>
      </c>
      <c r="F38" s="38" t="s">
        <v>3466</v>
      </c>
      <c r="G38">
        <v>1</v>
      </c>
      <c r="H38">
        <v>1</v>
      </c>
      <c r="I38">
        <f ca="1">IF(ISBLANK(G38),"",G38*OFFSET(I38,-E38,-6))</f>
        <v>1</v>
      </c>
      <c r="J38">
        <f ca="1">IF(ISBLANK(H38),"",H38*OFFSET(J38,-E38,-6))</f>
        <v>1</v>
      </c>
      <c r="K38" s="10">
        <f>Drivers!$B$11</f>
        <v>0.25</v>
      </c>
      <c r="L38" s="10">
        <f>Drivers!$B$12</f>
        <v>0.45</v>
      </c>
      <c r="M38" s="37" cm="1">
        <f t="array" aca="1" ref="M38" ca="1">IF(ISBLANK($F38),"",INDEX(CompList[Design
'[h']],_xlfn.XMATCH($F38,CompList[items],0)))*I38</f>
        <v>9.3000000000000007</v>
      </c>
      <c r="N38" s="37" cm="1">
        <f t="array" aca="1" ref="N38" ca="1">IF(ISBLANK($F38),"",INDEX(CompList[Construction
'[h']],_xlfn.XMATCH($F38,CompList[items],0)))*J38</f>
        <v>22.115384615384617</v>
      </c>
      <c r="O38" s="37" cm="1">
        <f t="array" aca="1" ref="O38" ca="1">IF(ISBLANK($F38),"",INDEX(CompList[Debug/Tryout '[h']],_xlfn.XMATCH($F38,CompList[items],0)))*J38</f>
        <v>0</v>
      </c>
      <c r="P38" s="37" cm="1">
        <f t="array" aca="1" ref="P38" ca="1">IF(ISBLANK($F38),"",INDEX(CompList[Installation
'[h']],_xlfn.XMATCH($F38,CompList[items],0)))*J38</f>
        <v>67.230769230769226</v>
      </c>
      <c r="Q38" s="37" cm="1">
        <f t="array" aca="1" ref="Q38" ca="1">IF(ISBLANK($F38),"",INDEX(CompList[Start up @ Client '[h']],_xlfn.XMATCH($F38,CompList[items],0)))*J38</f>
        <v>0</v>
      </c>
      <c r="R38" s="37" cm="1">
        <f t="array" ref="R38">IF(ISBLANK($F38),"",INDEX(CompList[Materail
Rate
 '[$/qua']],_xlfn.XMATCH($F38,CompList[items],0)))</f>
        <v>55254</v>
      </c>
      <c r="S38" s="33">
        <f ca="1">M38*Drivers!$D$4</f>
        <v>576.6</v>
      </c>
      <c r="T38" s="33">
        <f ca="1">N38*Drivers!$D$4</f>
        <v>1371.1538461538462</v>
      </c>
      <c r="U38" s="33">
        <f ca="1">O38*Drivers!$D$4</f>
        <v>0</v>
      </c>
      <c r="V38" s="33">
        <f ca="1">P38*Drivers!$D$4</f>
        <v>4168.3076923076924</v>
      </c>
      <c r="W38" s="33">
        <f ca="1">Q38*Drivers!$D$4</f>
        <v>0</v>
      </c>
      <c r="X38" s="33">
        <f ca="1">R38*J38</f>
        <v>55254</v>
      </c>
      <c r="Y38" s="33">
        <f ca="1">SUM(S38:X38)</f>
        <v>61370.061538461538</v>
      </c>
      <c r="Z38">
        <f t="shared" ca="1" si="28"/>
        <v>836.07</v>
      </c>
      <c r="AA38">
        <f t="shared" ca="1" si="28"/>
        <v>1988.1730769230769</v>
      </c>
      <c r="AB38">
        <f t="shared" ca="1" si="28"/>
        <v>0</v>
      </c>
      <c r="AC38">
        <f ca="1">V38*($L38+1)</f>
        <v>6044.0461538461541</v>
      </c>
      <c r="AD38">
        <f ca="1">W38*($L38+1)</f>
        <v>0</v>
      </c>
      <c r="AE38">
        <f ca="1">X38*(K38+1)</f>
        <v>69067.5</v>
      </c>
      <c r="AF38">
        <f ca="1">SUM(Z38:AE38)</f>
        <v>77935.789230769238</v>
      </c>
    </row>
    <row r="39" spans="1:32" s="40" customFormat="1">
      <c r="A39" s="40" t="str" cm="1">
        <f t="array" ref="A39">IF(ISBLANK(F39),"",INDEX(CompList[ID],_xlfn.XMATCH(F39,CompList[items],0)))</f>
        <v/>
      </c>
      <c r="B39" s="40" t="s">
        <v>121</v>
      </c>
      <c r="C39" s="40">
        <v>1</v>
      </c>
      <c r="D39" s="40">
        <v>1</v>
      </c>
      <c r="K39" s="41"/>
      <c r="L39" s="41"/>
      <c r="M39" s="42">
        <f ca="1">SUM(M40:M40)</f>
        <v>98.9</v>
      </c>
      <c r="N39" s="42">
        <f ca="1">SUM(N40:N40)</f>
        <v>162.15384615384616</v>
      </c>
      <c r="O39" s="42">
        <f ca="1">SUM(O40:O40)</f>
        <v>0</v>
      </c>
      <c r="P39" s="42">
        <f ca="1">SUM(P40:P40)</f>
        <v>0</v>
      </c>
      <c r="Q39" s="42">
        <f ca="1">SUM(Q40:Q40)</f>
        <v>0</v>
      </c>
      <c r="R39" s="42"/>
      <c r="S39" s="43">
        <f t="shared" ref="S39:AF39" ca="1" si="29">SUM(S40:S40)</f>
        <v>6131.8</v>
      </c>
      <c r="T39" s="43">
        <f t="shared" ca="1" si="29"/>
        <v>10053.538461538463</v>
      </c>
      <c r="U39" s="43">
        <f t="shared" ca="1" si="29"/>
        <v>0</v>
      </c>
      <c r="V39" s="43">
        <f t="shared" ca="1" si="29"/>
        <v>0</v>
      </c>
      <c r="W39" s="43">
        <f t="shared" ca="1" si="29"/>
        <v>0</v>
      </c>
      <c r="X39" s="43">
        <f t="shared" ca="1" si="29"/>
        <v>4881</v>
      </c>
      <c r="Y39" s="43">
        <f t="shared" ca="1" si="29"/>
        <v>21066.338461538464</v>
      </c>
      <c r="Z39" s="40">
        <f t="shared" ca="1" si="29"/>
        <v>8891.11</v>
      </c>
      <c r="AA39" s="40">
        <f t="shared" ca="1" si="29"/>
        <v>14577.630769230771</v>
      </c>
      <c r="AB39" s="40">
        <f t="shared" ca="1" si="29"/>
        <v>0</v>
      </c>
      <c r="AC39" s="40">
        <f t="shared" ca="1" si="29"/>
        <v>0</v>
      </c>
      <c r="AD39" s="40">
        <f t="shared" ca="1" si="29"/>
        <v>0</v>
      </c>
      <c r="AE39" s="40">
        <f t="shared" ca="1" si="29"/>
        <v>6101.25</v>
      </c>
      <c r="AF39" s="40">
        <f t="shared" ca="1" si="29"/>
        <v>29569.990769230772</v>
      </c>
    </row>
    <row r="40" spans="1:32">
      <c r="A40" t="str" cm="1">
        <f t="array" ref="A40">IF(ISBLANK(F40),"",INDEX(CompList[ID],_xlfn.XMATCH(F40,CompList[items],0)))</f>
        <v>ME00221</v>
      </c>
      <c r="E40">
        <v>1</v>
      </c>
      <c r="F40" s="38" t="s">
        <v>55</v>
      </c>
      <c r="G40">
        <v>1</v>
      </c>
      <c r="H40">
        <v>1</v>
      </c>
      <c r="I40">
        <f ca="1">IF(ISBLANK(G40),"",G40*OFFSET(I40,-E40,-6))</f>
        <v>1</v>
      </c>
      <c r="J40">
        <f ca="1">IF(ISBLANK(H40),"",H40*OFFSET(J40,-E40,-6))</f>
        <v>1</v>
      </c>
      <c r="K40" s="10">
        <f>Drivers!$B$11</f>
        <v>0.25</v>
      </c>
      <c r="L40" s="10">
        <f>Drivers!$B$12</f>
        <v>0.45</v>
      </c>
      <c r="M40" s="37" cm="1">
        <f t="array" aca="1" ref="M40" ca="1">IF(ISBLANK($F40),"",INDEX(CompList[Design
'[h']],_xlfn.XMATCH($F40,CompList[items],0)))*I40</f>
        <v>98.9</v>
      </c>
      <c r="N40" s="37" cm="1">
        <f t="array" aca="1" ref="N40" ca="1">IF(ISBLANK($F40),"",INDEX(CompList[Construction
'[h']],_xlfn.XMATCH($F40,CompList[items],0)))*J40</f>
        <v>162.15384615384616</v>
      </c>
      <c r="O40" s="37" cm="1">
        <f t="array" aca="1" ref="O40" ca="1">IF(ISBLANK($F40),"",INDEX(CompList[Debug/Tryout '[h']],_xlfn.XMATCH($F40,CompList[items],0)))*J40</f>
        <v>0</v>
      </c>
      <c r="P40" s="37" cm="1">
        <f t="array" aca="1" ref="P40" ca="1">IF(ISBLANK($F40),"",INDEX(CompList[Installation
'[h']],_xlfn.XMATCH($F40,CompList[items],0)))*J40</f>
        <v>0</v>
      </c>
      <c r="Q40" s="37" cm="1">
        <f t="array" aca="1" ref="Q40" ca="1">IF(ISBLANK($F40),"",INDEX(CompList[Start up @ Client '[h']],_xlfn.XMATCH($F40,CompList[items],0)))*J40</f>
        <v>0</v>
      </c>
      <c r="R40" s="37" cm="1">
        <f t="array" ref="R40">IF(ISBLANK($F40),"",INDEX(CompList[Materail
Rate
 '[$/qua']],_xlfn.XMATCH($F40,CompList[items],0)))</f>
        <v>4881</v>
      </c>
      <c r="S40" s="33">
        <f ca="1">M40*Drivers!$D$4</f>
        <v>6131.8</v>
      </c>
      <c r="T40" s="33">
        <f ca="1">N40*Drivers!$D$4</f>
        <v>10053.538461538463</v>
      </c>
      <c r="U40" s="33">
        <f ca="1">O40*Drivers!$D$4</f>
        <v>0</v>
      </c>
      <c r="V40" s="33">
        <f ca="1">P40*Drivers!$D$4</f>
        <v>0</v>
      </c>
      <c r="W40" s="33">
        <f ca="1">Q40*Drivers!$D$4</f>
        <v>0</v>
      </c>
      <c r="X40" s="33">
        <f ca="1">R40*J40</f>
        <v>4881</v>
      </c>
      <c r="Y40" s="33">
        <f ca="1">SUM(S40:X40)</f>
        <v>21066.338461538464</v>
      </c>
      <c r="Z40">
        <f ca="1">S40*($L40+1)</f>
        <v>8891.11</v>
      </c>
      <c r="AA40">
        <f ca="1">T40*($L40+1)</f>
        <v>14577.630769230771</v>
      </c>
      <c r="AB40">
        <f ca="1">U40*($L40+1)</f>
        <v>0</v>
      </c>
      <c r="AC40">
        <f ca="1">V40*($L40+1)</f>
        <v>0</v>
      </c>
      <c r="AD40">
        <f ca="1">W40*($L40+1)</f>
        <v>0</v>
      </c>
      <c r="AE40">
        <f ca="1">X40*(K40+1)</f>
        <v>6101.25</v>
      </c>
      <c r="AF40">
        <f ca="1">SUM(Z40:AE40)</f>
        <v>29569.990769230772</v>
      </c>
    </row>
    <row r="41" spans="1:32" s="40" customFormat="1">
      <c r="A41" s="40" t="str" cm="1">
        <f t="array" ref="A41">IF(ISBLANK(F41),"",INDEX(CompList[ID],_xlfn.XMATCH(F41,CompList[items],0)))</f>
        <v/>
      </c>
      <c r="B41" s="40" t="s">
        <v>123</v>
      </c>
      <c r="C41" s="40">
        <v>1</v>
      </c>
      <c r="D41" s="40">
        <v>1</v>
      </c>
      <c r="K41" s="41"/>
      <c r="L41" s="41"/>
      <c r="M41" s="42">
        <f ca="1">SUM(M42:M42)</f>
        <v>33.6</v>
      </c>
      <c r="N41" s="42">
        <f ca="1">SUM(N42:N42)</f>
        <v>0</v>
      </c>
      <c r="O41" s="42">
        <f ca="1">SUM(O42:O42)</f>
        <v>0</v>
      </c>
      <c r="P41" s="42">
        <f ca="1">SUM(P42:P42)</f>
        <v>0</v>
      </c>
      <c r="Q41" s="42">
        <f ca="1">SUM(Q42:Q42)</f>
        <v>0</v>
      </c>
      <c r="R41" s="42"/>
      <c r="S41" s="43">
        <f t="shared" ref="S41:AF41" ca="1" si="30">SUM(S42:S42)</f>
        <v>2083.2000000000003</v>
      </c>
      <c r="T41" s="43">
        <f t="shared" ca="1" si="30"/>
        <v>0</v>
      </c>
      <c r="U41" s="43">
        <f t="shared" ca="1" si="30"/>
        <v>0</v>
      </c>
      <c r="V41" s="43">
        <f t="shared" ca="1" si="30"/>
        <v>0</v>
      </c>
      <c r="W41" s="43">
        <f t="shared" ca="1" si="30"/>
        <v>0</v>
      </c>
      <c r="X41" s="43">
        <f t="shared" ca="1" si="30"/>
        <v>0</v>
      </c>
      <c r="Y41" s="43">
        <f t="shared" ca="1" si="30"/>
        <v>2083.2000000000003</v>
      </c>
      <c r="Z41" s="40">
        <f t="shared" ca="1" si="30"/>
        <v>3020.6400000000003</v>
      </c>
      <c r="AA41" s="40">
        <f t="shared" ca="1" si="30"/>
        <v>0</v>
      </c>
      <c r="AB41" s="40">
        <f t="shared" ca="1" si="30"/>
        <v>0</v>
      </c>
      <c r="AC41" s="40">
        <f t="shared" ca="1" si="30"/>
        <v>0</v>
      </c>
      <c r="AD41" s="40">
        <f t="shared" ca="1" si="30"/>
        <v>0</v>
      </c>
      <c r="AE41" s="40">
        <f t="shared" ca="1" si="30"/>
        <v>0</v>
      </c>
      <c r="AF41" s="40">
        <f t="shared" ca="1" si="30"/>
        <v>3020.6400000000003</v>
      </c>
    </row>
    <row r="42" spans="1:32">
      <c r="A42" t="str" cm="1">
        <f t="array" ref="A42">IF(ISBLANK(F42),"",INDEX(CompList[ID],_xlfn.XMATCH(F42,CompList[items],0)))</f>
        <v>ME00187</v>
      </c>
      <c r="E42">
        <v>1</v>
      </c>
      <c r="F42" s="38" t="s">
        <v>3448</v>
      </c>
      <c r="G42">
        <v>1</v>
      </c>
      <c r="H42">
        <v>1</v>
      </c>
      <c r="I42">
        <f ca="1">IF(ISBLANK(G42),"",G42*OFFSET(I42,-E42,-6))</f>
        <v>1</v>
      </c>
      <c r="J42">
        <f ca="1">IF(ISBLANK(H42),"",H42*OFFSET(J42,-E42,-6))</f>
        <v>1</v>
      </c>
      <c r="K42" s="10">
        <f>Drivers!$B$11</f>
        <v>0.25</v>
      </c>
      <c r="L42" s="10">
        <f>Drivers!$B$12</f>
        <v>0.45</v>
      </c>
      <c r="M42" s="37" cm="1">
        <f t="array" aca="1" ref="M42" ca="1">IF(ISBLANK($F42),"",INDEX(CompList[Design
'[h']],_xlfn.XMATCH($F42,CompList[items],0)))*I42</f>
        <v>33.6</v>
      </c>
      <c r="N42" s="37" cm="1">
        <f t="array" aca="1" ref="N42" ca="1">IF(ISBLANK($F42),"",INDEX(CompList[Construction
'[h']],_xlfn.XMATCH($F42,CompList[items],0)))*J42</f>
        <v>0</v>
      </c>
      <c r="O42" s="37" cm="1">
        <f t="array" aca="1" ref="O42" ca="1">IF(ISBLANK($F42),"",INDEX(CompList[Debug/Tryout '[h']],_xlfn.XMATCH($F42,CompList[items],0)))*J42</f>
        <v>0</v>
      </c>
      <c r="P42" s="37" cm="1">
        <f t="array" aca="1" ref="P42" ca="1">IF(ISBLANK($F42),"",INDEX(CompList[Installation
'[h']],_xlfn.XMATCH($F42,CompList[items],0)))*J42</f>
        <v>0</v>
      </c>
      <c r="Q42" s="37" cm="1">
        <f t="array" aca="1" ref="Q42" ca="1">IF(ISBLANK($F42),"",INDEX(CompList[Start up @ Client '[h']],_xlfn.XMATCH($F42,CompList[items],0)))*J42</f>
        <v>0</v>
      </c>
      <c r="R42" s="37" cm="1">
        <f t="array" ref="R42">IF(ISBLANK($F42),"",INDEX(CompList[Materail
Rate
 '[$/qua']],_xlfn.XMATCH($F42,CompList[items],0)))</f>
        <v>0</v>
      </c>
      <c r="S42" s="33">
        <f ca="1">M42*Drivers!$D$4</f>
        <v>2083.2000000000003</v>
      </c>
      <c r="T42" s="33">
        <f ca="1">N42*Drivers!$D$4</f>
        <v>0</v>
      </c>
      <c r="U42" s="33">
        <f ca="1">O42*Drivers!$D$4</f>
        <v>0</v>
      </c>
      <c r="V42" s="33">
        <f ca="1">P42*Drivers!$D$4</f>
        <v>0</v>
      </c>
      <c r="W42" s="33">
        <f ca="1">Q42*Drivers!$D$4</f>
        <v>0</v>
      </c>
      <c r="X42" s="33">
        <f ca="1">R42*J42</f>
        <v>0</v>
      </c>
      <c r="Y42" s="33">
        <f ca="1">SUM(S42:X42)</f>
        <v>2083.2000000000003</v>
      </c>
      <c r="Z42">
        <f ca="1">S42*($L42+1)</f>
        <v>3020.6400000000003</v>
      </c>
      <c r="AA42">
        <f ca="1">T42*($L42+1)</f>
        <v>0</v>
      </c>
      <c r="AB42">
        <f ca="1">U42*($L42+1)</f>
        <v>0</v>
      </c>
      <c r="AC42">
        <f ca="1">V42*($L42+1)</f>
        <v>0</v>
      </c>
      <c r="AD42">
        <f ca="1">W42*($L42+1)</f>
        <v>0</v>
      </c>
      <c r="AE42">
        <f ca="1">X42*(K42+1)</f>
        <v>0</v>
      </c>
      <c r="AF42">
        <f ca="1">SUM(Z42:AE42)</f>
        <v>3020.6400000000003</v>
      </c>
    </row>
    <row r="43" spans="1:32" s="40" customFormat="1">
      <c r="A43" s="40" t="str" cm="1">
        <f t="array" ref="A43">IF(ISBLANK(F43),"",INDEX(CompList[ID],_xlfn.XMATCH(F43,CompList[items],0)))</f>
        <v/>
      </c>
      <c r="B43" s="40" t="s">
        <v>122</v>
      </c>
      <c r="C43" s="40">
        <v>1</v>
      </c>
      <c r="D43" s="40">
        <v>1</v>
      </c>
      <c r="K43" s="41"/>
      <c r="L43" s="41"/>
      <c r="M43" s="42">
        <f ca="1">SUM(M44:M49)</f>
        <v>11.883333333333333</v>
      </c>
      <c r="N43" s="42">
        <f ca="1">SUM(N44:N49)</f>
        <v>63.46153846153846</v>
      </c>
      <c r="O43" s="42">
        <f ca="1">SUM(O44:O49)</f>
        <v>0</v>
      </c>
      <c r="P43" s="42">
        <f ca="1">SUM(P44:P49)</f>
        <v>107.69230769230768</v>
      </c>
      <c r="Q43" s="42">
        <f ca="1">SUM(Q44:Q49)</f>
        <v>0</v>
      </c>
      <c r="R43" s="42"/>
      <c r="S43" s="43">
        <f t="shared" ref="S43:AF43" ca="1" si="31">SUM(S44:S49)</f>
        <v>736.76666666666665</v>
      </c>
      <c r="T43" s="43">
        <f t="shared" ca="1" si="31"/>
        <v>3934.6153846153848</v>
      </c>
      <c r="U43" s="43">
        <f ca="1">SUM(U44:U49)</f>
        <v>0</v>
      </c>
      <c r="V43" s="43">
        <f t="shared" ca="1" si="31"/>
        <v>6676.9230769230771</v>
      </c>
      <c r="W43" s="43">
        <f ca="1">SUM(W44:W49)</f>
        <v>0</v>
      </c>
      <c r="X43" s="43">
        <f t="shared" ca="1" si="31"/>
        <v>46976.5</v>
      </c>
      <c r="Y43" s="43">
        <f t="shared" ca="1" si="31"/>
        <v>58324.805128205124</v>
      </c>
      <c r="Z43" s="40">
        <f t="shared" ca="1" si="31"/>
        <v>1068.3116666666667</v>
      </c>
      <c r="AA43" s="40">
        <f t="shared" ca="1" si="31"/>
        <v>5705.1923076923076</v>
      </c>
      <c r="AB43" s="40">
        <f ca="1">SUM(AB44:AB49)</f>
        <v>0</v>
      </c>
      <c r="AC43" s="40">
        <f t="shared" ca="1" si="31"/>
        <v>9681.538461538461</v>
      </c>
      <c r="AD43" s="40">
        <f ca="1">SUM(AD44:AD49)</f>
        <v>0</v>
      </c>
      <c r="AE43" s="40">
        <f t="shared" ca="1" si="31"/>
        <v>58720.625</v>
      </c>
      <c r="AF43" s="40">
        <f t="shared" ca="1" si="31"/>
        <v>75175.667435897427</v>
      </c>
    </row>
    <row r="44" spans="1:32">
      <c r="A44" t="str" cm="1">
        <f t="array" ref="A44">IF(ISBLANK(F44),"",INDEX(CompList[ID],_xlfn.XMATCH(F44,CompList[items],0)))</f>
        <v>ME00179</v>
      </c>
      <c r="E44">
        <v>1</v>
      </c>
      <c r="F44" t="s">
        <v>62</v>
      </c>
      <c r="G44">
        <v>1</v>
      </c>
      <c r="H44">
        <v>1</v>
      </c>
      <c r="I44">
        <f t="shared" ref="I44:I49" ca="1" si="32">IF(ISBLANK(G44),"",G44*OFFSET(I44,-E44,-6))</f>
        <v>1</v>
      </c>
      <c r="J44">
        <f t="shared" ref="J44:J49" ca="1" si="33">IF(ISBLANK(H44),"",H44*OFFSET(J44,-E44,-6))</f>
        <v>1</v>
      </c>
      <c r="K44" s="10">
        <f>Drivers!$B$11</f>
        <v>0.25</v>
      </c>
      <c r="L44" s="10">
        <f>Drivers!$B$12</f>
        <v>0.45</v>
      </c>
      <c r="M44" s="37" cm="1">
        <f t="array" aca="1" ref="M44" ca="1">IF(ISBLANK($F44),"",INDEX(CompList[Design
'[h']],_xlfn.XMATCH($F44,CompList[items],0)))*I44</f>
        <v>0</v>
      </c>
      <c r="N44" s="37" cm="1">
        <f t="array" aca="1" ref="N44" ca="1">IF(ISBLANK($F44),"",INDEX(CompList[Construction
'[h']],_xlfn.XMATCH($F44,CompList[items],0)))*J44</f>
        <v>0</v>
      </c>
      <c r="O44" s="37" cm="1">
        <f t="array" aca="1" ref="O44" ca="1">IF(ISBLANK($F44),"",INDEX(CompList[Debug/Tryout '[h']],_xlfn.XMATCH($F44,CompList[items],0)))*J44</f>
        <v>0</v>
      </c>
      <c r="P44" s="37" cm="1">
        <f t="array" aca="1" ref="P44" ca="1">IF(ISBLANK($F44),"",INDEX(CompList[Installation
'[h']],_xlfn.XMATCH($F44,CompList[items],0)))*J44</f>
        <v>0</v>
      </c>
      <c r="Q44" s="37" cm="1">
        <f t="array" aca="1" ref="Q44" ca="1">IF(ISBLANK($F44),"",INDEX(CompList[Start up @ Client '[h']],_xlfn.XMATCH($F44,CompList[items],0)))*J44</f>
        <v>0</v>
      </c>
      <c r="R44" s="37" cm="1">
        <f t="array" ref="R44">IF(ISBLANK($F44),"",INDEX(CompList[Materail
Rate
 '[$/qua']],_xlfn.XMATCH($F44,CompList[items],0)))</f>
        <v>2648</v>
      </c>
      <c r="S44" s="33">
        <f ca="1">M44*Drivers!$D$4</f>
        <v>0</v>
      </c>
      <c r="T44" s="33">
        <f ca="1">N44*Drivers!$D$4</f>
        <v>0</v>
      </c>
      <c r="U44" s="33">
        <f ca="1">O44*Drivers!$D$4</f>
        <v>0</v>
      </c>
      <c r="V44" s="33">
        <f ca="1">P44*Drivers!$D$4</f>
        <v>0</v>
      </c>
      <c r="W44" s="33">
        <f ca="1">Q44*Drivers!$D$4</f>
        <v>0</v>
      </c>
      <c r="X44" s="33">
        <f t="shared" ref="X44:X49" ca="1" si="34">R44*J44</f>
        <v>2648</v>
      </c>
      <c r="Y44" s="33">
        <f t="shared" ref="Y44:Y49" ca="1" si="35">SUM(S44:X44)</f>
        <v>2648</v>
      </c>
      <c r="Z44">
        <f t="shared" ref="Z44:Z49" ca="1" si="36">S44*($L44+1)</f>
        <v>0</v>
      </c>
      <c r="AA44">
        <f t="shared" ref="AA44:AB49" ca="1" si="37">T44*($L44+1)</f>
        <v>0</v>
      </c>
      <c r="AB44">
        <f t="shared" ca="1" si="37"/>
        <v>0</v>
      </c>
      <c r="AC44">
        <f t="shared" ref="AC44:AD49" ca="1" si="38">V44*($L44+1)</f>
        <v>0</v>
      </c>
      <c r="AD44">
        <f t="shared" ca="1" si="38"/>
        <v>0</v>
      </c>
      <c r="AE44">
        <f t="shared" ref="AE44:AE49" ca="1" si="39">X44*(K44+1)</f>
        <v>3310</v>
      </c>
      <c r="AF44">
        <f t="shared" ref="AF44:AF49" ca="1" si="40">SUM(Z44:AE44)</f>
        <v>3310</v>
      </c>
    </row>
    <row r="45" spans="1:32">
      <c r="A45" t="str" cm="1">
        <f t="array" ref="A45">IF(ISBLANK(F45),"",INDEX(CompList[ID],_xlfn.XMATCH(F45,CompList[items],0)))</f>
        <v>ME00227</v>
      </c>
      <c r="E45">
        <v>2</v>
      </c>
      <c r="F45" t="s">
        <v>3470</v>
      </c>
      <c r="G45">
        <v>1</v>
      </c>
      <c r="H45">
        <v>1</v>
      </c>
      <c r="I45">
        <f t="shared" ca="1" si="32"/>
        <v>1</v>
      </c>
      <c r="J45">
        <f t="shared" ca="1" si="33"/>
        <v>1</v>
      </c>
      <c r="K45" s="10">
        <f>Drivers!$B$11</f>
        <v>0.25</v>
      </c>
      <c r="L45" s="10">
        <f>Drivers!$B$12</f>
        <v>0.45</v>
      </c>
      <c r="M45" s="37" cm="1">
        <f t="array" aca="1" ref="M45" ca="1">IF(ISBLANK($F45),"",INDEX(CompList[Design
'[h']],_xlfn.XMATCH($F45,CompList[items],0)))*I45</f>
        <v>0</v>
      </c>
      <c r="N45" s="37" cm="1">
        <f t="array" aca="1" ref="N45" ca="1">IF(ISBLANK($F45),"",INDEX(CompList[Construction
'[h']],_xlfn.XMATCH($F45,CompList[items],0)))*J45</f>
        <v>2.6923076923076925</v>
      </c>
      <c r="O45" s="37" cm="1">
        <f t="array" aca="1" ref="O45" ca="1">IF(ISBLANK($F45),"",INDEX(CompList[Debug/Tryout '[h']],_xlfn.XMATCH($F45,CompList[items],0)))*J45</f>
        <v>0</v>
      </c>
      <c r="P45" s="37" cm="1">
        <f t="array" aca="1" ref="P45" ca="1">IF(ISBLANK($F45),"",INDEX(CompList[Installation
'[h']],_xlfn.XMATCH($F45,CompList[items],0)))*J45</f>
        <v>18.46153846153846</v>
      </c>
      <c r="Q45" s="37" cm="1">
        <f t="array" aca="1" ref="Q45" ca="1">IF(ISBLANK($F45),"",INDEX(CompList[Start up @ Client '[h']],_xlfn.XMATCH($F45,CompList[items],0)))*J45</f>
        <v>0</v>
      </c>
      <c r="R45" s="37" cm="1">
        <f t="array" ref="R45">IF(ISBLANK($F45),"",INDEX(CompList[Materail
Rate
 '[$/qua']],_xlfn.XMATCH($F45,CompList[items],0)))</f>
        <v>3918</v>
      </c>
      <c r="S45" s="33">
        <f ca="1">M45*Drivers!$D$4</f>
        <v>0</v>
      </c>
      <c r="T45" s="33">
        <f ca="1">N45*Drivers!$D$4</f>
        <v>166.92307692307693</v>
      </c>
      <c r="U45" s="33">
        <f ca="1">O45*Drivers!$D$4</f>
        <v>0</v>
      </c>
      <c r="V45" s="33">
        <f ca="1">P45*Drivers!$D$4</f>
        <v>1144.6153846153845</v>
      </c>
      <c r="W45" s="33">
        <f ca="1">Q45*Drivers!$D$4</f>
        <v>0</v>
      </c>
      <c r="X45" s="33">
        <f t="shared" ca="1" si="34"/>
        <v>3918</v>
      </c>
      <c r="Y45" s="33">
        <f t="shared" ca="1" si="35"/>
        <v>5229.538461538461</v>
      </c>
      <c r="Z45">
        <f t="shared" ca="1" si="36"/>
        <v>0</v>
      </c>
      <c r="AA45">
        <f t="shared" ca="1" si="37"/>
        <v>242.03846153846155</v>
      </c>
      <c r="AB45">
        <f t="shared" ca="1" si="37"/>
        <v>0</v>
      </c>
      <c r="AC45">
        <f t="shared" ca="1" si="38"/>
        <v>1659.6923076923076</v>
      </c>
      <c r="AD45">
        <f t="shared" ca="1" si="38"/>
        <v>0</v>
      </c>
      <c r="AE45">
        <f t="shared" ca="1" si="39"/>
        <v>4897.5</v>
      </c>
      <c r="AF45">
        <f t="shared" ca="1" si="40"/>
        <v>6799.2307692307695</v>
      </c>
    </row>
    <row r="46" spans="1:32">
      <c r="A46" t="str" cm="1">
        <f t="array" ref="A46">IF(ISBLANK(F46),"",INDEX(CompList[ID],_xlfn.XMATCH(F46,CompList[items],0)))</f>
        <v>ME00132</v>
      </c>
      <c r="E46">
        <v>3</v>
      </c>
      <c r="F46" t="s">
        <v>3405</v>
      </c>
      <c r="G46">
        <v>1</v>
      </c>
      <c r="H46">
        <v>1</v>
      </c>
      <c r="I46">
        <f t="shared" ca="1" si="32"/>
        <v>1</v>
      </c>
      <c r="J46">
        <f t="shared" ca="1" si="33"/>
        <v>1</v>
      </c>
      <c r="K46" s="10">
        <f>Drivers!$B$11</f>
        <v>0.25</v>
      </c>
      <c r="L46" s="10">
        <f>Drivers!$B$12</f>
        <v>0.45</v>
      </c>
      <c r="M46" s="37" cm="1">
        <f t="array" aca="1" ref="M46" ca="1">IF(ISBLANK($F46),"",INDEX(CompList[Design
'[h']],_xlfn.XMATCH($F46,CompList[items],0)))*I46</f>
        <v>0</v>
      </c>
      <c r="N46" s="37" cm="1">
        <f t="array" aca="1" ref="N46" ca="1">IF(ISBLANK($F46),"",INDEX(CompList[Construction
'[h']],_xlfn.XMATCH($F46,CompList[items],0)))*J46</f>
        <v>0</v>
      </c>
      <c r="O46" s="37" cm="1">
        <f t="array" aca="1" ref="O46" ca="1">IF(ISBLANK($F46),"",INDEX(CompList[Debug/Tryout '[h']],_xlfn.XMATCH($F46,CompList[items],0)))*J46</f>
        <v>0</v>
      </c>
      <c r="P46" s="37" cm="1">
        <f t="array" aca="1" ref="P46" ca="1">IF(ISBLANK($F46),"",INDEX(CompList[Installation
'[h']],_xlfn.XMATCH($F46,CompList[items],0)))*J46</f>
        <v>0</v>
      </c>
      <c r="Q46" s="37" cm="1">
        <f t="array" aca="1" ref="Q46" ca="1">IF(ISBLANK($F46),"",INDEX(CompList[Start up @ Client '[h']],_xlfn.XMATCH($F46,CompList[items],0)))*J46</f>
        <v>0</v>
      </c>
      <c r="R46" s="37" cm="1">
        <f t="array" ref="R46">IF(ISBLANK($F46),"",INDEX(CompList[Materail
Rate
 '[$/qua']],_xlfn.XMATCH($F46,CompList[items],0)))</f>
        <v>6010</v>
      </c>
      <c r="S46" s="33">
        <f ca="1">M46*Drivers!$D$4</f>
        <v>0</v>
      </c>
      <c r="T46" s="33">
        <f ca="1">N46*Drivers!$D$4</f>
        <v>0</v>
      </c>
      <c r="U46" s="33">
        <f ca="1">O46*Drivers!$D$4</f>
        <v>0</v>
      </c>
      <c r="V46" s="33">
        <f ca="1">P46*Drivers!$D$4</f>
        <v>0</v>
      </c>
      <c r="W46" s="33">
        <f ca="1">Q46*Drivers!$D$4</f>
        <v>0</v>
      </c>
      <c r="X46" s="33">
        <f t="shared" ca="1" si="34"/>
        <v>6010</v>
      </c>
      <c r="Y46" s="33">
        <f t="shared" ca="1" si="35"/>
        <v>6010</v>
      </c>
      <c r="Z46">
        <f t="shared" ca="1" si="36"/>
        <v>0</v>
      </c>
      <c r="AA46">
        <f t="shared" ca="1" si="37"/>
        <v>0</v>
      </c>
      <c r="AB46">
        <f t="shared" ca="1" si="37"/>
        <v>0</v>
      </c>
      <c r="AC46">
        <f t="shared" ca="1" si="38"/>
        <v>0</v>
      </c>
      <c r="AD46">
        <f t="shared" ca="1" si="38"/>
        <v>0</v>
      </c>
      <c r="AE46">
        <f t="shared" ca="1" si="39"/>
        <v>7512.5</v>
      </c>
      <c r="AF46">
        <f t="shared" ca="1" si="40"/>
        <v>7512.5</v>
      </c>
    </row>
    <row r="47" spans="1:32">
      <c r="A47" t="str" cm="1">
        <f t="array" ref="A47">IF(ISBLANK(F47),"",INDEX(CompList[ID],_xlfn.XMATCH(F47,CompList[items],0)))</f>
        <v>ME00135</v>
      </c>
      <c r="E47">
        <v>4</v>
      </c>
      <c r="F47" t="s">
        <v>3408</v>
      </c>
      <c r="G47">
        <v>1</v>
      </c>
      <c r="H47">
        <v>1</v>
      </c>
      <c r="I47">
        <f t="shared" ca="1" si="32"/>
        <v>1</v>
      </c>
      <c r="J47">
        <f t="shared" ca="1" si="33"/>
        <v>1</v>
      </c>
      <c r="K47" s="10">
        <f>Drivers!$B$11</f>
        <v>0.25</v>
      </c>
      <c r="L47" s="10">
        <f>Drivers!$B$12</f>
        <v>0.45</v>
      </c>
      <c r="M47" s="37" cm="1">
        <f t="array" aca="1" ref="M47" ca="1">IF(ISBLANK($F47),"",INDEX(CompList[Design
'[h']],_xlfn.XMATCH($F47,CompList[items],0)))*I47</f>
        <v>0</v>
      </c>
      <c r="N47" s="37" cm="1">
        <f t="array" aca="1" ref="N47" ca="1">IF(ISBLANK($F47),"",INDEX(CompList[Construction
'[h']],_xlfn.XMATCH($F47,CompList[items],0)))*J47</f>
        <v>0</v>
      </c>
      <c r="O47" s="37" cm="1">
        <f t="array" aca="1" ref="O47" ca="1">IF(ISBLANK($F47),"",INDEX(CompList[Debug/Tryout '[h']],_xlfn.XMATCH($F47,CompList[items],0)))*J47</f>
        <v>0</v>
      </c>
      <c r="P47" s="37" cm="1">
        <f t="array" aca="1" ref="P47" ca="1">IF(ISBLANK($F47),"",INDEX(CompList[Installation
'[h']],_xlfn.XMATCH($F47,CompList[items],0)))*J47</f>
        <v>0</v>
      </c>
      <c r="Q47" s="37" cm="1">
        <f t="array" aca="1" ref="Q47" ca="1">IF(ISBLANK($F47),"",INDEX(CompList[Start up @ Client '[h']],_xlfn.XMATCH($F47,CompList[items],0)))*J47</f>
        <v>0</v>
      </c>
      <c r="R47" s="37" cm="1">
        <f t="array" ref="R47">IF(ISBLANK($F47),"",INDEX(CompList[Materail
Rate
 '[$/qua']],_xlfn.XMATCH($F47,CompList[items],0)))</f>
        <v>2169</v>
      </c>
      <c r="S47" s="33">
        <f ca="1">M47*Drivers!$D$4</f>
        <v>0</v>
      </c>
      <c r="T47" s="33">
        <f ca="1">N47*Drivers!$D$4</f>
        <v>0</v>
      </c>
      <c r="U47" s="33">
        <f ca="1">O47*Drivers!$D$4</f>
        <v>0</v>
      </c>
      <c r="V47" s="33">
        <f ca="1">P47*Drivers!$D$4</f>
        <v>0</v>
      </c>
      <c r="W47" s="33">
        <f ca="1">Q47*Drivers!$D$4</f>
        <v>0</v>
      </c>
      <c r="X47" s="33">
        <f t="shared" ca="1" si="34"/>
        <v>2169</v>
      </c>
      <c r="Y47" s="33">
        <f t="shared" ca="1" si="35"/>
        <v>2169</v>
      </c>
      <c r="Z47">
        <f t="shared" ca="1" si="36"/>
        <v>0</v>
      </c>
      <c r="AA47">
        <f t="shared" ca="1" si="37"/>
        <v>0</v>
      </c>
      <c r="AB47">
        <f t="shared" ca="1" si="37"/>
        <v>0</v>
      </c>
      <c r="AC47">
        <f t="shared" ca="1" si="38"/>
        <v>0</v>
      </c>
      <c r="AD47">
        <f t="shared" ca="1" si="38"/>
        <v>0</v>
      </c>
      <c r="AE47">
        <f t="shared" ca="1" si="39"/>
        <v>2711.25</v>
      </c>
      <c r="AF47">
        <f t="shared" ca="1" si="40"/>
        <v>2711.25</v>
      </c>
    </row>
    <row r="48" spans="1:32">
      <c r="A48" t="str" cm="1">
        <f t="array" ref="A48">IF(ISBLANK(F48),"",INDEX(CompList[ID],_xlfn.XMATCH(F48,CompList[items],0)))</f>
        <v>ME00158</v>
      </c>
      <c r="E48">
        <v>5</v>
      </c>
      <c r="F48" t="s">
        <v>3422</v>
      </c>
      <c r="G48">
        <v>1</v>
      </c>
      <c r="H48">
        <v>1</v>
      </c>
      <c r="I48">
        <f t="shared" ca="1" si="32"/>
        <v>1</v>
      </c>
      <c r="J48">
        <f t="shared" ca="1" si="33"/>
        <v>1</v>
      </c>
      <c r="K48" s="10">
        <f>Drivers!$B$11</f>
        <v>0.25</v>
      </c>
      <c r="L48" s="10">
        <f>Drivers!$B$12</f>
        <v>0.45</v>
      </c>
      <c r="M48" s="37" cm="1">
        <f t="array" aca="1" ref="M48" ca="1">IF(ISBLANK($F48),"",INDEX(CompList[Design
'[h']],_xlfn.XMATCH($F48,CompList[items],0)))*I48</f>
        <v>11.883333333333333</v>
      </c>
      <c r="N48" s="37" cm="1">
        <f t="array" aca="1" ref="N48" ca="1">IF(ISBLANK($F48),"",INDEX(CompList[Construction
'[h']],_xlfn.XMATCH($F48,CompList[items],0)))*J48</f>
        <v>0</v>
      </c>
      <c r="O48" s="37" cm="1">
        <f t="array" aca="1" ref="O48" ca="1">IF(ISBLANK($F48),"",INDEX(CompList[Debug/Tryout '[h']],_xlfn.XMATCH($F48,CompList[items],0)))*J48</f>
        <v>0</v>
      </c>
      <c r="P48" s="37" cm="1">
        <f t="array" aca="1" ref="P48" ca="1">IF(ISBLANK($F48),"",INDEX(CompList[Installation
'[h']],_xlfn.XMATCH($F48,CompList[items],0)))*J48</f>
        <v>89.230769230769226</v>
      </c>
      <c r="Q48" s="37" cm="1">
        <f t="array" aca="1" ref="Q48" ca="1">IF(ISBLANK($F48),"",INDEX(CompList[Start up @ Client '[h']],_xlfn.XMATCH($F48,CompList[items],0)))*J48</f>
        <v>0</v>
      </c>
      <c r="R48" s="37" cm="1">
        <f t="array" ref="R48">IF(ISBLANK($F48),"",INDEX(CompList[Materail
Rate
 '[$/qua']],_xlfn.XMATCH($F48,CompList[items],0)))</f>
        <v>28097</v>
      </c>
      <c r="S48" s="33">
        <f ca="1">M48*Drivers!$D$4</f>
        <v>736.76666666666665</v>
      </c>
      <c r="T48" s="33">
        <f ca="1">N48*Drivers!$D$4</f>
        <v>0</v>
      </c>
      <c r="U48" s="33">
        <f ca="1">O48*Drivers!$D$4</f>
        <v>0</v>
      </c>
      <c r="V48" s="33">
        <f ca="1">P48*Drivers!$D$4</f>
        <v>5532.3076923076924</v>
      </c>
      <c r="W48" s="33">
        <f ca="1">Q48*Drivers!$D$4</f>
        <v>0</v>
      </c>
      <c r="X48" s="33">
        <f t="shared" ca="1" si="34"/>
        <v>28097</v>
      </c>
      <c r="Y48" s="33">
        <f t="shared" ca="1" si="35"/>
        <v>34366.074358974358</v>
      </c>
      <c r="Z48">
        <f t="shared" ca="1" si="36"/>
        <v>1068.3116666666667</v>
      </c>
      <c r="AA48">
        <f t="shared" ca="1" si="37"/>
        <v>0</v>
      </c>
      <c r="AB48">
        <f t="shared" ca="1" si="37"/>
        <v>0</v>
      </c>
      <c r="AC48">
        <f t="shared" ca="1" si="38"/>
        <v>8021.8461538461534</v>
      </c>
      <c r="AD48">
        <f t="shared" ca="1" si="38"/>
        <v>0</v>
      </c>
      <c r="AE48">
        <f t="shared" ca="1" si="39"/>
        <v>35121.25</v>
      </c>
      <c r="AF48">
        <f t="shared" ca="1" si="40"/>
        <v>44211.407820512817</v>
      </c>
    </row>
    <row r="49" spans="1:32">
      <c r="A49" t="str" cm="1">
        <f t="array" ref="A49">IF(ISBLANK(F49),"",INDEX(CompList[ID],_xlfn.XMATCH(F49,CompList[items],0)))</f>
        <v>ME00164</v>
      </c>
      <c r="E49">
        <v>6</v>
      </c>
      <c r="F49" t="s">
        <v>3428</v>
      </c>
      <c r="G49">
        <v>1</v>
      </c>
      <c r="H49">
        <v>1</v>
      </c>
      <c r="I49">
        <f t="shared" ca="1" si="32"/>
        <v>1</v>
      </c>
      <c r="J49">
        <f t="shared" ca="1" si="33"/>
        <v>1</v>
      </c>
      <c r="K49" s="10">
        <f>Drivers!$B$11</f>
        <v>0.25</v>
      </c>
      <c r="L49" s="10">
        <f>Drivers!$B$12</f>
        <v>0.45</v>
      </c>
      <c r="M49" s="37" cm="1">
        <f t="array" aca="1" ref="M49" ca="1">IF(ISBLANK($F49),"",INDEX(CompList[Design
'[h']],_xlfn.XMATCH($F49,CompList[items],0)))*I49</f>
        <v>0</v>
      </c>
      <c r="N49" s="37" cm="1">
        <f t="array" aca="1" ref="N49" ca="1">IF(ISBLANK($F49),"",INDEX(CompList[Construction
'[h']],_xlfn.XMATCH($F49,CompList[items],0)))*J49</f>
        <v>60.769230769230766</v>
      </c>
      <c r="O49" s="37" cm="1">
        <f t="array" aca="1" ref="O49" ca="1">IF(ISBLANK($F49),"",INDEX(CompList[Debug/Tryout '[h']],_xlfn.XMATCH($F49,CompList[items],0)))*J49</f>
        <v>0</v>
      </c>
      <c r="P49" s="37" cm="1">
        <f t="array" aca="1" ref="P49" ca="1">IF(ISBLANK($F49),"",INDEX(CompList[Installation
'[h']],_xlfn.XMATCH($F49,CompList[items],0)))*J49</f>
        <v>0</v>
      </c>
      <c r="Q49" s="37" cm="1">
        <f t="array" aca="1" ref="Q49" ca="1">IF(ISBLANK($F49),"",INDEX(CompList[Start up @ Client '[h']],_xlfn.XMATCH($F49,CompList[items],0)))*J49</f>
        <v>0</v>
      </c>
      <c r="R49" s="37" cm="1">
        <f t="array" ref="R49">IF(ISBLANK($F49),"",INDEX(CompList[Materail
Rate
 '[$/qua']],_xlfn.XMATCH($F49,CompList[items],0)))</f>
        <v>4134.5</v>
      </c>
      <c r="S49" s="33">
        <f ca="1">M49*Drivers!$D$4</f>
        <v>0</v>
      </c>
      <c r="T49" s="33">
        <f ca="1">N49*Drivers!$D$4</f>
        <v>3767.6923076923076</v>
      </c>
      <c r="U49" s="33">
        <f ca="1">O49*Drivers!$D$4</f>
        <v>0</v>
      </c>
      <c r="V49" s="33">
        <f ca="1">P49*Drivers!$D$4</f>
        <v>0</v>
      </c>
      <c r="W49" s="33">
        <f ca="1">Q49*Drivers!$D$4</f>
        <v>0</v>
      </c>
      <c r="X49" s="33">
        <f t="shared" ca="1" si="34"/>
        <v>4134.5</v>
      </c>
      <c r="Y49" s="33">
        <f t="shared" ca="1" si="35"/>
        <v>7902.1923076923076</v>
      </c>
      <c r="Z49">
        <f t="shared" ca="1" si="36"/>
        <v>0</v>
      </c>
      <c r="AA49">
        <f t="shared" ca="1" si="37"/>
        <v>5463.1538461538457</v>
      </c>
      <c r="AB49">
        <f t="shared" ca="1" si="37"/>
        <v>0</v>
      </c>
      <c r="AC49">
        <f t="shared" ca="1" si="38"/>
        <v>0</v>
      </c>
      <c r="AD49">
        <f t="shared" ca="1" si="38"/>
        <v>0</v>
      </c>
      <c r="AE49">
        <f t="shared" ca="1" si="39"/>
        <v>5168.125</v>
      </c>
      <c r="AF49">
        <f t="shared" ca="1" si="40"/>
        <v>10631.278846153846</v>
      </c>
    </row>
    <row r="50" spans="1:32" s="40" customFormat="1">
      <c r="A50" s="40" t="str" cm="1">
        <f t="array" ref="A50">IF(ISBLANK(F50),"",INDEX(CompList[ID],_xlfn.XMATCH(F50,CompList[items],0)))</f>
        <v/>
      </c>
      <c r="B50" s="40" t="s">
        <v>124</v>
      </c>
      <c r="C50" s="40">
        <v>1</v>
      </c>
      <c r="D50" s="40">
        <v>1</v>
      </c>
      <c r="K50" s="41"/>
      <c r="L50" s="41"/>
      <c r="M50" s="42">
        <f ca="1">SUM(M51:M54)</f>
        <v>16.3</v>
      </c>
      <c r="N50" s="42">
        <f ca="1">SUM(N51:N54)</f>
        <v>9.6153846153846168</v>
      </c>
      <c r="O50" s="42">
        <f ca="1">SUM(O51:O54)</f>
        <v>0</v>
      </c>
      <c r="P50" s="42">
        <f ca="1">SUM(P51:P54)</f>
        <v>33.846153846153847</v>
      </c>
      <c r="Q50" s="42">
        <f ca="1">SUM(Q51:Q54)</f>
        <v>0</v>
      </c>
      <c r="R50" s="42"/>
      <c r="S50" s="43">
        <f t="shared" ref="S50:AF50" ca="1" si="41">SUM(S51:S54)</f>
        <v>1010.6</v>
      </c>
      <c r="T50" s="43">
        <f t="shared" ca="1" si="41"/>
        <v>596.15384615384619</v>
      </c>
      <c r="U50" s="43">
        <f ca="1">SUM(U51:U54)</f>
        <v>0</v>
      </c>
      <c r="V50" s="43">
        <f t="shared" ca="1" si="41"/>
        <v>2098.4615384615386</v>
      </c>
      <c r="W50" s="43">
        <f ca="1">SUM(W51:W54)</f>
        <v>0</v>
      </c>
      <c r="X50" s="43">
        <f t="shared" ca="1" si="41"/>
        <v>16594.75</v>
      </c>
      <c r="Y50" s="43">
        <f t="shared" ca="1" si="41"/>
        <v>20299.965384615385</v>
      </c>
      <c r="Z50" s="40">
        <f t="shared" ca="1" si="41"/>
        <v>1465.37</v>
      </c>
      <c r="AA50" s="40">
        <f t="shared" ca="1" si="41"/>
        <v>864.42307692307691</v>
      </c>
      <c r="AB50" s="40">
        <f ca="1">SUM(AB51:AB54)</f>
        <v>0</v>
      </c>
      <c r="AC50" s="40">
        <f t="shared" ca="1" si="41"/>
        <v>3042.7692307692309</v>
      </c>
      <c r="AD50" s="40">
        <f ca="1">SUM(AD51:AD54)</f>
        <v>0</v>
      </c>
      <c r="AE50" s="40">
        <f t="shared" ca="1" si="41"/>
        <v>20743.4375</v>
      </c>
      <c r="AF50" s="40">
        <f t="shared" ca="1" si="41"/>
        <v>26115.999807692311</v>
      </c>
    </row>
    <row r="51" spans="1:32">
      <c r="A51" t="str" cm="1">
        <f t="array" ref="A51">IF(ISBLANK(F51),"",INDEX(CompList[ID],_xlfn.XMATCH(F51,CompList[items],0)))</f>
        <v>ME00073</v>
      </c>
      <c r="E51">
        <v>1</v>
      </c>
      <c r="F51" t="s">
        <v>63</v>
      </c>
      <c r="G51">
        <v>1</v>
      </c>
      <c r="H51">
        <v>1</v>
      </c>
      <c r="I51">
        <f ca="1">IF(ISBLANK(G51),"",G51*OFFSET(I51,-E51,-6))</f>
        <v>1</v>
      </c>
      <c r="J51">
        <f ca="1">IF(ISBLANK(H51),"",H51*OFFSET(J51,-E51,-6))</f>
        <v>1</v>
      </c>
      <c r="K51" s="10">
        <f>Drivers!$B$11</f>
        <v>0.25</v>
      </c>
      <c r="L51" s="10">
        <f>Drivers!$B$12</f>
        <v>0.45</v>
      </c>
      <c r="M51" s="37" cm="1">
        <f t="array" aca="1" ref="M51" ca="1">IF(ISBLANK($F51),"",INDEX(CompList[Design
'[h']],_xlfn.XMATCH($F51,CompList[items],0)))*I51</f>
        <v>12.444444444444445</v>
      </c>
      <c r="N51" s="37" cm="1">
        <f t="array" aca="1" ref="N51" ca="1">IF(ISBLANK($F51),"",INDEX(CompList[Construction
'[h']],_xlfn.XMATCH($F51,CompList[items],0)))*J51</f>
        <v>5.384615384615385</v>
      </c>
      <c r="O51" s="37" cm="1">
        <f t="array" aca="1" ref="O51" ca="1">IF(ISBLANK($F51),"",INDEX(CompList[Debug/Tryout '[h']],_xlfn.XMATCH($F51,CompList[items],0)))*J51</f>
        <v>0</v>
      </c>
      <c r="P51" s="37" cm="1">
        <f t="array" aca="1" ref="P51" ca="1">IF(ISBLANK($F51),"",INDEX(CompList[Installation
'[h']],_xlfn.XMATCH($F51,CompList[items],0)))*J51</f>
        <v>0</v>
      </c>
      <c r="Q51" s="37" cm="1">
        <f t="array" aca="1" ref="Q51" ca="1">IF(ISBLANK($F51),"",INDEX(CompList[Start up @ Client '[h']],_xlfn.XMATCH($F51,CompList[items],0)))*J51</f>
        <v>0</v>
      </c>
      <c r="R51" s="37" cm="1">
        <f t="array" ref="R51">IF(ISBLANK($F51),"",INDEX(CompList[Materail
Rate
 '[$/qua']],_xlfn.XMATCH($F51,CompList[items],0)))</f>
        <v>11539.5</v>
      </c>
      <c r="S51" s="33">
        <f ca="1">M51*Drivers!$D$4</f>
        <v>771.55555555555554</v>
      </c>
      <c r="T51" s="33">
        <f ca="1">N51*Drivers!$D$4</f>
        <v>333.84615384615387</v>
      </c>
      <c r="U51" s="33">
        <f ca="1">O51*Drivers!$D$4</f>
        <v>0</v>
      </c>
      <c r="V51" s="33">
        <f ca="1">P51*Drivers!$D$4</f>
        <v>0</v>
      </c>
      <c r="W51" s="33">
        <f ca="1">Q51*Drivers!$D$4</f>
        <v>0</v>
      </c>
      <c r="X51" s="33">
        <f ca="1">R51*J51</f>
        <v>11539.5</v>
      </c>
      <c r="Y51" s="33">
        <f ca="1">SUM(S51:X51)</f>
        <v>12644.901709401709</v>
      </c>
      <c r="Z51">
        <f t="shared" ref="Z51:AB54" ca="1" si="42">S51*($L51+1)</f>
        <v>1118.7555555555555</v>
      </c>
      <c r="AA51">
        <f t="shared" ca="1" si="42"/>
        <v>484.07692307692309</v>
      </c>
      <c r="AB51">
        <f t="shared" ca="1" si="42"/>
        <v>0</v>
      </c>
      <c r="AC51">
        <f t="shared" ref="AC51:AD54" ca="1" si="43">V51*($L51+1)</f>
        <v>0</v>
      </c>
      <c r="AD51">
        <f t="shared" ca="1" si="43"/>
        <v>0</v>
      </c>
      <c r="AE51">
        <f ca="1">X51*(K51+1)</f>
        <v>14424.375</v>
      </c>
      <c r="AF51">
        <f ca="1">SUM(Z51:AE51)</f>
        <v>16027.207478632479</v>
      </c>
    </row>
    <row r="52" spans="1:32">
      <c r="A52" t="str" cm="1">
        <f t="array" ref="A52">IF(ISBLANK(F52),"",INDEX(CompList[ID],_xlfn.XMATCH(F52,CompList[items],0)))</f>
        <v>ME00236</v>
      </c>
      <c r="E52">
        <v>2</v>
      </c>
      <c r="F52" t="s">
        <v>3479</v>
      </c>
      <c r="G52">
        <v>1</v>
      </c>
      <c r="H52">
        <v>1</v>
      </c>
      <c r="I52">
        <f ca="1">IF(ISBLANK(G52),"",G52*OFFSET(I52,-E52,-6))</f>
        <v>1</v>
      </c>
      <c r="J52">
        <f ca="1">IF(ISBLANK(H52),"",H52*OFFSET(J52,-E52,-6))</f>
        <v>1</v>
      </c>
      <c r="K52" s="10">
        <f>Drivers!$B$11</f>
        <v>0.25</v>
      </c>
      <c r="L52" s="10">
        <f>Drivers!$B$12</f>
        <v>0.45</v>
      </c>
      <c r="M52" s="37" cm="1">
        <f t="array" aca="1" ref="M52" ca="1">IF(ISBLANK($F52),"",INDEX(CompList[Design
'[h']],_xlfn.XMATCH($F52,CompList[items],0)))*I52</f>
        <v>0</v>
      </c>
      <c r="N52" s="37" cm="1">
        <f t="array" aca="1" ref="N52" ca="1">IF(ISBLANK($F52),"",INDEX(CompList[Construction
'[h']],_xlfn.XMATCH($F52,CompList[items],0)))*J52</f>
        <v>0</v>
      </c>
      <c r="O52" s="37" cm="1">
        <f t="array" aca="1" ref="O52" ca="1">IF(ISBLANK($F52),"",INDEX(CompList[Debug/Tryout '[h']],_xlfn.XMATCH($F52,CompList[items],0)))*J52</f>
        <v>0</v>
      </c>
      <c r="P52" s="37" cm="1">
        <f t="array" aca="1" ref="P52" ca="1">IF(ISBLANK($F52),"",INDEX(CompList[Installation
'[h']],_xlfn.XMATCH($F52,CompList[items],0)))*J52</f>
        <v>0</v>
      </c>
      <c r="Q52" s="37" cm="1">
        <f t="array" aca="1" ref="Q52" ca="1">IF(ISBLANK($F52),"",INDEX(CompList[Start up @ Client '[h']],_xlfn.XMATCH($F52,CompList[items],0)))*J52</f>
        <v>0</v>
      </c>
      <c r="R52" s="37" cm="1">
        <f t="array" ref="R52">IF(ISBLANK($F52),"",INDEX(CompList[Materail
Rate
 '[$/qua']],_xlfn.XMATCH($F52,CompList[items],0)))</f>
        <v>2634</v>
      </c>
      <c r="S52" s="33">
        <f ca="1">M52*Drivers!$D$4</f>
        <v>0</v>
      </c>
      <c r="T52" s="33">
        <f ca="1">N52*Drivers!$D$4</f>
        <v>0</v>
      </c>
      <c r="U52" s="33">
        <f ca="1">O52*Drivers!$D$4</f>
        <v>0</v>
      </c>
      <c r="V52" s="33">
        <f ca="1">P52*Drivers!$D$4</f>
        <v>0</v>
      </c>
      <c r="W52" s="33">
        <f ca="1">Q52*Drivers!$D$4</f>
        <v>0</v>
      </c>
      <c r="X52" s="33">
        <f ca="1">R52*J52</f>
        <v>2634</v>
      </c>
      <c r="Y52" s="33">
        <f ca="1">SUM(S52:X52)</f>
        <v>2634</v>
      </c>
      <c r="Z52">
        <f t="shared" ca="1" si="42"/>
        <v>0</v>
      </c>
      <c r="AA52">
        <f t="shared" ca="1" si="42"/>
        <v>0</v>
      </c>
      <c r="AB52">
        <f t="shared" ca="1" si="42"/>
        <v>0</v>
      </c>
      <c r="AC52">
        <f t="shared" ca="1" si="43"/>
        <v>0</v>
      </c>
      <c r="AD52">
        <f t="shared" ca="1" si="43"/>
        <v>0</v>
      </c>
      <c r="AE52">
        <f ca="1">X52*(K52+1)</f>
        <v>3292.5</v>
      </c>
      <c r="AF52">
        <f ca="1">SUM(Z52:AE52)</f>
        <v>3292.5</v>
      </c>
    </row>
    <row r="53" spans="1:32">
      <c r="A53" t="str" cm="1">
        <f t="array" ref="A53">IF(ISBLANK(F53),"",INDEX(CompList[ID],_xlfn.XMATCH(F53,CompList[items],0)))</f>
        <v>ME00237</v>
      </c>
      <c r="E53">
        <v>3</v>
      </c>
      <c r="F53" t="s">
        <v>3480</v>
      </c>
      <c r="G53">
        <v>1</v>
      </c>
      <c r="H53">
        <v>2</v>
      </c>
      <c r="I53">
        <f ca="1">IF(ISBLANK(G53),"",G53*OFFSET(I53,-E53,-6))</f>
        <v>1</v>
      </c>
      <c r="J53">
        <f ca="1">IF(ISBLANK(H53),"",H53*OFFSET(J53,-E53,-6))</f>
        <v>2</v>
      </c>
      <c r="K53" s="10">
        <f>Drivers!$B$11</f>
        <v>0.25</v>
      </c>
      <c r="L53" s="10">
        <f>Drivers!$B$12</f>
        <v>0.45</v>
      </c>
      <c r="M53" s="37" cm="1">
        <f t="array" aca="1" ref="M53" ca="1">IF(ISBLANK($F53),"",INDEX(CompList[Design
'[h']],_xlfn.XMATCH($F53,CompList[items],0)))*I53</f>
        <v>0</v>
      </c>
      <c r="N53" s="37" cm="1">
        <f t="array" aca="1" ref="N53" ca="1">IF(ISBLANK($F53),"",INDEX(CompList[Construction
'[h']],_xlfn.XMATCH($F53,CompList[items],0)))*J53</f>
        <v>0</v>
      </c>
      <c r="O53" s="37" cm="1">
        <f t="array" aca="1" ref="O53" ca="1">IF(ISBLANK($F53),"",INDEX(CompList[Debug/Tryout '[h']],_xlfn.XMATCH($F53,CompList[items],0)))*J53</f>
        <v>0</v>
      </c>
      <c r="P53" s="37" cm="1">
        <f t="array" aca="1" ref="P53" ca="1">IF(ISBLANK($F53),"",INDEX(CompList[Installation
'[h']],_xlfn.XMATCH($F53,CompList[items],0)))*J53</f>
        <v>0</v>
      </c>
      <c r="Q53" s="37" cm="1">
        <f t="array" aca="1" ref="Q53" ca="1">IF(ISBLANK($F53),"",INDEX(CompList[Start up @ Client '[h']],_xlfn.XMATCH($F53,CompList[items],0)))*J53</f>
        <v>0</v>
      </c>
      <c r="R53" s="37" cm="1">
        <f t="array" ref="R53">IF(ISBLANK($F53),"",INDEX(CompList[Materail
Rate
 '[$/qua']],_xlfn.XMATCH($F53,CompList[items],0)))</f>
        <v>250</v>
      </c>
      <c r="S53" s="33">
        <f ca="1">M53*Drivers!$D$4</f>
        <v>0</v>
      </c>
      <c r="T53" s="33">
        <f ca="1">N53*Drivers!$D$4</f>
        <v>0</v>
      </c>
      <c r="U53" s="33">
        <f ca="1">O53*Drivers!$D$4</f>
        <v>0</v>
      </c>
      <c r="V53" s="33">
        <f ca="1">P53*Drivers!$D$4</f>
        <v>0</v>
      </c>
      <c r="W53" s="33">
        <f ca="1">Q53*Drivers!$D$4</f>
        <v>0</v>
      </c>
      <c r="X53" s="33">
        <f ca="1">R53*J53</f>
        <v>500</v>
      </c>
      <c r="Y53" s="33">
        <f ca="1">SUM(S53:X53)</f>
        <v>500</v>
      </c>
      <c r="Z53">
        <f t="shared" ca="1" si="42"/>
        <v>0</v>
      </c>
      <c r="AA53">
        <f t="shared" ca="1" si="42"/>
        <v>0</v>
      </c>
      <c r="AB53">
        <f t="shared" ca="1" si="42"/>
        <v>0</v>
      </c>
      <c r="AC53">
        <f t="shared" ca="1" si="43"/>
        <v>0</v>
      </c>
      <c r="AD53">
        <f t="shared" ca="1" si="43"/>
        <v>0</v>
      </c>
      <c r="AE53">
        <f ca="1">X53*(K53+1)</f>
        <v>625</v>
      </c>
      <c r="AF53">
        <f ca="1">SUM(Z53:AE53)</f>
        <v>625</v>
      </c>
    </row>
    <row r="54" spans="1:32">
      <c r="A54" t="str" cm="1">
        <f t="array" ref="A54">IF(ISBLANK(F54),"",INDEX(CompList[ID],_xlfn.XMATCH(F54,CompList[items],0)))</f>
        <v>ME00145</v>
      </c>
      <c r="E54">
        <v>4</v>
      </c>
      <c r="F54" s="39" t="s">
        <v>3415</v>
      </c>
      <c r="G54">
        <v>1</v>
      </c>
      <c r="H54">
        <v>1</v>
      </c>
      <c r="I54">
        <f ca="1">IF(ISBLANK(G54),"",G54*OFFSET(I54,-E54,-6))</f>
        <v>1</v>
      </c>
      <c r="J54">
        <f ca="1">IF(ISBLANK(H54),"",H54*OFFSET(J54,-E54,-6))</f>
        <v>1</v>
      </c>
      <c r="K54" s="10">
        <f>Drivers!$B$11</f>
        <v>0.25</v>
      </c>
      <c r="L54" s="10">
        <f>Drivers!$B$12</f>
        <v>0.45</v>
      </c>
      <c r="M54" s="37" cm="1">
        <f t="array" aca="1" ref="M54" ca="1">IF(ISBLANK($F54),"",INDEX(CompList[Design
'[h']],_xlfn.XMATCH($F54,CompList[items],0)))*I54</f>
        <v>3.8555555555555556</v>
      </c>
      <c r="N54" s="37" cm="1">
        <f t="array" aca="1" ref="N54" ca="1">IF(ISBLANK($F54),"",INDEX(CompList[Construction
'[h']],_xlfn.XMATCH($F54,CompList[items],0)))*J54</f>
        <v>4.2307692307692308</v>
      </c>
      <c r="O54" s="37" cm="1">
        <f t="array" aca="1" ref="O54" ca="1">IF(ISBLANK($F54),"",INDEX(CompList[Debug/Tryout '[h']],_xlfn.XMATCH($F54,CompList[items],0)))*J54</f>
        <v>0</v>
      </c>
      <c r="P54" s="37" cm="1">
        <f t="array" aca="1" ref="P54" ca="1">IF(ISBLANK($F54),"",INDEX(CompList[Installation
'[h']],_xlfn.XMATCH($F54,CompList[items],0)))*J54</f>
        <v>33.846153846153847</v>
      </c>
      <c r="Q54" s="37" cm="1">
        <f t="array" aca="1" ref="Q54" ca="1">IF(ISBLANK($F54),"",INDEX(CompList[Start up @ Client '[h']],_xlfn.XMATCH($F54,CompList[items],0)))*J54</f>
        <v>0</v>
      </c>
      <c r="R54" s="37" cm="1">
        <f t="array" ref="R54">IF(ISBLANK($F54),"",INDEX(CompList[Materail
Rate
 '[$/qua']],_xlfn.XMATCH($F54,CompList[items],0)))</f>
        <v>1921.25</v>
      </c>
      <c r="S54" s="33">
        <f ca="1">M54*Drivers!$D$4</f>
        <v>239.04444444444445</v>
      </c>
      <c r="T54" s="33">
        <f ca="1">N54*Drivers!$D$4</f>
        <v>262.30769230769232</v>
      </c>
      <c r="U54" s="33">
        <f ca="1">O54*Drivers!$D$4</f>
        <v>0</v>
      </c>
      <c r="V54" s="33">
        <f ca="1">P54*Drivers!$D$4</f>
        <v>2098.4615384615386</v>
      </c>
      <c r="W54" s="33">
        <f ca="1">Q54*Drivers!$D$4</f>
        <v>0</v>
      </c>
      <c r="X54" s="33">
        <f ca="1">R54*J54</f>
        <v>1921.25</v>
      </c>
      <c r="Y54" s="33">
        <f ca="1">SUM(S54:X54)</f>
        <v>4521.0636752136752</v>
      </c>
      <c r="Z54">
        <f t="shared" ca="1" si="42"/>
        <v>346.61444444444442</v>
      </c>
      <c r="AA54">
        <f t="shared" ca="1" si="42"/>
        <v>380.34615384615387</v>
      </c>
      <c r="AB54">
        <f t="shared" ca="1" si="42"/>
        <v>0</v>
      </c>
      <c r="AC54">
        <f t="shared" ca="1" si="43"/>
        <v>3042.7692307692309</v>
      </c>
      <c r="AD54">
        <f t="shared" ca="1" si="43"/>
        <v>0</v>
      </c>
      <c r="AE54">
        <f ca="1">X54*(K54+1)</f>
        <v>2401.5625</v>
      </c>
      <c r="AF54">
        <f ca="1">SUM(Z54:AE54)</f>
        <v>6171.2923290598292</v>
      </c>
    </row>
    <row r="55" spans="1:32" s="40" customFormat="1">
      <c r="A55" s="40" t="str" cm="1">
        <f t="array" ref="A55">IF(ISBLANK(F55),"",INDEX(CompList[ID],_xlfn.XMATCH(F55,CompList[items],0)))</f>
        <v/>
      </c>
      <c r="B55" s="40" t="s">
        <v>64</v>
      </c>
      <c r="C55" s="40">
        <v>1</v>
      </c>
      <c r="D55" s="40">
        <v>1</v>
      </c>
      <c r="K55" s="41"/>
      <c r="L55" s="41"/>
      <c r="M55" s="42">
        <f ca="1">SUM(M56:M56)</f>
        <v>12.444444444444445</v>
      </c>
      <c r="N55" s="42">
        <f ca="1">SUM(N56:N56)</f>
        <v>15.384615384615385</v>
      </c>
      <c r="O55" s="42">
        <f ca="1">SUM(O56:O56)</f>
        <v>0</v>
      </c>
      <c r="P55" s="42">
        <f ca="1">SUM(P56:P56)</f>
        <v>0</v>
      </c>
      <c r="Q55" s="42">
        <f ca="1">SUM(Q56:Q56)</f>
        <v>0</v>
      </c>
      <c r="R55" s="42"/>
      <c r="S55" s="43">
        <f t="shared" ref="S55:AF55" ca="1" si="44">SUM(S56:S56)</f>
        <v>771.55555555555554</v>
      </c>
      <c r="T55" s="43">
        <f t="shared" ca="1" si="44"/>
        <v>953.84615384615392</v>
      </c>
      <c r="U55" s="43">
        <f t="shared" ca="1" si="44"/>
        <v>0</v>
      </c>
      <c r="V55" s="43">
        <f t="shared" ca="1" si="44"/>
        <v>0</v>
      </c>
      <c r="W55" s="43">
        <f t="shared" ca="1" si="44"/>
        <v>0</v>
      </c>
      <c r="X55" s="43">
        <f t="shared" ca="1" si="44"/>
        <v>0</v>
      </c>
      <c r="Y55" s="43">
        <f t="shared" ca="1" si="44"/>
        <v>1725.4017094017095</v>
      </c>
      <c r="Z55" s="40">
        <f t="shared" ca="1" si="44"/>
        <v>1118.7555555555555</v>
      </c>
      <c r="AA55" s="40">
        <f t="shared" ca="1" si="44"/>
        <v>1383.0769230769231</v>
      </c>
      <c r="AB55" s="40">
        <f t="shared" ca="1" si="44"/>
        <v>0</v>
      </c>
      <c r="AC55" s="40">
        <f t="shared" ca="1" si="44"/>
        <v>0</v>
      </c>
      <c r="AD55" s="40">
        <f t="shared" ca="1" si="44"/>
        <v>0</v>
      </c>
      <c r="AE55" s="40">
        <f t="shared" ca="1" si="44"/>
        <v>0</v>
      </c>
      <c r="AF55" s="40">
        <f t="shared" ca="1" si="44"/>
        <v>2501.8324786324783</v>
      </c>
    </row>
    <row r="56" spans="1:32">
      <c r="A56" t="str" cm="1">
        <f t="array" ref="A56">IF(ISBLANK(F56),"",INDEX(CompList[ID],_xlfn.XMATCH(F56,CompList[items],0)))</f>
        <v>ME00074</v>
      </c>
      <c r="E56">
        <v>1</v>
      </c>
      <c r="F56" s="38" t="s">
        <v>64</v>
      </c>
      <c r="G56">
        <v>1</v>
      </c>
      <c r="H56">
        <v>1</v>
      </c>
      <c r="I56">
        <f ca="1">IF(ISBLANK(G56),"",G56*OFFSET(I56,-E56,-6))</f>
        <v>1</v>
      </c>
      <c r="J56">
        <f ca="1">IF(ISBLANK(H56),"",H56*OFFSET(J56,-E56,-6))</f>
        <v>1</v>
      </c>
      <c r="K56" s="10">
        <f>Drivers!$B$11</f>
        <v>0.25</v>
      </c>
      <c r="L56" s="10">
        <f>Drivers!$B$12</f>
        <v>0.45</v>
      </c>
      <c r="M56" s="37" cm="1">
        <f t="array" aca="1" ref="M56" ca="1">IF(ISBLANK($F56),"",INDEX(CompList[Design
'[h']],_xlfn.XMATCH($F56,CompList[items],0)))*I56</f>
        <v>12.444444444444445</v>
      </c>
      <c r="N56" s="37" cm="1">
        <f t="array" aca="1" ref="N56" ca="1">IF(ISBLANK($F56),"",INDEX(CompList[Construction
'[h']],_xlfn.XMATCH($F56,CompList[items],0)))*J56</f>
        <v>15.384615384615385</v>
      </c>
      <c r="O56" s="37" cm="1">
        <f t="array" aca="1" ref="O56" ca="1">IF(ISBLANK($F56),"",INDEX(CompList[Debug/Tryout '[h']],_xlfn.XMATCH($F56,CompList[items],0)))*J56</f>
        <v>0</v>
      </c>
      <c r="P56" s="37" cm="1">
        <f t="array" aca="1" ref="P56" ca="1">IF(ISBLANK($F56),"",INDEX(CompList[Installation
'[h']],_xlfn.XMATCH($F56,CompList[items],0)))*J56</f>
        <v>0</v>
      </c>
      <c r="Q56" s="37" cm="1">
        <f t="array" aca="1" ref="Q56" ca="1">IF(ISBLANK($F56),"",INDEX(CompList[Start up @ Client '[h']],_xlfn.XMATCH($F56,CompList[items],0)))*J56</f>
        <v>0</v>
      </c>
      <c r="R56" s="37" cm="1">
        <f t="array" ref="R56">IF(ISBLANK($F56),"",INDEX(CompList[Materail
Rate
 '[$/qua']],_xlfn.XMATCH($F56,CompList[items],0)))</f>
        <v>0</v>
      </c>
      <c r="S56" s="33">
        <f ca="1">M56*Drivers!$D$4</f>
        <v>771.55555555555554</v>
      </c>
      <c r="T56" s="33">
        <f ca="1">N56*Drivers!$D$4</f>
        <v>953.84615384615392</v>
      </c>
      <c r="U56" s="33">
        <f ca="1">O56*Drivers!$D$4</f>
        <v>0</v>
      </c>
      <c r="V56" s="33">
        <f ca="1">P56*Drivers!$D$4</f>
        <v>0</v>
      </c>
      <c r="W56" s="33">
        <f ca="1">Q56*Drivers!$D$4</f>
        <v>0</v>
      </c>
      <c r="X56" s="33">
        <f ca="1">R56*J56</f>
        <v>0</v>
      </c>
      <c r="Y56" s="33">
        <f ca="1">SUM(S56:X56)</f>
        <v>1725.4017094017095</v>
      </c>
      <c r="Z56">
        <f ca="1">S56*($L56+1)</f>
        <v>1118.7555555555555</v>
      </c>
      <c r="AA56">
        <f ca="1">T56*($L56+1)</f>
        <v>1383.0769230769231</v>
      </c>
      <c r="AB56">
        <f ca="1">U56*($L56+1)</f>
        <v>0</v>
      </c>
      <c r="AC56">
        <f ca="1">V56*($L56+1)</f>
        <v>0</v>
      </c>
      <c r="AD56">
        <f ca="1">W56*($L56+1)</f>
        <v>0</v>
      </c>
      <c r="AE56">
        <f ca="1">X56*(K56+1)</f>
        <v>0</v>
      </c>
      <c r="AF56">
        <f ca="1">SUM(Z56:AE56)</f>
        <v>2501.8324786324783</v>
      </c>
    </row>
    <row r="57" spans="1:32" s="40" customFormat="1">
      <c r="A57" s="40" t="str" cm="1">
        <f t="array" ref="A57">IF(ISBLANK(F57),"",INDEX(CompList[ID],_xlfn.XMATCH(F57,CompList[items],0)))</f>
        <v/>
      </c>
      <c r="B57" s="40" t="s">
        <v>125</v>
      </c>
      <c r="C57" s="40">
        <v>1</v>
      </c>
      <c r="D57" s="40">
        <v>1</v>
      </c>
      <c r="K57" s="41"/>
      <c r="L57" s="41"/>
      <c r="M57" s="42">
        <f ca="1">SUM(M58:M59)</f>
        <v>4.3555555555555552</v>
      </c>
      <c r="N57" s="42">
        <f ca="1">SUM(N58:N59)</f>
        <v>1.9230769230769231</v>
      </c>
      <c r="O57" s="42">
        <f ca="1">SUM(O58:O59)</f>
        <v>0</v>
      </c>
      <c r="P57" s="42">
        <f ca="1">SUM(P58:P59)</f>
        <v>25.384615384615383</v>
      </c>
      <c r="Q57" s="42">
        <f ca="1">SUM(Q58:Q59)</f>
        <v>0</v>
      </c>
      <c r="R57" s="42"/>
      <c r="S57" s="43">
        <f t="shared" ref="S57:AF57" ca="1" si="45">SUM(S58:S59)</f>
        <v>270.04444444444442</v>
      </c>
      <c r="T57" s="43">
        <f t="shared" ca="1" si="45"/>
        <v>119.23076923076924</v>
      </c>
      <c r="U57" s="43">
        <f ca="1">SUM(U58:U59)</f>
        <v>0</v>
      </c>
      <c r="V57" s="43">
        <f t="shared" ca="1" si="45"/>
        <v>1573.8461538461538</v>
      </c>
      <c r="W57" s="43">
        <f ca="1">SUM(W58:W59)</f>
        <v>0</v>
      </c>
      <c r="X57" s="43">
        <f t="shared" ca="1" si="45"/>
        <v>4757</v>
      </c>
      <c r="Y57" s="43">
        <f t="shared" ca="1" si="45"/>
        <v>6720.1213675213676</v>
      </c>
      <c r="Z57" s="40">
        <f t="shared" ca="1" si="45"/>
        <v>391.5644444444444</v>
      </c>
      <c r="AA57" s="40">
        <f t="shared" ca="1" si="45"/>
        <v>172.88461538461539</v>
      </c>
      <c r="AB57" s="40">
        <f ca="1">SUM(AB58:AB59)</f>
        <v>0</v>
      </c>
      <c r="AC57" s="40">
        <f t="shared" ca="1" si="45"/>
        <v>2282.0769230769229</v>
      </c>
      <c r="AD57" s="40">
        <f ca="1">SUM(AD58:AD59)</f>
        <v>0</v>
      </c>
      <c r="AE57" s="40">
        <f t="shared" ca="1" si="45"/>
        <v>5946.25</v>
      </c>
      <c r="AF57" s="40">
        <f t="shared" ca="1" si="45"/>
        <v>8792.7759829059833</v>
      </c>
    </row>
    <row r="58" spans="1:32">
      <c r="A58" t="str" cm="1">
        <f t="array" ref="A58">IF(ISBLANK(F58),"",INDEX(CompList[ID],_xlfn.XMATCH(F58,CompList[items],0)))</f>
        <v>ME00138</v>
      </c>
      <c r="E58">
        <v>1</v>
      </c>
      <c r="F58" s="38" t="s">
        <v>3410</v>
      </c>
      <c r="G58">
        <v>1</v>
      </c>
      <c r="H58">
        <v>1</v>
      </c>
      <c r="I58">
        <f ca="1">IF(ISBLANK(G58),"",G58*OFFSET(I58,-E58,-6))</f>
        <v>1</v>
      </c>
      <c r="J58">
        <f ca="1">IF(ISBLANK(H58),"",H58*OFFSET(J58,-E58,-6))</f>
        <v>1</v>
      </c>
      <c r="K58" s="10">
        <f>Drivers!$B$11</f>
        <v>0.25</v>
      </c>
      <c r="L58" s="10">
        <f>Drivers!$B$12</f>
        <v>0.45</v>
      </c>
      <c r="M58" s="37" cm="1">
        <f t="array" aca="1" ref="M58" ca="1">IF(ISBLANK($F58),"",INDEX(CompList[Design
'[h']],_xlfn.XMATCH($F58,CompList[items],0)))*I58</f>
        <v>4.3555555555555552</v>
      </c>
      <c r="N58" s="37" cm="1">
        <f t="array" aca="1" ref="N58" ca="1">IF(ISBLANK($F58),"",INDEX(CompList[Construction
'[h']],_xlfn.XMATCH($F58,CompList[items],0)))*J58</f>
        <v>1.9230769230769231</v>
      </c>
      <c r="O58" s="37" cm="1">
        <f t="array" aca="1" ref="O58" ca="1">IF(ISBLANK($F58),"",INDEX(CompList[Debug/Tryout '[h']],_xlfn.XMATCH($F58,CompList[items],0)))*J58</f>
        <v>0</v>
      </c>
      <c r="P58" s="37" cm="1">
        <f t="array" aca="1" ref="P58" ca="1">IF(ISBLANK($F58),"",INDEX(CompList[Installation
'[h']],_xlfn.XMATCH($F58,CompList[items],0)))*J58</f>
        <v>25.384615384615383</v>
      </c>
      <c r="Q58" s="37" cm="1">
        <f t="array" aca="1" ref="Q58" ca="1">IF(ISBLANK($F58),"",INDEX(CompList[Start up @ Client '[h']],_xlfn.XMATCH($F58,CompList[items],0)))*J58</f>
        <v>0</v>
      </c>
      <c r="R58" s="37" cm="1">
        <f t="array" ref="R58">IF(ISBLANK($F58),"",INDEX(CompList[Materail
Rate
 '[$/qua']],_xlfn.XMATCH($F58,CompList[items],0)))</f>
        <v>4507</v>
      </c>
      <c r="S58" s="33">
        <f ca="1">M58*Drivers!$D$4</f>
        <v>270.04444444444442</v>
      </c>
      <c r="T58" s="33">
        <f ca="1">N58*Drivers!$D$4</f>
        <v>119.23076923076924</v>
      </c>
      <c r="U58" s="33">
        <f ca="1">O58*Drivers!$D$4</f>
        <v>0</v>
      </c>
      <c r="V58" s="33">
        <f ca="1">P58*Drivers!$D$4</f>
        <v>1573.8461538461538</v>
      </c>
      <c r="W58" s="33">
        <f ca="1">Q58*Drivers!$D$4</f>
        <v>0</v>
      </c>
      <c r="X58" s="33">
        <f ca="1">R58*J58</f>
        <v>4507</v>
      </c>
      <c r="Y58" s="33">
        <f ca="1">SUM(S58:X58)</f>
        <v>6470.1213675213676</v>
      </c>
      <c r="Z58">
        <f t="shared" ref="Z58:AB59" ca="1" si="46">S58*($L58+1)</f>
        <v>391.5644444444444</v>
      </c>
      <c r="AA58">
        <f t="shared" ca="1" si="46"/>
        <v>172.88461538461539</v>
      </c>
      <c r="AB58">
        <f t="shared" ca="1" si="46"/>
        <v>0</v>
      </c>
      <c r="AC58">
        <f ca="1">V58*($L58+1)</f>
        <v>2282.0769230769229</v>
      </c>
      <c r="AD58">
        <f ca="1">W58*($L58+1)</f>
        <v>0</v>
      </c>
      <c r="AE58">
        <f ca="1">X58*(K58+1)</f>
        <v>5633.75</v>
      </c>
      <c r="AF58">
        <f ca="1">SUM(Z58:AE58)</f>
        <v>8480.2759829059833</v>
      </c>
    </row>
    <row r="59" spans="1:32">
      <c r="A59" t="str" cm="1">
        <f t="array" ref="A59">IF(ISBLANK(F59),"",INDEX(CompList[ID],_xlfn.XMATCH(F59,CompList[items],0)))</f>
        <v>ME00231</v>
      </c>
      <c r="E59">
        <v>2</v>
      </c>
      <c r="F59" s="38" t="s">
        <v>3474</v>
      </c>
      <c r="G59">
        <v>1</v>
      </c>
      <c r="H59">
        <v>1</v>
      </c>
      <c r="I59">
        <f ca="1">IF(ISBLANK(G59),"",G59*OFFSET(I59,-E59,-6))</f>
        <v>1</v>
      </c>
      <c r="J59">
        <f ca="1">IF(ISBLANK(H59),"",H59*OFFSET(J59,-E59,-6))</f>
        <v>1</v>
      </c>
      <c r="K59" s="10">
        <f>Drivers!$B$11</f>
        <v>0.25</v>
      </c>
      <c r="L59" s="10">
        <f>Drivers!$B$12</f>
        <v>0.45</v>
      </c>
      <c r="M59" s="37" cm="1">
        <f t="array" aca="1" ref="M59" ca="1">IF(ISBLANK($F59),"",INDEX(CompList[Design
'[h']],_xlfn.XMATCH($F59,CompList[items],0)))*I59</f>
        <v>0</v>
      </c>
      <c r="N59" s="37" cm="1">
        <f t="array" aca="1" ref="N59" ca="1">IF(ISBLANK($F59),"",INDEX(CompList[Construction
'[h']],_xlfn.XMATCH($F59,CompList[items],0)))*J59</f>
        <v>0</v>
      </c>
      <c r="O59" s="37" cm="1">
        <f t="array" aca="1" ref="O59" ca="1">IF(ISBLANK($F59),"",INDEX(CompList[Debug/Tryout '[h']],_xlfn.XMATCH($F59,CompList[items],0)))*J59</f>
        <v>0</v>
      </c>
      <c r="P59" s="37" cm="1">
        <f t="array" aca="1" ref="P59" ca="1">IF(ISBLANK($F59),"",INDEX(CompList[Installation
'[h']],_xlfn.XMATCH($F59,CompList[items],0)))*J59</f>
        <v>0</v>
      </c>
      <c r="Q59" s="37" cm="1">
        <f t="array" aca="1" ref="Q59" ca="1">IF(ISBLANK($F59),"",INDEX(CompList[Start up @ Client '[h']],_xlfn.XMATCH($F59,CompList[items],0)))*J59</f>
        <v>0</v>
      </c>
      <c r="R59" s="37" cm="1">
        <f t="array" ref="R59">IF(ISBLANK($F59),"",INDEX(CompList[Materail
Rate
 '[$/qua']],_xlfn.XMATCH($F59,CompList[items],0)))</f>
        <v>250</v>
      </c>
      <c r="S59" s="33">
        <f ca="1">M59*Drivers!$D$4</f>
        <v>0</v>
      </c>
      <c r="T59" s="33">
        <f ca="1">N59*Drivers!$D$4</f>
        <v>0</v>
      </c>
      <c r="U59" s="33">
        <f ca="1">O59*Drivers!$D$4</f>
        <v>0</v>
      </c>
      <c r="V59" s="33">
        <f ca="1">P59*Drivers!$D$4</f>
        <v>0</v>
      </c>
      <c r="W59" s="33">
        <f ca="1">Q59*Drivers!$D$4</f>
        <v>0</v>
      </c>
      <c r="X59" s="33">
        <f ca="1">R59*J59</f>
        <v>250</v>
      </c>
      <c r="Y59" s="33">
        <f ca="1">SUM(S59:X59)</f>
        <v>250</v>
      </c>
      <c r="Z59">
        <f t="shared" ca="1" si="46"/>
        <v>0</v>
      </c>
      <c r="AA59">
        <f t="shared" ca="1" si="46"/>
        <v>0</v>
      </c>
      <c r="AB59">
        <f t="shared" ca="1" si="46"/>
        <v>0</v>
      </c>
      <c r="AC59">
        <f ca="1">V59*($L59+1)</f>
        <v>0</v>
      </c>
      <c r="AD59">
        <f ca="1">W59*($L59+1)</f>
        <v>0</v>
      </c>
      <c r="AE59">
        <f ca="1">X59*(K59+1)</f>
        <v>312.5</v>
      </c>
      <c r="AF59">
        <f ca="1">SUM(Z59:AE59)</f>
        <v>312.5</v>
      </c>
    </row>
    <row r="60" spans="1:32" s="40" customFormat="1">
      <c r="A60" s="40" t="str" cm="1">
        <f t="array" ref="A60">IF(ISBLANK(F60),"",INDEX(CompList[ID],_xlfn.XMATCH(F60,CompList[items],0)))</f>
        <v/>
      </c>
      <c r="B60" s="40" t="s">
        <v>126</v>
      </c>
      <c r="C60" s="40">
        <v>1</v>
      </c>
      <c r="D60" s="40">
        <v>1</v>
      </c>
      <c r="K60" s="41"/>
      <c r="L60" s="41"/>
      <c r="M60" s="42">
        <f ca="1">SUM(M61:M63)</f>
        <v>0</v>
      </c>
      <c r="N60" s="42">
        <f ca="1">SUM(N61:N63)</f>
        <v>0</v>
      </c>
      <c r="O60" s="42">
        <f ca="1">SUM(O61:O63)</f>
        <v>0</v>
      </c>
      <c r="P60" s="42">
        <f ca="1">SUM(P61:P63)</f>
        <v>0</v>
      </c>
      <c r="Q60" s="42">
        <f ca="1">SUM(Q61:Q63)</f>
        <v>0</v>
      </c>
      <c r="R60" s="42"/>
      <c r="S60" s="43">
        <f t="shared" ref="S60:AF60" ca="1" si="47">SUM(S61:S63)</f>
        <v>0</v>
      </c>
      <c r="T60" s="43">
        <f t="shared" ca="1" si="47"/>
        <v>0</v>
      </c>
      <c r="U60" s="43">
        <f ca="1">SUM(U61:U63)</f>
        <v>0</v>
      </c>
      <c r="V60" s="43">
        <f t="shared" ca="1" si="47"/>
        <v>0</v>
      </c>
      <c r="W60" s="43">
        <f ca="1">SUM(W61:W63)</f>
        <v>0</v>
      </c>
      <c r="X60" s="43">
        <f t="shared" ca="1" si="47"/>
        <v>1870</v>
      </c>
      <c r="Y60" s="43">
        <f t="shared" ca="1" si="47"/>
        <v>1870</v>
      </c>
      <c r="Z60" s="40">
        <f t="shared" ca="1" si="47"/>
        <v>0</v>
      </c>
      <c r="AA60" s="40">
        <f t="shared" ca="1" si="47"/>
        <v>0</v>
      </c>
      <c r="AB60" s="40">
        <f ca="1">SUM(AB61:AB63)</f>
        <v>0</v>
      </c>
      <c r="AC60" s="40">
        <f t="shared" ca="1" si="47"/>
        <v>0</v>
      </c>
      <c r="AD60" s="40">
        <f ca="1">SUM(AD61:AD63)</f>
        <v>0</v>
      </c>
      <c r="AE60" s="40">
        <f t="shared" ca="1" si="47"/>
        <v>2337.5</v>
      </c>
      <c r="AF60" s="40">
        <f t="shared" ca="1" si="47"/>
        <v>2337.5</v>
      </c>
    </row>
    <row r="61" spans="1:32">
      <c r="A61" t="str" cm="1">
        <f t="array" ref="A61">IF(ISBLANK(F61),"",INDEX(CompList[ID],_xlfn.XMATCH(F61,CompList[items],0)))</f>
        <v>ME00165</v>
      </c>
      <c r="E61">
        <v>1</v>
      </c>
      <c r="F61" s="38" t="s">
        <v>3429</v>
      </c>
      <c r="G61">
        <v>1</v>
      </c>
      <c r="H61">
        <v>1</v>
      </c>
      <c r="I61">
        <f ca="1">IF(ISBLANK(G61),"",G61*OFFSET(I61,-E61,-6))</f>
        <v>1</v>
      </c>
      <c r="J61">
        <f ca="1">IF(ISBLANK(H61),"",H61*OFFSET(J61,-E61,-6))</f>
        <v>1</v>
      </c>
      <c r="K61" s="10">
        <f>Drivers!$B$11</f>
        <v>0.25</v>
      </c>
      <c r="L61" s="10">
        <f>Drivers!$B$12</f>
        <v>0.45</v>
      </c>
      <c r="M61" s="37" cm="1">
        <f t="array" aca="1" ref="M61" ca="1">IF(ISBLANK($F61),"",INDEX(CompList[Design
'[h']],_xlfn.XMATCH($F61,CompList[items],0)))*I61</f>
        <v>0</v>
      </c>
      <c r="N61" s="37" cm="1">
        <f t="array" aca="1" ref="N61" ca="1">IF(ISBLANK($F61),"",INDEX(CompList[Construction
'[h']],_xlfn.XMATCH($F61,CompList[items],0)))*J61</f>
        <v>0</v>
      </c>
      <c r="O61" s="37" cm="1">
        <f t="array" aca="1" ref="O61" ca="1">IF(ISBLANK($F61),"",INDEX(CompList[Debug/Tryout '[h']],_xlfn.XMATCH($F61,CompList[items],0)))*J61</f>
        <v>0</v>
      </c>
      <c r="P61" s="37" cm="1">
        <f t="array" aca="1" ref="P61" ca="1">IF(ISBLANK($F61),"",INDEX(CompList[Installation
'[h']],_xlfn.XMATCH($F61,CompList[items],0)))*J61</f>
        <v>0</v>
      </c>
      <c r="Q61" s="37" cm="1">
        <f t="array" aca="1" ref="Q61" ca="1">IF(ISBLANK($F61),"",INDEX(CompList[Start up @ Client '[h']],_xlfn.XMATCH($F61,CompList[items],0)))*J61</f>
        <v>0</v>
      </c>
      <c r="R61" s="37" cm="1">
        <f t="array" ref="R61">IF(ISBLANK($F61),"",INDEX(CompList[Materail
Rate
 '[$/qua']],_xlfn.XMATCH($F61,CompList[items],0)))</f>
        <v>300</v>
      </c>
      <c r="S61" s="33">
        <f ca="1">M61*Drivers!$D$4</f>
        <v>0</v>
      </c>
      <c r="T61" s="33">
        <f ca="1">N61*Drivers!$D$4</f>
        <v>0</v>
      </c>
      <c r="U61" s="33">
        <f ca="1">O61*Drivers!$D$4</f>
        <v>0</v>
      </c>
      <c r="V61" s="33">
        <f ca="1">P61*Drivers!$D$4</f>
        <v>0</v>
      </c>
      <c r="W61" s="33">
        <f ca="1">Q61*Drivers!$D$4</f>
        <v>0</v>
      </c>
      <c r="X61" s="33">
        <f ca="1">R61*J61</f>
        <v>300</v>
      </c>
      <c r="Y61" s="33">
        <f ca="1">SUM(S61:X61)</f>
        <v>300</v>
      </c>
      <c r="Z61">
        <f t="shared" ref="Z61:AB63" ca="1" si="48">S61*($L61+1)</f>
        <v>0</v>
      </c>
      <c r="AA61">
        <f t="shared" ca="1" si="48"/>
        <v>0</v>
      </c>
      <c r="AB61">
        <f t="shared" ca="1" si="48"/>
        <v>0</v>
      </c>
      <c r="AC61">
        <f t="shared" ref="AC61:AD63" ca="1" si="49">V61*($L61+1)</f>
        <v>0</v>
      </c>
      <c r="AD61">
        <f t="shared" ca="1" si="49"/>
        <v>0</v>
      </c>
      <c r="AE61">
        <f ca="1">X61*(K61+1)</f>
        <v>375</v>
      </c>
      <c r="AF61">
        <f ca="1">SUM(Z61:AE61)</f>
        <v>375</v>
      </c>
    </row>
    <row r="62" spans="1:32">
      <c r="A62" t="str" cm="1">
        <f t="array" ref="A62">IF(ISBLANK(F62),"",INDEX(CompList[ID],_xlfn.XMATCH(F62,CompList[items],0)))</f>
        <v>ME00228</v>
      </c>
      <c r="E62">
        <v>2</v>
      </c>
      <c r="F62" s="38" t="s">
        <v>3471</v>
      </c>
      <c r="G62">
        <v>1</v>
      </c>
      <c r="H62">
        <v>1</v>
      </c>
      <c r="I62">
        <f ca="1">IF(ISBLANK(G62),"",G62*OFFSET(I62,-E62,-6))</f>
        <v>1</v>
      </c>
      <c r="J62">
        <f ca="1">IF(ISBLANK(H62),"",H62*OFFSET(J62,-E62,-6))</f>
        <v>1</v>
      </c>
      <c r="K62" s="10">
        <f>Drivers!$B$11</f>
        <v>0.25</v>
      </c>
      <c r="L62" s="10">
        <f>Drivers!$B$12</f>
        <v>0.45</v>
      </c>
      <c r="M62" s="37" cm="1">
        <f t="array" aca="1" ref="M62" ca="1">IF(ISBLANK($F62),"",INDEX(CompList[Design
'[h']],_xlfn.XMATCH($F62,CompList[items],0)))*I62</f>
        <v>0</v>
      </c>
      <c r="N62" s="37" cm="1">
        <f t="array" aca="1" ref="N62" ca="1">IF(ISBLANK($F62),"",INDEX(CompList[Construction
'[h']],_xlfn.XMATCH($F62,CompList[items],0)))*J62</f>
        <v>0</v>
      </c>
      <c r="O62" s="37" cm="1">
        <f t="array" aca="1" ref="O62" ca="1">IF(ISBLANK($F62),"",INDEX(CompList[Debug/Tryout '[h']],_xlfn.XMATCH($F62,CompList[items],0)))*J62</f>
        <v>0</v>
      </c>
      <c r="P62" s="37" cm="1">
        <f t="array" aca="1" ref="P62" ca="1">IF(ISBLANK($F62),"",INDEX(CompList[Installation
'[h']],_xlfn.XMATCH($F62,CompList[items],0)))*J62</f>
        <v>0</v>
      </c>
      <c r="Q62" s="37" cm="1">
        <f t="array" aca="1" ref="Q62" ca="1">IF(ISBLANK($F62),"",INDEX(CompList[Start up @ Client '[h']],_xlfn.XMATCH($F62,CompList[items],0)))*J62</f>
        <v>0</v>
      </c>
      <c r="R62" s="37" cm="1">
        <f t="array" ref="R62">IF(ISBLANK($F62),"",INDEX(CompList[Materail
Rate
 '[$/qua']],_xlfn.XMATCH($F62,CompList[items],0)))</f>
        <v>1300</v>
      </c>
      <c r="S62" s="33">
        <f ca="1">M62*Drivers!$D$4</f>
        <v>0</v>
      </c>
      <c r="T62" s="33">
        <f ca="1">N62*Drivers!$D$4</f>
        <v>0</v>
      </c>
      <c r="U62" s="33">
        <f ca="1">O62*Drivers!$D$4</f>
        <v>0</v>
      </c>
      <c r="V62" s="33">
        <f ca="1">P62*Drivers!$D$4</f>
        <v>0</v>
      </c>
      <c r="W62" s="33">
        <f ca="1">Q62*Drivers!$D$4</f>
        <v>0</v>
      </c>
      <c r="X62" s="33">
        <f ca="1">R62*J62</f>
        <v>1300</v>
      </c>
      <c r="Y62" s="33">
        <f ca="1">SUM(S62:X62)</f>
        <v>1300</v>
      </c>
      <c r="Z62">
        <f t="shared" ca="1" si="48"/>
        <v>0</v>
      </c>
      <c r="AA62">
        <f t="shared" ca="1" si="48"/>
        <v>0</v>
      </c>
      <c r="AB62">
        <f t="shared" ca="1" si="48"/>
        <v>0</v>
      </c>
      <c r="AC62">
        <f t="shared" ca="1" si="49"/>
        <v>0</v>
      </c>
      <c r="AD62">
        <f t="shared" ca="1" si="49"/>
        <v>0</v>
      </c>
      <c r="AE62">
        <f ca="1">X62*(K62+1)</f>
        <v>1625</v>
      </c>
      <c r="AF62">
        <f ca="1">SUM(Z62:AE62)</f>
        <v>1625</v>
      </c>
    </row>
    <row r="63" spans="1:32">
      <c r="A63" t="str" cm="1">
        <f t="array" ref="A63">IF(ISBLANK(F63),"",INDEX(CompList[ID],_xlfn.XMATCH(F63,CompList[items],0)))</f>
        <v>ME00229</v>
      </c>
      <c r="E63">
        <v>3</v>
      </c>
      <c r="F63" s="38" t="s">
        <v>3472</v>
      </c>
      <c r="G63">
        <v>1</v>
      </c>
      <c r="H63">
        <v>2</v>
      </c>
      <c r="I63">
        <f ca="1">IF(ISBLANK(G63),"",G63*OFFSET(I63,-E63,-6))</f>
        <v>1</v>
      </c>
      <c r="J63">
        <f ca="1">IF(ISBLANK(H63),"",H63*OFFSET(J63,-E63,-6))</f>
        <v>2</v>
      </c>
      <c r="K63" s="10">
        <f>Drivers!$B$11</f>
        <v>0.25</v>
      </c>
      <c r="L63" s="10">
        <f>Drivers!$B$12</f>
        <v>0.45</v>
      </c>
      <c r="M63" s="37" cm="1">
        <f t="array" aca="1" ref="M63" ca="1">IF(ISBLANK($F63),"",INDEX(CompList[Design
'[h']],_xlfn.XMATCH($F63,CompList[items],0)))*I63</f>
        <v>0</v>
      </c>
      <c r="N63" s="37" cm="1">
        <f t="array" aca="1" ref="N63" ca="1">IF(ISBLANK($F63),"",INDEX(CompList[Construction
'[h']],_xlfn.XMATCH($F63,CompList[items],0)))*J63</f>
        <v>0</v>
      </c>
      <c r="O63" s="37" cm="1">
        <f t="array" aca="1" ref="O63" ca="1">IF(ISBLANK($F63),"",INDEX(CompList[Debug/Tryout '[h']],_xlfn.XMATCH($F63,CompList[items],0)))*J63</f>
        <v>0</v>
      </c>
      <c r="P63" s="37" cm="1">
        <f t="array" aca="1" ref="P63" ca="1">IF(ISBLANK($F63),"",INDEX(CompList[Installation
'[h']],_xlfn.XMATCH($F63,CompList[items],0)))*J63</f>
        <v>0</v>
      </c>
      <c r="Q63" s="37" cm="1">
        <f t="array" aca="1" ref="Q63" ca="1">IF(ISBLANK($F63),"",INDEX(CompList[Start up @ Client '[h']],_xlfn.XMATCH($F63,CompList[items],0)))*J63</f>
        <v>0</v>
      </c>
      <c r="R63" s="37" cm="1">
        <f t="array" ref="R63">IF(ISBLANK($F63),"",INDEX(CompList[Materail
Rate
 '[$/qua']],_xlfn.XMATCH($F63,CompList[items],0)))</f>
        <v>135</v>
      </c>
      <c r="S63" s="33">
        <f ca="1">M63*Drivers!$D$4</f>
        <v>0</v>
      </c>
      <c r="T63" s="33">
        <f ca="1">N63*Drivers!$D$4</f>
        <v>0</v>
      </c>
      <c r="U63" s="33">
        <f ca="1">O63*Drivers!$D$4</f>
        <v>0</v>
      </c>
      <c r="V63" s="33">
        <f ca="1">P63*Drivers!$D$4</f>
        <v>0</v>
      </c>
      <c r="W63" s="33">
        <f ca="1">Q63*Drivers!$D$4</f>
        <v>0</v>
      </c>
      <c r="X63" s="33">
        <f ca="1">R63*J63</f>
        <v>270</v>
      </c>
      <c r="Y63" s="33">
        <f ca="1">SUM(S63:X63)</f>
        <v>270</v>
      </c>
      <c r="Z63">
        <f t="shared" ca="1" si="48"/>
        <v>0</v>
      </c>
      <c r="AA63">
        <f t="shared" ca="1" si="48"/>
        <v>0</v>
      </c>
      <c r="AB63">
        <f t="shared" ca="1" si="48"/>
        <v>0</v>
      </c>
      <c r="AC63">
        <f t="shared" ca="1" si="49"/>
        <v>0</v>
      </c>
      <c r="AD63">
        <f t="shared" ca="1" si="49"/>
        <v>0</v>
      </c>
      <c r="AE63">
        <f ca="1">X63*(K63+1)</f>
        <v>337.5</v>
      </c>
      <c r="AF63">
        <f ca="1">SUM(Z63:AE63)</f>
        <v>337.5</v>
      </c>
    </row>
    <row r="64" spans="1:32" s="40" customFormat="1">
      <c r="A64" s="40" t="str" cm="1">
        <f t="array" ref="A64">IF(ISBLANK(F64),"",INDEX(CompList[ID],_xlfn.XMATCH(F64,CompList[items],0)))</f>
        <v/>
      </c>
      <c r="B64" s="40" t="s">
        <v>127</v>
      </c>
      <c r="C64" s="40">
        <v>1</v>
      </c>
      <c r="D64" s="40">
        <v>1</v>
      </c>
      <c r="K64" s="41"/>
      <c r="L64" s="41"/>
      <c r="M64" s="42">
        <f ca="1">SUM(M65:M72)</f>
        <v>41.93333333333333</v>
      </c>
      <c r="N64" s="42">
        <f ca="1">SUM(N65:N72)</f>
        <v>125.9</v>
      </c>
      <c r="O64" s="42">
        <f ca="1">SUM(O65:O72)</f>
        <v>0</v>
      </c>
      <c r="P64" s="42">
        <f ca="1">SUM(P65:P72)</f>
        <v>110.76923076923077</v>
      </c>
      <c r="Q64" s="42">
        <f ca="1">SUM(Q65:Q72)</f>
        <v>0</v>
      </c>
      <c r="R64" s="42"/>
      <c r="S64" s="43">
        <f t="shared" ref="S64:AF64" ca="1" si="50">SUM(S65:S72)</f>
        <v>2599.8666666666668</v>
      </c>
      <c r="T64" s="43">
        <f t="shared" ca="1" si="50"/>
        <v>7805.8000000000011</v>
      </c>
      <c r="U64" s="43">
        <f ca="1">SUM(U65:U72)</f>
        <v>0</v>
      </c>
      <c r="V64" s="43">
        <f t="shared" ca="1" si="50"/>
        <v>6867.6923076923067</v>
      </c>
      <c r="W64" s="43">
        <f ca="1">SUM(W65:W72)</f>
        <v>0</v>
      </c>
      <c r="X64" s="43">
        <f t="shared" ca="1" si="50"/>
        <v>33997.5</v>
      </c>
      <c r="Y64" s="43">
        <f t="shared" ca="1" si="50"/>
        <v>51270.858974358976</v>
      </c>
      <c r="Z64" s="40">
        <f t="shared" ca="1" si="50"/>
        <v>3769.8066666666664</v>
      </c>
      <c r="AA64" s="40">
        <f t="shared" ca="1" si="50"/>
        <v>11318.410000000002</v>
      </c>
      <c r="AB64" s="40">
        <f ca="1">SUM(AB65:AB72)</f>
        <v>0</v>
      </c>
      <c r="AC64" s="40">
        <f t="shared" ca="1" si="50"/>
        <v>9958.1538461538457</v>
      </c>
      <c r="AD64" s="40">
        <f ca="1">SUM(AD65:AD72)</f>
        <v>0</v>
      </c>
      <c r="AE64" s="40">
        <f t="shared" ca="1" si="50"/>
        <v>42496.875</v>
      </c>
      <c r="AF64" s="40">
        <f t="shared" ca="1" si="50"/>
        <v>67543.245512820518</v>
      </c>
    </row>
    <row r="65" spans="1:32">
      <c r="A65" t="str" cm="1">
        <f t="array" ref="A65">IF(ISBLANK(F65),"",INDEX(CompList[ID],_xlfn.XMATCH(F65,CompList[items],0)))</f>
        <v>ME00179</v>
      </c>
      <c r="E65">
        <v>1</v>
      </c>
      <c r="F65" s="38" t="s">
        <v>62</v>
      </c>
      <c r="G65">
        <v>1</v>
      </c>
      <c r="H65">
        <v>1</v>
      </c>
      <c r="I65">
        <f t="shared" ref="I65:I72" ca="1" si="51">IF(ISBLANK(G65),"",G65*OFFSET(I65,-E65,-6))</f>
        <v>1</v>
      </c>
      <c r="J65">
        <f t="shared" ref="J65:J72" ca="1" si="52">IF(ISBLANK(H65),"",H65*OFFSET(J65,-E65,-6))</f>
        <v>1</v>
      </c>
      <c r="K65" s="10">
        <f>Drivers!$B$11</f>
        <v>0.25</v>
      </c>
      <c r="L65" s="10">
        <f>Drivers!$B$12</f>
        <v>0.45</v>
      </c>
      <c r="M65" s="37" cm="1">
        <f t="array" aca="1" ref="M65" ca="1">IF(ISBLANK($F65),"",INDEX(CompList[Design
'[h']],_xlfn.XMATCH($F65,CompList[items],0)))*I65</f>
        <v>0</v>
      </c>
      <c r="N65" s="37" cm="1">
        <f t="array" aca="1" ref="N65" ca="1">IF(ISBLANK($F65),"",INDEX(CompList[Construction
'[h']],_xlfn.XMATCH($F65,CompList[items],0)))*J65</f>
        <v>0</v>
      </c>
      <c r="O65" s="37" cm="1">
        <f t="array" aca="1" ref="O65" ca="1">IF(ISBLANK($F65),"",INDEX(CompList[Debug/Tryout '[h']],_xlfn.XMATCH($F65,CompList[items],0)))*J65</f>
        <v>0</v>
      </c>
      <c r="P65" s="37" cm="1">
        <f t="array" aca="1" ref="P65" ca="1">IF(ISBLANK($F65),"",INDEX(CompList[Installation
'[h']],_xlfn.XMATCH($F65,CompList[items],0)))*J65</f>
        <v>0</v>
      </c>
      <c r="Q65" s="37" cm="1">
        <f t="array" aca="1" ref="Q65" ca="1">IF(ISBLANK($F65),"",INDEX(CompList[Start up @ Client '[h']],_xlfn.XMATCH($F65,CompList[items],0)))*J65</f>
        <v>0</v>
      </c>
      <c r="R65" s="37" cm="1">
        <f t="array" ref="R65">IF(ISBLANK($F65),"",INDEX(CompList[Materail
Rate
 '[$/qua']],_xlfn.XMATCH($F65,CompList[items],0)))</f>
        <v>2648</v>
      </c>
      <c r="S65" s="33">
        <f ca="1">M65*Drivers!$D$4</f>
        <v>0</v>
      </c>
      <c r="T65" s="33">
        <f ca="1">N65*Drivers!$D$4</f>
        <v>0</v>
      </c>
      <c r="U65" s="33">
        <f ca="1">O65*Drivers!$D$4</f>
        <v>0</v>
      </c>
      <c r="V65" s="33">
        <f ca="1">P65*Drivers!$D$4</f>
        <v>0</v>
      </c>
      <c r="W65" s="33">
        <f ca="1">Q65*Drivers!$D$4</f>
        <v>0</v>
      </c>
      <c r="X65" s="33">
        <f t="shared" ref="X65:X72" ca="1" si="53">R65*J65</f>
        <v>2648</v>
      </c>
      <c r="Y65" s="33">
        <f t="shared" ref="Y65:Y72" ca="1" si="54">SUM(S65:X65)</f>
        <v>2648</v>
      </c>
      <c r="Z65">
        <f t="shared" ref="Z65:Z72" ca="1" si="55">S65*($L65+1)</f>
        <v>0</v>
      </c>
      <c r="AA65">
        <f t="shared" ref="AA65:AB72" ca="1" si="56">T65*($L65+1)</f>
        <v>0</v>
      </c>
      <c r="AB65">
        <f t="shared" ca="1" si="56"/>
        <v>0</v>
      </c>
      <c r="AC65">
        <f t="shared" ref="AC65:AD72" ca="1" si="57">V65*($L65+1)</f>
        <v>0</v>
      </c>
      <c r="AD65">
        <f t="shared" ca="1" si="57"/>
        <v>0</v>
      </c>
      <c r="AE65">
        <f t="shared" ref="AE65:AE72" ca="1" si="58">X65*(K65+1)</f>
        <v>3310</v>
      </c>
      <c r="AF65">
        <f t="shared" ref="AF65:AF72" ca="1" si="59">SUM(Z65:AE65)</f>
        <v>3310</v>
      </c>
    </row>
    <row r="66" spans="1:32">
      <c r="A66" t="str" cm="1">
        <f t="array" ref="A66">IF(ISBLANK(F66),"",INDEX(CompList[ID],_xlfn.XMATCH(F66,CompList[items],0)))</f>
        <v>ME00231</v>
      </c>
      <c r="E66">
        <v>2</v>
      </c>
      <c r="F66" s="38" t="s">
        <v>3474</v>
      </c>
      <c r="G66">
        <v>1</v>
      </c>
      <c r="H66">
        <v>2</v>
      </c>
      <c r="I66">
        <f t="shared" ca="1" si="51"/>
        <v>1</v>
      </c>
      <c r="J66">
        <f t="shared" ca="1" si="52"/>
        <v>2</v>
      </c>
      <c r="K66" s="10">
        <f>Drivers!$B$11</f>
        <v>0.25</v>
      </c>
      <c r="L66" s="10">
        <f>Drivers!$B$12</f>
        <v>0.45</v>
      </c>
      <c r="M66" s="37" cm="1">
        <f t="array" aca="1" ref="M66" ca="1">IF(ISBLANK($F66),"",INDEX(CompList[Design
'[h']],_xlfn.XMATCH($F66,CompList[items],0)))*I66</f>
        <v>0</v>
      </c>
      <c r="N66" s="37" cm="1">
        <f t="array" aca="1" ref="N66" ca="1">IF(ISBLANK($F66),"",INDEX(CompList[Construction
'[h']],_xlfn.XMATCH($F66,CompList[items],0)))*J66</f>
        <v>0</v>
      </c>
      <c r="O66" s="37" cm="1">
        <f t="array" aca="1" ref="O66" ca="1">IF(ISBLANK($F66),"",INDEX(CompList[Debug/Tryout '[h']],_xlfn.XMATCH($F66,CompList[items],0)))*J66</f>
        <v>0</v>
      </c>
      <c r="P66" s="37" cm="1">
        <f t="array" aca="1" ref="P66" ca="1">IF(ISBLANK($F66),"",INDEX(CompList[Installation
'[h']],_xlfn.XMATCH($F66,CompList[items],0)))*J66</f>
        <v>0</v>
      </c>
      <c r="Q66" s="37" cm="1">
        <f t="array" aca="1" ref="Q66" ca="1">IF(ISBLANK($F66),"",INDEX(CompList[Start up @ Client '[h']],_xlfn.XMATCH($F66,CompList[items],0)))*J66</f>
        <v>0</v>
      </c>
      <c r="R66" s="37" cm="1">
        <f t="array" ref="R66">IF(ISBLANK($F66),"",INDEX(CompList[Materail
Rate
 '[$/qua']],_xlfn.XMATCH($F66,CompList[items],0)))</f>
        <v>250</v>
      </c>
      <c r="S66" s="33">
        <f ca="1">M66*Drivers!$D$4</f>
        <v>0</v>
      </c>
      <c r="T66" s="33">
        <f ca="1">N66*Drivers!$D$4</f>
        <v>0</v>
      </c>
      <c r="U66" s="33">
        <f ca="1">O66*Drivers!$D$4</f>
        <v>0</v>
      </c>
      <c r="V66" s="33">
        <f ca="1">P66*Drivers!$D$4</f>
        <v>0</v>
      </c>
      <c r="W66" s="33">
        <f ca="1">Q66*Drivers!$D$4</f>
        <v>0</v>
      </c>
      <c r="X66" s="33">
        <f t="shared" ca="1" si="53"/>
        <v>500</v>
      </c>
      <c r="Y66" s="33">
        <f t="shared" ca="1" si="54"/>
        <v>500</v>
      </c>
      <c r="Z66">
        <f t="shared" ca="1" si="55"/>
        <v>0</v>
      </c>
      <c r="AA66">
        <f t="shared" ca="1" si="56"/>
        <v>0</v>
      </c>
      <c r="AB66">
        <f t="shared" ca="1" si="56"/>
        <v>0</v>
      </c>
      <c r="AC66">
        <f t="shared" ca="1" si="57"/>
        <v>0</v>
      </c>
      <c r="AD66">
        <f t="shared" ca="1" si="57"/>
        <v>0</v>
      </c>
      <c r="AE66">
        <f t="shared" ca="1" si="58"/>
        <v>625</v>
      </c>
      <c r="AF66">
        <f t="shared" ca="1" si="59"/>
        <v>625</v>
      </c>
    </row>
    <row r="67" spans="1:32">
      <c r="A67" t="str" cm="1">
        <f t="array" ref="A67">IF(ISBLANK(F67),"",INDEX(CompList[ID],_xlfn.XMATCH(F67,CompList[items],0)))</f>
        <v>ME00227</v>
      </c>
      <c r="E67">
        <v>3</v>
      </c>
      <c r="F67" s="38" t="s">
        <v>3470</v>
      </c>
      <c r="G67">
        <v>1</v>
      </c>
      <c r="H67">
        <v>1</v>
      </c>
      <c r="I67">
        <f t="shared" ca="1" si="51"/>
        <v>1</v>
      </c>
      <c r="J67">
        <f t="shared" ca="1" si="52"/>
        <v>1</v>
      </c>
      <c r="K67" s="10">
        <f>Drivers!$B$11</f>
        <v>0.25</v>
      </c>
      <c r="L67" s="10">
        <f>Drivers!$B$12</f>
        <v>0.45</v>
      </c>
      <c r="M67" s="37" cm="1">
        <f t="array" aca="1" ref="M67" ca="1">IF(ISBLANK($F67),"",INDEX(CompList[Design
'[h']],_xlfn.XMATCH($F67,CompList[items],0)))*I67</f>
        <v>0</v>
      </c>
      <c r="N67" s="37" cm="1">
        <f t="array" aca="1" ref="N67" ca="1">IF(ISBLANK($F67),"",INDEX(CompList[Construction
'[h']],_xlfn.XMATCH($F67,CompList[items],0)))*J67</f>
        <v>2.6923076923076925</v>
      </c>
      <c r="O67" s="37" cm="1">
        <f t="array" aca="1" ref="O67" ca="1">IF(ISBLANK($F67),"",INDEX(CompList[Debug/Tryout '[h']],_xlfn.XMATCH($F67,CompList[items],0)))*J67</f>
        <v>0</v>
      </c>
      <c r="P67" s="37" cm="1">
        <f t="array" aca="1" ref="P67" ca="1">IF(ISBLANK($F67),"",INDEX(CompList[Installation
'[h']],_xlfn.XMATCH($F67,CompList[items],0)))*J67</f>
        <v>18.46153846153846</v>
      </c>
      <c r="Q67" s="37" cm="1">
        <f t="array" aca="1" ref="Q67" ca="1">IF(ISBLANK($F67),"",INDEX(CompList[Start up @ Client '[h']],_xlfn.XMATCH($F67,CompList[items],0)))*J67</f>
        <v>0</v>
      </c>
      <c r="R67" s="37" cm="1">
        <f t="array" ref="R67">IF(ISBLANK($F67),"",INDEX(CompList[Materail
Rate
 '[$/qua']],_xlfn.XMATCH($F67,CompList[items],0)))</f>
        <v>3918</v>
      </c>
      <c r="S67" s="33">
        <f ca="1">M67*Drivers!$D$4</f>
        <v>0</v>
      </c>
      <c r="T67" s="33">
        <f ca="1">N67*Drivers!$D$4</f>
        <v>166.92307692307693</v>
      </c>
      <c r="U67" s="33">
        <f ca="1">O67*Drivers!$D$4</f>
        <v>0</v>
      </c>
      <c r="V67" s="33">
        <f ca="1">P67*Drivers!$D$4</f>
        <v>1144.6153846153845</v>
      </c>
      <c r="W67" s="33">
        <f ca="1">Q67*Drivers!$D$4</f>
        <v>0</v>
      </c>
      <c r="X67" s="33">
        <f t="shared" ca="1" si="53"/>
        <v>3918</v>
      </c>
      <c r="Y67" s="33">
        <f t="shared" ca="1" si="54"/>
        <v>5229.538461538461</v>
      </c>
      <c r="Z67">
        <f t="shared" ca="1" si="55"/>
        <v>0</v>
      </c>
      <c r="AA67">
        <f t="shared" ca="1" si="56"/>
        <v>242.03846153846155</v>
      </c>
      <c r="AB67">
        <f t="shared" ca="1" si="56"/>
        <v>0</v>
      </c>
      <c r="AC67">
        <f t="shared" ca="1" si="57"/>
        <v>1659.6923076923076</v>
      </c>
      <c r="AD67">
        <f t="shared" ca="1" si="57"/>
        <v>0</v>
      </c>
      <c r="AE67">
        <f t="shared" ca="1" si="58"/>
        <v>4897.5</v>
      </c>
      <c r="AF67">
        <f t="shared" ca="1" si="59"/>
        <v>6799.2307692307695</v>
      </c>
    </row>
    <row r="68" spans="1:32">
      <c r="A68" t="str" cm="1">
        <f t="array" ref="A68">IF(ISBLANK(F68),"",INDEX(CompList[ID],_xlfn.XMATCH(F68,CompList[items],0)))</f>
        <v>ME00211</v>
      </c>
      <c r="E68">
        <v>4</v>
      </c>
      <c r="F68" s="39" t="s">
        <v>3457</v>
      </c>
      <c r="G68">
        <v>1</v>
      </c>
      <c r="H68">
        <v>1</v>
      </c>
      <c r="I68">
        <f t="shared" ca="1" si="51"/>
        <v>1</v>
      </c>
      <c r="J68">
        <f t="shared" ca="1" si="52"/>
        <v>1</v>
      </c>
      <c r="K68" s="10">
        <f>Drivers!$B$11</f>
        <v>0.25</v>
      </c>
      <c r="L68" s="10">
        <f>Drivers!$B$12</f>
        <v>0.45</v>
      </c>
      <c r="M68" s="37" cm="1">
        <f t="array" aca="1" ref="M68" ca="1">IF(ISBLANK($F68),"",INDEX(CompList[Design
'[h']],_xlfn.XMATCH($F68,CompList[items],0)))*I68</f>
        <v>3.8555555555555556</v>
      </c>
      <c r="N68" s="37" cm="1">
        <f t="array" aca="1" ref="N68" ca="1">IF(ISBLANK($F68),"",INDEX(CompList[Construction
'[h']],_xlfn.XMATCH($F68,CompList[items],0)))*J68</f>
        <v>39.230769230769234</v>
      </c>
      <c r="O68" s="37" cm="1">
        <f t="array" aca="1" ref="O68" ca="1">IF(ISBLANK($F68),"",INDEX(CompList[Debug/Tryout '[h']],_xlfn.XMATCH($F68,CompList[items],0)))*J68</f>
        <v>0</v>
      </c>
      <c r="P68" s="37" cm="1">
        <f t="array" aca="1" ref="P68" ca="1">IF(ISBLANK($F68),"",INDEX(CompList[Installation
'[h']],_xlfn.XMATCH($F68,CompList[items],0)))*J68</f>
        <v>33.846153846153847</v>
      </c>
      <c r="Q68" s="37" cm="1">
        <f t="array" aca="1" ref="Q68" ca="1">IF(ISBLANK($F68),"",INDEX(CompList[Start up @ Client '[h']],_xlfn.XMATCH($F68,CompList[items],0)))*J68</f>
        <v>0</v>
      </c>
      <c r="R68" s="37" cm="1">
        <f t="array" ref="R68">IF(ISBLANK($F68),"",INDEX(CompList[Materail
Rate
 '[$/qua']],_xlfn.XMATCH($F68,CompList[items],0)))</f>
        <v>9187</v>
      </c>
      <c r="S68" s="33">
        <f ca="1">M68*Drivers!$D$4</f>
        <v>239.04444444444445</v>
      </c>
      <c r="T68" s="33">
        <f ca="1">N68*Drivers!$D$4</f>
        <v>2432.3076923076924</v>
      </c>
      <c r="U68" s="33">
        <f ca="1">O68*Drivers!$D$4</f>
        <v>0</v>
      </c>
      <c r="V68" s="33">
        <f ca="1">P68*Drivers!$D$4</f>
        <v>2098.4615384615386</v>
      </c>
      <c r="W68" s="33">
        <f ca="1">Q68*Drivers!$D$4</f>
        <v>0</v>
      </c>
      <c r="X68" s="33">
        <f t="shared" ca="1" si="53"/>
        <v>9187</v>
      </c>
      <c r="Y68" s="33">
        <f t="shared" ca="1" si="54"/>
        <v>13956.813675213674</v>
      </c>
      <c r="Z68">
        <f t="shared" ca="1" si="55"/>
        <v>346.61444444444442</v>
      </c>
      <c r="AA68">
        <f t="shared" ca="1" si="56"/>
        <v>3526.8461538461538</v>
      </c>
      <c r="AB68">
        <f t="shared" ca="1" si="56"/>
        <v>0</v>
      </c>
      <c r="AC68">
        <f t="shared" ca="1" si="57"/>
        <v>3042.7692307692309</v>
      </c>
      <c r="AD68">
        <f t="shared" ca="1" si="57"/>
        <v>0</v>
      </c>
      <c r="AE68">
        <f t="shared" ca="1" si="58"/>
        <v>11483.75</v>
      </c>
      <c r="AF68">
        <f t="shared" ca="1" si="59"/>
        <v>18399.97982905983</v>
      </c>
    </row>
    <row r="69" spans="1:32">
      <c r="A69" t="str" cm="1">
        <f t="array" ref="A69">IF(ISBLANK(F69),"",INDEX(CompList[ID],_xlfn.XMATCH(F69,CompList[items],0)))</f>
        <v>ME00115</v>
      </c>
      <c r="E69">
        <v>5</v>
      </c>
      <c r="F69" s="39" t="s">
        <v>65</v>
      </c>
      <c r="G69">
        <v>1</v>
      </c>
      <c r="H69">
        <v>1</v>
      </c>
      <c r="I69">
        <f t="shared" ca="1" si="51"/>
        <v>1</v>
      </c>
      <c r="J69">
        <f t="shared" ca="1" si="52"/>
        <v>1</v>
      </c>
      <c r="K69" s="10">
        <f>Drivers!$B$11</f>
        <v>0.25</v>
      </c>
      <c r="L69" s="10">
        <f>Drivers!$B$12</f>
        <v>0.45</v>
      </c>
      <c r="M69" s="37" cm="1">
        <f t="array" aca="1" ref="M69" ca="1">IF(ISBLANK($F69),"",INDEX(CompList[Design
'[h']],_xlfn.XMATCH($F69,CompList[items],0)))*I69</f>
        <v>25.633333333333333</v>
      </c>
      <c r="N69" s="37" cm="1">
        <f t="array" aca="1" ref="N69" ca="1">IF(ISBLANK($F69),"",INDEX(CompList[Construction
'[h']],_xlfn.XMATCH($F69,CompList[items],0)))*J69</f>
        <v>78.592307692307699</v>
      </c>
      <c r="O69" s="37" cm="1">
        <f t="array" aca="1" ref="O69" ca="1">IF(ISBLANK($F69),"",INDEX(CompList[Debug/Tryout '[h']],_xlfn.XMATCH($F69,CompList[items],0)))*J69</f>
        <v>0</v>
      </c>
      <c r="P69" s="37" cm="1">
        <f t="array" aca="1" ref="P69" ca="1">IF(ISBLANK($F69),"",INDEX(CompList[Installation
'[h']],_xlfn.XMATCH($F69,CompList[items],0)))*J69</f>
        <v>58.46153846153846</v>
      </c>
      <c r="Q69" s="37" cm="1">
        <f t="array" aca="1" ref="Q69" ca="1">IF(ISBLANK($F69),"",INDEX(CompList[Start up @ Client '[h']],_xlfn.XMATCH($F69,CompList[items],0)))*J69</f>
        <v>0</v>
      </c>
      <c r="R69" s="37" cm="1">
        <f t="array" ref="R69">IF(ISBLANK($F69),"",INDEX(CompList[Materail
Rate
 '[$/qua']],_xlfn.XMATCH($F69,CompList[items],0)))</f>
        <v>1887</v>
      </c>
      <c r="S69" s="33">
        <f ca="1">M69*Drivers!$D$4</f>
        <v>1589.2666666666667</v>
      </c>
      <c r="T69" s="33">
        <f ca="1">N69*Drivers!$D$4</f>
        <v>4872.7230769230773</v>
      </c>
      <c r="U69" s="33">
        <f ca="1">O69*Drivers!$D$4</f>
        <v>0</v>
      </c>
      <c r="V69" s="33">
        <f ca="1">P69*Drivers!$D$4</f>
        <v>3624.6153846153843</v>
      </c>
      <c r="W69" s="33">
        <f ca="1">Q69*Drivers!$D$4</f>
        <v>0</v>
      </c>
      <c r="X69" s="33">
        <f t="shared" ca="1" si="53"/>
        <v>1887</v>
      </c>
      <c r="Y69" s="33">
        <f t="shared" ca="1" si="54"/>
        <v>11973.605128205128</v>
      </c>
      <c r="Z69">
        <f t="shared" ca="1" si="55"/>
        <v>2304.4366666666665</v>
      </c>
      <c r="AA69">
        <f t="shared" ca="1" si="56"/>
        <v>7065.4484615384617</v>
      </c>
      <c r="AB69">
        <f t="shared" ca="1" si="56"/>
        <v>0</v>
      </c>
      <c r="AC69">
        <f t="shared" ca="1" si="57"/>
        <v>5255.6923076923067</v>
      </c>
      <c r="AD69">
        <f t="shared" ca="1" si="57"/>
        <v>0</v>
      </c>
      <c r="AE69">
        <f t="shared" ca="1" si="58"/>
        <v>2358.75</v>
      </c>
      <c r="AF69">
        <f t="shared" ca="1" si="59"/>
        <v>16984.327435897438</v>
      </c>
    </row>
    <row r="70" spans="1:32">
      <c r="A70" t="str" cm="1">
        <f t="array" ref="A70">IF(ISBLANK(F70),"",INDEX(CompList[ID],_xlfn.XMATCH(F70,CompList[items],0)))</f>
        <v>ME00073</v>
      </c>
      <c r="E70">
        <v>6</v>
      </c>
      <c r="F70" s="39" t="s">
        <v>63</v>
      </c>
      <c r="G70">
        <v>1</v>
      </c>
      <c r="H70">
        <v>1</v>
      </c>
      <c r="I70">
        <f t="shared" ca="1" si="51"/>
        <v>1</v>
      </c>
      <c r="J70">
        <f t="shared" ca="1" si="52"/>
        <v>1</v>
      </c>
      <c r="K70" s="10">
        <f>Drivers!$B$11</f>
        <v>0.25</v>
      </c>
      <c r="L70" s="10">
        <f>Drivers!$B$12</f>
        <v>0.45</v>
      </c>
      <c r="M70" s="37" cm="1">
        <f t="array" aca="1" ref="M70" ca="1">IF(ISBLANK($F70),"",INDEX(CompList[Design
'[h']],_xlfn.XMATCH($F70,CompList[items],0)))*I70</f>
        <v>12.444444444444445</v>
      </c>
      <c r="N70" s="37" cm="1">
        <f t="array" aca="1" ref="N70" ca="1">IF(ISBLANK($F70),"",INDEX(CompList[Construction
'[h']],_xlfn.XMATCH($F70,CompList[items],0)))*J70</f>
        <v>5.384615384615385</v>
      </c>
      <c r="O70" s="37" cm="1">
        <f t="array" aca="1" ref="O70" ca="1">IF(ISBLANK($F70),"",INDEX(CompList[Debug/Tryout '[h']],_xlfn.XMATCH($F70,CompList[items],0)))*J70</f>
        <v>0</v>
      </c>
      <c r="P70" s="37" cm="1">
        <f t="array" aca="1" ref="P70" ca="1">IF(ISBLANK($F70),"",INDEX(CompList[Installation
'[h']],_xlfn.XMATCH($F70,CompList[items],0)))*J70</f>
        <v>0</v>
      </c>
      <c r="Q70" s="37" cm="1">
        <f t="array" aca="1" ref="Q70" ca="1">IF(ISBLANK($F70),"",INDEX(CompList[Start up @ Client '[h']],_xlfn.XMATCH($F70,CompList[items],0)))*J70</f>
        <v>0</v>
      </c>
      <c r="R70" s="37" cm="1">
        <f t="array" ref="R70">IF(ISBLANK($F70),"",INDEX(CompList[Materail
Rate
 '[$/qua']],_xlfn.XMATCH($F70,CompList[items],0)))</f>
        <v>11539.5</v>
      </c>
      <c r="S70" s="33">
        <f ca="1">M70*Drivers!$D$4</f>
        <v>771.55555555555554</v>
      </c>
      <c r="T70" s="33">
        <f ca="1">N70*Drivers!$D$4</f>
        <v>333.84615384615387</v>
      </c>
      <c r="U70" s="33">
        <f ca="1">O70*Drivers!$D$4</f>
        <v>0</v>
      </c>
      <c r="V70" s="33">
        <f ca="1">P70*Drivers!$D$4</f>
        <v>0</v>
      </c>
      <c r="W70" s="33">
        <f ca="1">Q70*Drivers!$D$4</f>
        <v>0</v>
      </c>
      <c r="X70" s="33">
        <f t="shared" ca="1" si="53"/>
        <v>11539.5</v>
      </c>
      <c r="Y70" s="33">
        <f t="shared" ca="1" si="54"/>
        <v>12644.901709401709</v>
      </c>
      <c r="Z70">
        <f t="shared" ca="1" si="55"/>
        <v>1118.7555555555555</v>
      </c>
      <c r="AA70">
        <f t="shared" ca="1" si="56"/>
        <v>484.07692307692309</v>
      </c>
      <c r="AB70">
        <f t="shared" ca="1" si="56"/>
        <v>0</v>
      </c>
      <c r="AC70">
        <f t="shared" ca="1" si="57"/>
        <v>0</v>
      </c>
      <c r="AD70">
        <f t="shared" ca="1" si="57"/>
        <v>0</v>
      </c>
      <c r="AE70">
        <f t="shared" ca="1" si="58"/>
        <v>14424.375</v>
      </c>
      <c r="AF70">
        <f t="shared" ca="1" si="59"/>
        <v>16027.207478632479</v>
      </c>
    </row>
    <row r="71" spans="1:32">
      <c r="A71" t="str" cm="1">
        <f t="array" ref="A71">IF(ISBLANK(F71),"",INDEX(CompList[ID],_xlfn.XMATCH(F71,CompList[items],0)))</f>
        <v>ME00071</v>
      </c>
      <c r="E71">
        <v>7</v>
      </c>
      <c r="F71" s="39" t="s">
        <v>66</v>
      </c>
      <c r="G71">
        <v>1</v>
      </c>
      <c r="H71">
        <v>1</v>
      </c>
      <c r="I71">
        <f t="shared" ca="1" si="51"/>
        <v>1</v>
      </c>
      <c r="J71">
        <f t="shared" ca="1" si="52"/>
        <v>1</v>
      </c>
      <c r="K71" s="10">
        <f>Drivers!$B$11</f>
        <v>0.25</v>
      </c>
      <c r="L71" s="10">
        <f>Drivers!$B$12</f>
        <v>0.45</v>
      </c>
      <c r="M71" s="37" cm="1">
        <f t="array" aca="1" ref="M71" ca="1">IF(ISBLANK($F71),"",INDEX(CompList[Design
'[h']],_xlfn.XMATCH($F71,CompList[items],0)))*I71</f>
        <v>0</v>
      </c>
      <c r="N71" s="37" cm="1">
        <f t="array" aca="1" ref="N71" ca="1">IF(ISBLANK($F71),"",INDEX(CompList[Construction
'[h']],_xlfn.XMATCH($F71,CompList[items],0)))*J71</f>
        <v>0</v>
      </c>
      <c r="O71" s="37" cm="1">
        <f t="array" aca="1" ref="O71" ca="1">IF(ISBLANK($F71),"",INDEX(CompList[Debug/Tryout '[h']],_xlfn.XMATCH($F71,CompList[items],0)))*J71</f>
        <v>0</v>
      </c>
      <c r="P71" s="37" cm="1">
        <f t="array" aca="1" ref="P71" ca="1">IF(ISBLANK($F71),"",INDEX(CompList[Installation
'[h']],_xlfn.XMATCH($F71,CompList[items],0)))*J71</f>
        <v>0</v>
      </c>
      <c r="Q71" s="37" cm="1">
        <f t="array" aca="1" ref="Q71" ca="1">IF(ISBLANK($F71),"",INDEX(CompList[Start up @ Client '[h']],_xlfn.XMATCH($F71,CompList[items],0)))*J71</f>
        <v>0</v>
      </c>
      <c r="R71" s="37" cm="1">
        <f t="array" ref="R71">IF(ISBLANK($F71),"",INDEX(CompList[Materail
Rate
 '[$/qua']],_xlfn.XMATCH($F71,CompList[items],0)))</f>
        <v>1684</v>
      </c>
      <c r="S71" s="33">
        <f ca="1">M71*Drivers!$D$4</f>
        <v>0</v>
      </c>
      <c r="T71" s="33">
        <f ca="1">N71*Drivers!$D$4</f>
        <v>0</v>
      </c>
      <c r="U71" s="33">
        <f ca="1">O71*Drivers!$D$4</f>
        <v>0</v>
      </c>
      <c r="V71" s="33">
        <f ca="1">P71*Drivers!$D$4</f>
        <v>0</v>
      </c>
      <c r="W71" s="33">
        <f ca="1">Q71*Drivers!$D$4</f>
        <v>0</v>
      </c>
      <c r="X71" s="33">
        <f t="shared" ca="1" si="53"/>
        <v>1684</v>
      </c>
      <c r="Y71" s="33">
        <f t="shared" ca="1" si="54"/>
        <v>1684</v>
      </c>
      <c r="Z71">
        <f t="shared" ca="1" si="55"/>
        <v>0</v>
      </c>
      <c r="AA71">
        <f t="shared" ca="1" si="56"/>
        <v>0</v>
      </c>
      <c r="AB71">
        <f t="shared" ca="1" si="56"/>
        <v>0</v>
      </c>
      <c r="AC71">
        <f t="shared" ca="1" si="57"/>
        <v>0</v>
      </c>
      <c r="AD71">
        <f t="shared" ca="1" si="57"/>
        <v>0</v>
      </c>
      <c r="AE71">
        <f t="shared" ca="1" si="58"/>
        <v>2105</v>
      </c>
      <c r="AF71">
        <f t="shared" ca="1" si="59"/>
        <v>2105</v>
      </c>
    </row>
    <row r="72" spans="1:32">
      <c r="A72" t="str" cm="1">
        <f t="array" ref="A72">IF(ISBLANK(F72),"",INDEX(CompList[ID],_xlfn.XMATCH(F72,CompList[items],0)))</f>
        <v>ME00234</v>
      </c>
      <c r="E72">
        <v>8</v>
      </c>
      <c r="F72" s="39" t="s">
        <v>3477</v>
      </c>
      <c r="G72">
        <v>1</v>
      </c>
      <c r="H72">
        <v>1</v>
      </c>
      <c r="I72">
        <f t="shared" ca="1" si="51"/>
        <v>1</v>
      </c>
      <c r="J72">
        <f t="shared" ca="1" si="52"/>
        <v>1</v>
      </c>
      <c r="K72" s="10">
        <f>Drivers!$B$11</f>
        <v>0.25</v>
      </c>
      <c r="L72" s="10">
        <f>Drivers!$B$12</f>
        <v>0.45</v>
      </c>
      <c r="M72" s="37" cm="1">
        <f t="array" aca="1" ref="M72" ca="1">IF(ISBLANK($F72),"",INDEX(CompList[Design
'[h']],_xlfn.XMATCH($F72,CompList[items],0)))*I72</f>
        <v>0</v>
      </c>
      <c r="N72" s="37" cm="1">
        <f t="array" aca="1" ref="N72" ca="1">IF(ISBLANK($F72),"",INDEX(CompList[Construction
'[h']],_xlfn.XMATCH($F72,CompList[items],0)))*J72</f>
        <v>0</v>
      </c>
      <c r="O72" s="37" cm="1">
        <f t="array" aca="1" ref="O72" ca="1">IF(ISBLANK($F72),"",INDEX(CompList[Debug/Tryout '[h']],_xlfn.XMATCH($F72,CompList[items],0)))*J72</f>
        <v>0</v>
      </c>
      <c r="P72" s="37" cm="1">
        <f t="array" aca="1" ref="P72" ca="1">IF(ISBLANK($F72),"",INDEX(CompList[Installation
'[h']],_xlfn.XMATCH($F72,CompList[items],0)))*J72</f>
        <v>0</v>
      </c>
      <c r="Q72" s="37" cm="1">
        <f t="array" aca="1" ref="Q72" ca="1">IF(ISBLANK($F72),"",INDEX(CompList[Start up @ Client '[h']],_xlfn.XMATCH($F72,CompList[items],0)))*J72</f>
        <v>0</v>
      </c>
      <c r="R72" s="37" cm="1">
        <f t="array" ref="R72">IF(ISBLANK($F72),"",INDEX(CompList[Materail
Rate
 '[$/qua']],_xlfn.XMATCH($F72,CompList[items],0)))</f>
        <v>2634</v>
      </c>
      <c r="S72" s="33">
        <f ca="1">M72*Drivers!$D$4</f>
        <v>0</v>
      </c>
      <c r="T72" s="33">
        <f ca="1">N72*Drivers!$D$4</f>
        <v>0</v>
      </c>
      <c r="U72" s="33">
        <f ca="1">O72*Drivers!$D$4</f>
        <v>0</v>
      </c>
      <c r="V72" s="33">
        <f ca="1">P72*Drivers!$D$4</f>
        <v>0</v>
      </c>
      <c r="W72" s="33">
        <f ca="1">Q72*Drivers!$D$4</f>
        <v>0</v>
      </c>
      <c r="X72" s="33">
        <f t="shared" ca="1" si="53"/>
        <v>2634</v>
      </c>
      <c r="Y72" s="33">
        <f t="shared" ca="1" si="54"/>
        <v>2634</v>
      </c>
      <c r="Z72">
        <f t="shared" ca="1" si="55"/>
        <v>0</v>
      </c>
      <c r="AA72">
        <f t="shared" ca="1" si="56"/>
        <v>0</v>
      </c>
      <c r="AB72">
        <f t="shared" ca="1" si="56"/>
        <v>0</v>
      </c>
      <c r="AC72">
        <f t="shared" ca="1" si="57"/>
        <v>0</v>
      </c>
      <c r="AD72">
        <f t="shared" ca="1" si="57"/>
        <v>0</v>
      </c>
      <c r="AE72">
        <f t="shared" ca="1" si="58"/>
        <v>3292.5</v>
      </c>
      <c r="AF72">
        <f t="shared" ca="1" si="59"/>
        <v>3292.5</v>
      </c>
    </row>
    <row r="73" spans="1:32" s="40" customFormat="1">
      <c r="A73" s="40" t="str" cm="1">
        <f t="array" ref="A73">IF(ISBLANK(F73),"",INDEX(CompList[ID],_xlfn.XMATCH(F73,CompList[items],0)))</f>
        <v/>
      </c>
      <c r="B73" s="40" t="s">
        <v>129</v>
      </c>
      <c r="C73" s="40">
        <v>1</v>
      </c>
      <c r="D73" s="40">
        <v>1</v>
      </c>
      <c r="K73" s="41"/>
      <c r="L73" s="41"/>
      <c r="M73" s="42">
        <f ca="1">SUM(M74:M77)</f>
        <v>11.888888888888889</v>
      </c>
      <c r="N73" s="42">
        <f ca="1">SUM(N74:N77)</f>
        <v>59.03846153846154</v>
      </c>
      <c r="O73" s="42">
        <f ca="1">SUM(O74:O77)</f>
        <v>0</v>
      </c>
      <c r="P73" s="42">
        <f ca="1">SUM(P74:P77)</f>
        <v>83.07692307692308</v>
      </c>
      <c r="Q73" s="42">
        <f ca="1">SUM(Q74:Q77)</f>
        <v>0</v>
      </c>
      <c r="R73" s="42"/>
      <c r="S73" s="43">
        <f t="shared" ref="S73:AF73" ca="1" si="60">SUM(S74:S77)</f>
        <v>737.11111111111109</v>
      </c>
      <c r="T73" s="43">
        <f t="shared" ca="1" si="60"/>
        <v>3660.3846153846157</v>
      </c>
      <c r="U73" s="43">
        <f ca="1">SUM(U74:U77)</f>
        <v>0</v>
      </c>
      <c r="V73" s="43">
        <f t="shared" ca="1" si="60"/>
        <v>5150.7692307692314</v>
      </c>
      <c r="W73" s="43">
        <f ca="1">SUM(W74:W77)</f>
        <v>0</v>
      </c>
      <c r="X73" s="43">
        <f t="shared" ca="1" si="60"/>
        <v>39119.5</v>
      </c>
      <c r="Y73" s="43">
        <f t="shared" ca="1" si="60"/>
        <v>48667.764957264961</v>
      </c>
      <c r="Z73" s="40">
        <f t="shared" ca="1" si="60"/>
        <v>1068.8111111111111</v>
      </c>
      <c r="AA73" s="40">
        <f t="shared" ca="1" si="60"/>
        <v>5307.5576923076924</v>
      </c>
      <c r="AB73" s="40">
        <f ca="1">SUM(AB74:AB77)</f>
        <v>0</v>
      </c>
      <c r="AC73" s="40">
        <f t="shared" ca="1" si="60"/>
        <v>7468.6153846153857</v>
      </c>
      <c r="AD73" s="40">
        <f ca="1">SUM(AD74:AD77)</f>
        <v>0</v>
      </c>
      <c r="AE73" s="40">
        <f t="shared" ca="1" si="60"/>
        <v>48899.375</v>
      </c>
      <c r="AF73" s="40">
        <f t="shared" ca="1" si="60"/>
        <v>62744.359188034185</v>
      </c>
    </row>
    <row r="74" spans="1:32">
      <c r="A74" t="str" cm="1">
        <f t="array" ref="A74">IF(ISBLANK(F74),"",INDEX(CompList[ID],_xlfn.XMATCH(F74,CompList[items],0)))</f>
        <v>ME00132</v>
      </c>
      <c r="E74">
        <v>1</v>
      </c>
      <c r="F74" t="s">
        <v>3405</v>
      </c>
      <c r="G74">
        <v>1</v>
      </c>
      <c r="H74">
        <v>1</v>
      </c>
      <c r="I74">
        <f ca="1">IF(ISBLANK(G74),"",G74*OFFSET(I74,-E74,-6))</f>
        <v>1</v>
      </c>
      <c r="J74">
        <f ca="1">IF(ISBLANK(H74),"",H74*OFFSET(J74,-E74,-6))</f>
        <v>1</v>
      </c>
      <c r="K74" s="10">
        <f>Drivers!$B$11</f>
        <v>0.25</v>
      </c>
      <c r="L74" s="10">
        <f>Drivers!$B$12</f>
        <v>0.45</v>
      </c>
      <c r="M74" s="37" cm="1">
        <f t="array" aca="1" ref="M74" ca="1">IF(ISBLANK($F74),"",INDEX(CompList[Design
'[h']],_xlfn.XMATCH($F74,CompList[items],0)))*I74</f>
        <v>0</v>
      </c>
      <c r="N74" s="37" cm="1">
        <f t="array" aca="1" ref="N74" ca="1">IF(ISBLANK($F74),"",INDEX(CompList[Construction
'[h']],_xlfn.XMATCH($F74,CompList[items],0)))*J74</f>
        <v>0</v>
      </c>
      <c r="O74" s="37" cm="1">
        <f t="array" aca="1" ref="O74" ca="1">IF(ISBLANK($F74),"",INDEX(CompList[Debug/Tryout '[h']],_xlfn.XMATCH($F74,CompList[items],0)))*J74</f>
        <v>0</v>
      </c>
      <c r="P74" s="37" cm="1">
        <f t="array" aca="1" ref="P74" ca="1">IF(ISBLANK($F74),"",INDEX(CompList[Installation
'[h']],_xlfn.XMATCH($F74,CompList[items],0)))*J74</f>
        <v>0</v>
      </c>
      <c r="Q74" s="37" cm="1">
        <f t="array" aca="1" ref="Q74" ca="1">IF(ISBLANK($F74),"",INDEX(CompList[Start up @ Client '[h']],_xlfn.XMATCH($F74,CompList[items],0)))*J74</f>
        <v>0</v>
      </c>
      <c r="R74" s="37" cm="1">
        <f t="array" ref="R74">IF(ISBLANK($F74),"",INDEX(CompList[Materail
Rate
 '[$/qua']],_xlfn.XMATCH($F74,CompList[items],0)))</f>
        <v>6010</v>
      </c>
      <c r="S74" s="33">
        <f ca="1">M74*Drivers!$D$4</f>
        <v>0</v>
      </c>
      <c r="T74" s="33">
        <f ca="1">N74*Drivers!$D$4</f>
        <v>0</v>
      </c>
      <c r="U74" s="33">
        <f ca="1">O74*Drivers!$D$4</f>
        <v>0</v>
      </c>
      <c r="V74" s="33">
        <f ca="1">P74*Drivers!$D$4</f>
        <v>0</v>
      </c>
      <c r="W74" s="33">
        <f ca="1">Q74*Drivers!$D$4</f>
        <v>0</v>
      </c>
      <c r="X74" s="33">
        <f ca="1">R74*J74</f>
        <v>6010</v>
      </c>
      <c r="Y74" s="33">
        <f ca="1">SUM(S74:X74)</f>
        <v>6010</v>
      </c>
      <c r="Z74">
        <f t="shared" ref="Z74:AB77" ca="1" si="61">S74*($L74+1)</f>
        <v>0</v>
      </c>
      <c r="AA74">
        <f t="shared" ca="1" si="61"/>
        <v>0</v>
      </c>
      <c r="AB74">
        <f t="shared" ca="1" si="61"/>
        <v>0</v>
      </c>
      <c r="AC74">
        <f t="shared" ref="AC74:AD77" ca="1" si="62">V74*($L74+1)</f>
        <v>0</v>
      </c>
      <c r="AD74">
        <f t="shared" ca="1" si="62"/>
        <v>0</v>
      </c>
      <c r="AE74">
        <f ca="1">X74*(K74+1)</f>
        <v>7512.5</v>
      </c>
      <c r="AF74">
        <f ca="1">SUM(Z74:AE74)</f>
        <v>7512.5</v>
      </c>
    </row>
    <row r="75" spans="1:32">
      <c r="A75" t="str" cm="1">
        <f t="array" ref="A75">IF(ISBLANK(F75),"",INDEX(CompList[ID],_xlfn.XMATCH(F75,CompList[items],0)))</f>
        <v>ME00135</v>
      </c>
      <c r="E75">
        <v>2</v>
      </c>
      <c r="F75" t="s">
        <v>3408</v>
      </c>
      <c r="G75">
        <v>1</v>
      </c>
      <c r="H75">
        <v>1</v>
      </c>
      <c r="I75">
        <f ca="1">IF(ISBLANK(G75),"",G75*OFFSET(I75,-E75,-6))</f>
        <v>1</v>
      </c>
      <c r="J75">
        <f ca="1">IF(ISBLANK(H75),"",H75*OFFSET(J75,-E75,-6))</f>
        <v>1</v>
      </c>
      <c r="K75" s="10">
        <f>Drivers!$B$11</f>
        <v>0.25</v>
      </c>
      <c r="L75" s="10">
        <f>Drivers!$B$12</f>
        <v>0.45</v>
      </c>
      <c r="M75" s="37" cm="1">
        <f t="array" aca="1" ref="M75" ca="1">IF(ISBLANK($F75),"",INDEX(CompList[Design
'[h']],_xlfn.XMATCH($F75,CompList[items],0)))*I75</f>
        <v>0</v>
      </c>
      <c r="N75" s="37" cm="1">
        <f t="array" aca="1" ref="N75" ca="1">IF(ISBLANK($F75),"",INDEX(CompList[Construction
'[h']],_xlfn.XMATCH($F75,CompList[items],0)))*J75</f>
        <v>0</v>
      </c>
      <c r="O75" s="37" cm="1">
        <f t="array" aca="1" ref="O75" ca="1">IF(ISBLANK($F75),"",INDEX(CompList[Debug/Tryout '[h']],_xlfn.XMATCH($F75,CompList[items],0)))*J75</f>
        <v>0</v>
      </c>
      <c r="P75" s="37" cm="1">
        <f t="array" aca="1" ref="P75" ca="1">IF(ISBLANK($F75),"",INDEX(CompList[Installation
'[h']],_xlfn.XMATCH($F75,CompList[items],0)))*J75</f>
        <v>0</v>
      </c>
      <c r="Q75" s="37" cm="1">
        <f t="array" aca="1" ref="Q75" ca="1">IF(ISBLANK($F75),"",INDEX(CompList[Start up @ Client '[h']],_xlfn.XMATCH($F75,CompList[items],0)))*J75</f>
        <v>0</v>
      </c>
      <c r="R75" s="37" cm="1">
        <f t="array" ref="R75">IF(ISBLANK($F75),"",INDEX(CompList[Materail
Rate
 '[$/qua']],_xlfn.XMATCH($F75,CompList[items],0)))</f>
        <v>2169</v>
      </c>
      <c r="S75" s="33">
        <f ca="1">M75*Drivers!$D$4</f>
        <v>0</v>
      </c>
      <c r="T75" s="33">
        <f ca="1">N75*Drivers!$D$4</f>
        <v>0</v>
      </c>
      <c r="U75" s="33">
        <f ca="1">O75*Drivers!$D$4</f>
        <v>0</v>
      </c>
      <c r="V75" s="33">
        <f ca="1">P75*Drivers!$D$4</f>
        <v>0</v>
      </c>
      <c r="W75" s="33">
        <f ca="1">Q75*Drivers!$D$4</f>
        <v>0</v>
      </c>
      <c r="X75" s="33">
        <f ca="1">R75*J75</f>
        <v>2169</v>
      </c>
      <c r="Y75" s="33">
        <f ca="1">SUM(S75:X75)</f>
        <v>2169</v>
      </c>
      <c r="Z75">
        <f t="shared" ca="1" si="61"/>
        <v>0</v>
      </c>
      <c r="AA75">
        <f t="shared" ca="1" si="61"/>
        <v>0</v>
      </c>
      <c r="AB75">
        <f t="shared" ca="1" si="61"/>
        <v>0</v>
      </c>
      <c r="AC75">
        <f t="shared" ca="1" si="62"/>
        <v>0</v>
      </c>
      <c r="AD75">
        <f t="shared" ca="1" si="62"/>
        <v>0</v>
      </c>
      <c r="AE75">
        <f ca="1">X75*(K75+1)</f>
        <v>2711.25</v>
      </c>
      <c r="AF75">
        <f ca="1">SUM(Z75:AE75)</f>
        <v>2711.25</v>
      </c>
    </row>
    <row r="76" spans="1:32">
      <c r="A76" t="str" cm="1">
        <f t="array" ref="A76">IF(ISBLANK(F76),"",INDEX(CompList[ID],_xlfn.XMATCH(F76,CompList[items],0)))</f>
        <v>ME00162</v>
      </c>
      <c r="E76">
        <v>3</v>
      </c>
      <c r="F76" t="s">
        <v>3426</v>
      </c>
      <c r="G76">
        <v>1</v>
      </c>
      <c r="H76">
        <v>1</v>
      </c>
      <c r="I76">
        <f ca="1">IF(ISBLANK(G76),"",G76*OFFSET(I76,-E76,-6))</f>
        <v>1</v>
      </c>
      <c r="J76">
        <f ca="1">IF(ISBLANK(H76),"",H76*OFFSET(J76,-E76,-6))</f>
        <v>1</v>
      </c>
      <c r="K76" s="10">
        <f>Drivers!$B$11</f>
        <v>0.25</v>
      </c>
      <c r="L76" s="10">
        <f>Drivers!$B$12</f>
        <v>0.45</v>
      </c>
      <c r="M76" s="37" cm="1">
        <f t="array" aca="1" ref="M76" ca="1">IF(ISBLANK($F76),"",INDEX(CompList[Design
'[h']],_xlfn.XMATCH($F76,CompList[items],0)))*I76</f>
        <v>0</v>
      </c>
      <c r="N76" s="37" cm="1">
        <f t="array" aca="1" ref="N76" ca="1">IF(ISBLANK($F76),"",INDEX(CompList[Construction
'[h']],_xlfn.XMATCH($F76,CompList[items],0)))*J76</f>
        <v>59.03846153846154</v>
      </c>
      <c r="O76" s="37" cm="1">
        <f t="array" aca="1" ref="O76" ca="1">IF(ISBLANK($F76),"",INDEX(CompList[Debug/Tryout '[h']],_xlfn.XMATCH($F76,CompList[items],0)))*J76</f>
        <v>0</v>
      </c>
      <c r="P76" s="37" cm="1">
        <f t="array" aca="1" ref="P76" ca="1">IF(ISBLANK($F76),"",INDEX(CompList[Installation
'[h']],_xlfn.XMATCH($F76,CompList[items],0)))*J76</f>
        <v>0</v>
      </c>
      <c r="Q76" s="37" cm="1">
        <f t="array" aca="1" ref="Q76" ca="1">IF(ISBLANK($F76),"",INDEX(CompList[Start up @ Client '[h']],_xlfn.XMATCH($F76,CompList[items],0)))*J76</f>
        <v>0</v>
      </c>
      <c r="R76" s="37" cm="1">
        <f t="array" ref="R76">IF(ISBLANK($F76),"",INDEX(CompList[Materail
Rate
 '[$/qua']],_xlfn.XMATCH($F76,CompList[items],0)))</f>
        <v>4171.5</v>
      </c>
      <c r="S76" s="33">
        <f ca="1">M76*Drivers!$D$4</f>
        <v>0</v>
      </c>
      <c r="T76" s="33">
        <f ca="1">N76*Drivers!$D$4</f>
        <v>3660.3846153846157</v>
      </c>
      <c r="U76" s="33">
        <f ca="1">O76*Drivers!$D$4</f>
        <v>0</v>
      </c>
      <c r="V76" s="33">
        <f ca="1">P76*Drivers!$D$4</f>
        <v>0</v>
      </c>
      <c r="W76" s="33">
        <f ca="1">Q76*Drivers!$D$4</f>
        <v>0</v>
      </c>
      <c r="X76" s="33">
        <f ca="1">R76*J76</f>
        <v>4171.5</v>
      </c>
      <c r="Y76" s="33">
        <f ca="1">SUM(S76:X76)</f>
        <v>7831.8846153846152</v>
      </c>
      <c r="Z76">
        <f t="shared" ca="1" si="61"/>
        <v>0</v>
      </c>
      <c r="AA76">
        <f t="shared" ca="1" si="61"/>
        <v>5307.5576923076924</v>
      </c>
      <c r="AB76">
        <f t="shared" ca="1" si="61"/>
        <v>0</v>
      </c>
      <c r="AC76">
        <f t="shared" ca="1" si="62"/>
        <v>0</v>
      </c>
      <c r="AD76">
        <f t="shared" ca="1" si="62"/>
        <v>0</v>
      </c>
      <c r="AE76">
        <f ca="1">X76*(K76+1)</f>
        <v>5214.375</v>
      </c>
      <c r="AF76">
        <f ca="1">SUM(Z76:AE76)</f>
        <v>10521.932692307691</v>
      </c>
    </row>
    <row r="77" spans="1:32">
      <c r="A77" t="str" cm="1">
        <f t="array" ref="A77">IF(ISBLANK(F77),"",INDEX(CompList[ID],_xlfn.XMATCH(F77,CompList[items],0)))</f>
        <v>ME00154</v>
      </c>
      <c r="E77">
        <v>4</v>
      </c>
      <c r="F77" t="s">
        <v>3418</v>
      </c>
      <c r="G77">
        <v>1</v>
      </c>
      <c r="H77">
        <v>1</v>
      </c>
      <c r="I77">
        <f ca="1">IF(ISBLANK(G77),"",G77*OFFSET(I77,-E77,-6))</f>
        <v>1</v>
      </c>
      <c r="J77">
        <f ca="1">IF(ISBLANK(H77),"",H77*OFFSET(J77,-E77,-6))</f>
        <v>1</v>
      </c>
      <c r="K77" s="10">
        <f>Drivers!$B$11</f>
        <v>0.25</v>
      </c>
      <c r="L77" s="10">
        <f>Drivers!$B$12</f>
        <v>0.45</v>
      </c>
      <c r="M77" s="37" cm="1">
        <f t="array" aca="1" ref="M77" ca="1">IF(ISBLANK($F77),"",INDEX(CompList[Design
'[h']],_xlfn.XMATCH($F77,CompList[items],0)))*I77</f>
        <v>11.888888888888889</v>
      </c>
      <c r="N77" s="37" cm="1">
        <f t="array" aca="1" ref="N77" ca="1">IF(ISBLANK($F77),"",INDEX(CompList[Construction
'[h']],_xlfn.XMATCH($F77,CompList[items],0)))*J77</f>
        <v>0</v>
      </c>
      <c r="O77" s="37" cm="1">
        <f t="array" aca="1" ref="O77" ca="1">IF(ISBLANK($F77),"",INDEX(CompList[Debug/Tryout '[h']],_xlfn.XMATCH($F77,CompList[items],0)))*J77</f>
        <v>0</v>
      </c>
      <c r="P77" s="37" cm="1">
        <f t="array" aca="1" ref="P77" ca="1">IF(ISBLANK($F77),"",INDEX(CompList[Installation
'[h']],_xlfn.XMATCH($F77,CompList[items],0)))*J77</f>
        <v>83.07692307692308</v>
      </c>
      <c r="Q77" s="37" cm="1">
        <f t="array" aca="1" ref="Q77" ca="1">IF(ISBLANK($F77),"",INDEX(CompList[Start up @ Client '[h']],_xlfn.XMATCH($F77,CompList[items],0)))*J77</f>
        <v>0</v>
      </c>
      <c r="R77" s="37" cm="1">
        <f t="array" ref="R77">IF(ISBLANK($F77),"",INDEX(CompList[Materail
Rate
 '[$/qua']],_xlfn.XMATCH($F77,CompList[items],0)))</f>
        <v>26769</v>
      </c>
      <c r="S77" s="33">
        <f ca="1">M77*Drivers!$D$4</f>
        <v>737.11111111111109</v>
      </c>
      <c r="T77" s="33">
        <f ca="1">N77*Drivers!$D$4</f>
        <v>0</v>
      </c>
      <c r="U77" s="33">
        <f ca="1">O77*Drivers!$D$4</f>
        <v>0</v>
      </c>
      <c r="V77" s="33">
        <f ca="1">P77*Drivers!$D$4</f>
        <v>5150.7692307692314</v>
      </c>
      <c r="W77" s="33">
        <f ca="1">Q77*Drivers!$D$4</f>
        <v>0</v>
      </c>
      <c r="X77" s="33">
        <f ca="1">R77*J77</f>
        <v>26769</v>
      </c>
      <c r="Y77" s="33">
        <f ca="1">SUM(S77:X77)</f>
        <v>32656.880341880344</v>
      </c>
      <c r="Z77">
        <f t="shared" ca="1" si="61"/>
        <v>1068.8111111111111</v>
      </c>
      <c r="AA77">
        <f t="shared" ca="1" si="61"/>
        <v>0</v>
      </c>
      <c r="AB77">
        <f t="shared" ca="1" si="61"/>
        <v>0</v>
      </c>
      <c r="AC77">
        <f t="shared" ca="1" si="62"/>
        <v>7468.6153846153857</v>
      </c>
      <c r="AD77">
        <f t="shared" ca="1" si="62"/>
        <v>0</v>
      </c>
      <c r="AE77">
        <f ca="1">X77*(K77+1)</f>
        <v>33461.25</v>
      </c>
      <c r="AF77">
        <f ca="1">SUM(Z77:AE77)</f>
        <v>41998.676495726497</v>
      </c>
    </row>
    <row r="78" spans="1:32" s="40" customFormat="1">
      <c r="A78" s="40" t="str" cm="1">
        <f t="array" ref="A78">IF(ISBLANK(F78),"",INDEX(CompList[ID],_xlfn.XMATCH(F78,CompList[items],0)))</f>
        <v/>
      </c>
      <c r="B78" s="40" t="s">
        <v>128</v>
      </c>
      <c r="C78" s="40">
        <v>1</v>
      </c>
      <c r="D78" s="40">
        <v>1</v>
      </c>
      <c r="K78" s="41"/>
      <c r="L78" s="41"/>
      <c r="M78" s="42">
        <f ca="1">SUM(M79:M82)</f>
        <v>31.792592592592591</v>
      </c>
      <c r="N78" s="42">
        <f ca="1">SUM(N79:N82)</f>
        <v>92.692307692307708</v>
      </c>
      <c r="O78" s="42">
        <f ca="1">SUM(O79:O82)</f>
        <v>0</v>
      </c>
      <c r="P78" s="42">
        <f ca="1">SUM(P79:P82)</f>
        <v>0</v>
      </c>
      <c r="Q78" s="42">
        <f ca="1">SUM(Q79:Q82)</f>
        <v>0</v>
      </c>
      <c r="R78" s="42"/>
      <c r="S78" s="43">
        <f t="shared" ref="S78:AF78" ca="1" si="63">SUM(S79:S82)</f>
        <v>1971.1407407407407</v>
      </c>
      <c r="T78" s="43">
        <f t="shared" ca="1" si="63"/>
        <v>5746.9230769230771</v>
      </c>
      <c r="U78" s="43">
        <f ca="1">SUM(U79:U82)</f>
        <v>0</v>
      </c>
      <c r="V78" s="43">
        <f t="shared" ca="1" si="63"/>
        <v>0</v>
      </c>
      <c r="W78" s="43">
        <f ca="1">SUM(W79:W82)</f>
        <v>0</v>
      </c>
      <c r="X78" s="43">
        <f t="shared" ca="1" si="63"/>
        <v>6189.78125</v>
      </c>
      <c r="Y78" s="43">
        <f t="shared" ca="1" si="63"/>
        <v>13907.845067663817</v>
      </c>
      <c r="Z78" s="40">
        <f t="shared" ca="1" si="63"/>
        <v>2858.1540740740743</v>
      </c>
      <c r="AA78" s="40">
        <f t="shared" ca="1" si="63"/>
        <v>8333.038461538461</v>
      </c>
      <c r="AB78" s="40">
        <f ca="1">SUM(AB79:AB82)</f>
        <v>0</v>
      </c>
      <c r="AC78" s="40">
        <f t="shared" ca="1" si="63"/>
        <v>0</v>
      </c>
      <c r="AD78" s="40">
        <f ca="1">SUM(AD79:AD82)</f>
        <v>0</v>
      </c>
      <c r="AE78" s="40">
        <f t="shared" ca="1" si="63"/>
        <v>7737.2265625</v>
      </c>
      <c r="AF78" s="40">
        <f t="shared" ca="1" si="63"/>
        <v>18928.419098112532</v>
      </c>
    </row>
    <row r="79" spans="1:32">
      <c r="A79" t="str" cm="1">
        <f t="array" ref="A79">IF(ISBLANK(F79),"",INDEX(CompList[ID],_xlfn.XMATCH(F79,CompList[items],0)))</f>
        <v>ME00111</v>
      </c>
      <c r="E79">
        <v>1</v>
      </c>
      <c r="F79" s="38" t="s">
        <v>32</v>
      </c>
      <c r="G79">
        <v>1</v>
      </c>
      <c r="H79">
        <v>3</v>
      </c>
      <c r="I79">
        <f ca="1">IF(ISBLANK(G79),"",G79*OFFSET(I79,-E79,-6))</f>
        <v>1</v>
      </c>
      <c r="J79">
        <f ca="1">IF(ISBLANK(H79),"",H79*OFFSET(J79,-E79,-6))</f>
        <v>3</v>
      </c>
      <c r="K79" s="10">
        <f>Drivers!$B$11</f>
        <v>0.25</v>
      </c>
      <c r="L79" s="10">
        <f>Drivers!$B$12</f>
        <v>0.45</v>
      </c>
      <c r="M79" s="37" cm="1">
        <f t="array" aca="1" ref="M79" ca="1">IF(ISBLANK($F79),"",INDEX(CompList[Design
'[h']],_xlfn.XMATCH($F79,CompList[items],0)))*I79</f>
        <v>1.2444444444444445</v>
      </c>
      <c r="N79" s="37" cm="1">
        <f t="array" aca="1" ref="N79" ca="1">IF(ISBLANK($F79),"",INDEX(CompList[Construction
'[h']],_xlfn.XMATCH($F79,CompList[items],0)))*J79</f>
        <v>7.1538461538461533</v>
      </c>
      <c r="O79" s="37" cm="1">
        <f t="array" aca="1" ref="O79" ca="1">IF(ISBLANK($F79),"",INDEX(CompList[Debug/Tryout '[h']],_xlfn.XMATCH($F79,CompList[items],0)))*J79</f>
        <v>0</v>
      </c>
      <c r="P79" s="37" cm="1">
        <f t="array" aca="1" ref="P79" ca="1">IF(ISBLANK($F79),"",INDEX(CompList[Installation
'[h']],_xlfn.XMATCH($F79,CompList[items],0)))*J79</f>
        <v>0</v>
      </c>
      <c r="Q79" s="37" cm="1">
        <f t="array" aca="1" ref="Q79" ca="1">IF(ISBLANK($F79),"",INDEX(CompList[Start up @ Client '[h']],_xlfn.XMATCH($F79,CompList[items],0)))*J79</f>
        <v>0</v>
      </c>
      <c r="R79" s="37" cm="1">
        <f t="array" ref="R79">IF(ISBLANK($F79),"",INDEX(CompList[Materail
Rate
 '[$/qua']],_xlfn.XMATCH($F79,CompList[items],0)))</f>
        <v>92.59375</v>
      </c>
      <c r="S79" s="33">
        <f ca="1">M79*Drivers!$D$4</f>
        <v>77.155555555555551</v>
      </c>
      <c r="T79" s="33">
        <f ca="1">N79*Drivers!$D$4</f>
        <v>443.53846153846149</v>
      </c>
      <c r="U79" s="33">
        <f ca="1">O79*Drivers!$D$4</f>
        <v>0</v>
      </c>
      <c r="V79" s="33">
        <f ca="1">P79*Drivers!$D$4</f>
        <v>0</v>
      </c>
      <c r="W79" s="33">
        <f ca="1">Q79*Drivers!$D$4</f>
        <v>0</v>
      </c>
      <c r="X79" s="33">
        <f ca="1">R79*J79</f>
        <v>277.78125</v>
      </c>
      <c r="Y79" s="33">
        <f ca="1">SUM(S79:X79)</f>
        <v>798.475267094017</v>
      </c>
      <c r="Z79">
        <f t="shared" ref="Z79:AB83" ca="1" si="64">S79*($L79+1)</f>
        <v>111.87555555555555</v>
      </c>
      <c r="AA79">
        <f t="shared" ca="1" si="64"/>
        <v>643.13076923076915</v>
      </c>
      <c r="AB79">
        <f t="shared" ca="1" si="64"/>
        <v>0</v>
      </c>
      <c r="AC79">
        <f t="shared" ref="AC79:AD83" ca="1" si="65">V79*($L79+1)</f>
        <v>0</v>
      </c>
      <c r="AD79">
        <f t="shared" ca="1" si="65"/>
        <v>0</v>
      </c>
      <c r="AE79">
        <f ca="1">X79*(K79+1)</f>
        <v>347.2265625</v>
      </c>
      <c r="AF79">
        <f ca="1">SUM(Z79:AE79)</f>
        <v>1102.2328872863247</v>
      </c>
    </row>
    <row r="80" spans="1:32">
      <c r="A80" t="str" cm="1">
        <f t="array" ref="A80">IF(ISBLANK(F80),"",INDEX(CompList[ID],_xlfn.XMATCH(F80,CompList[items],0)))</f>
        <v>ME00065</v>
      </c>
      <c r="E80">
        <v>2</v>
      </c>
      <c r="F80" s="38" t="s">
        <v>3364</v>
      </c>
      <c r="G80">
        <v>1</v>
      </c>
      <c r="H80">
        <v>1</v>
      </c>
      <c r="I80">
        <f ca="1">IF(ISBLANK(G80),"",G80*OFFSET(I80,-E80,-6))</f>
        <v>1</v>
      </c>
      <c r="J80">
        <f ca="1">IF(ISBLANK(H80),"",H80*OFFSET(J80,-E80,-6))</f>
        <v>1</v>
      </c>
      <c r="K80" s="10">
        <f>Drivers!$B$11</f>
        <v>0.25</v>
      </c>
      <c r="L80" s="10">
        <f>Drivers!$B$12</f>
        <v>0.45</v>
      </c>
      <c r="M80" s="37" cm="1">
        <f t="array" aca="1" ref="M80" ca="1">IF(ISBLANK($F80),"",INDEX(CompList[Design
'[h']],_xlfn.XMATCH($F80,CompList[items],0)))*I80</f>
        <v>18.911111111111111</v>
      </c>
      <c r="N80" s="37" cm="1">
        <f t="array" aca="1" ref="N80" ca="1">IF(ISBLANK($F80),"",INDEX(CompList[Construction
'[h']],_xlfn.XMATCH($F80,CompList[items],0)))*J80</f>
        <v>14.615384615384615</v>
      </c>
      <c r="O80" s="37" cm="1">
        <f t="array" aca="1" ref="O80" ca="1">IF(ISBLANK($F80),"",INDEX(CompList[Debug/Tryout '[h']],_xlfn.XMATCH($F80,CompList[items],0)))*J80</f>
        <v>0</v>
      </c>
      <c r="P80" s="37" cm="1">
        <f t="array" aca="1" ref="P80" ca="1">IF(ISBLANK($F80),"",INDEX(CompList[Installation
'[h']],_xlfn.XMATCH($F80,CompList[items],0)))*J80</f>
        <v>0</v>
      </c>
      <c r="Q80" s="37" cm="1">
        <f t="array" aca="1" ref="Q80" ca="1">IF(ISBLANK($F80),"",INDEX(CompList[Start up @ Client '[h']],_xlfn.XMATCH($F80,CompList[items],0)))*J80</f>
        <v>0</v>
      </c>
      <c r="R80" s="37" cm="1">
        <f t="array" ref="R80">IF(ISBLANK($F80),"",INDEX(CompList[Materail
Rate
 '[$/qua']],_xlfn.XMATCH($F80,CompList[items],0)))</f>
        <v>111.5</v>
      </c>
      <c r="S80" s="33">
        <f ca="1">M80*Drivers!$D$4</f>
        <v>1172.4888888888888</v>
      </c>
      <c r="T80" s="33">
        <f ca="1">N80*Drivers!$D$4</f>
        <v>906.15384615384608</v>
      </c>
      <c r="U80" s="33">
        <f ca="1">O80*Drivers!$D$4</f>
        <v>0</v>
      </c>
      <c r="V80" s="33">
        <f ca="1">P80*Drivers!$D$4</f>
        <v>0</v>
      </c>
      <c r="W80" s="33">
        <f ca="1">Q80*Drivers!$D$4</f>
        <v>0</v>
      </c>
      <c r="X80" s="33">
        <f ca="1">R80*J80</f>
        <v>111.5</v>
      </c>
      <c r="Y80" s="33">
        <f ca="1">SUM(S80:X80)</f>
        <v>2190.1427350427348</v>
      </c>
      <c r="Z80">
        <f t="shared" ca="1" si="64"/>
        <v>1700.1088888888887</v>
      </c>
      <c r="AA80">
        <f t="shared" ca="1" si="64"/>
        <v>1313.9230769230767</v>
      </c>
      <c r="AB80">
        <f t="shared" ca="1" si="64"/>
        <v>0</v>
      </c>
      <c r="AC80">
        <f t="shared" ca="1" si="65"/>
        <v>0</v>
      </c>
      <c r="AD80">
        <f t="shared" ca="1" si="65"/>
        <v>0</v>
      </c>
      <c r="AE80">
        <f ca="1">X80*(K80+1)</f>
        <v>139.375</v>
      </c>
      <c r="AF80">
        <f ca="1">SUM(Z80:AE80)</f>
        <v>3153.4069658119652</v>
      </c>
    </row>
    <row r="81" spans="1:32">
      <c r="A81" t="str" cm="1">
        <f t="array" ref="A81">IF(ISBLANK(F81),"",INDEX(CompList[ID],_xlfn.XMATCH(F81,CompList[items],0)))</f>
        <v>ME00124</v>
      </c>
      <c r="E81">
        <v>3</v>
      </c>
      <c r="F81" s="39" t="s">
        <v>3398</v>
      </c>
      <c r="G81">
        <v>1</v>
      </c>
      <c r="H81">
        <v>6</v>
      </c>
      <c r="I81">
        <f ca="1">IF(ISBLANK(G81),"",G81*OFFSET(I81,-E81,-6))</f>
        <v>1</v>
      </c>
      <c r="J81">
        <f ca="1">IF(ISBLANK(H81),"",H81*OFFSET(J81,-E81,-6))</f>
        <v>6</v>
      </c>
      <c r="K81" s="10">
        <f>Drivers!$B$11</f>
        <v>0.25</v>
      </c>
      <c r="L81" s="10">
        <f>Drivers!$B$12</f>
        <v>0.45</v>
      </c>
      <c r="M81" s="37" cm="1">
        <f t="array" aca="1" ref="M81" ca="1">IF(ISBLANK($F81),"",INDEX(CompList[Design
'[h']],_xlfn.XMATCH($F81,CompList[items],0)))*I81</f>
        <v>9.7703703703703706</v>
      </c>
      <c r="N81" s="37" cm="1">
        <f t="array" aca="1" ref="N81" ca="1">IF(ISBLANK($F81),"",INDEX(CompList[Construction
'[h']],_xlfn.XMATCH($F81,CompList[items],0)))*J81</f>
        <v>68.769230769230774</v>
      </c>
      <c r="O81" s="37" cm="1">
        <f t="array" aca="1" ref="O81" ca="1">IF(ISBLANK($F81),"",INDEX(CompList[Debug/Tryout '[h']],_xlfn.XMATCH($F81,CompList[items],0)))*J81</f>
        <v>0</v>
      </c>
      <c r="P81" s="37" cm="1">
        <f t="array" aca="1" ref="P81" ca="1">IF(ISBLANK($F81),"",INDEX(CompList[Installation
'[h']],_xlfn.XMATCH($F81,CompList[items],0)))*J81</f>
        <v>0</v>
      </c>
      <c r="Q81" s="37" cm="1">
        <f t="array" aca="1" ref="Q81" ca="1">IF(ISBLANK($F81),"",INDEX(CompList[Start up @ Client '[h']],_xlfn.XMATCH($F81,CompList[items],0)))*J81</f>
        <v>0</v>
      </c>
      <c r="R81" s="37" cm="1">
        <f t="array" ref="R81">IF(ISBLANK($F81),"",INDEX(CompList[Materail
Rate
 '[$/qua']],_xlfn.XMATCH($F81,CompList[items],0)))</f>
        <v>946</v>
      </c>
      <c r="S81" s="33">
        <f ca="1">M81*Drivers!$D$4</f>
        <v>605.762962962963</v>
      </c>
      <c r="T81" s="33">
        <f ca="1">N81*Drivers!$D$4</f>
        <v>4263.6923076923076</v>
      </c>
      <c r="U81" s="33">
        <f ca="1">O81*Drivers!$D$4</f>
        <v>0</v>
      </c>
      <c r="V81" s="33">
        <f ca="1">P81*Drivers!$D$4</f>
        <v>0</v>
      </c>
      <c r="W81" s="33">
        <f ca="1">Q81*Drivers!$D$4</f>
        <v>0</v>
      </c>
      <c r="X81" s="33">
        <f ca="1">R81*J81</f>
        <v>5676</v>
      </c>
      <c r="Y81" s="33">
        <f ca="1">SUM(S81:X81)</f>
        <v>10545.455270655271</v>
      </c>
      <c r="Z81">
        <f t="shared" ca="1" si="64"/>
        <v>878.35629629629636</v>
      </c>
      <c r="AA81">
        <f t="shared" ca="1" si="64"/>
        <v>6182.3538461538456</v>
      </c>
      <c r="AB81">
        <f t="shared" ca="1" si="64"/>
        <v>0</v>
      </c>
      <c r="AC81">
        <f t="shared" ca="1" si="65"/>
        <v>0</v>
      </c>
      <c r="AD81">
        <f t="shared" ca="1" si="65"/>
        <v>0</v>
      </c>
      <c r="AE81">
        <f ca="1">X81*(K81+1)</f>
        <v>7095</v>
      </c>
      <c r="AF81">
        <f ca="1">SUM(Z81:AE81)</f>
        <v>14155.710142450142</v>
      </c>
    </row>
    <row r="82" spans="1:32">
      <c r="A82" t="str" cm="1">
        <f t="array" ref="A82">IF(ISBLANK(F82),"",INDEX(CompList[ID],_xlfn.XMATCH(F82,CompList[items],0)))</f>
        <v>ME00199</v>
      </c>
      <c r="E82">
        <v>4</v>
      </c>
      <c r="F82" s="39" t="s">
        <v>69</v>
      </c>
      <c r="G82">
        <v>1</v>
      </c>
      <c r="H82">
        <v>2</v>
      </c>
      <c r="I82">
        <f ca="1">IF(ISBLANK(G82),"",G82*OFFSET(I82,-E82,-6))</f>
        <v>1</v>
      </c>
      <c r="J82">
        <f ca="1">IF(ISBLANK(H82),"",H82*OFFSET(J82,-E82,-6))</f>
        <v>2</v>
      </c>
      <c r="K82" s="10">
        <f>Drivers!$B$11</f>
        <v>0.25</v>
      </c>
      <c r="L82" s="10">
        <f>Drivers!$B$12</f>
        <v>0.45</v>
      </c>
      <c r="M82" s="37" cm="1">
        <f t="array" aca="1" ref="M82" ca="1">IF(ISBLANK($F82),"",INDEX(CompList[Design
'[h']],_xlfn.XMATCH($F82,CompList[items],0)))*I82</f>
        <v>1.8666666666666667</v>
      </c>
      <c r="N82" s="37" cm="1">
        <f t="array" aca="1" ref="N82" ca="1">IF(ISBLANK($F82),"",INDEX(CompList[Construction
'[h']],_xlfn.XMATCH($F82,CompList[items],0)))*J82</f>
        <v>2.1538461538461537</v>
      </c>
      <c r="O82" s="37" cm="1">
        <f t="array" aca="1" ref="O82" ca="1">IF(ISBLANK($F82),"",INDEX(CompList[Debug/Tryout '[h']],_xlfn.XMATCH($F82,CompList[items],0)))*J82</f>
        <v>0</v>
      </c>
      <c r="P82" s="37" cm="1">
        <f t="array" aca="1" ref="P82" ca="1">IF(ISBLANK($F82),"",INDEX(CompList[Installation
'[h']],_xlfn.XMATCH($F82,CompList[items],0)))*J82</f>
        <v>0</v>
      </c>
      <c r="Q82" s="37" cm="1">
        <f t="array" aca="1" ref="Q82" ca="1">IF(ISBLANK($F82),"",INDEX(CompList[Start up @ Client '[h']],_xlfn.XMATCH($F82,CompList[items],0)))*J82</f>
        <v>0</v>
      </c>
      <c r="R82" s="37" cm="1">
        <f t="array" ref="R82">IF(ISBLANK($F82),"",INDEX(CompList[Materail
Rate
 '[$/qua']],_xlfn.XMATCH($F82,CompList[items],0)))</f>
        <v>62.25</v>
      </c>
      <c r="S82" s="33">
        <f ca="1">M82*Drivers!$D$4</f>
        <v>115.73333333333333</v>
      </c>
      <c r="T82" s="33">
        <f ca="1">N82*Drivers!$D$4</f>
        <v>133.53846153846152</v>
      </c>
      <c r="U82" s="33">
        <f ca="1">O82*Drivers!$D$4</f>
        <v>0</v>
      </c>
      <c r="V82" s="33">
        <f ca="1">P82*Drivers!$D$4</f>
        <v>0</v>
      </c>
      <c r="W82" s="33">
        <f ca="1">Q82*Drivers!$D$4</f>
        <v>0</v>
      </c>
      <c r="X82" s="33">
        <f ca="1">R82*J82</f>
        <v>124.5</v>
      </c>
      <c r="Y82" s="33">
        <f ca="1">SUM(S82:X82)</f>
        <v>373.77179487179484</v>
      </c>
      <c r="Z82">
        <f t="shared" ca="1" si="64"/>
        <v>167.81333333333333</v>
      </c>
      <c r="AA82">
        <f t="shared" ca="1" si="64"/>
        <v>193.6307692307692</v>
      </c>
      <c r="AB82">
        <f t="shared" ca="1" si="64"/>
        <v>0</v>
      </c>
      <c r="AC82">
        <f t="shared" ca="1" si="65"/>
        <v>0</v>
      </c>
      <c r="AD82">
        <f t="shared" ca="1" si="65"/>
        <v>0</v>
      </c>
      <c r="AE82">
        <f ca="1">X82*(K82+1)</f>
        <v>155.625</v>
      </c>
      <c r="AF82">
        <f ca="1">SUM(Z82:AE82)</f>
        <v>517.06910256410254</v>
      </c>
    </row>
    <row r="83" spans="1:32">
      <c r="A83" t="str" cm="1">
        <f t="array" ref="A83">IF(ISBLANK(F83),"",INDEX(CompList[ID],_xlfn.XMATCH(F83,CompList[items],0)))</f>
        <v>ME00065</v>
      </c>
      <c r="E83">
        <v>5</v>
      </c>
      <c r="F83" t="s">
        <v>3364</v>
      </c>
      <c r="G83">
        <v>1</v>
      </c>
      <c r="H83">
        <v>1</v>
      </c>
      <c r="I83">
        <f ca="1">IF(ISBLANK(G83),"",G83*OFFSET(I83,-E83,-6))</f>
        <v>1</v>
      </c>
      <c r="J83">
        <f ca="1">IF(ISBLANK(H83),"",H83*OFFSET(J83,-E83,-6))</f>
        <v>1</v>
      </c>
      <c r="K83" s="14">
        <f>Drivers!$B$11</f>
        <v>0.25</v>
      </c>
      <c r="L83" s="14">
        <f>Drivers!$B$12</f>
        <v>0.45</v>
      </c>
      <c r="M83" s="24">
        <f ca="1">IF(ISBLANK($F83),"",INDEX(CompList[Design
'[h']],MATCH($F83,CompList[items],0)))*I83</f>
        <v>18.911111111111111</v>
      </c>
      <c r="N83" s="24">
        <f ca="1">IF(ISBLANK($F83),"",INDEX(CompList[Construction
'[h']],MATCH($F83,CompList[items],0)))*J83</f>
        <v>14.615384615384615</v>
      </c>
      <c r="O83" s="24">
        <f ca="1">IF(ISBLANK($F83),"",INDEX(CompList[Debug/Tryout '[h']],MATCH($F83,CompList[items],0)))*J83</f>
        <v>0</v>
      </c>
      <c r="P83" s="24">
        <f ca="1">IF(ISBLANK($F83),"",INDEX(CompList[Installation
'[h']],MATCH($F83,CompList[items],0)))*J83</f>
        <v>0</v>
      </c>
      <c r="Q83" s="24">
        <f ca="1">IF(ISBLANK($F83),"",INDEX(CompList[Start up @ Client '[h']],MATCH($F83,CompList[items],0)))*J83</f>
        <v>0</v>
      </c>
      <c r="R83" s="34">
        <f>IF(ISBLANK($F83),"",INDEX(CompList[Materail
Rate
 '[$/qua']],MATCH($F83,CompList[items],0)))</f>
        <v>111.5</v>
      </c>
      <c r="S83" s="34">
        <f ca="1">M83*Drivers!$D$4</f>
        <v>1172.4888888888888</v>
      </c>
      <c r="T83" s="33">
        <f ca="1">N83*Drivers!$D$4</f>
        <v>906.15384615384608</v>
      </c>
      <c r="U83" s="33">
        <f ca="1">O83*Drivers!$D$4</f>
        <v>0</v>
      </c>
      <c r="V83" s="33">
        <f ca="1">P83*Drivers!$D$4</f>
        <v>0</v>
      </c>
      <c r="W83" s="33">
        <f ca="1">Q83*Drivers!$D$4</f>
        <v>0</v>
      </c>
      <c r="X83" s="34">
        <f ca="1">R83*J83</f>
        <v>111.5</v>
      </c>
      <c r="Y83" s="34">
        <f ca="1">SUM(S83:X83)</f>
        <v>2190.1427350427348</v>
      </c>
      <c r="Z83" s="34">
        <f t="shared" ca="1" si="64"/>
        <v>1700.1088888888887</v>
      </c>
      <c r="AA83" s="34">
        <f t="shared" ca="1" si="64"/>
        <v>1313.9230769230767</v>
      </c>
      <c r="AB83" s="34">
        <f t="shared" ca="1" si="64"/>
        <v>0</v>
      </c>
      <c r="AC83" s="34">
        <f t="shared" ca="1" si="65"/>
        <v>0</v>
      </c>
      <c r="AD83" s="34">
        <f t="shared" ca="1" si="65"/>
        <v>0</v>
      </c>
      <c r="AE83" s="34">
        <f ca="1">X83*(K83+1)</f>
        <v>139.375</v>
      </c>
      <c r="AF83" s="34">
        <f ca="1">SUM(Z83:AE83)</f>
        <v>3153.4069658119652</v>
      </c>
    </row>
    <row r="84" spans="1:32" s="40" customFormat="1">
      <c r="A84" s="40" t="str" cm="1">
        <f t="array" ref="A84">IF(ISBLANK(F84),"",INDEX(CompList[ID],_xlfn.XMATCH(F84,CompList[items],0)))</f>
        <v/>
      </c>
      <c r="B84" s="40" t="s">
        <v>130</v>
      </c>
      <c r="C84" s="40">
        <v>1</v>
      </c>
      <c r="D84" s="40">
        <v>1</v>
      </c>
      <c r="K84" s="41"/>
      <c r="L84" s="41"/>
      <c r="M84" s="42">
        <f ca="1">SUM(M85:M91)</f>
        <v>125.87777777777778</v>
      </c>
      <c r="N84" s="42">
        <f ca="1">SUM(N85:N91)</f>
        <v>159.38461538461542</v>
      </c>
      <c r="O84" s="42">
        <f ca="1">SUM(O85:O91)</f>
        <v>0</v>
      </c>
      <c r="P84" s="42">
        <f ca="1">SUM(P85:P91)</f>
        <v>0</v>
      </c>
      <c r="Q84" s="42">
        <f ca="1">SUM(Q85:Q91)</f>
        <v>0</v>
      </c>
      <c r="R84" s="42"/>
      <c r="S84" s="43">
        <f t="shared" ref="S84:AF84" ca="1" si="66">SUM(S85:S91)</f>
        <v>7804.4222222222215</v>
      </c>
      <c r="T84" s="43">
        <f t="shared" ca="1" si="66"/>
        <v>9881.8461538461543</v>
      </c>
      <c r="U84" s="43">
        <f ca="1">SUM(U85:U91)</f>
        <v>0</v>
      </c>
      <c r="V84" s="43">
        <f t="shared" ca="1" si="66"/>
        <v>0</v>
      </c>
      <c r="W84" s="43">
        <f ca="1">SUM(W85:W91)</f>
        <v>0</v>
      </c>
      <c r="X84" s="43">
        <f t="shared" ca="1" si="66"/>
        <v>39311.6875</v>
      </c>
      <c r="Y84" s="43">
        <f t="shared" ca="1" si="66"/>
        <v>56997.955876068372</v>
      </c>
      <c r="Z84" s="40">
        <f t="shared" ca="1" si="66"/>
        <v>11316.412222222221</v>
      </c>
      <c r="AA84" s="40">
        <f t="shared" ca="1" si="66"/>
        <v>14328.676923076924</v>
      </c>
      <c r="AB84" s="40">
        <f ca="1">SUM(AB85:AB91)</f>
        <v>0</v>
      </c>
      <c r="AC84" s="40">
        <f t="shared" ca="1" si="66"/>
        <v>0</v>
      </c>
      <c r="AD84" s="40">
        <f ca="1">SUM(AD85:AD91)</f>
        <v>0</v>
      </c>
      <c r="AE84" s="40">
        <f t="shared" ca="1" si="66"/>
        <v>49139.609375</v>
      </c>
      <c r="AF84" s="40">
        <f t="shared" ca="1" si="66"/>
        <v>74784.698520299149</v>
      </c>
    </row>
    <row r="85" spans="1:32">
      <c r="A85" t="str" cm="1">
        <f t="array" ref="A85">IF(ISBLANK(F85),"",INDEX(CompList[ID],_xlfn.XMATCH(F85,CompList[items],0)))</f>
        <v>ME00169</v>
      </c>
      <c r="E85">
        <v>1</v>
      </c>
      <c r="F85" s="39" t="s">
        <v>70</v>
      </c>
      <c r="G85">
        <v>2</v>
      </c>
      <c r="H85">
        <v>2</v>
      </c>
      <c r="I85">
        <f t="shared" ref="I85:I91" ca="1" si="67">IF(ISBLANK(G85),"",G85*OFFSET(I85,-E85,-6))</f>
        <v>2</v>
      </c>
      <c r="J85">
        <f t="shared" ref="J85:J91" ca="1" si="68">IF(ISBLANK(H85),"",H85*OFFSET(J85,-E85,-6))</f>
        <v>2</v>
      </c>
      <c r="K85" s="10">
        <f>Drivers!$B$11</f>
        <v>0.25</v>
      </c>
      <c r="L85" s="10">
        <f>Drivers!$B$12</f>
        <v>0.45</v>
      </c>
      <c r="M85" s="37" cm="1">
        <f t="array" aca="1" ref="M85" ca="1">IF(ISBLANK($F85),"",INDEX(CompList[Design
'[h']],_xlfn.XMATCH($F85,CompList[items],0)))*I85</f>
        <v>17.3</v>
      </c>
      <c r="N85" s="37" cm="1">
        <f t="array" aca="1" ref="N85" ca="1">IF(ISBLANK($F85),"",INDEX(CompList[Construction
'[h']],_xlfn.XMATCH($F85,CompList[items],0)))*J85</f>
        <v>27.384615384615383</v>
      </c>
      <c r="O85" s="37" cm="1">
        <f t="array" aca="1" ref="O85" ca="1">IF(ISBLANK($F85),"",INDEX(CompList[Debug/Tryout '[h']],_xlfn.XMATCH($F85,CompList[items],0)))*J85</f>
        <v>0</v>
      </c>
      <c r="P85" s="37" cm="1">
        <f t="array" aca="1" ref="P85" ca="1">IF(ISBLANK($F85),"",INDEX(CompList[Installation
'[h']],_xlfn.XMATCH($F85,CompList[items],0)))*J85</f>
        <v>0</v>
      </c>
      <c r="Q85" s="37" cm="1">
        <f t="array" aca="1" ref="Q85" ca="1">IF(ISBLANK($F85),"",INDEX(CompList[Start up @ Client '[h']],_xlfn.XMATCH($F85,CompList[items],0)))*J85</f>
        <v>0</v>
      </c>
      <c r="R85" s="37" cm="1">
        <f t="array" ref="R85">IF(ISBLANK($F85),"",INDEX(CompList[Materail
Rate
 '[$/qua']],_xlfn.XMATCH($F85,CompList[items],0)))</f>
        <v>1633.25</v>
      </c>
      <c r="S85" s="33">
        <f ca="1">M85*Drivers!$D$4</f>
        <v>1072.6000000000001</v>
      </c>
      <c r="T85" s="33">
        <f ca="1">N85*Drivers!$D$4</f>
        <v>1697.8461538461538</v>
      </c>
      <c r="U85" s="33">
        <f ca="1">O85*Drivers!$D$4</f>
        <v>0</v>
      </c>
      <c r="V85" s="33">
        <f ca="1">P85*Drivers!$D$4</f>
        <v>0</v>
      </c>
      <c r="W85" s="33">
        <f ca="1">Q85*Drivers!$D$4</f>
        <v>0</v>
      </c>
      <c r="X85" s="33">
        <f t="shared" ref="X85:X91" ca="1" si="69">R85*J85</f>
        <v>3266.5</v>
      </c>
      <c r="Y85" s="33">
        <f t="shared" ref="Y85:Y91" ca="1" si="70">SUM(S85:X85)</f>
        <v>6036.9461538461537</v>
      </c>
      <c r="Z85">
        <f t="shared" ref="Z85:Z91" ca="1" si="71">S85*($L85+1)</f>
        <v>1555.2700000000002</v>
      </c>
      <c r="AA85">
        <f t="shared" ref="AA85:AB91" ca="1" si="72">T85*($L85+1)</f>
        <v>2461.876923076923</v>
      </c>
      <c r="AB85">
        <f t="shared" ca="1" si="72"/>
        <v>0</v>
      </c>
      <c r="AC85">
        <f t="shared" ref="AC85:AD91" ca="1" si="73">V85*($L85+1)</f>
        <v>0</v>
      </c>
      <c r="AD85">
        <f t="shared" ca="1" si="73"/>
        <v>0</v>
      </c>
      <c r="AE85">
        <f t="shared" ref="AE85:AE91" ca="1" si="74">X85*(K85+1)</f>
        <v>4083.125</v>
      </c>
      <c r="AF85">
        <f t="shared" ref="AF85:AF91" ca="1" si="75">SUM(Z85:AE85)</f>
        <v>8100.2719230769235</v>
      </c>
    </row>
    <row r="86" spans="1:32">
      <c r="A86" t="str" cm="1">
        <f t="array" ref="A86">IF(ISBLANK(F86),"",INDEX(CompList[ID],_xlfn.XMATCH(F86,CompList[items],0)))</f>
        <v>ME00127</v>
      </c>
      <c r="E86">
        <v>2</v>
      </c>
      <c r="F86" s="39" t="s">
        <v>3400</v>
      </c>
      <c r="G86">
        <v>8</v>
      </c>
      <c r="H86">
        <v>8</v>
      </c>
      <c r="I86">
        <f t="shared" ca="1" si="67"/>
        <v>8</v>
      </c>
      <c r="J86">
        <f t="shared" ca="1" si="68"/>
        <v>8</v>
      </c>
      <c r="K86" s="10">
        <f>Drivers!$B$11</f>
        <v>0.25</v>
      </c>
      <c r="L86" s="10">
        <f>Drivers!$B$12</f>
        <v>0.45</v>
      </c>
      <c r="M86" s="37" cm="1">
        <f t="array" aca="1" ref="M86" ca="1">IF(ISBLANK($F86),"",INDEX(CompList[Design
'[h']],_xlfn.XMATCH($F86,CompList[items],0)))*I86</f>
        <v>56.244444444444447</v>
      </c>
      <c r="N86" s="37" cm="1">
        <f t="array" aca="1" ref="N86" ca="1">IF(ISBLANK($F86),"",INDEX(CompList[Construction
'[h']],_xlfn.XMATCH($F86,CompList[items],0)))*J86</f>
        <v>86.769230769230774</v>
      </c>
      <c r="O86" s="37" cm="1">
        <f t="array" aca="1" ref="O86" ca="1">IF(ISBLANK($F86),"",INDEX(CompList[Debug/Tryout '[h']],_xlfn.XMATCH($F86,CompList[items],0)))*J86</f>
        <v>0</v>
      </c>
      <c r="P86" s="37" cm="1">
        <f t="array" aca="1" ref="P86" ca="1">IF(ISBLANK($F86),"",INDEX(CompList[Installation
'[h']],_xlfn.XMATCH($F86,CompList[items],0)))*J86</f>
        <v>0</v>
      </c>
      <c r="Q86" s="37" cm="1">
        <f t="array" aca="1" ref="Q86" ca="1">IF(ISBLANK($F86),"",INDEX(CompList[Start up @ Client '[h']],_xlfn.XMATCH($F86,CompList[items],0)))*J86</f>
        <v>0</v>
      </c>
      <c r="R86" s="37" cm="1">
        <f t="array" ref="R86">IF(ISBLANK($F86),"",INDEX(CompList[Materail
Rate
 '[$/qua']],_xlfn.XMATCH($F86,CompList[items],0)))</f>
        <v>1314</v>
      </c>
      <c r="S86" s="33">
        <f ca="1">M86*Drivers!$D$4</f>
        <v>3487.1555555555556</v>
      </c>
      <c r="T86" s="33">
        <f ca="1">N86*Drivers!$D$4</f>
        <v>5379.6923076923076</v>
      </c>
      <c r="U86" s="33">
        <f ca="1">O86*Drivers!$D$4</f>
        <v>0</v>
      </c>
      <c r="V86" s="33">
        <f ca="1">P86*Drivers!$D$4</f>
        <v>0</v>
      </c>
      <c r="W86" s="33">
        <f ca="1">Q86*Drivers!$D$4</f>
        <v>0</v>
      </c>
      <c r="X86" s="33">
        <f t="shared" ca="1" si="69"/>
        <v>10512</v>
      </c>
      <c r="Y86" s="33">
        <f t="shared" ca="1" si="70"/>
        <v>19378.847863247865</v>
      </c>
      <c r="Z86">
        <f t="shared" ca="1" si="71"/>
        <v>5056.3755555555554</v>
      </c>
      <c r="AA86">
        <f t="shared" ca="1" si="72"/>
        <v>7800.5538461538454</v>
      </c>
      <c r="AB86">
        <f t="shared" ca="1" si="72"/>
        <v>0</v>
      </c>
      <c r="AC86">
        <f t="shared" ca="1" si="73"/>
        <v>0</v>
      </c>
      <c r="AD86">
        <f t="shared" ca="1" si="73"/>
        <v>0</v>
      </c>
      <c r="AE86">
        <f t="shared" ca="1" si="74"/>
        <v>13140</v>
      </c>
      <c r="AF86">
        <f t="shared" ca="1" si="75"/>
        <v>25996.9294017094</v>
      </c>
    </row>
    <row r="87" spans="1:32">
      <c r="A87" t="str" cm="1">
        <f t="array" ref="A87">IF(ISBLANK(F87),"",INDEX(CompList[ID],_xlfn.XMATCH(F87,CompList[items],0)))</f>
        <v>ME00028</v>
      </c>
      <c r="E87">
        <v>3</v>
      </c>
      <c r="F87" s="39" t="s">
        <v>29</v>
      </c>
      <c r="G87">
        <v>0</v>
      </c>
      <c r="H87">
        <v>8</v>
      </c>
      <c r="I87">
        <f t="shared" ca="1" si="67"/>
        <v>0</v>
      </c>
      <c r="J87">
        <f t="shared" ca="1" si="68"/>
        <v>8</v>
      </c>
      <c r="K87" s="10">
        <f>Drivers!$B$11</f>
        <v>0.25</v>
      </c>
      <c r="L87" s="10">
        <f>Drivers!$B$12</f>
        <v>0.45</v>
      </c>
      <c r="M87" s="37" cm="1">
        <f t="array" aca="1" ref="M87" ca="1">IF(ISBLANK($F87),"",INDEX(CompList[Design
'[h']],_xlfn.XMATCH($F87,CompList[items],0)))*I87</f>
        <v>0</v>
      </c>
      <c r="N87" s="37" cm="1">
        <f t="array" aca="1" ref="N87" ca="1">IF(ISBLANK($F87),"",INDEX(CompList[Construction
'[h']],_xlfn.XMATCH($F87,CompList[items],0)))*J87</f>
        <v>0</v>
      </c>
      <c r="O87" s="37" cm="1">
        <f t="array" aca="1" ref="O87" ca="1">IF(ISBLANK($F87),"",INDEX(CompList[Debug/Tryout '[h']],_xlfn.XMATCH($F87,CompList[items],0)))*J87</f>
        <v>0</v>
      </c>
      <c r="P87" s="37" cm="1">
        <f t="array" aca="1" ref="P87" ca="1">IF(ISBLANK($F87),"",INDEX(CompList[Installation
'[h']],_xlfn.XMATCH($F87,CompList[items],0)))*J87</f>
        <v>0</v>
      </c>
      <c r="Q87" s="37" cm="1">
        <f t="array" aca="1" ref="Q87" ca="1">IF(ISBLANK($F87),"",INDEX(CompList[Start up @ Client '[h']],_xlfn.XMATCH($F87,CompList[items],0)))*J87</f>
        <v>0</v>
      </c>
      <c r="R87" s="37" cm="1">
        <f t="array" ref="R87">IF(ISBLANK($F87),"",INDEX(CompList[Materail
Rate
 '[$/qua']],_xlfn.XMATCH($F87,CompList[items],0)))</f>
        <v>0</v>
      </c>
      <c r="S87" s="33">
        <f ca="1">M87*Drivers!$D$4</f>
        <v>0</v>
      </c>
      <c r="T87" s="33">
        <f ca="1">N87*Drivers!$D$4</f>
        <v>0</v>
      </c>
      <c r="U87" s="33">
        <f ca="1">O87*Drivers!$D$4</f>
        <v>0</v>
      </c>
      <c r="V87" s="33">
        <f ca="1">P87*Drivers!$D$4</f>
        <v>0</v>
      </c>
      <c r="W87" s="33">
        <f ca="1">Q87*Drivers!$D$4</f>
        <v>0</v>
      </c>
      <c r="X87" s="33">
        <f t="shared" ca="1" si="69"/>
        <v>0</v>
      </c>
      <c r="Y87" s="33">
        <f t="shared" ca="1" si="70"/>
        <v>0</v>
      </c>
      <c r="Z87">
        <f t="shared" ca="1" si="71"/>
        <v>0</v>
      </c>
      <c r="AA87">
        <f t="shared" ca="1" si="72"/>
        <v>0</v>
      </c>
      <c r="AB87">
        <f t="shared" ca="1" si="72"/>
        <v>0</v>
      </c>
      <c r="AC87">
        <f t="shared" ca="1" si="73"/>
        <v>0</v>
      </c>
      <c r="AD87">
        <f t="shared" ca="1" si="73"/>
        <v>0</v>
      </c>
      <c r="AE87">
        <f t="shared" ca="1" si="74"/>
        <v>0</v>
      </c>
      <c r="AF87">
        <f t="shared" ca="1" si="75"/>
        <v>0</v>
      </c>
    </row>
    <row r="88" spans="1:32">
      <c r="A88" t="str" cm="1">
        <f t="array" ref="A88">IF(ISBLANK(F88),"",INDEX(CompList[ID],_xlfn.XMATCH(F88,CompList[items],0)))</f>
        <v>ME00146</v>
      </c>
      <c r="E88">
        <v>4</v>
      </c>
      <c r="F88" s="39" t="s">
        <v>3416</v>
      </c>
      <c r="G88">
        <v>2</v>
      </c>
      <c r="H88">
        <v>2</v>
      </c>
      <c r="I88">
        <f t="shared" ca="1" si="67"/>
        <v>2</v>
      </c>
      <c r="J88">
        <f t="shared" ca="1" si="68"/>
        <v>2</v>
      </c>
      <c r="K88" s="10">
        <f>Drivers!$B$11</f>
        <v>0.25</v>
      </c>
      <c r="L88" s="10">
        <f>Drivers!$B$12</f>
        <v>0.45</v>
      </c>
      <c r="M88" s="37" cm="1">
        <f t="array" aca="1" ref="M88" ca="1">IF(ISBLANK($F88),"",INDEX(CompList[Design
'[h']],_xlfn.XMATCH($F88,CompList[items],0)))*I88</f>
        <v>14.066666666666666</v>
      </c>
      <c r="N88" s="37" cm="1">
        <f t="array" aca="1" ref="N88" ca="1">IF(ISBLANK($F88),"",INDEX(CompList[Construction
'[h']],_xlfn.XMATCH($F88,CompList[items],0)))*J88</f>
        <v>17.53846153846154</v>
      </c>
      <c r="O88" s="37" cm="1">
        <f t="array" aca="1" ref="O88" ca="1">IF(ISBLANK($F88),"",INDEX(CompList[Debug/Tryout '[h']],_xlfn.XMATCH($F88,CompList[items],0)))*J88</f>
        <v>0</v>
      </c>
      <c r="P88" s="37" cm="1">
        <f t="array" aca="1" ref="P88" ca="1">IF(ISBLANK($F88),"",INDEX(CompList[Installation
'[h']],_xlfn.XMATCH($F88,CompList[items],0)))*J88</f>
        <v>0</v>
      </c>
      <c r="Q88" s="37" cm="1">
        <f t="array" aca="1" ref="Q88" ca="1">IF(ISBLANK($F88),"",INDEX(CompList[Start up @ Client '[h']],_xlfn.XMATCH($F88,CompList[items],0)))*J88</f>
        <v>0</v>
      </c>
      <c r="R88" s="37" cm="1">
        <f t="array" ref="R88">IF(ISBLANK($F88),"",INDEX(CompList[Materail
Rate
 '[$/qua']],_xlfn.XMATCH($F88,CompList[items],0)))</f>
        <v>1565</v>
      </c>
      <c r="S88" s="33">
        <f ca="1">M88*Drivers!$D$4</f>
        <v>872.13333333333333</v>
      </c>
      <c r="T88" s="33">
        <f ca="1">N88*Drivers!$D$4</f>
        <v>1087.3846153846155</v>
      </c>
      <c r="U88" s="33">
        <f ca="1">O88*Drivers!$D$4</f>
        <v>0</v>
      </c>
      <c r="V88" s="33">
        <f ca="1">P88*Drivers!$D$4</f>
        <v>0</v>
      </c>
      <c r="W88" s="33">
        <f ca="1">Q88*Drivers!$D$4</f>
        <v>0</v>
      </c>
      <c r="X88" s="33">
        <f t="shared" ca="1" si="69"/>
        <v>3130</v>
      </c>
      <c r="Y88" s="33">
        <f t="shared" ca="1" si="70"/>
        <v>5089.5179487179485</v>
      </c>
      <c r="Z88">
        <f t="shared" ca="1" si="71"/>
        <v>1264.5933333333332</v>
      </c>
      <c r="AA88">
        <f t="shared" ca="1" si="72"/>
        <v>1576.7076923076925</v>
      </c>
      <c r="AB88">
        <f t="shared" ca="1" si="72"/>
        <v>0</v>
      </c>
      <c r="AC88">
        <f t="shared" ca="1" si="73"/>
        <v>0</v>
      </c>
      <c r="AD88">
        <f t="shared" ca="1" si="73"/>
        <v>0</v>
      </c>
      <c r="AE88">
        <f t="shared" ca="1" si="74"/>
        <v>3912.5</v>
      </c>
      <c r="AF88">
        <f t="shared" ca="1" si="75"/>
        <v>6753.8010256410253</v>
      </c>
    </row>
    <row r="89" spans="1:32">
      <c r="A89" t="str" cm="1">
        <f t="array" ref="A89">IF(ISBLANK(F89),"",INDEX(CompList[ID],_xlfn.XMATCH(F89,CompList[items],0)))</f>
        <v>ME00167</v>
      </c>
      <c r="E89">
        <v>5</v>
      </c>
      <c r="F89" s="39" t="s">
        <v>6</v>
      </c>
      <c r="G89">
        <v>8</v>
      </c>
      <c r="H89">
        <v>8</v>
      </c>
      <c r="I89">
        <f t="shared" ca="1" si="67"/>
        <v>8</v>
      </c>
      <c r="J89">
        <f t="shared" ca="1" si="68"/>
        <v>8</v>
      </c>
      <c r="K89" s="10">
        <f>Drivers!$B$11</f>
        <v>0.25</v>
      </c>
      <c r="L89" s="10">
        <f>Drivers!$B$12</f>
        <v>0.45</v>
      </c>
      <c r="M89" s="37" cm="1">
        <f t="array" aca="1" ref="M89" ca="1">IF(ISBLANK($F89),"",INDEX(CompList[Design
'[h']],_xlfn.XMATCH($F89,CompList[items],0)))*I89</f>
        <v>16.922222222222221</v>
      </c>
      <c r="N89" s="37" cm="1">
        <f t="array" aca="1" ref="N89" ca="1">IF(ISBLANK($F89),"",INDEX(CompList[Construction
'[h']],_xlfn.XMATCH($F89,CompList[items],0)))*J89</f>
        <v>12.307692307692308</v>
      </c>
      <c r="O89" s="37" cm="1">
        <f t="array" aca="1" ref="O89" ca="1">IF(ISBLANK($F89),"",INDEX(CompList[Debug/Tryout '[h']],_xlfn.XMATCH($F89,CompList[items],0)))*J89</f>
        <v>0</v>
      </c>
      <c r="P89" s="37" cm="1">
        <f t="array" aca="1" ref="P89" ca="1">IF(ISBLANK($F89),"",INDEX(CompList[Installation
'[h']],_xlfn.XMATCH($F89,CompList[items],0)))*J89</f>
        <v>0</v>
      </c>
      <c r="Q89" s="37" cm="1">
        <f t="array" aca="1" ref="Q89" ca="1">IF(ISBLANK($F89),"",INDEX(CompList[Start up @ Client '[h']],_xlfn.XMATCH($F89,CompList[items],0)))*J89</f>
        <v>0</v>
      </c>
      <c r="R89" s="37" cm="1">
        <f t="array" ref="R89">IF(ISBLANK($F89),"",INDEX(CompList[Materail
Rate
 '[$/qua']],_xlfn.XMATCH($F89,CompList[items],0)))</f>
        <v>48.1875</v>
      </c>
      <c r="S89" s="33">
        <f ca="1">M89*Drivers!$D$4</f>
        <v>1049.1777777777777</v>
      </c>
      <c r="T89" s="33">
        <f ca="1">N89*Drivers!$D$4</f>
        <v>763.07692307692309</v>
      </c>
      <c r="U89" s="33">
        <f ca="1">O89*Drivers!$D$4</f>
        <v>0</v>
      </c>
      <c r="V89" s="33">
        <f ca="1">P89*Drivers!$D$4</f>
        <v>0</v>
      </c>
      <c r="W89" s="33">
        <f ca="1">Q89*Drivers!$D$4</f>
        <v>0</v>
      </c>
      <c r="X89" s="33">
        <f t="shared" ca="1" si="69"/>
        <v>385.5</v>
      </c>
      <c r="Y89" s="33">
        <f t="shared" ca="1" si="70"/>
        <v>2197.7547008547008</v>
      </c>
      <c r="Z89">
        <f t="shared" ca="1" si="71"/>
        <v>1521.3077777777776</v>
      </c>
      <c r="AA89">
        <f t="shared" ca="1" si="72"/>
        <v>1106.4615384615386</v>
      </c>
      <c r="AB89">
        <f t="shared" ca="1" si="72"/>
        <v>0</v>
      </c>
      <c r="AC89">
        <f t="shared" ca="1" si="73"/>
        <v>0</v>
      </c>
      <c r="AD89">
        <f t="shared" ca="1" si="73"/>
        <v>0</v>
      </c>
      <c r="AE89">
        <f t="shared" ca="1" si="74"/>
        <v>481.875</v>
      </c>
      <c r="AF89">
        <f t="shared" ca="1" si="75"/>
        <v>3109.6443162393161</v>
      </c>
    </row>
    <row r="90" spans="1:32">
      <c r="A90" t="str" cm="1">
        <f t="array" ref="A90">IF(ISBLANK(F90),"",INDEX(CompList[ID],_xlfn.XMATCH(F90,CompList[items],0)))</f>
        <v>ME00111</v>
      </c>
      <c r="E90">
        <v>6</v>
      </c>
      <c r="F90" s="39" t="s">
        <v>32</v>
      </c>
      <c r="G90">
        <v>2</v>
      </c>
      <c r="H90">
        <v>2</v>
      </c>
      <c r="I90">
        <f t="shared" ca="1" si="67"/>
        <v>2</v>
      </c>
      <c r="J90">
        <f t="shared" ca="1" si="68"/>
        <v>2</v>
      </c>
      <c r="K90" s="10">
        <f>Drivers!$B$11</f>
        <v>0.25</v>
      </c>
      <c r="L90" s="10">
        <f>Drivers!$B$12</f>
        <v>0.45</v>
      </c>
      <c r="M90" s="37" cm="1">
        <f t="array" aca="1" ref="M90" ca="1">IF(ISBLANK($F90),"",INDEX(CompList[Design
'[h']],_xlfn.XMATCH($F90,CompList[items],0)))*I90</f>
        <v>2.4888888888888889</v>
      </c>
      <c r="N90" s="37" cm="1">
        <f t="array" aca="1" ref="N90" ca="1">IF(ISBLANK($F90),"",INDEX(CompList[Construction
'[h']],_xlfn.XMATCH($F90,CompList[items],0)))*J90</f>
        <v>4.7692307692307692</v>
      </c>
      <c r="O90" s="37" cm="1">
        <f t="array" aca="1" ref="O90" ca="1">IF(ISBLANK($F90),"",INDEX(CompList[Debug/Tryout '[h']],_xlfn.XMATCH($F90,CompList[items],0)))*J90</f>
        <v>0</v>
      </c>
      <c r="P90" s="37" cm="1">
        <f t="array" aca="1" ref="P90" ca="1">IF(ISBLANK($F90),"",INDEX(CompList[Installation
'[h']],_xlfn.XMATCH($F90,CompList[items],0)))*J90</f>
        <v>0</v>
      </c>
      <c r="Q90" s="37" cm="1">
        <f t="array" aca="1" ref="Q90" ca="1">IF(ISBLANK($F90),"",INDEX(CompList[Start up @ Client '[h']],_xlfn.XMATCH($F90,CompList[items],0)))*J90</f>
        <v>0</v>
      </c>
      <c r="R90" s="37" cm="1">
        <f t="array" ref="R90">IF(ISBLANK($F90),"",INDEX(CompList[Materail
Rate
 '[$/qua']],_xlfn.XMATCH($F90,CompList[items],0)))</f>
        <v>92.59375</v>
      </c>
      <c r="S90" s="33">
        <f ca="1">M90*Drivers!$D$4</f>
        <v>154.3111111111111</v>
      </c>
      <c r="T90" s="33">
        <f ca="1">N90*Drivers!$D$4</f>
        <v>295.69230769230768</v>
      </c>
      <c r="U90" s="33">
        <f ca="1">O90*Drivers!$D$4</f>
        <v>0</v>
      </c>
      <c r="V90" s="33">
        <f ca="1">P90*Drivers!$D$4</f>
        <v>0</v>
      </c>
      <c r="W90" s="33">
        <f ca="1">Q90*Drivers!$D$4</f>
        <v>0</v>
      </c>
      <c r="X90" s="33">
        <f t="shared" ca="1" si="69"/>
        <v>185.1875</v>
      </c>
      <c r="Y90" s="33">
        <f t="shared" ca="1" si="70"/>
        <v>635.19091880341875</v>
      </c>
      <c r="Z90">
        <f t="shared" ca="1" si="71"/>
        <v>223.7511111111111</v>
      </c>
      <c r="AA90">
        <f t="shared" ca="1" si="72"/>
        <v>428.7538461538461</v>
      </c>
      <c r="AB90">
        <f t="shared" ca="1" si="72"/>
        <v>0</v>
      </c>
      <c r="AC90">
        <f t="shared" ca="1" si="73"/>
        <v>0</v>
      </c>
      <c r="AD90">
        <f t="shared" ca="1" si="73"/>
        <v>0</v>
      </c>
      <c r="AE90">
        <f t="shared" ca="1" si="74"/>
        <v>231.484375</v>
      </c>
      <c r="AF90">
        <f t="shared" ca="1" si="75"/>
        <v>883.98933226495717</v>
      </c>
    </row>
    <row r="91" spans="1:32">
      <c r="A91" t="str" cm="1">
        <f t="array" ref="A91">IF(ISBLANK(F91),"",INDEX(CompList[ID],_xlfn.XMATCH(F91,CompList[items],0)))</f>
        <v>ME00120</v>
      </c>
      <c r="E91">
        <v>7</v>
      </c>
      <c r="F91" s="39" t="s">
        <v>71</v>
      </c>
      <c r="G91">
        <v>1</v>
      </c>
      <c r="H91">
        <v>1</v>
      </c>
      <c r="I91">
        <f t="shared" ca="1" si="67"/>
        <v>1</v>
      </c>
      <c r="J91">
        <f t="shared" ca="1" si="68"/>
        <v>1</v>
      </c>
      <c r="K91" s="10">
        <f>Drivers!$B$11</f>
        <v>0.25</v>
      </c>
      <c r="L91" s="10">
        <f>Drivers!$B$12</f>
        <v>0.45</v>
      </c>
      <c r="M91" s="37" cm="1">
        <f t="array" aca="1" ref="M91" ca="1">IF(ISBLANK($F91),"",INDEX(CompList[Design
'[h']],_xlfn.XMATCH($F91,CompList[items],0)))*I91</f>
        <v>18.855555555555554</v>
      </c>
      <c r="N91" s="37" cm="1">
        <f t="array" aca="1" ref="N91" ca="1">IF(ISBLANK($F91),"",INDEX(CompList[Construction
'[h']],_xlfn.XMATCH($F91,CompList[items],0)))*J91</f>
        <v>10.615384615384615</v>
      </c>
      <c r="O91" s="37" cm="1">
        <f t="array" aca="1" ref="O91" ca="1">IF(ISBLANK($F91),"",INDEX(CompList[Debug/Tryout '[h']],_xlfn.XMATCH($F91,CompList[items],0)))*J91</f>
        <v>0</v>
      </c>
      <c r="P91" s="37" cm="1">
        <f t="array" aca="1" ref="P91" ca="1">IF(ISBLANK($F91),"",INDEX(CompList[Installation
'[h']],_xlfn.XMATCH($F91,CompList[items],0)))*J91</f>
        <v>0</v>
      </c>
      <c r="Q91" s="37" cm="1">
        <f t="array" aca="1" ref="Q91" ca="1">IF(ISBLANK($F91),"",INDEX(CompList[Start up @ Client '[h']],_xlfn.XMATCH($F91,CompList[items],0)))*J91</f>
        <v>0</v>
      </c>
      <c r="R91" s="37" cm="1">
        <f t="array" ref="R91">IF(ISBLANK($F91),"",INDEX(CompList[Materail
Rate
 '[$/qua']],_xlfn.XMATCH($F91,CompList[items],0)))</f>
        <v>21832.5</v>
      </c>
      <c r="S91" s="33">
        <f ca="1">M91*Drivers!$D$4</f>
        <v>1169.0444444444443</v>
      </c>
      <c r="T91" s="33">
        <f ca="1">N91*Drivers!$D$4</f>
        <v>658.15384615384608</v>
      </c>
      <c r="U91" s="33">
        <f ca="1">O91*Drivers!$D$4</f>
        <v>0</v>
      </c>
      <c r="V91" s="33">
        <f ca="1">P91*Drivers!$D$4</f>
        <v>0</v>
      </c>
      <c r="W91" s="33">
        <f ca="1">Q91*Drivers!$D$4</f>
        <v>0</v>
      </c>
      <c r="X91" s="33">
        <f t="shared" ca="1" si="69"/>
        <v>21832.5</v>
      </c>
      <c r="Y91" s="33">
        <f t="shared" ca="1" si="70"/>
        <v>23659.698290598291</v>
      </c>
      <c r="Z91">
        <f t="shared" ca="1" si="71"/>
        <v>1695.1144444444442</v>
      </c>
      <c r="AA91">
        <f t="shared" ca="1" si="72"/>
        <v>954.32307692307677</v>
      </c>
      <c r="AB91">
        <f t="shared" ca="1" si="72"/>
        <v>0</v>
      </c>
      <c r="AC91">
        <f t="shared" ca="1" si="73"/>
        <v>0</v>
      </c>
      <c r="AD91">
        <f t="shared" ca="1" si="73"/>
        <v>0</v>
      </c>
      <c r="AE91">
        <f t="shared" ca="1" si="74"/>
        <v>27290.625</v>
      </c>
      <c r="AF91">
        <f t="shared" ca="1" si="75"/>
        <v>29940.062521367523</v>
      </c>
    </row>
    <row r="92" spans="1:32" s="40" customFormat="1">
      <c r="A92" s="40" t="str" cm="1">
        <f t="array" ref="A92">IF(ISBLANK(F92),"",INDEX(CompList[ID],_xlfn.XMATCH(F92,CompList[items],0)))</f>
        <v/>
      </c>
      <c r="B92" s="40" t="s">
        <v>131</v>
      </c>
      <c r="C92" s="40">
        <v>1</v>
      </c>
      <c r="D92" s="40">
        <v>1</v>
      </c>
      <c r="K92" s="41"/>
      <c r="L92" s="41"/>
      <c r="M92" s="42">
        <f ca="1">SUM(M93:M93)</f>
        <v>47.411111111111111</v>
      </c>
      <c r="N92" s="42">
        <f ca="1">SUM(N93:N93)</f>
        <v>21.53846153846154</v>
      </c>
      <c r="O92" s="42">
        <f ca="1">SUM(O93:O93)</f>
        <v>0</v>
      </c>
      <c r="P92" s="42">
        <f ca="1">SUM(P93:P93)</f>
        <v>14.76923076923077</v>
      </c>
      <c r="Q92" s="42">
        <f ca="1">SUM(Q93:Q93)</f>
        <v>0</v>
      </c>
      <c r="R92" s="42"/>
      <c r="S92" s="43">
        <f t="shared" ref="S92:AF92" ca="1" si="76">SUM(S93:S93)</f>
        <v>2939.4888888888891</v>
      </c>
      <c r="T92" s="43">
        <f t="shared" ca="1" si="76"/>
        <v>1335.3846153846155</v>
      </c>
      <c r="U92" s="43">
        <f t="shared" ca="1" si="76"/>
        <v>0</v>
      </c>
      <c r="V92" s="43">
        <f t="shared" ca="1" si="76"/>
        <v>915.69230769230774</v>
      </c>
      <c r="W92" s="43">
        <f t="shared" ca="1" si="76"/>
        <v>0</v>
      </c>
      <c r="X92" s="43">
        <f t="shared" ca="1" si="76"/>
        <v>12440</v>
      </c>
      <c r="Y92" s="43">
        <f t="shared" ca="1" si="76"/>
        <v>17630.565811965811</v>
      </c>
      <c r="Z92" s="40">
        <f t="shared" ca="1" si="76"/>
        <v>4262.2588888888886</v>
      </c>
      <c r="AA92" s="40">
        <f t="shared" ca="1" si="76"/>
        <v>1936.3076923076924</v>
      </c>
      <c r="AB92" s="40">
        <f t="shared" ca="1" si="76"/>
        <v>0</v>
      </c>
      <c r="AC92" s="40">
        <f t="shared" ca="1" si="76"/>
        <v>1327.7538461538461</v>
      </c>
      <c r="AD92" s="40">
        <f t="shared" ca="1" si="76"/>
        <v>0</v>
      </c>
      <c r="AE92" s="40">
        <f t="shared" ca="1" si="76"/>
        <v>15550</v>
      </c>
      <c r="AF92" s="40">
        <f t="shared" ca="1" si="76"/>
        <v>23076.320427350427</v>
      </c>
    </row>
    <row r="93" spans="1:32">
      <c r="A93" t="str" cm="1">
        <f t="array" ref="A93">IF(ISBLANK(F93),"",INDEX(CompList[ID],_xlfn.XMATCH(F93,CompList[items],0)))</f>
        <v>ME00012</v>
      </c>
      <c r="E93">
        <v>1</v>
      </c>
      <c r="F93" s="38" t="s">
        <v>75</v>
      </c>
      <c r="G93">
        <v>1</v>
      </c>
      <c r="H93">
        <v>1</v>
      </c>
      <c r="I93">
        <f ca="1">IF(ISBLANK(G93),"",G93*OFFSET(I93,-E93,-6))</f>
        <v>1</v>
      </c>
      <c r="J93">
        <f ca="1">IF(ISBLANK(H93),"",H93*OFFSET(J93,-E93,-6))</f>
        <v>1</v>
      </c>
      <c r="K93" s="10">
        <f>Drivers!$B$11</f>
        <v>0.25</v>
      </c>
      <c r="L93" s="10">
        <f>Drivers!$B$12</f>
        <v>0.45</v>
      </c>
      <c r="M93" s="37" cm="1">
        <f t="array" aca="1" ref="M93" ca="1">IF(ISBLANK($F93),"",INDEX(CompList[Design
'[h']],_xlfn.XMATCH($F93,CompList[items],0)))*I93</f>
        <v>47.411111111111111</v>
      </c>
      <c r="N93" s="37" cm="1">
        <f t="array" aca="1" ref="N93" ca="1">IF(ISBLANK($F93),"",INDEX(CompList[Construction
'[h']],_xlfn.XMATCH($F93,CompList[items],0)))*J93</f>
        <v>21.53846153846154</v>
      </c>
      <c r="O93" s="37" cm="1">
        <f t="array" aca="1" ref="O93" ca="1">IF(ISBLANK($F93),"",INDEX(CompList[Debug/Tryout '[h']],_xlfn.XMATCH($F93,CompList[items],0)))*J93</f>
        <v>0</v>
      </c>
      <c r="P93" s="37" cm="1">
        <f t="array" aca="1" ref="P93" ca="1">IF(ISBLANK($F93),"",INDEX(CompList[Installation
'[h']],_xlfn.XMATCH($F93,CompList[items],0)))*J93</f>
        <v>14.76923076923077</v>
      </c>
      <c r="Q93" s="37" cm="1">
        <f t="array" aca="1" ref="Q93" ca="1">IF(ISBLANK($F93),"",INDEX(CompList[Start up @ Client '[h']],_xlfn.XMATCH($F93,CompList[items],0)))*J93</f>
        <v>0</v>
      </c>
      <c r="R93" s="37" cm="1">
        <f t="array" ref="R93">IF(ISBLANK($F93),"",INDEX(CompList[Materail
Rate
 '[$/qua']],_xlfn.XMATCH($F93,CompList[items],0)))</f>
        <v>12440</v>
      </c>
      <c r="S93" s="33">
        <f ca="1">M93*Drivers!$D$4</f>
        <v>2939.4888888888891</v>
      </c>
      <c r="T93" s="33">
        <f ca="1">N93*Drivers!$D$4</f>
        <v>1335.3846153846155</v>
      </c>
      <c r="U93" s="33">
        <f ca="1">O93*Drivers!$D$4</f>
        <v>0</v>
      </c>
      <c r="V93" s="33">
        <f ca="1">P93*Drivers!$D$4</f>
        <v>915.69230769230774</v>
      </c>
      <c r="W93" s="33">
        <f ca="1">Q93*Drivers!$D$4</f>
        <v>0</v>
      </c>
      <c r="X93" s="33">
        <f ca="1">R93*J93</f>
        <v>12440</v>
      </c>
      <c r="Y93" s="33">
        <f ca="1">SUM(S93:X93)</f>
        <v>17630.565811965811</v>
      </c>
      <c r="Z93">
        <f ca="1">S93*($L93+1)</f>
        <v>4262.2588888888886</v>
      </c>
      <c r="AA93">
        <f ca="1">T93*($L93+1)</f>
        <v>1936.3076923076924</v>
      </c>
      <c r="AB93">
        <f ca="1">U93*($L93+1)</f>
        <v>0</v>
      </c>
      <c r="AC93">
        <f ca="1">V93*($L93+1)</f>
        <v>1327.7538461538461</v>
      </c>
      <c r="AD93">
        <f ca="1">W93*($L93+1)</f>
        <v>0</v>
      </c>
      <c r="AE93">
        <f ca="1">X93*(K93+1)</f>
        <v>15550</v>
      </c>
      <c r="AF93">
        <f ca="1">SUM(Z93:AE93)</f>
        <v>23076.320427350427</v>
      </c>
    </row>
    <row r="94" spans="1:32" s="40" customFormat="1">
      <c r="A94" s="40" t="str" cm="1">
        <f t="array" ref="A94">IF(ISBLANK(F94),"",INDEX(CompList[ID],_xlfn.XMATCH(F94,CompList[items],0)))</f>
        <v/>
      </c>
      <c r="B94" s="40" t="s">
        <v>132</v>
      </c>
      <c r="C94" s="40">
        <v>1</v>
      </c>
      <c r="D94" s="40">
        <v>1</v>
      </c>
      <c r="K94" s="41"/>
      <c r="L94" s="41"/>
      <c r="M94" s="42">
        <f ca="1">SUM(M95:M95)</f>
        <v>47.411111111111111</v>
      </c>
      <c r="N94" s="42">
        <f ca="1">SUM(N95:N95)</f>
        <v>26.153846153846153</v>
      </c>
      <c r="O94" s="42">
        <f ca="1">SUM(O95:O95)</f>
        <v>0</v>
      </c>
      <c r="P94" s="42">
        <f ca="1">SUM(P95:P95)</f>
        <v>46.769230769230766</v>
      </c>
      <c r="Q94" s="42">
        <f ca="1">SUM(Q95:Q95)</f>
        <v>0</v>
      </c>
      <c r="R94" s="42"/>
      <c r="S94" s="43">
        <f t="shared" ref="S94:AF94" ca="1" si="77">SUM(S95:S95)</f>
        <v>2939.4888888888891</v>
      </c>
      <c r="T94" s="43">
        <f t="shared" ca="1" si="77"/>
        <v>1621.5384615384614</v>
      </c>
      <c r="U94" s="43">
        <f t="shared" ca="1" si="77"/>
        <v>0</v>
      </c>
      <c r="V94" s="43">
        <f t="shared" ca="1" si="77"/>
        <v>2899.6923076923076</v>
      </c>
      <c r="W94" s="43">
        <f t="shared" ca="1" si="77"/>
        <v>0</v>
      </c>
      <c r="X94" s="43">
        <f t="shared" ca="1" si="77"/>
        <v>13098</v>
      </c>
      <c r="Y94" s="43">
        <f t="shared" ca="1" si="77"/>
        <v>20558.719658119659</v>
      </c>
      <c r="Z94" s="40">
        <f t="shared" ca="1" si="77"/>
        <v>4262.2588888888886</v>
      </c>
      <c r="AA94" s="40">
        <f t="shared" ca="1" si="77"/>
        <v>2351.2307692307691</v>
      </c>
      <c r="AB94" s="40">
        <f t="shared" ca="1" si="77"/>
        <v>0</v>
      </c>
      <c r="AC94" s="40">
        <f t="shared" ca="1" si="77"/>
        <v>4204.5538461538463</v>
      </c>
      <c r="AD94" s="40">
        <f t="shared" ca="1" si="77"/>
        <v>0</v>
      </c>
      <c r="AE94" s="40">
        <f t="shared" ca="1" si="77"/>
        <v>16372.5</v>
      </c>
      <c r="AF94" s="40">
        <f t="shared" ca="1" si="77"/>
        <v>27190.543504273504</v>
      </c>
    </row>
    <row r="95" spans="1:32">
      <c r="A95" t="str" cm="1">
        <f t="array" ref="A95">IF(ISBLANK(F95),"",INDEX(CompList[ID],_xlfn.XMATCH(F95,CompList[items],0)))</f>
        <v>ME00137</v>
      </c>
      <c r="E95">
        <v>1</v>
      </c>
      <c r="F95" s="38" t="s">
        <v>77</v>
      </c>
      <c r="G95">
        <v>1</v>
      </c>
      <c r="H95">
        <v>1</v>
      </c>
      <c r="I95">
        <f ca="1">IF(ISBLANK(G95),"",G95*OFFSET(I95,-E95,-6))</f>
        <v>1</v>
      </c>
      <c r="J95">
        <f ca="1">IF(ISBLANK(H95),"",H95*OFFSET(J95,-E95,-6))</f>
        <v>1</v>
      </c>
      <c r="K95" s="10">
        <f>Drivers!$B$11</f>
        <v>0.25</v>
      </c>
      <c r="L95" s="10">
        <f>Drivers!$B$12</f>
        <v>0.45</v>
      </c>
      <c r="M95" s="37" cm="1">
        <f t="array" aca="1" ref="M95" ca="1">IF(ISBLANK($F95),"",INDEX(CompList[Design
'[h']],_xlfn.XMATCH($F95,CompList[items],0)))*I95</f>
        <v>47.411111111111111</v>
      </c>
      <c r="N95" s="37" cm="1">
        <f t="array" aca="1" ref="N95" ca="1">IF(ISBLANK($F95),"",INDEX(CompList[Construction
'[h']],_xlfn.XMATCH($F95,CompList[items],0)))*J95</f>
        <v>26.153846153846153</v>
      </c>
      <c r="O95" s="37" cm="1">
        <f t="array" aca="1" ref="O95" ca="1">IF(ISBLANK($F95),"",INDEX(CompList[Debug/Tryout '[h']],_xlfn.XMATCH($F95,CompList[items],0)))*J95</f>
        <v>0</v>
      </c>
      <c r="P95" s="37" cm="1">
        <f t="array" aca="1" ref="P95" ca="1">IF(ISBLANK($F95),"",INDEX(CompList[Installation
'[h']],_xlfn.XMATCH($F95,CompList[items],0)))*J95</f>
        <v>46.769230769230766</v>
      </c>
      <c r="Q95" s="37" cm="1">
        <f t="array" aca="1" ref="Q95" ca="1">IF(ISBLANK($F95),"",INDEX(CompList[Start up @ Client '[h']],_xlfn.XMATCH($F95,CompList[items],0)))*J95</f>
        <v>0</v>
      </c>
      <c r="R95" s="37" cm="1">
        <f t="array" ref="R95">IF(ISBLANK($F95),"",INDEX(CompList[Materail
Rate
 '[$/qua']],_xlfn.XMATCH($F95,CompList[items],0)))</f>
        <v>13098</v>
      </c>
      <c r="S95" s="33">
        <f ca="1">M95*Drivers!$D$4</f>
        <v>2939.4888888888891</v>
      </c>
      <c r="T95" s="33">
        <f ca="1">N95*Drivers!$D$4</f>
        <v>1621.5384615384614</v>
      </c>
      <c r="U95" s="33">
        <f ca="1">O95*Drivers!$D$4</f>
        <v>0</v>
      </c>
      <c r="V95" s="33">
        <f ca="1">P95*Drivers!$D$4</f>
        <v>2899.6923076923076</v>
      </c>
      <c r="W95" s="33">
        <f ca="1">Q95*Drivers!$D$4</f>
        <v>0</v>
      </c>
      <c r="X95" s="33">
        <f ca="1">R95*J95</f>
        <v>13098</v>
      </c>
      <c r="Y95" s="33">
        <f ca="1">SUM(S95:X95)</f>
        <v>20558.719658119659</v>
      </c>
      <c r="Z95">
        <f ca="1">S95*($L95+1)</f>
        <v>4262.2588888888886</v>
      </c>
      <c r="AA95">
        <f ca="1">T95*($L95+1)</f>
        <v>2351.2307692307691</v>
      </c>
      <c r="AB95">
        <f ca="1">U95*($L95+1)</f>
        <v>0</v>
      </c>
      <c r="AC95">
        <f ca="1">V95*($L95+1)</f>
        <v>4204.5538461538463</v>
      </c>
      <c r="AD95">
        <f ca="1">W95*($L95+1)</f>
        <v>0</v>
      </c>
      <c r="AE95">
        <f ca="1">X95*(K95+1)</f>
        <v>16372.5</v>
      </c>
      <c r="AF95">
        <f ca="1">SUM(Z95:AE95)</f>
        <v>27190.543504273504</v>
      </c>
    </row>
    <row r="96" spans="1:32" s="40" customFormat="1">
      <c r="A96" s="40" t="str" cm="1">
        <f t="array" ref="A96">IF(ISBLANK(F96),"",INDEX(CompList[ID],_xlfn.XMATCH(F96,CompList[items],0)))</f>
        <v/>
      </c>
      <c r="B96" s="40" t="s">
        <v>133</v>
      </c>
      <c r="C96" s="40">
        <v>1</v>
      </c>
      <c r="D96" s="40">
        <v>1</v>
      </c>
      <c r="K96" s="41"/>
      <c r="L96" s="41"/>
      <c r="M96" s="42">
        <f ca="1">SUM(M97:M97)</f>
        <v>0</v>
      </c>
      <c r="N96" s="42">
        <f ca="1">SUM(N97:N97)</f>
        <v>0</v>
      </c>
      <c r="O96" s="42">
        <f ca="1">SUM(O97:O97)</f>
        <v>0</v>
      </c>
      <c r="P96" s="42">
        <f ca="1">SUM(P97:P97)</f>
        <v>5.6615384615384616E-2</v>
      </c>
      <c r="Q96" s="42">
        <f ca="1">SUM(Q97:Q97)</f>
        <v>0</v>
      </c>
      <c r="R96" s="42"/>
      <c r="S96" s="43">
        <f t="shared" ref="S96:AF96" ca="1" si="78">SUM(S97:S97)</f>
        <v>0</v>
      </c>
      <c r="T96" s="43">
        <f t="shared" ca="1" si="78"/>
        <v>0</v>
      </c>
      <c r="U96" s="43">
        <f t="shared" ca="1" si="78"/>
        <v>0</v>
      </c>
      <c r="V96" s="43">
        <f t="shared" ca="1" si="78"/>
        <v>3.5101538461538464</v>
      </c>
      <c r="W96" s="43">
        <f t="shared" ca="1" si="78"/>
        <v>0</v>
      </c>
      <c r="X96" s="43">
        <f t="shared" ca="1" si="78"/>
        <v>9.0500000000000007</v>
      </c>
      <c r="Y96" s="43">
        <f t="shared" ca="1" si="78"/>
        <v>12.560153846153847</v>
      </c>
      <c r="Z96" s="40">
        <f t="shared" ca="1" si="78"/>
        <v>0</v>
      </c>
      <c r="AA96" s="40">
        <f t="shared" ca="1" si="78"/>
        <v>0</v>
      </c>
      <c r="AB96" s="40">
        <f t="shared" ca="1" si="78"/>
        <v>0</v>
      </c>
      <c r="AC96" s="40">
        <f t="shared" ca="1" si="78"/>
        <v>5.089723076923077</v>
      </c>
      <c r="AD96" s="40">
        <f t="shared" ca="1" si="78"/>
        <v>0</v>
      </c>
      <c r="AE96" s="40">
        <f t="shared" ca="1" si="78"/>
        <v>11.3125</v>
      </c>
      <c r="AF96" s="40">
        <f t="shared" ca="1" si="78"/>
        <v>16.402223076923079</v>
      </c>
    </row>
    <row r="97" spans="1:32">
      <c r="A97" t="str" cm="1">
        <f t="array" ref="A97">IF(ISBLANK(F97),"",INDEX(CompList[ID],_xlfn.XMATCH(F97,CompList[items],0)))</f>
        <v>ME00061</v>
      </c>
      <c r="E97">
        <v>1</v>
      </c>
      <c r="F97" s="38" t="s">
        <v>3360</v>
      </c>
      <c r="G97">
        <v>0</v>
      </c>
      <c r="H97">
        <v>1</v>
      </c>
      <c r="I97">
        <f ca="1">IF(ISBLANK(G97),"",G97*OFFSET(I97,-E97,-6))</f>
        <v>0</v>
      </c>
      <c r="J97">
        <f ca="1">IF(ISBLANK(H97),"",H97*OFFSET(J97,-E97,-6))</f>
        <v>1</v>
      </c>
      <c r="K97" s="10">
        <f>Drivers!$B$11</f>
        <v>0.25</v>
      </c>
      <c r="L97" s="10">
        <f>Drivers!$B$12</f>
        <v>0.45</v>
      </c>
      <c r="M97" s="37" cm="1">
        <f t="array" aca="1" ref="M97" ca="1">IF(ISBLANK($F97),"",INDEX(CompList[Design
'[h']],_xlfn.XMATCH($F97,CompList[items],0)))*I97</f>
        <v>0</v>
      </c>
      <c r="N97" s="37" cm="1">
        <f t="array" aca="1" ref="N97" ca="1">IF(ISBLANK($F97),"",INDEX(CompList[Construction
'[h']],_xlfn.XMATCH($F97,CompList[items],0)))*J97</f>
        <v>0</v>
      </c>
      <c r="O97" s="37" cm="1">
        <f t="array" aca="1" ref="O97" ca="1">IF(ISBLANK($F97),"",INDEX(CompList[Debug/Tryout '[h']],_xlfn.XMATCH($F97,CompList[items],0)))*J97</f>
        <v>0</v>
      </c>
      <c r="P97" s="37" cm="1">
        <f t="array" aca="1" ref="P97" ca="1">IF(ISBLANK($F97),"",INDEX(CompList[Installation
'[h']],_xlfn.XMATCH($F97,CompList[items],0)))*J97</f>
        <v>5.6615384615384616E-2</v>
      </c>
      <c r="Q97" s="37" cm="1">
        <f t="array" aca="1" ref="Q97" ca="1">IF(ISBLANK($F97),"",INDEX(CompList[Start up @ Client '[h']],_xlfn.XMATCH($F97,CompList[items],0)))*J97</f>
        <v>0</v>
      </c>
      <c r="R97" s="37" cm="1">
        <f t="array" ref="R97">IF(ISBLANK($F97),"",INDEX(CompList[Materail
Rate
 '[$/qua']],_xlfn.XMATCH($F97,CompList[items],0)))</f>
        <v>9.0500000000000007</v>
      </c>
      <c r="S97" s="33">
        <f ca="1">M97*Drivers!$D$4</f>
        <v>0</v>
      </c>
      <c r="T97" s="33">
        <f ca="1">N97*Drivers!$D$4</f>
        <v>0</v>
      </c>
      <c r="U97" s="33">
        <f ca="1">O97*Drivers!$D$4</f>
        <v>0</v>
      </c>
      <c r="V97" s="33">
        <f ca="1">P97*Drivers!$D$4</f>
        <v>3.5101538461538464</v>
      </c>
      <c r="W97" s="33">
        <f ca="1">Q97*Drivers!$D$4</f>
        <v>0</v>
      </c>
      <c r="X97" s="33">
        <f ca="1">R97*J97</f>
        <v>9.0500000000000007</v>
      </c>
      <c r="Y97" s="33">
        <f ca="1">SUM(S97:X97)</f>
        <v>12.560153846153847</v>
      </c>
      <c r="Z97">
        <f ca="1">S97*($L97+1)</f>
        <v>0</v>
      </c>
      <c r="AA97">
        <f ca="1">T97*($L97+1)</f>
        <v>0</v>
      </c>
      <c r="AB97">
        <f ca="1">U97*($L97+1)</f>
        <v>0</v>
      </c>
      <c r="AC97">
        <f ca="1">V97*($L97+1)</f>
        <v>5.089723076923077</v>
      </c>
      <c r="AD97">
        <f ca="1">W97*($L97+1)</f>
        <v>0</v>
      </c>
      <c r="AE97">
        <f ca="1">X97*(K97+1)</f>
        <v>11.3125</v>
      </c>
      <c r="AF97">
        <f ca="1">SUM(Z97:AE97)</f>
        <v>16.402223076923079</v>
      </c>
    </row>
    <row r="98" spans="1:32" s="40" customFormat="1">
      <c r="A98" s="40" t="str" cm="1">
        <f t="array" ref="A98">IF(ISBLANK(F98),"",INDEX(CompList[ID],_xlfn.XMATCH(F98,CompList[items],0)))</f>
        <v/>
      </c>
      <c r="B98" s="40" t="s">
        <v>134</v>
      </c>
      <c r="C98" s="40">
        <v>1</v>
      </c>
      <c r="D98" s="40">
        <v>1</v>
      </c>
      <c r="K98" s="41"/>
      <c r="L98" s="41"/>
      <c r="M98" s="42">
        <f ca="1">SUM(M99:M99)</f>
        <v>68.944444444444443</v>
      </c>
      <c r="N98" s="42">
        <f ca="1">SUM(N99:N99)</f>
        <v>26.153846153846153</v>
      </c>
      <c r="O98" s="42">
        <f ca="1">SUM(O99:O99)</f>
        <v>0</v>
      </c>
      <c r="P98" s="42">
        <f ca="1">SUM(P99:P99)</f>
        <v>135.38461538461539</v>
      </c>
      <c r="Q98" s="42">
        <f ca="1">SUM(Q99:Q99)</f>
        <v>0</v>
      </c>
      <c r="R98" s="42"/>
      <c r="S98" s="43">
        <f t="shared" ref="S98:AF98" ca="1" si="79">SUM(S99:S99)</f>
        <v>4274.5555555555557</v>
      </c>
      <c r="T98" s="43">
        <f t="shared" ca="1" si="79"/>
        <v>1621.5384615384614</v>
      </c>
      <c r="U98" s="43">
        <f t="shared" ca="1" si="79"/>
        <v>0</v>
      </c>
      <c r="V98" s="43">
        <f t="shared" ca="1" si="79"/>
        <v>8393.8461538461543</v>
      </c>
      <c r="W98" s="43">
        <f t="shared" ca="1" si="79"/>
        <v>0</v>
      </c>
      <c r="X98" s="43">
        <f t="shared" ca="1" si="79"/>
        <v>7586</v>
      </c>
      <c r="Y98" s="43">
        <f t="shared" ca="1" si="79"/>
        <v>21875.940170940172</v>
      </c>
      <c r="Z98" s="40">
        <f t="shared" ca="1" si="79"/>
        <v>6198.1055555555558</v>
      </c>
      <c r="AA98" s="40">
        <f t="shared" ca="1" si="79"/>
        <v>2351.2307692307691</v>
      </c>
      <c r="AB98" s="40">
        <f t="shared" ca="1" si="79"/>
        <v>0</v>
      </c>
      <c r="AC98" s="40">
        <f t="shared" ca="1" si="79"/>
        <v>12171.076923076924</v>
      </c>
      <c r="AD98" s="40">
        <f t="shared" ca="1" si="79"/>
        <v>0</v>
      </c>
      <c r="AE98" s="40">
        <f t="shared" ca="1" si="79"/>
        <v>9482.5</v>
      </c>
      <c r="AF98" s="40">
        <f t="shared" ca="1" si="79"/>
        <v>30202.913247863249</v>
      </c>
    </row>
    <row r="99" spans="1:32">
      <c r="A99" t="str" cm="1">
        <f t="array" ref="A99">IF(ISBLANK(F99),"",INDEX(CompList[ID],_xlfn.XMATCH(F99,CompList[items],0)))</f>
        <v>ME00239</v>
      </c>
      <c r="E99">
        <v>1</v>
      </c>
      <c r="F99" s="38" t="s">
        <v>79</v>
      </c>
      <c r="G99">
        <v>1</v>
      </c>
      <c r="H99">
        <v>1</v>
      </c>
      <c r="I99">
        <f ca="1">IF(ISBLANK(G99),"",G99*OFFSET(I99,-E99,-6))</f>
        <v>1</v>
      </c>
      <c r="J99">
        <f ca="1">IF(ISBLANK(H99),"",H99*OFFSET(J99,-E99,-6))</f>
        <v>1</v>
      </c>
      <c r="K99" s="10">
        <f>Drivers!$B$11</f>
        <v>0.25</v>
      </c>
      <c r="L99" s="10">
        <f>Drivers!$B$12</f>
        <v>0.45</v>
      </c>
      <c r="M99" s="37" cm="1">
        <f t="array" aca="1" ref="M99" ca="1">IF(ISBLANK($F99),"",INDEX(CompList[Design
'[h']],_xlfn.XMATCH($F99,CompList[items],0)))*I99</f>
        <v>68.944444444444443</v>
      </c>
      <c r="N99" s="37" cm="1">
        <f t="array" aca="1" ref="N99" ca="1">IF(ISBLANK($F99),"",INDEX(CompList[Construction
'[h']],_xlfn.XMATCH($F99,CompList[items],0)))*J99</f>
        <v>26.153846153846153</v>
      </c>
      <c r="O99" s="37" cm="1">
        <f t="array" aca="1" ref="O99" ca="1">IF(ISBLANK($F99),"",INDEX(CompList[Debug/Tryout '[h']],_xlfn.XMATCH($F99,CompList[items],0)))*J99</f>
        <v>0</v>
      </c>
      <c r="P99" s="37" cm="1">
        <f t="array" aca="1" ref="P99" ca="1">IF(ISBLANK($F99),"",INDEX(CompList[Installation
'[h']],_xlfn.XMATCH($F99,CompList[items],0)))*J99</f>
        <v>135.38461538461539</v>
      </c>
      <c r="Q99" s="37" cm="1">
        <f t="array" aca="1" ref="Q99" ca="1">IF(ISBLANK($F99),"",INDEX(CompList[Start up @ Client '[h']],_xlfn.XMATCH($F99,CompList[items],0)))*J99</f>
        <v>0</v>
      </c>
      <c r="R99" s="37" cm="1">
        <f t="array" ref="R99">IF(ISBLANK($F99),"",INDEX(CompList[Materail
Rate
 '[$/qua']],_xlfn.XMATCH($F99,CompList[items],0)))</f>
        <v>7586</v>
      </c>
      <c r="S99" s="33">
        <f ca="1">M99*Drivers!$D$4</f>
        <v>4274.5555555555557</v>
      </c>
      <c r="T99" s="33">
        <f ca="1">N99*Drivers!$D$4</f>
        <v>1621.5384615384614</v>
      </c>
      <c r="U99" s="33">
        <f ca="1">O99*Drivers!$D$4</f>
        <v>0</v>
      </c>
      <c r="V99" s="33">
        <f ca="1">P99*Drivers!$D$4</f>
        <v>8393.8461538461543</v>
      </c>
      <c r="W99" s="33">
        <f ca="1">Q99*Drivers!$D$4</f>
        <v>0</v>
      </c>
      <c r="X99" s="33">
        <f ca="1">R99*J99</f>
        <v>7586</v>
      </c>
      <c r="Y99" s="33">
        <f ca="1">SUM(S99:X99)</f>
        <v>21875.940170940172</v>
      </c>
      <c r="Z99">
        <f ca="1">S99*($L99+1)</f>
        <v>6198.1055555555558</v>
      </c>
      <c r="AA99">
        <f ca="1">T99*($L99+1)</f>
        <v>2351.2307692307691</v>
      </c>
      <c r="AB99">
        <f ca="1">U99*($L99+1)</f>
        <v>0</v>
      </c>
      <c r="AC99">
        <f ca="1">V99*($L99+1)</f>
        <v>12171.076923076924</v>
      </c>
      <c r="AD99">
        <f ca="1">W99*($L99+1)</f>
        <v>0</v>
      </c>
      <c r="AE99">
        <f ca="1">X99*(K99+1)</f>
        <v>9482.5</v>
      </c>
      <c r="AF99">
        <f ca="1">SUM(Z99:AE99)</f>
        <v>30202.913247863249</v>
      </c>
    </row>
    <row r="100" spans="1:32" s="40" customFormat="1">
      <c r="A100" s="40" t="str" cm="1">
        <f t="array" ref="A100">IF(ISBLANK(F100),"",INDEX(CompList[ID],_xlfn.XMATCH(F100,CompList[items],0)))</f>
        <v/>
      </c>
      <c r="B100" s="40" t="s">
        <v>138</v>
      </c>
      <c r="C100" s="40">
        <v>1</v>
      </c>
      <c r="D100" s="40">
        <v>1</v>
      </c>
      <c r="K100" s="41"/>
      <c r="L100" s="41"/>
      <c r="M100" s="42">
        <f ca="1">SUM(M101:M101)</f>
        <v>0.62222222222222223</v>
      </c>
      <c r="N100" s="42">
        <f ca="1">SUM(N101:N101)</f>
        <v>2.3076923076923075</v>
      </c>
      <c r="O100" s="42">
        <f ca="1">SUM(O101:O101)</f>
        <v>0</v>
      </c>
      <c r="P100" s="42">
        <f ca="1">SUM(P101:P101)</f>
        <v>0</v>
      </c>
      <c r="Q100" s="42">
        <f ca="1">SUM(Q101:Q101)</f>
        <v>0</v>
      </c>
      <c r="R100" s="42"/>
      <c r="S100" s="43">
        <f t="shared" ref="S100:AF100" ca="1" si="80">SUM(S101:S101)</f>
        <v>38.577777777777776</v>
      </c>
      <c r="T100" s="43">
        <f t="shared" ca="1" si="80"/>
        <v>143.07692307692307</v>
      </c>
      <c r="U100" s="43">
        <f t="shared" ca="1" si="80"/>
        <v>0</v>
      </c>
      <c r="V100" s="43">
        <f t="shared" ca="1" si="80"/>
        <v>0</v>
      </c>
      <c r="W100" s="43">
        <f t="shared" ca="1" si="80"/>
        <v>0</v>
      </c>
      <c r="X100" s="43">
        <f t="shared" ca="1" si="80"/>
        <v>352</v>
      </c>
      <c r="Y100" s="43">
        <f t="shared" ca="1" si="80"/>
        <v>533.65470085470088</v>
      </c>
      <c r="Z100" s="40">
        <f t="shared" ca="1" si="80"/>
        <v>55.937777777777775</v>
      </c>
      <c r="AA100" s="40">
        <f t="shared" ca="1" si="80"/>
        <v>207.46153846153845</v>
      </c>
      <c r="AB100" s="40">
        <f t="shared" ca="1" si="80"/>
        <v>0</v>
      </c>
      <c r="AC100" s="40">
        <f t="shared" ca="1" si="80"/>
        <v>0</v>
      </c>
      <c r="AD100" s="40">
        <f t="shared" ca="1" si="80"/>
        <v>0</v>
      </c>
      <c r="AE100" s="40">
        <f t="shared" ca="1" si="80"/>
        <v>440</v>
      </c>
      <c r="AF100" s="40">
        <f t="shared" ca="1" si="80"/>
        <v>703.39931623931625</v>
      </c>
    </row>
    <row r="101" spans="1:32">
      <c r="A101" t="str" cm="1">
        <f t="array" ref="A101">IF(ISBLANK(F101),"",INDEX(CompList[ID],_xlfn.XMATCH(F101,CompList[items],0)))</f>
        <v>ME00108</v>
      </c>
      <c r="E101">
        <v>1</v>
      </c>
      <c r="F101" s="38" t="s">
        <v>3389</v>
      </c>
      <c r="G101">
        <v>1</v>
      </c>
      <c r="H101">
        <v>1</v>
      </c>
      <c r="I101">
        <f ca="1">IF(ISBLANK(G101),"",G101*OFFSET(I101,-E101,-6))</f>
        <v>1</v>
      </c>
      <c r="J101">
        <f ca="1">IF(ISBLANK(H101),"",H101*OFFSET(J101,-E101,-6))</f>
        <v>1</v>
      </c>
      <c r="K101" s="10">
        <f>Drivers!$B$11</f>
        <v>0.25</v>
      </c>
      <c r="L101" s="10">
        <f>Drivers!$B$12</f>
        <v>0.45</v>
      </c>
      <c r="M101" s="37" cm="1">
        <f t="array" aca="1" ref="M101" ca="1">IF(ISBLANK($F101),"",INDEX(CompList[Design
'[h']],_xlfn.XMATCH($F101,CompList[items],0)))*I101</f>
        <v>0.62222222222222223</v>
      </c>
      <c r="N101" s="37" cm="1">
        <f t="array" aca="1" ref="N101" ca="1">IF(ISBLANK($F101),"",INDEX(CompList[Construction
'[h']],_xlfn.XMATCH($F101,CompList[items],0)))*J101</f>
        <v>2.3076923076923075</v>
      </c>
      <c r="O101" s="37" cm="1">
        <f t="array" aca="1" ref="O101" ca="1">IF(ISBLANK($F101),"",INDEX(CompList[Debug/Tryout '[h']],_xlfn.XMATCH($F101,CompList[items],0)))*J101</f>
        <v>0</v>
      </c>
      <c r="P101" s="37" cm="1">
        <f t="array" aca="1" ref="P101" ca="1">IF(ISBLANK($F101),"",INDEX(CompList[Installation
'[h']],_xlfn.XMATCH($F101,CompList[items],0)))*J101</f>
        <v>0</v>
      </c>
      <c r="Q101" s="37" cm="1">
        <f t="array" aca="1" ref="Q101" ca="1">IF(ISBLANK($F101),"",INDEX(CompList[Start up @ Client '[h']],_xlfn.XMATCH($F101,CompList[items],0)))*J101</f>
        <v>0</v>
      </c>
      <c r="R101" s="37" cm="1">
        <f t="array" ref="R101">IF(ISBLANK($F101),"",INDEX(CompList[Materail
Rate
 '[$/qua']],_xlfn.XMATCH($F101,CompList[items],0)))</f>
        <v>352</v>
      </c>
      <c r="S101" s="33">
        <f ca="1">M101*Drivers!$D$4</f>
        <v>38.577777777777776</v>
      </c>
      <c r="T101" s="33">
        <f ca="1">N101*Drivers!$D$4</f>
        <v>143.07692307692307</v>
      </c>
      <c r="U101" s="33">
        <f ca="1">O101*Drivers!$D$4</f>
        <v>0</v>
      </c>
      <c r="V101" s="33">
        <f ca="1">P101*Drivers!$D$4</f>
        <v>0</v>
      </c>
      <c r="W101" s="33">
        <f ca="1">Q101*Drivers!$D$4</f>
        <v>0</v>
      </c>
      <c r="X101" s="33">
        <f ca="1">R101*J101</f>
        <v>352</v>
      </c>
      <c r="Y101" s="33">
        <f ca="1">SUM(S101:X101)</f>
        <v>533.65470085470088</v>
      </c>
      <c r="Z101">
        <f ca="1">S101*($L101+1)</f>
        <v>55.937777777777775</v>
      </c>
      <c r="AA101">
        <f ca="1">T101*($L101+1)</f>
        <v>207.46153846153845</v>
      </c>
      <c r="AB101">
        <f ca="1">U101*($L101+1)</f>
        <v>0</v>
      </c>
      <c r="AC101">
        <f ca="1">V101*($L101+1)</f>
        <v>0</v>
      </c>
      <c r="AD101">
        <f ca="1">W101*($L101+1)</f>
        <v>0</v>
      </c>
      <c r="AE101">
        <f ca="1">X101*(K101+1)</f>
        <v>440</v>
      </c>
      <c r="AF101">
        <f ca="1">SUM(Z101:AE101)</f>
        <v>703.39931623931625</v>
      </c>
    </row>
    <row r="102" spans="1:32" s="40" customFormat="1">
      <c r="A102" s="40" t="str" cm="1">
        <f t="array" ref="A102">IF(ISBLANK(F102),"",INDEX(CompList[ID],_xlfn.XMATCH(F102,CompList[items],0)))</f>
        <v/>
      </c>
      <c r="B102" s="40" t="s">
        <v>135</v>
      </c>
      <c r="C102" s="40">
        <v>1</v>
      </c>
      <c r="D102" s="40">
        <v>1</v>
      </c>
      <c r="K102" s="41"/>
      <c r="L102" s="41"/>
      <c r="M102" s="42">
        <f ca="1">SUM(M103:M108)</f>
        <v>11.888888888888889</v>
      </c>
      <c r="N102" s="42">
        <f ca="1">SUM(N103:N108)</f>
        <v>75</v>
      </c>
      <c r="O102" s="42">
        <f ca="1">SUM(O103:O108)</f>
        <v>0</v>
      </c>
      <c r="P102" s="42">
        <f ca="1">SUM(P103:P108)</f>
        <v>81.230769230769241</v>
      </c>
      <c r="Q102" s="42">
        <f ca="1">SUM(Q103:Q108)</f>
        <v>0</v>
      </c>
      <c r="R102" s="42"/>
      <c r="S102" s="43">
        <f t="shared" ref="S102:AF102" ca="1" si="81">SUM(S103:S108)</f>
        <v>737.11111111111109</v>
      </c>
      <c r="T102" s="43">
        <f t="shared" ca="1" si="81"/>
        <v>4650</v>
      </c>
      <c r="U102" s="43">
        <f ca="1">SUM(U103:U108)</f>
        <v>0</v>
      </c>
      <c r="V102" s="43">
        <f t="shared" ca="1" si="81"/>
        <v>5036.3076923076924</v>
      </c>
      <c r="W102" s="43">
        <f ca="1">SUM(W103:W108)</f>
        <v>0</v>
      </c>
      <c r="X102" s="43">
        <f t="shared" ca="1" si="81"/>
        <v>61650</v>
      </c>
      <c r="Y102" s="43">
        <f t="shared" ca="1" si="81"/>
        <v>72073.418803418812</v>
      </c>
      <c r="Z102" s="40">
        <f t="shared" ca="1" si="81"/>
        <v>1068.8111111111111</v>
      </c>
      <c r="AA102" s="40">
        <f t="shared" ca="1" si="81"/>
        <v>6742.5</v>
      </c>
      <c r="AB102" s="40">
        <f ca="1">SUM(AB103:AB108)</f>
        <v>0</v>
      </c>
      <c r="AC102" s="40">
        <f t="shared" ca="1" si="81"/>
        <v>7302.6461538461535</v>
      </c>
      <c r="AD102" s="40">
        <f ca="1">SUM(AD103:AD108)</f>
        <v>0</v>
      </c>
      <c r="AE102" s="40">
        <f t="shared" ca="1" si="81"/>
        <v>77062.5</v>
      </c>
      <c r="AF102" s="40">
        <f t="shared" ca="1" si="81"/>
        <v>92176.457264957266</v>
      </c>
    </row>
    <row r="103" spans="1:32">
      <c r="A103" t="str" cm="1">
        <f t="array" ref="A103">IF(ISBLANK(F103),"",INDEX(CompList[ID],_xlfn.XMATCH(F103,CompList[items],0)))</f>
        <v>ME00153</v>
      </c>
      <c r="E103">
        <v>1</v>
      </c>
      <c r="F103" t="s">
        <v>3417</v>
      </c>
      <c r="G103">
        <v>1</v>
      </c>
      <c r="H103">
        <v>1</v>
      </c>
      <c r="I103">
        <f t="shared" ref="I103:I108" ca="1" si="82">IF(ISBLANK(G103),"",G103*OFFSET(I103,-E103,-6))</f>
        <v>1</v>
      </c>
      <c r="J103">
        <f t="shared" ref="J103:J108" ca="1" si="83">IF(ISBLANK(H103),"",H103*OFFSET(J103,-E103,-6))</f>
        <v>1</v>
      </c>
      <c r="K103" s="10">
        <f>Drivers!$B$11</f>
        <v>0.25</v>
      </c>
      <c r="L103" s="10">
        <f>Drivers!$B$12</f>
        <v>0.45</v>
      </c>
      <c r="M103" s="37" cm="1">
        <f t="array" aca="1" ref="M103" ca="1">IF(ISBLANK($F103),"",INDEX(CompList[Design
'[h']],_xlfn.XMATCH($F103,CompList[items],0)))*I103</f>
        <v>11.888888888888889</v>
      </c>
      <c r="N103" s="37" cm="1">
        <f t="array" aca="1" ref="N103" ca="1">IF(ISBLANK($F103),"",INDEX(CompList[Construction
'[h']],_xlfn.XMATCH($F103,CompList[items],0)))*J103</f>
        <v>0</v>
      </c>
      <c r="O103" s="37" cm="1">
        <f t="array" aca="1" ref="O103" ca="1">IF(ISBLANK($F103),"",INDEX(CompList[Debug/Tryout '[h']],_xlfn.XMATCH($F103,CompList[items],0)))*J103</f>
        <v>0</v>
      </c>
      <c r="P103" s="37" cm="1">
        <f t="array" aca="1" ref="P103" ca="1">IF(ISBLANK($F103),"",INDEX(CompList[Installation
'[h']],_xlfn.XMATCH($F103,CompList[items],0)))*J103</f>
        <v>66.461538461538467</v>
      </c>
      <c r="Q103" s="37" cm="1">
        <f t="array" aca="1" ref="Q103" ca="1">IF(ISBLANK($F103),"",INDEX(CompList[Start up @ Client '[h']],_xlfn.XMATCH($F103,CompList[items],0)))*J103</f>
        <v>0</v>
      </c>
      <c r="R103" s="37" cm="1">
        <f t="array" ref="R103">IF(ISBLANK($F103),"",INDEX(CompList[Materail
Rate
 '[$/qua']],_xlfn.XMATCH($F103,CompList[items],0)))</f>
        <v>30197</v>
      </c>
      <c r="S103" s="33">
        <f ca="1">M103*Drivers!$D$4</f>
        <v>737.11111111111109</v>
      </c>
      <c r="T103" s="33">
        <f ca="1">N103*Drivers!$D$4</f>
        <v>0</v>
      </c>
      <c r="U103" s="33">
        <f ca="1">O103*Drivers!$D$4</f>
        <v>0</v>
      </c>
      <c r="V103" s="33">
        <f ca="1">P103*Drivers!$D$4</f>
        <v>4120.6153846153848</v>
      </c>
      <c r="W103" s="33">
        <f ca="1">Q103*Drivers!$D$4</f>
        <v>0</v>
      </c>
      <c r="X103" s="33">
        <f t="shared" ref="X103:X108" ca="1" si="84">R103*J103</f>
        <v>30197</v>
      </c>
      <c r="Y103" s="33">
        <f t="shared" ref="Y103:Y108" ca="1" si="85">SUM(S103:X103)</f>
        <v>35054.7264957265</v>
      </c>
      <c r="Z103">
        <f t="shared" ref="Z103:Z108" ca="1" si="86">S103*($L103+1)</f>
        <v>1068.8111111111111</v>
      </c>
      <c r="AA103">
        <f t="shared" ref="AA103:AB108" ca="1" si="87">T103*($L103+1)</f>
        <v>0</v>
      </c>
      <c r="AB103">
        <f t="shared" ca="1" si="87"/>
        <v>0</v>
      </c>
      <c r="AC103">
        <f t="shared" ref="AC103:AD108" ca="1" si="88">V103*($L103+1)</f>
        <v>5974.8923076923074</v>
      </c>
      <c r="AD103">
        <f t="shared" ca="1" si="88"/>
        <v>0</v>
      </c>
      <c r="AE103">
        <f t="shared" ref="AE103:AE108" ca="1" si="89">X103*(K103+1)</f>
        <v>37746.25</v>
      </c>
      <c r="AF103">
        <f t="shared" ref="AF103:AF108" ca="1" si="90">SUM(Z103:AE103)</f>
        <v>44789.953418803416</v>
      </c>
    </row>
    <row r="104" spans="1:32">
      <c r="A104" t="str" cm="1">
        <f t="array" ref="A104">IF(ISBLANK(F104),"",INDEX(CompList[ID],_xlfn.XMATCH(F104,CompList[items],0)))</f>
        <v>ME00159</v>
      </c>
      <c r="E104">
        <v>2</v>
      </c>
      <c r="F104" t="s">
        <v>3423</v>
      </c>
      <c r="G104">
        <v>1</v>
      </c>
      <c r="H104">
        <v>1</v>
      </c>
      <c r="I104">
        <f t="shared" ca="1" si="82"/>
        <v>1</v>
      </c>
      <c r="J104">
        <f t="shared" ca="1" si="83"/>
        <v>1</v>
      </c>
      <c r="K104" s="10">
        <f>Drivers!$B$11</f>
        <v>0.25</v>
      </c>
      <c r="L104" s="10">
        <f>Drivers!$B$12</f>
        <v>0.45</v>
      </c>
      <c r="M104" s="37" cm="1">
        <f t="array" aca="1" ref="M104" ca="1">IF(ISBLANK($F104),"",INDEX(CompList[Design
'[h']],_xlfn.XMATCH($F104,CompList[items],0)))*I104</f>
        <v>0</v>
      </c>
      <c r="N104" s="37" cm="1">
        <f t="array" aca="1" ref="N104" ca="1">IF(ISBLANK($F104),"",INDEX(CompList[Construction
'[h']],_xlfn.XMATCH($F104,CompList[items],0)))*J104</f>
        <v>72.307692307692307</v>
      </c>
      <c r="O104" s="37" cm="1">
        <f t="array" aca="1" ref="O104" ca="1">IF(ISBLANK($F104),"",INDEX(CompList[Debug/Tryout '[h']],_xlfn.XMATCH($F104,CompList[items],0)))*J104</f>
        <v>0</v>
      </c>
      <c r="P104" s="37" cm="1">
        <f t="array" aca="1" ref="P104" ca="1">IF(ISBLANK($F104),"",INDEX(CompList[Installation
'[h']],_xlfn.XMATCH($F104,CompList[items],0)))*J104</f>
        <v>0</v>
      </c>
      <c r="Q104" s="37" cm="1">
        <f t="array" aca="1" ref="Q104" ca="1">IF(ISBLANK($F104),"",INDEX(CompList[Start up @ Client '[h']],_xlfn.XMATCH($F104,CompList[items],0)))*J104</f>
        <v>0</v>
      </c>
      <c r="R104" s="37" cm="1">
        <f t="array" ref="R104">IF(ISBLANK($F104),"",INDEX(CompList[Materail
Rate
 '[$/qua']],_xlfn.XMATCH($F104,CompList[items],0)))</f>
        <v>5421</v>
      </c>
      <c r="S104" s="33">
        <f ca="1">M104*Drivers!$D$4</f>
        <v>0</v>
      </c>
      <c r="T104" s="33">
        <f ca="1">N104*Drivers!$D$4</f>
        <v>4483.0769230769229</v>
      </c>
      <c r="U104" s="33">
        <f ca="1">O104*Drivers!$D$4</f>
        <v>0</v>
      </c>
      <c r="V104" s="33">
        <f ca="1">P104*Drivers!$D$4</f>
        <v>0</v>
      </c>
      <c r="W104" s="33">
        <f ca="1">Q104*Drivers!$D$4</f>
        <v>0</v>
      </c>
      <c r="X104" s="33">
        <f t="shared" ca="1" si="84"/>
        <v>5421</v>
      </c>
      <c r="Y104" s="33">
        <f t="shared" ca="1" si="85"/>
        <v>9904.076923076922</v>
      </c>
      <c r="Z104">
        <f t="shared" ca="1" si="86"/>
        <v>0</v>
      </c>
      <c r="AA104">
        <f t="shared" ca="1" si="87"/>
        <v>6500.4615384615381</v>
      </c>
      <c r="AB104">
        <f t="shared" ca="1" si="87"/>
        <v>0</v>
      </c>
      <c r="AC104">
        <f t="shared" ca="1" si="88"/>
        <v>0</v>
      </c>
      <c r="AD104">
        <f t="shared" ca="1" si="88"/>
        <v>0</v>
      </c>
      <c r="AE104">
        <f t="shared" ca="1" si="89"/>
        <v>6776.25</v>
      </c>
      <c r="AF104">
        <f t="shared" ca="1" si="90"/>
        <v>13276.711538461539</v>
      </c>
    </row>
    <row r="105" spans="1:32">
      <c r="A105" t="str" cm="1">
        <f t="array" ref="A105">IF(ISBLANK(F105),"",INDEX(CompList[ID],_xlfn.XMATCH(F105,CompList[items],0)))</f>
        <v>ME00226</v>
      </c>
      <c r="E105">
        <v>3</v>
      </c>
      <c r="F105" t="s">
        <v>3469</v>
      </c>
      <c r="G105">
        <v>1</v>
      </c>
      <c r="H105">
        <v>1</v>
      </c>
      <c r="I105">
        <f t="shared" ca="1" si="82"/>
        <v>1</v>
      </c>
      <c r="J105">
        <f t="shared" ca="1" si="83"/>
        <v>1</v>
      </c>
      <c r="K105" s="10">
        <f>Drivers!$B$11</f>
        <v>0.25</v>
      </c>
      <c r="L105" s="10">
        <f>Drivers!$B$12</f>
        <v>0.45</v>
      </c>
      <c r="M105" s="37" cm="1">
        <f t="array" aca="1" ref="M105" ca="1">IF(ISBLANK($F105),"",INDEX(CompList[Design
'[h']],_xlfn.XMATCH($F105,CompList[items],0)))*I105</f>
        <v>0</v>
      </c>
      <c r="N105" s="37" cm="1">
        <f t="array" aca="1" ref="N105" ca="1">IF(ISBLANK($F105),"",INDEX(CompList[Construction
'[h']],_xlfn.XMATCH($F105,CompList[items],0)))*J105</f>
        <v>2.6923076923076925</v>
      </c>
      <c r="O105" s="37" cm="1">
        <f t="array" aca="1" ref="O105" ca="1">IF(ISBLANK($F105),"",INDEX(CompList[Debug/Tryout '[h']],_xlfn.XMATCH($F105,CompList[items],0)))*J105</f>
        <v>0</v>
      </c>
      <c r="P105" s="37" cm="1">
        <f t="array" aca="1" ref="P105" ca="1">IF(ISBLANK($F105),"",INDEX(CompList[Installation
'[h']],_xlfn.XMATCH($F105,CompList[items],0)))*J105</f>
        <v>14.76923076923077</v>
      </c>
      <c r="Q105" s="37" cm="1">
        <f t="array" aca="1" ref="Q105" ca="1">IF(ISBLANK($F105),"",INDEX(CompList[Start up @ Client '[h']],_xlfn.XMATCH($F105,CompList[items],0)))*J105</f>
        <v>0</v>
      </c>
      <c r="R105" s="37" cm="1">
        <f t="array" ref="R105">IF(ISBLANK($F105),"",INDEX(CompList[Materail
Rate
 '[$/qua']],_xlfn.XMATCH($F105,CompList[items],0)))</f>
        <v>15205</v>
      </c>
      <c r="S105" s="33">
        <f ca="1">M105*Drivers!$D$4</f>
        <v>0</v>
      </c>
      <c r="T105" s="33">
        <f ca="1">N105*Drivers!$D$4</f>
        <v>166.92307692307693</v>
      </c>
      <c r="U105" s="33">
        <f ca="1">O105*Drivers!$D$4</f>
        <v>0</v>
      </c>
      <c r="V105" s="33">
        <f ca="1">P105*Drivers!$D$4</f>
        <v>915.69230769230774</v>
      </c>
      <c r="W105" s="33">
        <f ca="1">Q105*Drivers!$D$4</f>
        <v>0</v>
      </c>
      <c r="X105" s="33">
        <f t="shared" ca="1" si="84"/>
        <v>15205</v>
      </c>
      <c r="Y105" s="33">
        <f t="shared" ca="1" si="85"/>
        <v>16287.615384615385</v>
      </c>
      <c r="Z105">
        <f t="shared" ca="1" si="86"/>
        <v>0</v>
      </c>
      <c r="AA105">
        <f t="shared" ca="1" si="87"/>
        <v>242.03846153846155</v>
      </c>
      <c r="AB105">
        <f t="shared" ca="1" si="87"/>
        <v>0</v>
      </c>
      <c r="AC105">
        <f t="shared" ca="1" si="88"/>
        <v>1327.7538461538461</v>
      </c>
      <c r="AD105">
        <f t="shared" ca="1" si="88"/>
        <v>0</v>
      </c>
      <c r="AE105">
        <f t="shared" ca="1" si="89"/>
        <v>19006.25</v>
      </c>
      <c r="AF105">
        <f t="shared" ca="1" si="90"/>
        <v>20576.042307692307</v>
      </c>
    </row>
    <row r="106" spans="1:32">
      <c r="A106" t="str" cm="1">
        <f t="array" ref="A106">IF(ISBLANK(F106),"",INDEX(CompList[ID],_xlfn.XMATCH(F106,CompList[items],0)))</f>
        <v>ME00132</v>
      </c>
      <c r="E106">
        <v>4</v>
      </c>
      <c r="F106" t="s">
        <v>3405</v>
      </c>
      <c r="G106">
        <v>1</v>
      </c>
      <c r="H106">
        <v>1</v>
      </c>
      <c r="I106">
        <f t="shared" ca="1" si="82"/>
        <v>1</v>
      </c>
      <c r="J106">
        <f t="shared" ca="1" si="83"/>
        <v>1</v>
      </c>
      <c r="K106" s="10">
        <f>Drivers!$B$11</f>
        <v>0.25</v>
      </c>
      <c r="L106" s="10">
        <f>Drivers!$B$12</f>
        <v>0.45</v>
      </c>
      <c r="M106" s="37" cm="1">
        <f t="array" aca="1" ref="M106" ca="1">IF(ISBLANK($F106),"",INDEX(CompList[Design
'[h']],_xlfn.XMATCH($F106,CompList[items],0)))*I106</f>
        <v>0</v>
      </c>
      <c r="N106" s="37" cm="1">
        <f t="array" aca="1" ref="N106" ca="1">IF(ISBLANK($F106),"",INDEX(CompList[Construction
'[h']],_xlfn.XMATCH($F106,CompList[items],0)))*J106</f>
        <v>0</v>
      </c>
      <c r="O106" s="37" cm="1">
        <f t="array" aca="1" ref="O106" ca="1">IF(ISBLANK($F106),"",INDEX(CompList[Debug/Tryout '[h']],_xlfn.XMATCH($F106,CompList[items],0)))*J106</f>
        <v>0</v>
      </c>
      <c r="P106" s="37" cm="1">
        <f t="array" aca="1" ref="P106" ca="1">IF(ISBLANK($F106),"",INDEX(CompList[Installation
'[h']],_xlfn.XMATCH($F106,CompList[items],0)))*J106</f>
        <v>0</v>
      </c>
      <c r="Q106" s="37" cm="1">
        <f t="array" aca="1" ref="Q106" ca="1">IF(ISBLANK($F106),"",INDEX(CompList[Start up @ Client '[h']],_xlfn.XMATCH($F106,CompList[items],0)))*J106</f>
        <v>0</v>
      </c>
      <c r="R106" s="37" cm="1">
        <f t="array" ref="R106">IF(ISBLANK($F106),"",INDEX(CompList[Materail
Rate
 '[$/qua']],_xlfn.XMATCH($F106,CompList[items],0)))</f>
        <v>6010</v>
      </c>
      <c r="S106" s="33">
        <f ca="1">M106*Drivers!$D$4</f>
        <v>0</v>
      </c>
      <c r="T106" s="33">
        <f ca="1">N106*Drivers!$D$4</f>
        <v>0</v>
      </c>
      <c r="U106" s="33">
        <f ca="1">O106*Drivers!$D$4</f>
        <v>0</v>
      </c>
      <c r="V106" s="33">
        <f ca="1">P106*Drivers!$D$4</f>
        <v>0</v>
      </c>
      <c r="W106" s="33">
        <f ca="1">Q106*Drivers!$D$4</f>
        <v>0</v>
      </c>
      <c r="X106" s="33">
        <f t="shared" ca="1" si="84"/>
        <v>6010</v>
      </c>
      <c r="Y106" s="33">
        <f t="shared" ca="1" si="85"/>
        <v>6010</v>
      </c>
      <c r="Z106">
        <f t="shared" ca="1" si="86"/>
        <v>0</v>
      </c>
      <c r="AA106">
        <f t="shared" ca="1" si="87"/>
        <v>0</v>
      </c>
      <c r="AB106">
        <f t="shared" ca="1" si="87"/>
        <v>0</v>
      </c>
      <c r="AC106">
        <f t="shared" ca="1" si="88"/>
        <v>0</v>
      </c>
      <c r="AD106">
        <f t="shared" ca="1" si="88"/>
        <v>0</v>
      </c>
      <c r="AE106">
        <f t="shared" ca="1" si="89"/>
        <v>7512.5</v>
      </c>
      <c r="AF106">
        <f t="shared" ca="1" si="90"/>
        <v>7512.5</v>
      </c>
    </row>
    <row r="107" spans="1:32">
      <c r="A107" t="str" cm="1">
        <f t="array" ref="A107">IF(ISBLANK(F107),"",INDEX(CompList[ID],_xlfn.XMATCH(F107,CompList[items],0)))</f>
        <v>ME00135</v>
      </c>
      <c r="E107">
        <v>5</v>
      </c>
      <c r="F107" t="s">
        <v>3408</v>
      </c>
      <c r="G107">
        <v>1</v>
      </c>
      <c r="H107">
        <v>1</v>
      </c>
      <c r="I107">
        <f t="shared" ca="1" si="82"/>
        <v>1</v>
      </c>
      <c r="J107">
        <f t="shared" ca="1" si="83"/>
        <v>1</v>
      </c>
      <c r="K107" s="10">
        <f>Drivers!$B$11</f>
        <v>0.25</v>
      </c>
      <c r="L107" s="10">
        <f>Drivers!$B$12</f>
        <v>0.45</v>
      </c>
      <c r="M107" s="37" cm="1">
        <f t="array" aca="1" ref="M107" ca="1">IF(ISBLANK($F107),"",INDEX(CompList[Design
'[h']],_xlfn.XMATCH($F107,CompList[items],0)))*I107</f>
        <v>0</v>
      </c>
      <c r="N107" s="37" cm="1">
        <f t="array" aca="1" ref="N107" ca="1">IF(ISBLANK($F107),"",INDEX(CompList[Construction
'[h']],_xlfn.XMATCH($F107,CompList[items],0)))*J107</f>
        <v>0</v>
      </c>
      <c r="O107" s="37" cm="1">
        <f t="array" aca="1" ref="O107" ca="1">IF(ISBLANK($F107),"",INDEX(CompList[Debug/Tryout '[h']],_xlfn.XMATCH($F107,CompList[items],0)))*J107</f>
        <v>0</v>
      </c>
      <c r="P107" s="37" cm="1">
        <f t="array" aca="1" ref="P107" ca="1">IF(ISBLANK($F107),"",INDEX(CompList[Installation
'[h']],_xlfn.XMATCH($F107,CompList[items],0)))*J107</f>
        <v>0</v>
      </c>
      <c r="Q107" s="37" cm="1">
        <f t="array" aca="1" ref="Q107" ca="1">IF(ISBLANK($F107),"",INDEX(CompList[Start up @ Client '[h']],_xlfn.XMATCH($F107,CompList[items],0)))*J107</f>
        <v>0</v>
      </c>
      <c r="R107" s="37" cm="1">
        <f t="array" ref="R107">IF(ISBLANK($F107),"",INDEX(CompList[Materail
Rate
 '[$/qua']],_xlfn.XMATCH($F107,CompList[items],0)))</f>
        <v>2169</v>
      </c>
      <c r="S107" s="33">
        <f ca="1">M107*Drivers!$D$4</f>
        <v>0</v>
      </c>
      <c r="T107" s="33">
        <f ca="1">N107*Drivers!$D$4</f>
        <v>0</v>
      </c>
      <c r="U107" s="33">
        <f ca="1">O107*Drivers!$D$4</f>
        <v>0</v>
      </c>
      <c r="V107" s="33">
        <f ca="1">P107*Drivers!$D$4</f>
        <v>0</v>
      </c>
      <c r="W107" s="33">
        <f ca="1">Q107*Drivers!$D$4</f>
        <v>0</v>
      </c>
      <c r="X107" s="33">
        <f t="shared" ca="1" si="84"/>
        <v>2169</v>
      </c>
      <c r="Y107" s="33">
        <f t="shared" ca="1" si="85"/>
        <v>2169</v>
      </c>
      <c r="Z107">
        <f t="shared" ca="1" si="86"/>
        <v>0</v>
      </c>
      <c r="AA107">
        <f t="shared" ca="1" si="87"/>
        <v>0</v>
      </c>
      <c r="AB107">
        <f t="shared" ca="1" si="87"/>
        <v>0</v>
      </c>
      <c r="AC107">
        <f t="shared" ca="1" si="88"/>
        <v>0</v>
      </c>
      <c r="AD107">
        <f t="shared" ca="1" si="88"/>
        <v>0</v>
      </c>
      <c r="AE107">
        <f t="shared" ca="1" si="89"/>
        <v>2711.25</v>
      </c>
      <c r="AF107">
        <f t="shared" ca="1" si="90"/>
        <v>2711.25</v>
      </c>
    </row>
    <row r="108" spans="1:32">
      <c r="A108" t="str" cm="1">
        <f t="array" ref="A108">IF(ISBLANK(F108),"",INDEX(CompList[ID],_xlfn.XMATCH(F108,CompList[items],0)))</f>
        <v>ME00179</v>
      </c>
      <c r="E108">
        <v>6</v>
      </c>
      <c r="F108" t="s">
        <v>62</v>
      </c>
      <c r="G108">
        <v>1</v>
      </c>
      <c r="H108">
        <v>1</v>
      </c>
      <c r="I108">
        <f t="shared" ca="1" si="82"/>
        <v>1</v>
      </c>
      <c r="J108">
        <f t="shared" ca="1" si="83"/>
        <v>1</v>
      </c>
      <c r="K108" s="10">
        <f>Drivers!$B$11</f>
        <v>0.25</v>
      </c>
      <c r="L108" s="10">
        <f>Drivers!$B$12</f>
        <v>0.45</v>
      </c>
      <c r="M108" s="37" cm="1">
        <f t="array" aca="1" ref="M108" ca="1">IF(ISBLANK($F108),"",INDEX(CompList[Design
'[h']],_xlfn.XMATCH($F108,CompList[items],0)))*I108</f>
        <v>0</v>
      </c>
      <c r="N108" s="37" cm="1">
        <f t="array" aca="1" ref="N108" ca="1">IF(ISBLANK($F108),"",INDEX(CompList[Construction
'[h']],_xlfn.XMATCH($F108,CompList[items],0)))*J108</f>
        <v>0</v>
      </c>
      <c r="O108" s="37" cm="1">
        <f t="array" aca="1" ref="O108" ca="1">IF(ISBLANK($F108),"",INDEX(CompList[Debug/Tryout '[h']],_xlfn.XMATCH($F108,CompList[items],0)))*J108</f>
        <v>0</v>
      </c>
      <c r="P108" s="37" cm="1">
        <f t="array" aca="1" ref="P108" ca="1">IF(ISBLANK($F108),"",INDEX(CompList[Installation
'[h']],_xlfn.XMATCH($F108,CompList[items],0)))*J108</f>
        <v>0</v>
      </c>
      <c r="Q108" s="37" cm="1">
        <f t="array" aca="1" ref="Q108" ca="1">IF(ISBLANK($F108),"",INDEX(CompList[Start up @ Client '[h']],_xlfn.XMATCH($F108,CompList[items],0)))*J108</f>
        <v>0</v>
      </c>
      <c r="R108" s="37" cm="1">
        <f t="array" ref="R108">IF(ISBLANK($F108),"",INDEX(CompList[Materail
Rate
 '[$/qua']],_xlfn.XMATCH($F108,CompList[items],0)))</f>
        <v>2648</v>
      </c>
      <c r="S108" s="33">
        <f ca="1">M108*Drivers!$D$4</f>
        <v>0</v>
      </c>
      <c r="T108" s="33">
        <f ca="1">N108*Drivers!$D$4</f>
        <v>0</v>
      </c>
      <c r="U108" s="33">
        <f ca="1">O108*Drivers!$D$4</f>
        <v>0</v>
      </c>
      <c r="V108" s="33">
        <f ca="1">P108*Drivers!$D$4</f>
        <v>0</v>
      </c>
      <c r="W108" s="33">
        <f ca="1">Q108*Drivers!$D$4</f>
        <v>0</v>
      </c>
      <c r="X108" s="33">
        <f t="shared" ca="1" si="84"/>
        <v>2648</v>
      </c>
      <c r="Y108" s="33">
        <f t="shared" ca="1" si="85"/>
        <v>2648</v>
      </c>
      <c r="Z108">
        <f t="shared" ca="1" si="86"/>
        <v>0</v>
      </c>
      <c r="AA108">
        <f t="shared" ca="1" si="87"/>
        <v>0</v>
      </c>
      <c r="AB108">
        <f t="shared" ca="1" si="87"/>
        <v>0</v>
      </c>
      <c r="AC108">
        <f t="shared" ca="1" si="88"/>
        <v>0</v>
      </c>
      <c r="AD108">
        <f t="shared" ca="1" si="88"/>
        <v>0</v>
      </c>
      <c r="AE108">
        <f t="shared" ca="1" si="89"/>
        <v>3310</v>
      </c>
      <c r="AF108">
        <f t="shared" ca="1" si="90"/>
        <v>3310</v>
      </c>
    </row>
    <row r="109" spans="1:32" s="40" customFormat="1">
      <c r="A109" s="40" t="str" cm="1">
        <f t="array" ref="A109">IF(ISBLANK(F109),"",INDEX(CompList[ID],_xlfn.XMATCH(F109,CompList[items],0)))</f>
        <v/>
      </c>
      <c r="B109" s="40" t="s">
        <v>136</v>
      </c>
      <c r="C109" s="40">
        <v>1</v>
      </c>
      <c r="D109" s="40">
        <v>1</v>
      </c>
      <c r="K109" s="41"/>
      <c r="L109" s="41"/>
      <c r="M109" s="42">
        <f ca="1">SUM(M110:M113)</f>
        <v>16.8</v>
      </c>
      <c r="N109" s="42">
        <f ca="1">SUM(N110:N113)</f>
        <v>9.6153846153846168</v>
      </c>
      <c r="O109" s="42">
        <f ca="1">SUM(O110:O113)</f>
        <v>0</v>
      </c>
      <c r="P109" s="42">
        <f ca="1">SUM(P110:P113)</f>
        <v>28.615384615384617</v>
      </c>
      <c r="Q109" s="42">
        <f ca="1">SUM(Q110:Q113)</f>
        <v>0</v>
      </c>
      <c r="R109" s="42"/>
      <c r="S109" s="43">
        <f t="shared" ref="S109:AF109" ca="1" si="91">SUM(S110:S113)</f>
        <v>1041.5999999999999</v>
      </c>
      <c r="T109" s="43">
        <f t="shared" ca="1" si="91"/>
        <v>596.15384615384619</v>
      </c>
      <c r="U109" s="43">
        <f ca="1">SUM(U110:U113)</f>
        <v>0</v>
      </c>
      <c r="V109" s="43">
        <f t="shared" ca="1" si="91"/>
        <v>1774.1538461538462</v>
      </c>
      <c r="W109" s="43">
        <f ca="1">SUM(W110:W113)</f>
        <v>0</v>
      </c>
      <c r="X109" s="43">
        <f t="shared" ca="1" si="91"/>
        <v>30920.5</v>
      </c>
      <c r="Y109" s="43">
        <f t="shared" ca="1" si="91"/>
        <v>34332.407692307694</v>
      </c>
      <c r="Z109" s="40">
        <f t="shared" ca="1" si="91"/>
        <v>1510.32</v>
      </c>
      <c r="AA109" s="40">
        <f t="shared" ca="1" si="91"/>
        <v>864.42307692307691</v>
      </c>
      <c r="AB109" s="40">
        <f ca="1">SUM(AB110:AB113)</f>
        <v>0</v>
      </c>
      <c r="AC109" s="40">
        <f t="shared" ca="1" si="91"/>
        <v>2572.523076923077</v>
      </c>
      <c r="AD109" s="40">
        <f ca="1">SUM(AD110:AD113)</f>
        <v>0</v>
      </c>
      <c r="AE109" s="40">
        <f t="shared" ca="1" si="91"/>
        <v>38650.625</v>
      </c>
      <c r="AF109" s="40">
        <f t="shared" ca="1" si="91"/>
        <v>43597.891153846154</v>
      </c>
    </row>
    <row r="110" spans="1:32">
      <c r="A110" t="str" cm="1">
        <f t="array" ref="A110">IF(ISBLANK(F110),"",INDEX(CompList[ID],_xlfn.XMATCH(F110,CompList[items],0)))</f>
        <v>ME00231</v>
      </c>
      <c r="E110">
        <v>1</v>
      </c>
      <c r="F110" t="s">
        <v>3474</v>
      </c>
      <c r="G110">
        <v>1</v>
      </c>
      <c r="H110">
        <v>1</v>
      </c>
      <c r="I110">
        <f ca="1">IF(ISBLANK(G110),"",G110*OFFSET(I110,-E110,-6))</f>
        <v>1</v>
      </c>
      <c r="J110">
        <f ca="1">IF(ISBLANK(H110),"",H110*OFFSET(J110,-E110,-6))</f>
        <v>1</v>
      </c>
      <c r="K110" s="10">
        <f>Drivers!$B$11</f>
        <v>0.25</v>
      </c>
      <c r="L110" s="10">
        <f>Drivers!$B$12</f>
        <v>0.45</v>
      </c>
      <c r="M110" s="37" cm="1">
        <f t="array" aca="1" ref="M110" ca="1">IF(ISBLANK($F110),"",INDEX(CompList[Design
'[h']],_xlfn.XMATCH($F110,CompList[items],0)))*I110</f>
        <v>0</v>
      </c>
      <c r="N110" s="37" cm="1">
        <f t="array" aca="1" ref="N110" ca="1">IF(ISBLANK($F110),"",INDEX(CompList[Construction
'[h']],_xlfn.XMATCH($F110,CompList[items],0)))*J110</f>
        <v>0</v>
      </c>
      <c r="O110" s="37" cm="1">
        <f t="array" aca="1" ref="O110" ca="1">IF(ISBLANK($F110),"",INDEX(CompList[Debug/Tryout '[h']],_xlfn.XMATCH($F110,CompList[items],0)))*J110</f>
        <v>0</v>
      </c>
      <c r="P110" s="37" cm="1">
        <f t="array" aca="1" ref="P110" ca="1">IF(ISBLANK($F110),"",INDEX(CompList[Installation
'[h']],_xlfn.XMATCH($F110,CompList[items],0)))*J110</f>
        <v>0</v>
      </c>
      <c r="Q110" s="37" cm="1">
        <f t="array" aca="1" ref="Q110" ca="1">IF(ISBLANK($F110),"",INDEX(CompList[Start up @ Client '[h']],_xlfn.XMATCH($F110,CompList[items],0)))*J110</f>
        <v>0</v>
      </c>
      <c r="R110" s="37" cm="1">
        <f t="array" ref="R110">IF(ISBLANK($F110),"",INDEX(CompList[Materail
Rate
 '[$/qua']],_xlfn.XMATCH($F110,CompList[items],0)))</f>
        <v>250</v>
      </c>
      <c r="S110" s="33">
        <f ca="1">M110*Drivers!$D$4</f>
        <v>0</v>
      </c>
      <c r="T110" s="33">
        <f ca="1">N110*Drivers!$D$4</f>
        <v>0</v>
      </c>
      <c r="U110" s="33">
        <f ca="1">O110*Drivers!$D$4</f>
        <v>0</v>
      </c>
      <c r="V110" s="33">
        <f ca="1">P110*Drivers!$D$4</f>
        <v>0</v>
      </c>
      <c r="W110" s="33">
        <f ca="1">Q110*Drivers!$D$4</f>
        <v>0</v>
      </c>
      <c r="X110" s="33">
        <f ca="1">R110*J110</f>
        <v>250</v>
      </c>
      <c r="Y110" s="33">
        <f ca="1">SUM(S110:X110)</f>
        <v>250</v>
      </c>
      <c r="Z110">
        <f t="shared" ref="Z110:AB113" ca="1" si="92">S110*($L110+1)</f>
        <v>0</v>
      </c>
      <c r="AA110">
        <f t="shared" ca="1" si="92"/>
        <v>0</v>
      </c>
      <c r="AB110">
        <f t="shared" ca="1" si="92"/>
        <v>0</v>
      </c>
      <c r="AC110">
        <f t="shared" ref="AC110:AD113" ca="1" si="93">V110*($L110+1)</f>
        <v>0</v>
      </c>
      <c r="AD110">
        <f t="shared" ca="1" si="93"/>
        <v>0</v>
      </c>
      <c r="AE110">
        <f ca="1">X110*(K110+1)</f>
        <v>312.5</v>
      </c>
      <c r="AF110">
        <f ca="1">SUM(Z110:AE110)</f>
        <v>312.5</v>
      </c>
    </row>
    <row r="111" spans="1:32">
      <c r="A111" t="str" cm="1">
        <f t="array" ref="A111">IF(ISBLANK(F111),"",INDEX(CompList[ID],_xlfn.XMATCH(F111,CompList[items],0)))</f>
        <v>ME00025</v>
      </c>
      <c r="E111">
        <v>2</v>
      </c>
      <c r="F111" t="s">
        <v>3334</v>
      </c>
      <c r="G111">
        <v>1</v>
      </c>
      <c r="H111">
        <v>1</v>
      </c>
      <c r="I111">
        <f ca="1">IF(ISBLANK(G111),"",G111*OFFSET(I111,-E111,-6))</f>
        <v>1</v>
      </c>
      <c r="J111">
        <f ca="1">IF(ISBLANK(H111),"",H111*OFFSET(J111,-E111,-6))</f>
        <v>1</v>
      </c>
      <c r="K111" s="10">
        <f>Drivers!$B$11</f>
        <v>0.25</v>
      </c>
      <c r="L111" s="10">
        <f>Drivers!$B$12</f>
        <v>0.45</v>
      </c>
      <c r="M111" s="37" cm="1">
        <f t="array" aca="1" ref="M111" ca="1">IF(ISBLANK($F111),"",INDEX(CompList[Design
'[h']],_xlfn.XMATCH($F111,CompList[items],0)))*I111</f>
        <v>4.3555555555555552</v>
      </c>
      <c r="N111" s="37" cm="1">
        <f t="array" aca="1" ref="N111" ca="1">IF(ISBLANK($F111),"",INDEX(CompList[Construction
'[h']],_xlfn.XMATCH($F111,CompList[items],0)))*J111</f>
        <v>4.2307692307692308</v>
      </c>
      <c r="O111" s="37" cm="1">
        <f t="array" aca="1" ref="O111" ca="1">IF(ISBLANK($F111),"",INDEX(CompList[Debug/Tryout '[h']],_xlfn.XMATCH($F111,CompList[items],0)))*J111</f>
        <v>0</v>
      </c>
      <c r="P111" s="37" cm="1">
        <f t="array" aca="1" ref="P111" ca="1">IF(ISBLANK($F111),"",INDEX(CompList[Installation
'[h']],_xlfn.XMATCH($F111,CompList[items],0)))*J111</f>
        <v>28.615384615384617</v>
      </c>
      <c r="Q111" s="37" cm="1">
        <f t="array" aca="1" ref="Q111" ca="1">IF(ISBLANK($F111),"",INDEX(CompList[Start up @ Client '[h']],_xlfn.XMATCH($F111,CompList[items],0)))*J111</f>
        <v>0</v>
      </c>
      <c r="R111" s="37" cm="1">
        <f t="array" ref="R111">IF(ISBLANK($F111),"",INDEX(CompList[Materail
Rate
 '[$/qua']],_xlfn.XMATCH($F111,CompList[items],0)))</f>
        <v>9308</v>
      </c>
      <c r="S111" s="33">
        <f ca="1">M111*Drivers!$D$4</f>
        <v>270.04444444444442</v>
      </c>
      <c r="T111" s="33">
        <f ca="1">N111*Drivers!$D$4</f>
        <v>262.30769230769232</v>
      </c>
      <c r="U111" s="33">
        <f ca="1">O111*Drivers!$D$4</f>
        <v>0</v>
      </c>
      <c r="V111" s="33">
        <f ca="1">P111*Drivers!$D$4</f>
        <v>1774.1538461538462</v>
      </c>
      <c r="W111" s="33">
        <f ca="1">Q111*Drivers!$D$4</f>
        <v>0</v>
      </c>
      <c r="X111" s="33">
        <f ca="1">R111*J111</f>
        <v>9308</v>
      </c>
      <c r="Y111" s="33">
        <f ca="1">SUM(S111:X111)</f>
        <v>11614.505982905983</v>
      </c>
      <c r="Z111">
        <f t="shared" ca="1" si="92"/>
        <v>391.5644444444444</v>
      </c>
      <c r="AA111">
        <f t="shared" ca="1" si="92"/>
        <v>380.34615384615387</v>
      </c>
      <c r="AB111">
        <f t="shared" ca="1" si="92"/>
        <v>0</v>
      </c>
      <c r="AC111">
        <f t="shared" ca="1" si="93"/>
        <v>2572.523076923077</v>
      </c>
      <c r="AD111">
        <f t="shared" ca="1" si="93"/>
        <v>0</v>
      </c>
      <c r="AE111">
        <f ca="1">X111*(K111+1)</f>
        <v>11635</v>
      </c>
      <c r="AF111">
        <f ca="1">SUM(Z111:AE111)</f>
        <v>14979.433675213675</v>
      </c>
    </row>
    <row r="112" spans="1:32">
      <c r="A112" t="str" cm="1">
        <f t="array" ref="A112">IF(ISBLANK(F112),"",INDEX(CompList[ID],_xlfn.XMATCH(F112,CompList[items],0)))</f>
        <v>ME00234</v>
      </c>
      <c r="E112">
        <v>3</v>
      </c>
      <c r="F112" t="s">
        <v>3477</v>
      </c>
      <c r="G112">
        <v>1</v>
      </c>
      <c r="H112">
        <v>1</v>
      </c>
      <c r="I112">
        <f ca="1">IF(ISBLANK(G112),"",G112*OFFSET(I112,-E112,-6))</f>
        <v>1</v>
      </c>
      <c r="J112">
        <f ca="1">IF(ISBLANK(H112),"",H112*OFFSET(J112,-E112,-6))</f>
        <v>1</v>
      </c>
      <c r="K112" s="10">
        <f>Drivers!$B$11</f>
        <v>0.25</v>
      </c>
      <c r="L112" s="10">
        <f>Drivers!$B$12</f>
        <v>0.45</v>
      </c>
      <c r="M112" s="37" cm="1">
        <f t="array" aca="1" ref="M112" ca="1">IF(ISBLANK($F112),"",INDEX(CompList[Design
'[h']],_xlfn.XMATCH($F112,CompList[items],0)))*I112</f>
        <v>0</v>
      </c>
      <c r="N112" s="37" cm="1">
        <f t="array" aca="1" ref="N112" ca="1">IF(ISBLANK($F112),"",INDEX(CompList[Construction
'[h']],_xlfn.XMATCH($F112,CompList[items],0)))*J112</f>
        <v>0</v>
      </c>
      <c r="O112" s="37" cm="1">
        <f t="array" aca="1" ref="O112" ca="1">IF(ISBLANK($F112),"",INDEX(CompList[Debug/Tryout '[h']],_xlfn.XMATCH($F112,CompList[items],0)))*J112</f>
        <v>0</v>
      </c>
      <c r="P112" s="37" cm="1">
        <f t="array" aca="1" ref="P112" ca="1">IF(ISBLANK($F112),"",INDEX(CompList[Installation
'[h']],_xlfn.XMATCH($F112,CompList[items],0)))*J112</f>
        <v>0</v>
      </c>
      <c r="Q112" s="37" cm="1">
        <f t="array" aca="1" ref="Q112" ca="1">IF(ISBLANK($F112),"",INDEX(CompList[Start up @ Client '[h']],_xlfn.XMATCH($F112,CompList[items],0)))*J112</f>
        <v>0</v>
      </c>
      <c r="R112" s="37" cm="1">
        <f t="array" ref="R112">IF(ISBLANK($F112),"",INDEX(CompList[Materail
Rate
 '[$/qua']],_xlfn.XMATCH($F112,CompList[items],0)))</f>
        <v>2634</v>
      </c>
      <c r="S112" s="33">
        <f ca="1">M112*Drivers!$D$4</f>
        <v>0</v>
      </c>
      <c r="T112" s="33">
        <f ca="1">N112*Drivers!$D$4</f>
        <v>0</v>
      </c>
      <c r="U112" s="33">
        <f ca="1">O112*Drivers!$D$4</f>
        <v>0</v>
      </c>
      <c r="V112" s="33">
        <f ca="1">P112*Drivers!$D$4</f>
        <v>0</v>
      </c>
      <c r="W112" s="33">
        <f ca="1">Q112*Drivers!$D$4</f>
        <v>0</v>
      </c>
      <c r="X112" s="33">
        <f ca="1">R112*J112</f>
        <v>2634</v>
      </c>
      <c r="Y112" s="33">
        <f ca="1">SUM(S112:X112)</f>
        <v>2634</v>
      </c>
      <c r="Z112">
        <f t="shared" ca="1" si="92"/>
        <v>0</v>
      </c>
      <c r="AA112">
        <f t="shared" ca="1" si="92"/>
        <v>0</v>
      </c>
      <c r="AB112">
        <f t="shared" ca="1" si="92"/>
        <v>0</v>
      </c>
      <c r="AC112">
        <f t="shared" ca="1" si="93"/>
        <v>0</v>
      </c>
      <c r="AD112">
        <f t="shared" ca="1" si="93"/>
        <v>0</v>
      </c>
      <c r="AE112">
        <f ca="1">X112*(K112+1)</f>
        <v>3292.5</v>
      </c>
      <c r="AF112">
        <f ca="1">SUM(Z112:AE112)</f>
        <v>3292.5</v>
      </c>
    </row>
    <row r="113" spans="1:32">
      <c r="A113" t="str" cm="1">
        <f t="array" ref="A113">IF(ISBLANK(F113),"",INDEX(CompList[ID],_xlfn.XMATCH(F113,CompList[items],0)))</f>
        <v>ME00072</v>
      </c>
      <c r="E113">
        <v>4</v>
      </c>
      <c r="F113" t="s">
        <v>3365</v>
      </c>
      <c r="G113">
        <v>1</v>
      </c>
      <c r="H113">
        <v>1</v>
      </c>
      <c r="I113">
        <f ca="1">IF(ISBLANK(G113),"",G113*OFFSET(I113,-E113,-6))</f>
        <v>1</v>
      </c>
      <c r="J113">
        <f ca="1">IF(ISBLANK(H113),"",H113*OFFSET(J113,-E113,-6))</f>
        <v>1</v>
      </c>
      <c r="K113" s="10">
        <f>Drivers!$B$11</f>
        <v>0.25</v>
      </c>
      <c r="L113" s="10">
        <f>Drivers!$B$12</f>
        <v>0.45</v>
      </c>
      <c r="M113" s="37" cm="1">
        <f t="array" aca="1" ref="M113" ca="1">IF(ISBLANK($F113),"",INDEX(CompList[Design
'[h']],_xlfn.XMATCH($F113,CompList[items],0)))*I113</f>
        <v>12.444444444444445</v>
      </c>
      <c r="N113" s="37" cm="1">
        <f t="array" aca="1" ref="N113" ca="1">IF(ISBLANK($F113),"",INDEX(CompList[Construction
'[h']],_xlfn.XMATCH($F113,CompList[items],0)))*J113</f>
        <v>5.384615384615385</v>
      </c>
      <c r="O113" s="37" cm="1">
        <f t="array" aca="1" ref="O113" ca="1">IF(ISBLANK($F113),"",INDEX(CompList[Debug/Tryout '[h']],_xlfn.XMATCH($F113,CompList[items],0)))*J113</f>
        <v>0</v>
      </c>
      <c r="P113" s="37" cm="1">
        <f t="array" aca="1" ref="P113" ca="1">IF(ISBLANK($F113),"",INDEX(CompList[Installation
'[h']],_xlfn.XMATCH($F113,CompList[items],0)))*J113</f>
        <v>0</v>
      </c>
      <c r="Q113" s="37" cm="1">
        <f t="array" aca="1" ref="Q113" ca="1">IF(ISBLANK($F113),"",INDEX(CompList[Start up @ Client '[h']],_xlfn.XMATCH($F113,CompList[items],0)))*J113</f>
        <v>0</v>
      </c>
      <c r="R113" s="37" cm="1">
        <f t="array" ref="R113">IF(ISBLANK($F113),"",INDEX(CompList[Materail
Rate
 '[$/qua']],_xlfn.XMATCH($F113,CompList[items],0)))</f>
        <v>18728.5</v>
      </c>
      <c r="S113" s="33">
        <f ca="1">M113*Drivers!$D$4</f>
        <v>771.55555555555554</v>
      </c>
      <c r="T113" s="33">
        <f ca="1">N113*Drivers!$D$4</f>
        <v>333.84615384615387</v>
      </c>
      <c r="U113" s="33">
        <f ca="1">O113*Drivers!$D$4</f>
        <v>0</v>
      </c>
      <c r="V113" s="33">
        <f ca="1">P113*Drivers!$D$4</f>
        <v>0</v>
      </c>
      <c r="W113" s="33">
        <f ca="1">Q113*Drivers!$D$4</f>
        <v>0</v>
      </c>
      <c r="X113" s="33">
        <f ca="1">R113*J113</f>
        <v>18728.5</v>
      </c>
      <c r="Y113" s="33">
        <f ca="1">SUM(S113:X113)</f>
        <v>19833.901709401711</v>
      </c>
      <c r="Z113">
        <f t="shared" ca="1" si="92"/>
        <v>1118.7555555555555</v>
      </c>
      <c r="AA113">
        <f t="shared" ca="1" si="92"/>
        <v>484.07692307692309</v>
      </c>
      <c r="AB113">
        <f t="shared" ca="1" si="92"/>
        <v>0</v>
      </c>
      <c r="AC113">
        <f t="shared" ca="1" si="93"/>
        <v>0</v>
      </c>
      <c r="AD113">
        <f t="shared" ca="1" si="93"/>
        <v>0</v>
      </c>
      <c r="AE113">
        <f ca="1">X113*(K113+1)</f>
        <v>23410.625</v>
      </c>
      <c r="AF113">
        <f ca="1">SUM(Z113:AE113)</f>
        <v>25013.457478632477</v>
      </c>
    </row>
    <row r="114" spans="1:32" s="40" customFormat="1">
      <c r="A114" s="40" t="str" cm="1">
        <f t="array" ref="A114">IF(ISBLANK(F114),"",INDEX(CompList[ID],_xlfn.XMATCH(F114,CompList[items],0)))</f>
        <v/>
      </c>
      <c r="B114" s="40" t="s">
        <v>137</v>
      </c>
      <c r="C114" s="40">
        <v>1</v>
      </c>
      <c r="D114" s="40">
        <v>1</v>
      </c>
      <c r="K114" s="41"/>
      <c r="L114" s="41"/>
      <c r="M114" s="42">
        <f ca="1">SUM(M115:M121)</f>
        <v>28.066666666666666</v>
      </c>
      <c r="N114" s="42">
        <f ca="1">SUM(N115:N121)</f>
        <v>82.07692307692308</v>
      </c>
      <c r="O114" s="42">
        <f ca="1">SUM(O115:O121)</f>
        <v>0</v>
      </c>
      <c r="P114" s="42">
        <f ca="1">SUM(P115:P121)</f>
        <v>66.461538461538467</v>
      </c>
      <c r="Q114" s="42">
        <f ca="1">SUM(Q115:Q121)</f>
        <v>0</v>
      </c>
      <c r="R114" s="42"/>
      <c r="S114" s="43">
        <f t="shared" ref="S114:AF114" ca="1" si="94">SUM(S115:S121)</f>
        <v>1740.1333333333332</v>
      </c>
      <c r="T114" s="43">
        <f t="shared" ca="1" si="94"/>
        <v>5088.7692307692314</v>
      </c>
      <c r="U114" s="43">
        <f ca="1">SUM(U115:U121)</f>
        <v>0</v>
      </c>
      <c r="V114" s="43">
        <f t="shared" ca="1" si="94"/>
        <v>4120.6153846153848</v>
      </c>
      <c r="W114" s="43">
        <f ca="1">SUM(W115:W121)</f>
        <v>0</v>
      </c>
      <c r="X114" s="43">
        <f t="shared" ca="1" si="94"/>
        <v>137796</v>
      </c>
      <c r="Y114" s="43">
        <f t="shared" ca="1" si="94"/>
        <v>148745.51794871796</v>
      </c>
      <c r="Z114" s="40">
        <f t="shared" ca="1" si="94"/>
        <v>2523.1933333333332</v>
      </c>
      <c r="AA114" s="40">
        <f t="shared" ca="1" si="94"/>
        <v>7378.7153846153851</v>
      </c>
      <c r="AB114" s="40">
        <f ca="1">SUM(AB115:AB121)</f>
        <v>0</v>
      </c>
      <c r="AC114" s="40">
        <f t="shared" ca="1" si="94"/>
        <v>5974.8923076923074</v>
      </c>
      <c r="AD114" s="40">
        <f ca="1">SUM(AD115:AD121)</f>
        <v>0</v>
      </c>
      <c r="AE114" s="40">
        <f t="shared" ca="1" si="94"/>
        <v>172245</v>
      </c>
      <c r="AF114" s="40">
        <f t="shared" ca="1" si="94"/>
        <v>188121.80102564103</v>
      </c>
    </row>
    <row r="115" spans="1:32">
      <c r="A115" t="str" cm="1">
        <f t="array" ref="A115">IF(ISBLANK(F115),"",INDEX(CompList[ID],_xlfn.XMATCH(F115,CompList[items],0)))</f>
        <v>ME00195</v>
      </c>
      <c r="E115">
        <v>1</v>
      </c>
      <c r="F115" s="38" t="s">
        <v>3453</v>
      </c>
      <c r="G115">
        <v>1</v>
      </c>
      <c r="H115">
        <v>1</v>
      </c>
      <c r="I115">
        <f t="shared" ref="I115:I121" ca="1" si="95">IF(ISBLANK(G115),"",G115*OFFSET(I115,-E115,-6))</f>
        <v>1</v>
      </c>
      <c r="J115">
        <f t="shared" ref="J115:J121" ca="1" si="96">IF(ISBLANK(H115),"",H115*OFFSET(J115,-E115,-6))</f>
        <v>1</v>
      </c>
      <c r="K115" s="10">
        <f>Drivers!$B$11</f>
        <v>0.25</v>
      </c>
      <c r="L115" s="10">
        <f>Drivers!$B$12</f>
        <v>0.45</v>
      </c>
      <c r="M115" s="37" cm="1">
        <f t="array" aca="1" ref="M115" ca="1">IF(ISBLANK($F115),"",INDEX(CompList[Design
'[h']],_xlfn.XMATCH($F115,CompList[items],0)))*I115</f>
        <v>16.177777777777777</v>
      </c>
      <c r="N115" s="37" cm="1">
        <f t="array" aca="1" ref="N115" ca="1">IF(ISBLANK($F115),"",INDEX(CompList[Construction
'[h']],_xlfn.XMATCH($F115,CompList[items],0)))*J115</f>
        <v>20.53846153846154</v>
      </c>
      <c r="O115" s="37" cm="1">
        <f t="array" aca="1" ref="O115" ca="1">IF(ISBLANK($F115),"",INDEX(CompList[Debug/Tryout '[h']],_xlfn.XMATCH($F115,CompList[items],0)))*J115</f>
        <v>0</v>
      </c>
      <c r="P115" s="37" cm="1">
        <f t="array" aca="1" ref="P115" ca="1">IF(ISBLANK($F115),"",INDEX(CompList[Installation
'[h']],_xlfn.XMATCH($F115,CompList[items],0)))*J115</f>
        <v>0</v>
      </c>
      <c r="Q115" s="37" cm="1">
        <f t="array" aca="1" ref="Q115" ca="1">IF(ISBLANK($F115),"",INDEX(CompList[Start up @ Client '[h']],_xlfn.XMATCH($F115,CompList[items],0)))*J115</f>
        <v>0</v>
      </c>
      <c r="R115" s="37" cm="1">
        <f t="array" ref="R115">IF(ISBLANK($F115),"",INDEX(CompList[Materail
Rate
 '[$/qua']],_xlfn.XMATCH($F115,CompList[items],0)))</f>
        <v>80716</v>
      </c>
      <c r="S115" s="33">
        <f ca="1">M115*Drivers!$D$4</f>
        <v>1003.0222222222221</v>
      </c>
      <c r="T115" s="33">
        <f ca="1">N115*Drivers!$D$4</f>
        <v>1273.3846153846155</v>
      </c>
      <c r="U115" s="33">
        <f ca="1">O115*Drivers!$D$4</f>
        <v>0</v>
      </c>
      <c r="V115" s="33">
        <f ca="1">P115*Drivers!$D$4</f>
        <v>0</v>
      </c>
      <c r="W115" s="33">
        <f ca="1">Q115*Drivers!$D$4</f>
        <v>0</v>
      </c>
      <c r="X115" s="33">
        <f t="shared" ref="X115:X121" ca="1" si="97">R115*J115</f>
        <v>80716</v>
      </c>
      <c r="Y115" s="33">
        <f t="shared" ref="Y115:Y121" ca="1" si="98">SUM(S115:X115)</f>
        <v>82992.406837606832</v>
      </c>
      <c r="Z115">
        <f t="shared" ref="Z115:Z121" ca="1" si="99">S115*($L115+1)</f>
        <v>1454.382222222222</v>
      </c>
      <c r="AA115">
        <f t="shared" ref="AA115:AB121" ca="1" si="100">T115*($L115+1)</f>
        <v>1846.4076923076923</v>
      </c>
      <c r="AB115">
        <f t="shared" ca="1" si="100"/>
        <v>0</v>
      </c>
      <c r="AC115">
        <f t="shared" ref="AC115:AD121" ca="1" si="101">V115*($L115+1)</f>
        <v>0</v>
      </c>
      <c r="AD115">
        <f t="shared" ca="1" si="101"/>
        <v>0</v>
      </c>
      <c r="AE115">
        <f t="shared" ref="AE115:AE121" ca="1" si="102">X115*(K115+1)</f>
        <v>100895</v>
      </c>
      <c r="AF115">
        <f t="shared" ref="AF115:AF121" ca="1" si="103">SUM(Z115:AE115)</f>
        <v>104195.78991452992</v>
      </c>
    </row>
    <row r="116" spans="1:32">
      <c r="A116" t="str" cm="1">
        <f t="array" ref="A116">IF(ISBLANK(F116),"",INDEX(CompList[ID],_xlfn.XMATCH(F116,CompList[items],0)))</f>
        <v>ME00178</v>
      </c>
      <c r="E116">
        <v>2</v>
      </c>
      <c r="F116" s="38" t="s">
        <v>3440</v>
      </c>
      <c r="G116">
        <v>1</v>
      </c>
      <c r="H116">
        <v>2</v>
      </c>
      <c r="I116">
        <f t="shared" ca="1" si="95"/>
        <v>1</v>
      </c>
      <c r="J116">
        <f t="shared" ca="1" si="96"/>
        <v>2</v>
      </c>
      <c r="K116" s="10">
        <f>Drivers!$B$11</f>
        <v>0.25</v>
      </c>
      <c r="L116" s="10">
        <f>Drivers!$B$12</f>
        <v>0.45</v>
      </c>
      <c r="M116" s="37" cm="1">
        <f t="array" aca="1" ref="M116" ca="1">IF(ISBLANK($F116),"",INDEX(CompList[Design
'[h']],_xlfn.XMATCH($F116,CompList[items],0)))*I116</f>
        <v>0</v>
      </c>
      <c r="N116" s="37" cm="1">
        <f t="array" aca="1" ref="N116" ca="1">IF(ISBLANK($F116),"",INDEX(CompList[Construction
'[h']],_xlfn.XMATCH($F116,CompList[items],0)))*J116</f>
        <v>0</v>
      </c>
      <c r="O116" s="37" cm="1">
        <f t="array" aca="1" ref="O116" ca="1">IF(ISBLANK($F116),"",INDEX(CompList[Debug/Tryout '[h']],_xlfn.XMATCH($F116,CompList[items],0)))*J116</f>
        <v>0</v>
      </c>
      <c r="P116" s="37" cm="1">
        <f t="array" aca="1" ref="P116" ca="1">IF(ISBLANK($F116),"",INDEX(CompList[Installation
'[h']],_xlfn.XMATCH($F116,CompList[items],0)))*J116</f>
        <v>0</v>
      </c>
      <c r="Q116" s="37" cm="1">
        <f t="array" aca="1" ref="Q116" ca="1">IF(ISBLANK($F116),"",INDEX(CompList[Start up @ Client '[h']],_xlfn.XMATCH($F116,CompList[items],0)))*J116</f>
        <v>0</v>
      </c>
      <c r="R116" s="37" cm="1">
        <f t="array" ref="R116">IF(ISBLANK($F116),"",INDEX(CompList[Materail
Rate
 '[$/qua']],_xlfn.XMATCH($F116,CompList[items],0)))</f>
        <v>3000</v>
      </c>
      <c r="S116" s="33">
        <f ca="1">M116*Drivers!$D$4</f>
        <v>0</v>
      </c>
      <c r="T116" s="33">
        <f ca="1">N116*Drivers!$D$4</f>
        <v>0</v>
      </c>
      <c r="U116" s="33">
        <f ca="1">O116*Drivers!$D$4</f>
        <v>0</v>
      </c>
      <c r="V116" s="33">
        <f ca="1">P116*Drivers!$D$4</f>
        <v>0</v>
      </c>
      <c r="W116" s="33">
        <f ca="1">Q116*Drivers!$D$4</f>
        <v>0</v>
      </c>
      <c r="X116" s="33">
        <f t="shared" ca="1" si="97"/>
        <v>6000</v>
      </c>
      <c r="Y116" s="33">
        <f t="shared" ca="1" si="98"/>
        <v>6000</v>
      </c>
      <c r="Z116">
        <f t="shared" ca="1" si="99"/>
        <v>0</v>
      </c>
      <c r="AA116">
        <f t="shared" ca="1" si="100"/>
        <v>0</v>
      </c>
      <c r="AB116">
        <f t="shared" ca="1" si="100"/>
        <v>0</v>
      </c>
      <c r="AC116">
        <f t="shared" ca="1" si="101"/>
        <v>0</v>
      </c>
      <c r="AD116">
        <f t="shared" ca="1" si="101"/>
        <v>0</v>
      </c>
      <c r="AE116">
        <f t="shared" ca="1" si="102"/>
        <v>7500</v>
      </c>
      <c r="AF116">
        <f t="shared" ca="1" si="103"/>
        <v>7500</v>
      </c>
    </row>
    <row r="117" spans="1:32">
      <c r="A117" t="str" cm="1">
        <f t="array" ref="A117">IF(ISBLANK(F117),"",INDEX(CompList[ID],_xlfn.XMATCH(F117,CompList[items],0)))</f>
        <v>ME00155</v>
      </c>
      <c r="E117">
        <v>3</v>
      </c>
      <c r="F117" s="38" t="s">
        <v>3419</v>
      </c>
      <c r="G117">
        <v>1</v>
      </c>
      <c r="H117">
        <v>1</v>
      </c>
      <c r="I117">
        <f t="shared" ca="1" si="95"/>
        <v>1</v>
      </c>
      <c r="J117">
        <f t="shared" ca="1" si="96"/>
        <v>1</v>
      </c>
      <c r="K117" s="10">
        <f>Drivers!$B$11</f>
        <v>0.25</v>
      </c>
      <c r="L117" s="10">
        <f>Drivers!$B$12</f>
        <v>0.45</v>
      </c>
      <c r="M117" s="37" cm="1">
        <f t="array" aca="1" ref="M117" ca="1">IF(ISBLANK($F117),"",INDEX(CompList[Design
'[h']],_xlfn.XMATCH($F117,CompList[items],0)))*I117</f>
        <v>11.888888888888889</v>
      </c>
      <c r="N117" s="37" cm="1">
        <f t="array" aca="1" ref="N117" ca="1">IF(ISBLANK($F117),"",INDEX(CompList[Construction
'[h']],_xlfn.XMATCH($F117,CompList[items],0)))*J117</f>
        <v>0</v>
      </c>
      <c r="O117" s="37" cm="1">
        <f t="array" aca="1" ref="O117" ca="1">IF(ISBLANK($F117),"",INDEX(CompList[Debug/Tryout '[h']],_xlfn.XMATCH($F117,CompList[items],0)))*J117</f>
        <v>0</v>
      </c>
      <c r="P117" s="37" cm="1">
        <f t="array" aca="1" ref="P117" ca="1">IF(ISBLANK($F117),"",INDEX(CompList[Installation
'[h']],_xlfn.XMATCH($F117,CompList[items],0)))*J117</f>
        <v>66.461538461538467</v>
      </c>
      <c r="Q117" s="37" cm="1">
        <f t="array" aca="1" ref="Q117" ca="1">IF(ISBLANK($F117),"",INDEX(CompList[Start up @ Client '[h']],_xlfn.XMATCH($F117,CompList[items],0)))*J117</f>
        <v>0</v>
      </c>
      <c r="R117" s="37" cm="1">
        <f t="array" ref="R117">IF(ISBLANK($F117),"",INDEX(CompList[Materail
Rate
 '[$/qua']],_xlfn.XMATCH($F117,CompList[items],0)))</f>
        <v>32772</v>
      </c>
      <c r="S117" s="33">
        <f ca="1">M117*Drivers!$D$4</f>
        <v>737.11111111111109</v>
      </c>
      <c r="T117" s="33">
        <f ca="1">N117*Drivers!$D$4</f>
        <v>0</v>
      </c>
      <c r="U117" s="33">
        <f ca="1">O117*Drivers!$D$4</f>
        <v>0</v>
      </c>
      <c r="V117" s="33">
        <f ca="1">P117*Drivers!$D$4</f>
        <v>4120.6153846153848</v>
      </c>
      <c r="W117" s="33">
        <f ca="1">Q117*Drivers!$D$4</f>
        <v>0</v>
      </c>
      <c r="X117" s="33">
        <f t="shared" ca="1" si="97"/>
        <v>32772</v>
      </c>
      <c r="Y117" s="33">
        <f t="shared" ca="1" si="98"/>
        <v>37629.7264957265</v>
      </c>
      <c r="Z117">
        <f t="shared" ca="1" si="99"/>
        <v>1068.8111111111111</v>
      </c>
      <c r="AA117">
        <f t="shared" ca="1" si="100"/>
        <v>0</v>
      </c>
      <c r="AB117">
        <f t="shared" ca="1" si="100"/>
        <v>0</v>
      </c>
      <c r="AC117">
        <f t="shared" ca="1" si="101"/>
        <v>5974.8923076923074</v>
      </c>
      <c r="AD117">
        <f t="shared" ca="1" si="101"/>
        <v>0</v>
      </c>
      <c r="AE117">
        <f t="shared" ca="1" si="102"/>
        <v>40965</v>
      </c>
      <c r="AF117">
        <f t="shared" ca="1" si="103"/>
        <v>48008.703418803416</v>
      </c>
    </row>
    <row r="118" spans="1:32">
      <c r="A118" t="str" cm="1">
        <f t="array" ref="A118">IF(ISBLANK(F118),"",INDEX(CompList[ID],_xlfn.XMATCH(F118,CompList[items],0)))</f>
        <v>ME00161</v>
      </c>
      <c r="E118">
        <v>4</v>
      </c>
      <c r="F118" s="39" t="s">
        <v>3425</v>
      </c>
      <c r="G118">
        <v>1</v>
      </c>
      <c r="H118">
        <v>1</v>
      </c>
      <c r="I118">
        <f t="shared" ca="1" si="95"/>
        <v>1</v>
      </c>
      <c r="J118">
        <f t="shared" ca="1" si="96"/>
        <v>1</v>
      </c>
      <c r="K118" s="10">
        <f>Drivers!$B$11</f>
        <v>0.25</v>
      </c>
      <c r="L118" s="10">
        <f>Drivers!$B$12</f>
        <v>0.45</v>
      </c>
      <c r="M118" s="37" cm="1">
        <f t="array" aca="1" ref="M118" ca="1">IF(ISBLANK($F118),"",INDEX(CompList[Design
'[h']],_xlfn.XMATCH($F118,CompList[items],0)))*I118</f>
        <v>0</v>
      </c>
      <c r="N118" s="37" cm="1">
        <f t="array" aca="1" ref="N118" ca="1">IF(ISBLANK($F118),"",INDEX(CompList[Construction
'[h']],_xlfn.XMATCH($F118,CompList[items],0)))*J118</f>
        <v>61.53846153846154</v>
      </c>
      <c r="O118" s="37" cm="1">
        <f t="array" aca="1" ref="O118" ca="1">IF(ISBLANK($F118),"",INDEX(CompList[Debug/Tryout '[h']],_xlfn.XMATCH($F118,CompList[items],0)))*J118</f>
        <v>0</v>
      </c>
      <c r="P118" s="37" cm="1">
        <f t="array" aca="1" ref="P118" ca="1">IF(ISBLANK($F118),"",INDEX(CompList[Installation
'[h']],_xlfn.XMATCH($F118,CompList[items],0)))*J118</f>
        <v>0</v>
      </c>
      <c r="Q118" s="37" cm="1">
        <f t="array" aca="1" ref="Q118" ca="1">IF(ISBLANK($F118),"",INDEX(CompList[Start up @ Client '[h']],_xlfn.XMATCH($F118,CompList[items],0)))*J118</f>
        <v>0</v>
      </c>
      <c r="R118" s="37" cm="1">
        <f t="array" ref="R118">IF(ISBLANK($F118),"",INDEX(CompList[Materail
Rate
 '[$/qua']],_xlfn.XMATCH($F118,CompList[items],0)))</f>
        <v>7495</v>
      </c>
      <c r="S118" s="33">
        <f ca="1">M118*Drivers!$D$4</f>
        <v>0</v>
      </c>
      <c r="T118" s="33">
        <f ca="1">N118*Drivers!$D$4</f>
        <v>3815.3846153846157</v>
      </c>
      <c r="U118" s="33">
        <f ca="1">O118*Drivers!$D$4</f>
        <v>0</v>
      </c>
      <c r="V118" s="33">
        <f ca="1">P118*Drivers!$D$4</f>
        <v>0</v>
      </c>
      <c r="W118" s="33">
        <f ca="1">Q118*Drivers!$D$4</f>
        <v>0</v>
      </c>
      <c r="X118" s="33">
        <f t="shared" ca="1" si="97"/>
        <v>7495</v>
      </c>
      <c r="Y118" s="33">
        <f t="shared" ca="1" si="98"/>
        <v>11310.384615384615</v>
      </c>
      <c r="Z118">
        <f t="shared" ca="1" si="99"/>
        <v>0</v>
      </c>
      <c r="AA118">
        <f t="shared" ca="1" si="100"/>
        <v>5532.3076923076924</v>
      </c>
      <c r="AB118">
        <f t="shared" ca="1" si="100"/>
        <v>0</v>
      </c>
      <c r="AC118">
        <f t="shared" ca="1" si="101"/>
        <v>0</v>
      </c>
      <c r="AD118">
        <f t="shared" ca="1" si="101"/>
        <v>0</v>
      </c>
      <c r="AE118">
        <f t="shared" ca="1" si="102"/>
        <v>9368.75</v>
      </c>
      <c r="AF118">
        <f t="shared" ca="1" si="103"/>
        <v>14901.057692307691</v>
      </c>
    </row>
    <row r="119" spans="1:32">
      <c r="A119" t="str" cm="1">
        <f t="array" ref="A119">IF(ISBLANK(F119),"",INDEX(CompList[ID],_xlfn.XMATCH(F119,CompList[items],0)))</f>
        <v>ME00132</v>
      </c>
      <c r="E119">
        <v>5</v>
      </c>
      <c r="F119" s="39" t="s">
        <v>3405</v>
      </c>
      <c r="G119">
        <v>1</v>
      </c>
      <c r="H119">
        <v>1</v>
      </c>
      <c r="I119">
        <f t="shared" ca="1" si="95"/>
        <v>1</v>
      </c>
      <c r="J119">
        <f t="shared" ca="1" si="96"/>
        <v>1</v>
      </c>
      <c r="K119" s="10">
        <f>Drivers!$B$11</f>
        <v>0.25</v>
      </c>
      <c r="L119" s="10">
        <f>Drivers!$B$12</f>
        <v>0.45</v>
      </c>
      <c r="M119" s="37" cm="1">
        <f t="array" aca="1" ref="M119" ca="1">IF(ISBLANK($F119),"",INDEX(CompList[Design
'[h']],_xlfn.XMATCH($F119,CompList[items],0)))*I119</f>
        <v>0</v>
      </c>
      <c r="N119" s="37" cm="1">
        <f t="array" aca="1" ref="N119" ca="1">IF(ISBLANK($F119),"",INDEX(CompList[Construction
'[h']],_xlfn.XMATCH($F119,CompList[items],0)))*J119</f>
        <v>0</v>
      </c>
      <c r="O119" s="37" cm="1">
        <f t="array" aca="1" ref="O119" ca="1">IF(ISBLANK($F119),"",INDEX(CompList[Debug/Tryout '[h']],_xlfn.XMATCH($F119,CompList[items],0)))*J119</f>
        <v>0</v>
      </c>
      <c r="P119" s="37" cm="1">
        <f t="array" aca="1" ref="P119" ca="1">IF(ISBLANK($F119),"",INDEX(CompList[Installation
'[h']],_xlfn.XMATCH($F119,CompList[items],0)))*J119</f>
        <v>0</v>
      </c>
      <c r="Q119" s="37" cm="1">
        <f t="array" aca="1" ref="Q119" ca="1">IF(ISBLANK($F119),"",INDEX(CompList[Start up @ Client '[h']],_xlfn.XMATCH($F119,CompList[items],0)))*J119</f>
        <v>0</v>
      </c>
      <c r="R119" s="37" cm="1">
        <f t="array" ref="R119">IF(ISBLANK($F119),"",INDEX(CompList[Materail
Rate
 '[$/qua']],_xlfn.XMATCH($F119,CompList[items],0)))</f>
        <v>6010</v>
      </c>
      <c r="S119" s="33">
        <f ca="1">M119*Drivers!$D$4</f>
        <v>0</v>
      </c>
      <c r="T119" s="33">
        <f ca="1">N119*Drivers!$D$4</f>
        <v>0</v>
      </c>
      <c r="U119" s="33">
        <f ca="1">O119*Drivers!$D$4</f>
        <v>0</v>
      </c>
      <c r="V119" s="33">
        <f ca="1">P119*Drivers!$D$4</f>
        <v>0</v>
      </c>
      <c r="W119" s="33">
        <f ca="1">Q119*Drivers!$D$4</f>
        <v>0</v>
      </c>
      <c r="X119" s="33">
        <f t="shared" ca="1" si="97"/>
        <v>6010</v>
      </c>
      <c r="Y119" s="33">
        <f t="shared" ca="1" si="98"/>
        <v>6010</v>
      </c>
      <c r="Z119">
        <f t="shared" ca="1" si="99"/>
        <v>0</v>
      </c>
      <c r="AA119">
        <f t="shared" ca="1" si="100"/>
        <v>0</v>
      </c>
      <c r="AB119">
        <f t="shared" ca="1" si="100"/>
        <v>0</v>
      </c>
      <c r="AC119">
        <f t="shared" ca="1" si="101"/>
        <v>0</v>
      </c>
      <c r="AD119">
        <f t="shared" ca="1" si="101"/>
        <v>0</v>
      </c>
      <c r="AE119">
        <f t="shared" ca="1" si="102"/>
        <v>7512.5</v>
      </c>
      <c r="AF119">
        <f t="shared" ca="1" si="103"/>
        <v>7512.5</v>
      </c>
    </row>
    <row r="120" spans="1:32">
      <c r="A120" t="str" cm="1">
        <f t="array" ref="A120">IF(ISBLANK(F120),"",INDEX(CompList[ID],_xlfn.XMATCH(F120,CompList[items],0)))</f>
        <v>ME00135</v>
      </c>
      <c r="E120">
        <v>6</v>
      </c>
      <c r="F120" s="39" t="s">
        <v>3408</v>
      </c>
      <c r="G120">
        <v>1</v>
      </c>
      <c r="H120">
        <v>1</v>
      </c>
      <c r="I120">
        <f t="shared" ca="1" si="95"/>
        <v>1</v>
      </c>
      <c r="J120">
        <f t="shared" ca="1" si="96"/>
        <v>1</v>
      </c>
      <c r="K120" s="10">
        <f>Drivers!$B$11</f>
        <v>0.25</v>
      </c>
      <c r="L120" s="10">
        <f>Drivers!$B$12</f>
        <v>0.45</v>
      </c>
      <c r="M120" s="37" cm="1">
        <f t="array" aca="1" ref="M120" ca="1">IF(ISBLANK($F120),"",INDEX(CompList[Design
'[h']],_xlfn.XMATCH($F120,CompList[items],0)))*I120</f>
        <v>0</v>
      </c>
      <c r="N120" s="37" cm="1">
        <f t="array" aca="1" ref="N120" ca="1">IF(ISBLANK($F120),"",INDEX(CompList[Construction
'[h']],_xlfn.XMATCH($F120,CompList[items],0)))*J120</f>
        <v>0</v>
      </c>
      <c r="O120" s="37" cm="1">
        <f t="array" aca="1" ref="O120" ca="1">IF(ISBLANK($F120),"",INDEX(CompList[Debug/Tryout '[h']],_xlfn.XMATCH($F120,CompList[items],0)))*J120</f>
        <v>0</v>
      </c>
      <c r="P120" s="37" cm="1">
        <f t="array" aca="1" ref="P120" ca="1">IF(ISBLANK($F120),"",INDEX(CompList[Installation
'[h']],_xlfn.XMATCH($F120,CompList[items],0)))*J120</f>
        <v>0</v>
      </c>
      <c r="Q120" s="37" cm="1">
        <f t="array" aca="1" ref="Q120" ca="1">IF(ISBLANK($F120),"",INDEX(CompList[Start up @ Client '[h']],_xlfn.XMATCH($F120,CompList[items],0)))*J120</f>
        <v>0</v>
      </c>
      <c r="R120" s="37" cm="1">
        <f t="array" ref="R120">IF(ISBLANK($F120),"",INDEX(CompList[Materail
Rate
 '[$/qua']],_xlfn.XMATCH($F120,CompList[items],0)))</f>
        <v>2169</v>
      </c>
      <c r="S120" s="33">
        <f ca="1">M120*Drivers!$D$4</f>
        <v>0</v>
      </c>
      <c r="T120" s="33">
        <f ca="1">N120*Drivers!$D$4</f>
        <v>0</v>
      </c>
      <c r="U120" s="33">
        <f ca="1">O120*Drivers!$D$4</f>
        <v>0</v>
      </c>
      <c r="V120" s="33">
        <f ca="1">P120*Drivers!$D$4</f>
        <v>0</v>
      </c>
      <c r="W120" s="33">
        <f ca="1">Q120*Drivers!$D$4</f>
        <v>0</v>
      </c>
      <c r="X120" s="33">
        <f t="shared" ca="1" si="97"/>
        <v>2169</v>
      </c>
      <c r="Y120" s="33">
        <f t="shared" ca="1" si="98"/>
        <v>2169</v>
      </c>
      <c r="Z120">
        <f t="shared" ca="1" si="99"/>
        <v>0</v>
      </c>
      <c r="AA120">
        <f t="shared" ca="1" si="100"/>
        <v>0</v>
      </c>
      <c r="AB120">
        <f t="shared" ca="1" si="100"/>
        <v>0</v>
      </c>
      <c r="AC120">
        <f t="shared" ca="1" si="101"/>
        <v>0</v>
      </c>
      <c r="AD120">
        <f t="shared" ca="1" si="101"/>
        <v>0</v>
      </c>
      <c r="AE120">
        <f t="shared" ca="1" si="102"/>
        <v>2711.25</v>
      </c>
      <c r="AF120">
        <f t="shared" ca="1" si="103"/>
        <v>2711.25</v>
      </c>
    </row>
    <row r="121" spans="1:32">
      <c r="A121" t="str" cm="1">
        <f t="array" ref="A121">IF(ISBLANK(F121),"",INDEX(CompList[ID],_xlfn.XMATCH(F121,CompList[items],0)))</f>
        <v>ME00234</v>
      </c>
      <c r="E121">
        <v>7</v>
      </c>
      <c r="F121" s="39" t="s">
        <v>3477</v>
      </c>
      <c r="G121">
        <v>1</v>
      </c>
      <c r="H121">
        <v>1</v>
      </c>
      <c r="I121">
        <f t="shared" ca="1" si="95"/>
        <v>1</v>
      </c>
      <c r="J121">
        <f t="shared" ca="1" si="96"/>
        <v>1</v>
      </c>
      <c r="K121" s="10">
        <f>Drivers!$B$11</f>
        <v>0.25</v>
      </c>
      <c r="L121" s="10">
        <f>Drivers!$B$12</f>
        <v>0.45</v>
      </c>
      <c r="M121" s="37" cm="1">
        <f t="array" aca="1" ref="M121" ca="1">IF(ISBLANK($F121),"",INDEX(CompList[Design
'[h']],_xlfn.XMATCH($F121,CompList[items],0)))*I121</f>
        <v>0</v>
      </c>
      <c r="N121" s="37" cm="1">
        <f t="array" aca="1" ref="N121" ca="1">IF(ISBLANK($F121),"",INDEX(CompList[Construction
'[h']],_xlfn.XMATCH($F121,CompList[items],0)))*J121</f>
        <v>0</v>
      </c>
      <c r="O121" s="37" cm="1">
        <f t="array" aca="1" ref="O121" ca="1">IF(ISBLANK($F121),"",INDEX(CompList[Debug/Tryout '[h']],_xlfn.XMATCH($F121,CompList[items],0)))*J121</f>
        <v>0</v>
      </c>
      <c r="P121" s="37" cm="1">
        <f t="array" aca="1" ref="P121" ca="1">IF(ISBLANK($F121),"",INDEX(CompList[Installation
'[h']],_xlfn.XMATCH($F121,CompList[items],0)))*J121</f>
        <v>0</v>
      </c>
      <c r="Q121" s="37" cm="1">
        <f t="array" aca="1" ref="Q121" ca="1">IF(ISBLANK($F121),"",INDEX(CompList[Start up @ Client '[h']],_xlfn.XMATCH($F121,CompList[items],0)))*J121</f>
        <v>0</v>
      </c>
      <c r="R121" s="37" cm="1">
        <f t="array" ref="R121">IF(ISBLANK($F121),"",INDEX(CompList[Materail
Rate
 '[$/qua']],_xlfn.XMATCH($F121,CompList[items],0)))</f>
        <v>2634</v>
      </c>
      <c r="S121" s="33">
        <f ca="1">M121*Drivers!$D$4</f>
        <v>0</v>
      </c>
      <c r="T121" s="33">
        <f ca="1">N121*Drivers!$D$4</f>
        <v>0</v>
      </c>
      <c r="U121" s="33">
        <f ca="1">O121*Drivers!$D$4</f>
        <v>0</v>
      </c>
      <c r="V121" s="33">
        <f ca="1">P121*Drivers!$D$4</f>
        <v>0</v>
      </c>
      <c r="W121" s="33">
        <f ca="1">Q121*Drivers!$D$4</f>
        <v>0</v>
      </c>
      <c r="X121" s="33">
        <f t="shared" ca="1" si="97"/>
        <v>2634</v>
      </c>
      <c r="Y121" s="33">
        <f t="shared" ca="1" si="98"/>
        <v>2634</v>
      </c>
      <c r="Z121">
        <f t="shared" ca="1" si="99"/>
        <v>0</v>
      </c>
      <c r="AA121">
        <f t="shared" ca="1" si="100"/>
        <v>0</v>
      </c>
      <c r="AB121">
        <f t="shared" ca="1" si="100"/>
        <v>0</v>
      </c>
      <c r="AC121">
        <f t="shared" ca="1" si="101"/>
        <v>0</v>
      </c>
      <c r="AD121">
        <f t="shared" ca="1" si="101"/>
        <v>0</v>
      </c>
      <c r="AE121">
        <f t="shared" ca="1" si="102"/>
        <v>3292.5</v>
      </c>
      <c r="AF121">
        <f t="shared" ca="1" si="103"/>
        <v>3292.5</v>
      </c>
    </row>
    <row r="122" spans="1:32" s="40" customFormat="1">
      <c r="A122" s="40" t="str" cm="1">
        <f t="array" ref="A122">IF(ISBLANK(F122),"",INDEX(CompList[ID],_xlfn.XMATCH(F122,CompList[items],0)))</f>
        <v/>
      </c>
      <c r="B122" s="40" t="s">
        <v>191</v>
      </c>
      <c r="C122" s="40">
        <v>1</v>
      </c>
      <c r="D122" s="40">
        <v>1</v>
      </c>
      <c r="K122" s="41"/>
      <c r="L122" s="41"/>
      <c r="M122" s="42">
        <f ca="1">SUM(M123:M126)</f>
        <v>18.288888888888888</v>
      </c>
      <c r="N122" s="42">
        <f ca="1">SUM(N123:N126)</f>
        <v>32.461538461538467</v>
      </c>
      <c r="O122" s="42">
        <f ca="1">SUM(O123:O126)</f>
        <v>0</v>
      </c>
      <c r="P122" s="42">
        <f ca="1">SUM(P123:P126)</f>
        <v>34.46153846153846</v>
      </c>
      <c r="Q122" s="42">
        <f ca="1">SUM(Q123:Q126)</f>
        <v>0</v>
      </c>
      <c r="R122" s="42"/>
      <c r="S122" s="43">
        <f t="shared" ref="S122:AF122" ca="1" si="104">SUM(S123:S126)</f>
        <v>1133.911111111111</v>
      </c>
      <c r="T122" s="43">
        <f t="shared" ca="1" si="104"/>
        <v>2012.6153846153848</v>
      </c>
      <c r="U122" s="43">
        <f ca="1">SUM(U123:U126)</f>
        <v>0</v>
      </c>
      <c r="V122" s="43">
        <f t="shared" ca="1" si="104"/>
        <v>2136.6153846153843</v>
      </c>
      <c r="W122" s="43">
        <f ca="1">SUM(W123:W126)</f>
        <v>0</v>
      </c>
      <c r="X122" s="43">
        <f t="shared" ca="1" si="104"/>
        <v>98684</v>
      </c>
      <c r="Y122" s="43">
        <f t="shared" ca="1" si="104"/>
        <v>103967.14188034188</v>
      </c>
      <c r="Z122" s="40">
        <f t="shared" ca="1" si="104"/>
        <v>1644.171111111111</v>
      </c>
      <c r="AA122" s="40">
        <f t="shared" ca="1" si="104"/>
        <v>2918.292307692308</v>
      </c>
      <c r="AB122" s="40">
        <f ca="1">SUM(AB123:AB126)</f>
        <v>0</v>
      </c>
      <c r="AC122" s="40">
        <f t="shared" ca="1" si="104"/>
        <v>3098.0923076923073</v>
      </c>
      <c r="AD122" s="40">
        <f ca="1">SUM(AD123:AD126)</f>
        <v>0</v>
      </c>
      <c r="AE122" s="40">
        <f t="shared" ca="1" si="104"/>
        <v>123355</v>
      </c>
      <c r="AF122" s="40">
        <f t="shared" ca="1" si="104"/>
        <v>131015.55572649573</v>
      </c>
    </row>
    <row r="123" spans="1:32">
      <c r="A123" t="str" cm="1">
        <f t="array" ref="A123">IF(ISBLANK(F123),"",INDEX(CompList[ID],_xlfn.XMATCH(F123,CompList[items],0)))</f>
        <v>ME00051</v>
      </c>
      <c r="E123">
        <v>1</v>
      </c>
      <c r="F123" t="s">
        <v>3354</v>
      </c>
      <c r="G123">
        <v>1</v>
      </c>
      <c r="H123">
        <v>1</v>
      </c>
      <c r="I123">
        <f ca="1">IF(ISBLANK(G123),"",G123*OFFSET(I123,-E123,-6))</f>
        <v>1</v>
      </c>
      <c r="J123">
        <f ca="1">IF(ISBLANK(H123),"",H123*OFFSET(J123,-E123,-6))</f>
        <v>1</v>
      </c>
      <c r="K123" s="10">
        <f>Drivers!$B$11</f>
        <v>0.25</v>
      </c>
      <c r="L123" s="10">
        <f>Drivers!$B$12</f>
        <v>0.45</v>
      </c>
      <c r="M123" s="37" cm="1">
        <f t="array" aca="1" ref="M123" ca="1">IF(ISBLANK($F123),"",INDEX(CompList[Design
'[h']],_xlfn.XMATCH($F123,CompList[items],0)))*I123</f>
        <v>0</v>
      </c>
      <c r="N123" s="37" cm="1">
        <f t="array" aca="1" ref="N123" ca="1">IF(ISBLANK($F123),"",INDEX(CompList[Construction
'[h']],_xlfn.XMATCH($F123,CompList[items],0)))*J123</f>
        <v>0</v>
      </c>
      <c r="O123" s="37" cm="1">
        <f t="array" aca="1" ref="O123" ca="1">IF(ISBLANK($F123),"",INDEX(CompList[Debug/Tryout '[h']],_xlfn.XMATCH($F123,CompList[items],0)))*J123</f>
        <v>0</v>
      </c>
      <c r="P123" s="37" cm="1">
        <f t="array" aca="1" ref="P123" ca="1">IF(ISBLANK($F123),"",INDEX(CompList[Installation
'[h']],_xlfn.XMATCH($F123,CompList[items],0)))*J123</f>
        <v>0</v>
      </c>
      <c r="Q123" s="37" cm="1">
        <f t="array" aca="1" ref="Q123" ca="1">IF(ISBLANK($F123),"",INDEX(CompList[Start up @ Client '[h']],_xlfn.XMATCH($F123,CompList[items],0)))*J123</f>
        <v>0</v>
      </c>
      <c r="R123" s="37" cm="1">
        <f t="array" ref="R123">IF(ISBLANK($F123),"",INDEX(CompList[Materail
Rate
 '[$/qua']],_xlfn.XMATCH($F123,CompList[items],0)))</f>
        <v>6696</v>
      </c>
      <c r="S123" s="33">
        <f ca="1">M123*Drivers!$D$4</f>
        <v>0</v>
      </c>
      <c r="T123" s="33">
        <f ca="1">N123*Drivers!$D$4</f>
        <v>0</v>
      </c>
      <c r="U123" s="33">
        <f ca="1">O123*Drivers!$D$4</f>
        <v>0</v>
      </c>
      <c r="V123" s="33">
        <f ca="1">P123*Drivers!$D$4</f>
        <v>0</v>
      </c>
      <c r="W123" s="33">
        <f ca="1">Q123*Drivers!$D$4</f>
        <v>0</v>
      </c>
      <c r="X123" s="33">
        <f ca="1">R123*J123</f>
        <v>6696</v>
      </c>
      <c r="Y123" s="33">
        <f ca="1">SUM(S123:X123)</f>
        <v>6696</v>
      </c>
      <c r="Z123">
        <f t="shared" ref="Z123:AB126" ca="1" si="105">S123*($L123+1)</f>
        <v>0</v>
      </c>
      <c r="AA123">
        <f t="shared" ca="1" si="105"/>
        <v>0</v>
      </c>
      <c r="AB123">
        <f t="shared" ca="1" si="105"/>
        <v>0</v>
      </c>
      <c r="AC123">
        <f t="shared" ref="AC123:AD126" ca="1" si="106">V123*($L123+1)</f>
        <v>0</v>
      </c>
      <c r="AD123">
        <f t="shared" ca="1" si="106"/>
        <v>0</v>
      </c>
      <c r="AE123">
        <f ca="1">X123*(K123+1)</f>
        <v>8370</v>
      </c>
      <c r="AF123">
        <f ca="1">SUM(Z123:AE123)</f>
        <v>8370</v>
      </c>
    </row>
    <row r="124" spans="1:32">
      <c r="A124" t="str" cm="1">
        <f t="array" ref="A124">IF(ISBLANK(F124),"",INDEX(CompList[ID],_xlfn.XMATCH(F124,CompList[items],0)))</f>
        <v>ME00236</v>
      </c>
      <c r="E124">
        <v>2</v>
      </c>
      <c r="F124" t="s">
        <v>3479</v>
      </c>
      <c r="G124">
        <v>1</v>
      </c>
      <c r="H124">
        <v>1</v>
      </c>
      <c r="I124">
        <f ca="1">IF(ISBLANK(G124),"",G124*OFFSET(I124,-E124,-6))</f>
        <v>1</v>
      </c>
      <c r="J124">
        <f ca="1">IF(ISBLANK(H124),"",H124*OFFSET(J124,-E124,-6))</f>
        <v>1</v>
      </c>
      <c r="K124" s="10">
        <f>Drivers!$B$11</f>
        <v>0.25</v>
      </c>
      <c r="L124" s="10">
        <f>Drivers!$B$12</f>
        <v>0.45</v>
      </c>
      <c r="M124" s="37" cm="1">
        <f t="array" aca="1" ref="M124" ca="1">IF(ISBLANK($F124),"",INDEX(CompList[Design
'[h']],_xlfn.XMATCH($F124,CompList[items],0)))*I124</f>
        <v>0</v>
      </c>
      <c r="N124" s="37" cm="1">
        <f t="array" aca="1" ref="N124" ca="1">IF(ISBLANK($F124),"",INDEX(CompList[Construction
'[h']],_xlfn.XMATCH($F124,CompList[items],0)))*J124</f>
        <v>0</v>
      </c>
      <c r="O124" s="37" cm="1">
        <f t="array" aca="1" ref="O124" ca="1">IF(ISBLANK($F124),"",INDEX(CompList[Debug/Tryout '[h']],_xlfn.XMATCH($F124,CompList[items],0)))*J124</f>
        <v>0</v>
      </c>
      <c r="P124" s="37" cm="1">
        <f t="array" aca="1" ref="P124" ca="1">IF(ISBLANK($F124),"",INDEX(CompList[Installation
'[h']],_xlfn.XMATCH($F124,CompList[items],0)))*J124</f>
        <v>0</v>
      </c>
      <c r="Q124" s="37" cm="1">
        <f t="array" aca="1" ref="Q124" ca="1">IF(ISBLANK($F124),"",INDEX(CompList[Start up @ Client '[h']],_xlfn.XMATCH($F124,CompList[items],0)))*J124</f>
        <v>0</v>
      </c>
      <c r="R124" s="37" cm="1">
        <f t="array" ref="R124">IF(ISBLANK($F124),"",INDEX(CompList[Materail
Rate
 '[$/qua']],_xlfn.XMATCH($F124,CompList[items],0)))</f>
        <v>2634</v>
      </c>
      <c r="S124" s="33">
        <f ca="1">M124*Drivers!$D$4</f>
        <v>0</v>
      </c>
      <c r="T124" s="33">
        <f ca="1">N124*Drivers!$D$4</f>
        <v>0</v>
      </c>
      <c r="U124" s="33">
        <f ca="1">O124*Drivers!$D$4</f>
        <v>0</v>
      </c>
      <c r="V124" s="33">
        <f ca="1">P124*Drivers!$D$4</f>
        <v>0</v>
      </c>
      <c r="W124" s="33">
        <f ca="1">Q124*Drivers!$D$4</f>
        <v>0</v>
      </c>
      <c r="X124" s="33">
        <f ca="1">R124*J124</f>
        <v>2634</v>
      </c>
      <c r="Y124" s="33">
        <f ca="1">SUM(S124:X124)</f>
        <v>2634</v>
      </c>
      <c r="Z124">
        <f t="shared" ca="1" si="105"/>
        <v>0</v>
      </c>
      <c r="AA124">
        <f t="shared" ca="1" si="105"/>
        <v>0</v>
      </c>
      <c r="AB124">
        <f t="shared" ca="1" si="105"/>
        <v>0</v>
      </c>
      <c r="AC124">
        <f t="shared" ca="1" si="106"/>
        <v>0</v>
      </c>
      <c r="AD124">
        <f t="shared" ca="1" si="106"/>
        <v>0</v>
      </c>
      <c r="AE124">
        <f ca="1">X124*(K124+1)</f>
        <v>3292.5</v>
      </c>
      <c r="AF124">
        <f ca="1">SUM(Z124:AE124)</f>
        <v>3292.5</v>
      </c>
    </row>
    <row r="125" spans="1:32">
      <c r="A125" t="str" cm="1">
        <f t="array" ref="A125">IF(ISBLANK(F125),"",INDEX(CompList[ID],_xlfn.XMATCH(F125,CompList[items],0)))</f>
        <v>ME00016</v>
      </c>
      <c r="E125">
        <v>3</v>
      </c>
      <c r="F125" t="s">
        <v>81</v>
      </c>
      <c r="G125">
        <v>1</v>
      </c>
      <c r="H125">
        <v>1</v>
      </c>
      <c r="I125">
        <f ca="1">IF(ISBLANK(G125),"",G125*OFFSET(I125,-E125,-6))</f>
        <v>1</v>
      </c>
      <c r="J125">
        <f ca="1">IF(ISBLANK(H125),"",H125*OFFSET(J125,-E125,-6))</f>
        <v>1</v>
      </c>
      <c r="K125" s="10">
        <f>Drivers!$B$11</f>
        <v>0.25</v>
      </c>
      <c r="L125" s="10">
        <f>Drivers!$B$12</f>
        <v>0.45</v>
      </c>
      <c r="M125" s="37" cm="1">
        <f t="array" aca="1" ref="M125" ca="1">IF(ISBLANK($F125),"",INDEX(CompList[Design
'[h']],_xlfn.XMATCH($F125,CompList[items],0)))*I125</f>
        <v>5.8444444444444441</v>
      </c>
      <c r="N125" s="37" cm="1">
        <f t="array" aca="1" ref="N125" ca="1">IF(ISBLANK($F125),"",INDEX(CompList[Construction
'[h']],_xlfn.XMATCH($F125,CompList[items],0)))*J125</f>
        <v>15.76923076923077</v>
      </c>
      <c r="O125" s="37" cm="1">
        <f t="array" aca="1" ref="O125" ca="1">IF(ISBLANK($F125),"",INDEX(CompList[Debug/Tryout '[h']],_xlfn.XMATCH($F125,CompList[items],0)))*J125</f>
        <v>0</v>
      </c>
      <c r="P125" s="37" cm="1">
        <f t="array" aca="1" ref="P125" ca="1">IF(ISBLANK($F125),"",INDEX(CompList[Installation
'[h']],_xlfn.XMATCH($F125,CompList[items],0)))*J125</f>
        <v>34.46153846153846</v>
      </c>
      <c r="Q125" s="37" cm="1">
        <f t="array" aca="1" ref="Q125" ca="1">IF(ISBLANK($F125),"",INDEX(CompList[Start up @ Client '[h']],_xlfn.XMATCH($F125,CompList[items],0)))*J125</f>
        <v>0</v>
      </c>
      <c r="R125" s="37" cm="1">
        <f t="array" ref="R125">IF(ISBLANK($F125),"",INDEX(CompList[Materail
Rate
 '[$/qua']],_xlfn.XMATCH($F125,CompList[items],0)))</f>
        <v>2613</v>
      </c>
      <c r="S125" s="33">
        <f ca="1">M125*Drivers!$D$4</f>
        <v>362.35555555555555</v>
      </c>
      <c r="T125" s="33">
        <f ca="1">N125*Drivers!$D$4</f>
        <v>977.69230769230774</v>
      </c>
      <c r="U125" s="33">
        <f ca="1">O125*Drivers!$D$4</f>
        <v>0</v>
      </c>
      <c r="V125" s="33">
        <f ca="1">P125*Drivers!$D$4</f>
        <v>2136.6153846153843</v>
      </c>
      <c r="W125" s="33">
        <f ca="1">Q125*Drivers!$D$4</f>
        <v>0</v>
      </c>
      <c r="X125" s="33">
        <f ca="1">R125*J125</f>
        <v>2613</v>
      </c>
      <c r="Y125" s="33">
        <f ca="1">SUM(S125:X125)</f>
        <v>6089.6632478632473</v>
      </c>
      <c r="Z125">
        <f t="shared" ca="1" si="105"/>
        <v>525.41555555555556</v>
      </c>
      <c r="AA125">
        <f t="shared" ca="1" si="105"/>
        <v>1417.6538461538462</v>
      </c>
      <c r="AB125">
        <f t="shared" ca="1" si="105"/>
        <v>0</v>
      </c>
      <c r="AC125">
        <f t="shared" ca="1" si="106"/>
        <v>3098.0923076923073</v>
      </c>
      <c r="AD125">
        <f t="shared" ca="1" si="106"/>
        <v>0</v>
      </c>
      <c r="AE125">
        <f ca="1">X125*(K125+1)</f>
        <v>3266.25</v>
      </c>
      <c r="AF125">
        <f ca="1">SUM(Z125:AE125)</f>
        <v>8307.4117094017092</v>
      </c>
    </row>
    <row r="126" spans="1:32">
      <c r="A126" t="str" cm="1">
        <f t="array" ref="A126">IF(ISBLANK(F126),"",INDEX(CompList[ID],_xlfn.XMATCH(F126,CompList[items],0)))</f>
        <v>ME00084</v>
      </c>
      <c r="E126">
        <v>4</v>
      </c>
      <c r="F126" t="s">
        <v>3369</v>
      </c>
      <c r="G126">
        <v>1</v>
      </c>
      <c r="H126">
        <v>1</v>
      </c>
      <c r="I126">
        <f ca="1">IF(ISBLANK(G126),"",G126*OFFSET(I126,-E126,-6))</f>
        <v>1</v>
      </c>
      <c r="J126">
        <f ca="1">IF(ISBLANK(H126),"",H126*OFFSET(J126,-E126,-6))</f>
        <v>1</v>
      </c>
      <c r="K126" s="10">
        <f>Drivers!$B$11</f>
        <v>0.25</v>
      </c>
      <c r="L126" s="10">
        <f>Drivers!$B$12</f>
        <v>0.45</v>
      </c>
      <c r="M126" s="37" cm="1">
        <f t="array" aca="1" ref="M126" ca="1">IF(ISBLANK($F126),"",INDEX(CompList[Design
'[h']],_xlfn.XMATCH($F126,CompList[items],0)))*I126</f>
        <v>12.444444444444445</v>
      </c>
      <c r="N126" s="37" cm="1">
        <f t="array" aca="1" ref="N126" ca="1">IF(ISBLANK($F126),"",INDEX(CompList[Construction
'[h']],_xlfn.XMATCH($F126,CompList[items],0)))*J126</f>
        <v>16.692307692307693</v>
      </c>
      <c r="O126" s="37" cm="1">
        <f t="array" aca="1" ref="O126" ca="1">IF(ISBLANK($F126),"",INDEX(CompList[Debug/Tryout '[h']],_xlfn.XMATCH($F126,CompList[items],0)))*J126</f>
        <v>0</v>
      </c>
      <c r="P126" s="37" cm="1">
        <f t="array" aca="1" ref="P126" ca="1">IF(ISBLANK($F126),"",INDEX(CompList[Installation
'[h']],_xlfn.XMATCH($F126,CompList[items],0)))*J126</f>
        <v>0</v>
      </c>
      <c r="Q126" s="37" cm="1">
        <f t="array" aca="1" ref="Q126" ca="1">IF(ISBLANK($F126),"",INDEX(CompList[Start up @ Client '[h']],_xlfn.XMATCH($F126,CompList[items],0)))*J126</f>
        <v>0</v>
      </c>
      <c r="R126" s="37" cm="1">
        <f t="array" ref="R126">IF(ISBLANK($F126),"",INDEX(CompList[Materail
Rate
 '[$/qua']],_xlfn.XMATCH($F126,CompList[items],0)))</f>
        <v>86741</v>
      </c>
      <c r="S126" s="33">
        <f ca="1">M126*Drivers!$D$4</f>
        <v>771.55555555555554</v>
      </c>
      <c r="T126" s="33">
        <f ca="1">N126*Drivers!$D$4</f>
        <v>1034.9230769230769</v>
      </c>
      <c r="U126" s="33">
        <f ca="1">O126*Drivers!$D$4</f>
        <v>0</v>
      </c>
      <c r="V126" s="33">
        <f ca="1">P126*Drivers!$D$4</f>
        <v>0</v>
      </c>
      <c r="W126" s="33">
        <f ca="1">Q126*Drivers!$D$4</f>
        <v>0</v>
      </c>
      <c r="X126" s="33">
        <f ca="1">R126*J126</f>
        <v>86741</v>
      </c>
      <c r="Y126" s="33">
        <f ca="1">SUM(S126:X126)</f>
        <v>88547.478632478626</v>
      </c>
      <c r="Z126">
        <f t="shared" ca="1" si="105"/>
        <v>1118.7555555555555</v>
      </c>
      <c r="AA126">
        <f t="shared" ca="1" si="105"/>
        <v>1500.6384615384616</v>
      </c>
      <c r="AB126">
        <f t="shared" ca="1" si="105"/>
        <v>0</v>
      </c>
      <c r="AC126">
        <f t="shared" ca="1" si="106"/>
        <v>0</v>
      </c>
      <c r="AD126">
        <f t="shared" ca="1" si="106"/>
        <v>0</v>
      </c>
      <c r="AE126">
        <f ca="1">X126*(K126+1)</f>
        <v>108426.25</v>
      </c>
      <c r="AF126">
        <f ca="1">SUM(Z126:AE126)</f>
        <v>111045.64401709402</v>
      </c>
    </row>
    <row r="127" spans="1:32" s="40" customFormat="1">
      <c r="A127" s="40" t="str" cm="1">
        <f t="array" ref="A127">IF(ISBLANK(F127),"",INDEX(CompList[ID],_xlfn.XMATCH(F127,CompList[items],0)))</f>
        <v/>
      </c>
      <c r="B127" s="40" t="s">
        <v>190</v>
      </c>
      <c r="C127" s="40">
        <v>1</v>
      </c>
      <c r="D127" s="40">
        <v>1</v>
      </c>
      <c r="K127" s="41"/>
      <c r="L127" s="41"/>
      <c r="M127" s="42">
        <f t="shared" ref="M127:X127" ca="1" si="107">SUM(M128:M137)</f>
        <v>49.155555555555551</v>
      </c>
      <c r="N127" s="42">
        <f t="shared" ca="1" si="107"/>
        <v>62.115384615384613</v>
      </c>
      <c r="O127" s="42">
        <f t="shared" ca="1" si="107"/>
        <v>0</v>
      </c>
      <c r="P127" s="42">
        <f t="shared" ca="1" si="107"/>
        <v>209.23076923076923</v>
      </c>
      <c r="Q127" s="42">
        <f t="shared" ca="1" si="107"/>
        <v>0</v>
      </c>
      <c r="R127" s="42"/>
      <c r="S127" s="43">
        <f t="shared" ca="1" si="107"/>
        <v>3047.6444444444446</v>
      </c>
      <c r="T127" s="43">
        <f t="shared" ca="1" si="107"/>
        <v>3851.1538461538466</v>
      </c>
      <c r="U127" s="43">
        <f ca="1">SUM(U128:U137)</f>
        <v>0</v>
      </c>
      <c r="V127" s="43">
        <f t="shared" ca="1" si="107"/>
        <v>12972.307692307691</v>
      </c>
      <c r="W127" s="43">
        <f ca="1">SUM(W128:W137)</f>
        <v>0</v>
      </c>
      <c r="X127" s="43">
        <f t="shared" ca="1" si="107"/>
        <v>89701.5</v>
      </c>
      <c r="Y127" s="43">
        <f t="shared" ref="Y127:AF127" ca="1" si="108">SUM(Y128:Y137)</f>
        <v>109572.60598290597</v>
      </c>
      <c r="Z127" s="40">
        <f t="shared" ca="1" si="108"/>
        <v>4419.0844444444447</v>
      </c>
      <c r="AA127" s="40">
        <f t="shared" ca="1" si="108"/>
        <v>5584.1730769230771</v>
      </c>
      <c r="AB127" s="40">
        <f ca="1">SUM(AB128:AB137)</f>
        <v>0</v>
      </c>
      <c r="AC127" s="40">
        <f t="shared" ca="1" si="108"/>
        <v>18809.846153846156</v>
      </c>
      <c r="AD127" s="40">
        <f ca="1">SUM(AD128:AD137)</f>
        <v>0</v>
      </c>
      <c r="AE127" s="40">
        <f t="shared" ca="1" si="108"/>
        <v>103156.72500000001</v>
      </c>
      <c r="AF127" s="40">
        <f t="shared" ca="1" si="108"/>
        <v>131969.82867521368</v>
      </c>
    </row>
    <row r="128" spans="1:32">
      <c r="A128" t="str" cm="1">
        <f t="array" ref="A128">IF(ISBLANK(F128),"",INDEX(CompList[ID],_xlfn.XMATCH(F128,CompList[items],0)))</f>
        <v>ME00019</v>
      </c>
      <c r="E128">
        <v>1</v>
      </c>
      <c r="F128" t="s">
        <v>3328</v>
      </c>
      <c r="G128">
        <v>1</v>
      </c>
      <c r="H128">
        <v>1</v>
      </c>
      <c r="I128">
        <f ca="1">IF(ISBLANK(G128),"",G128*OFFSET(I128,-E128,-6))</f>
        <v>1</v>
      </c>
      <c r="J128">
        <f ca="1">IF(ISBLANK(H128),"",H128*OFFSET(J128,-E128,-6))</f>
        <v>1</v>
      </c>
      <c r="K128" s="10">
        <v>0.15</v>
      </c>
      <c r="L128" s="10">
        <f>Drivers!$B$12</f>
        <v>0.45</v>
      </c>
      <c r="M128" s="37" cm="1">
        <f t="array" aca="1" ref="M128" ca="1">IF(ISBLANK($F128),"",INDEX(CompList[Design
'[h']],_xlfn.XMATCH($F128,CompList[items],0)))*I128</f>
        <v>2.4888888888888889</v>
      </c>
      <c r="N128" s="37" cm="1">
        <f t="array" aca="1" ref="N128" ca="1">IF(ISBLANK($F128),"",INDEX(CompList[Construction
'[h']],_xlfn.XMATCH($F128,CompList[items],0)))*J128</f>
        <v>1.9230769230769231</v>
      </c>
      <c r="O128" s="37" cm="1">
        <f t="array" aca="1" ref="O128" ca="1">IF(ISBLANK($F128),"",INDEX(CompList[Debug/Tryout '[h']],_xlfn.XMATCH($F128,CompList[items],0)))*J128</f>
        <v>0</v>
      </c>
      <c r="P128" s="37" cm="1">
        <f t="array" aca="1" ref="P128" ca="1">IF(ISBLANK($F128),"",INDEX(CompList[Installation
'[h']],_xlfn.XMATCH($F128,CompList[items],0)))*J128</f>
        <v>0</v>
      </c>
      <c r="Q128" s="37" cm="1">
        <f t="array" aca="1" ref="Q128" ca="1">IF(ISBLANK($F128),"",INDEX(CompList[Start up @ Client '[h']],_xlfn.XMATCH($F128,CompList[items],0)))*J128</f>
        <v>0</v>
      </c>
      <c r="R128" s="37" cm="1">
        <f t="array" ref="R128">IF(ISBLANK($F128),"",INDEX(CompList[Materail
Rate
 '[$/qua']],_xlfn.XMATCH($F128,CompList[items],0)))</f>
        <v>6281</v>
      </c>
      <c r="S128" s="33">
        <f ca="1">M128*Drivers!$D$4</f>
        <v>154.3111111111111</v>
      </c>
      <c r="T128" s="33">
        <f ca="1">N128*Drivers!$D$4</f>
        <v>119.23076923076924</v>
      </c>
      <c r="U128" s="33">
        <f ca="1">O128*Drivers!$D$4</f>
        <v>0</v>
      </c>
      <c r="V128" s="33">
        <f ca="1">P128*Drivers!$D$4</f>
        <v>0</v>
      </c>
      <c r="W128" s="33">
        <f ca="1">Q128*Drivers!$D$4</f>
        <v>0</v>
      </c>
      <c r="X128" s="33">
        <f t="shared" ref="X128:X137" ca="1" si="109">R128*J128</f>
        <v>6281</v>
      </c>
      <c r="Y128" s="33">
        <f ca="1">SUM(S128:X128)</f>
        <v>6554.5418803418806</v>
      </c>
      <c r="Z128">
        <f t="shared" ref="Z128:Z137" ca="1" si="110">S128*($L128+1)</f>
        <v>223.7511111111111</v>
      </c>
      <c r="AA128">
        <f t="shared" ref="AA128:AB137" ca="1" si="111">T128*($L128+1)</f>
        <v>172.88461538461539</v>
      </c>
      <c r="AB128">
        <f t="shared" ca="1" si="111"/>
        <v>0</v>
      </c>
      <c r="AC128">
        <f t="shared" ref="AC128:AD137" ca="1" si="112">V128*($L128+1)</f>
        <v>0</v>
      </c>
      <c r="AD128">
        <f t="shared" ca="1" si="112"/>
        <v>0</v>
      </c>
      <c r="AE128">
        <f t="shared" ref="AE128:AE137" ca="1" si="113">X128*(K128+1)</f>
        <v>7223.15</v>
      </c>
      <c r="AF128">
        <f t="shared" ref="AF128:AF137" ca="1" si="114">SUM(Z128:AE128)</f>
        <v>7619.7857264957265</v>
      </c>
    </row>
    <row r="129" spans="1:32">
      <c r="A129" t="str" cm="1">
        <f t="array" ref="A129">IF(ISBLANK(F129),"",INDEX(CompList[ID],_xlfn.XMATCH(F129,CompList[items],0)))</f>
        <v>ME00172</v>
      </c>
      <c r="E129">
        <v>2</v>
      </c>
      <c r="F129" t="s">
        <v>3434</v>
      </c>
      <c r="G129">
        <v>1</v>
      </c>
      <c r="H129">
        <v>1</v>
      </c>
      <c r="I129">
        <f t="shared" ref="I129:I137" ca="1" si="115">IF(ISBLANK(G129),"",G129*OFFSET(I129,-E129,-6))</f>
        <v>1</v>
      </c>
      <c r="J129">
        <f t="shared" ref="J129:J137" ca="1" si="116">IF(ISBLANK(H129),"",H129*OFFSET(J129,-E129,-6))</f>
        <v>1</v>
      </c>
      <c r="K129" s="10">
        <v>0.15</v>
      </c>
      <c r="L129" s="10">
        <f>Drivers!$B$12</f>
        <v>0.45</v>
      </c>
      <c r="M129" s="37" cm="1">
        <f t="array" aca="1" ref="M129" ca="1">IF(ISBLANK($F129),"",INDEX(CompList[Design
'[h']],_xlfn.XMATCH($F129,CompList[items],0)))*I129</f>
        <v>19.722222222222221</v>
      </c>
      <c r="N129" s="37" cm="1">
        <f t="array" aca="1" ref="N129" ca="1">IF(ISBLANK($F129),"",INDEX(CompList[Construction
'[h']],_xlfn.XMATCH($F129,CompList[items],0)))*J129</f>
        <v>0</v>
      </c>
      <c r="O129" s="37" cm="1">
        <f t="array" aca="1" ref="O129" ca="1">IF(ISBLANK($F129),"",INDEX(CompList[Debug/Tryout '[h']],_xlfn.XMATCH($F129,CompList[items],0)))*J129</f>
        <v>0</v>
      </c>
      <c r="P129" s="37" cm="1">
        <f t="array" aca="1" ref="P129" ca="1">IF(ISBLANK($F129),"",INDEX(CompList[Installation
'[h']],_xlfn.XMATCH($F129,CompList[items],0)))*J129</f>
        <v>129.23076923076923</v>
      </c>
      <c r="Q129" s="37" cm="1">
        <f t="array" aca="1" ref="Q129" ca="1">IF(ISBLANK($F129),"",INDEX(CompList[Start up @ Client '[h']],_xlfn.XMATCH($F129,CompList[items],0)))*J129</f>
        <v>0</v>
      </c>
      <c r="R129" s="37" cm="1">
        <f t="array" ref="R129">IF(ISBLANK($F129),"",INDEX(CompList[Materail
Rate
 '[$/qua']],_xlfn.XMATCH($F129,CompList[items],0)))</f>
        <v>35305</v>
      </c>
      <c r="S129" s="33">
        <f ca="1">M129*Drivers!$D$4</f>
        <v>1222.7777777777778</v>
      </c>
      <c r="T129" s="33">
        <f ca="1">N129*Drivers!$D$4</f>
        <v>0</v>
      </c>
      <c r="U129" s="33">
        <f ca="1">O129*Drivers!$D$4</f>
        <v>0</v>
      </c>
      <c r="V129" s="33">
        <f ca="1">P129*Drivers!$D$4</f>
        <v>8012.3076923076924</v>
      </c>
      <c r="W129" s="33">
        <f ca="1">Q129*Drivers!$D$4</f>
        <v>0</v>
      </c>
      <c r="X129" s="33">
        <f t="shared" ca="1" si="109"/>
        <v>35305</v>
      </c>
      <c r="Y129" s="33">
        <f t="shared" ref="Y129:Y137" ca="1" si="117">SUM(S129:X129)</f>
        <v>44540.085470085469</v>
      </c>
      <c r="Z129">
        <f t="shared" ca="1" si="110"/>
        <v>1773.0277777777778</v>
      </c>
      <c r="AA129">
        <f t="shared" ca="1" si="111"/>
        <v>0</v>
      </c>
      <c r="AB129">
        <f t="shared" ca="1" si="111"/>
        <v>0</v>
      </c>
      <c r="AC129">
        <f t="shared" ca="1" si="112"/>
        <v>11617.846153846154</v>
      </c>
      <c r="AD129">
        <f t="shared" ca="1" si="112"/>
        <v>0</v>
      </c>
      <c r="AE129">
        <f t="shared" ca="1" si="113"/>
        <v>40600.75</v>
      </c>
      <c r="AF129">
        <f t="shared" ca="1" si="114"/>
        <v>53991.62393162393</v>
      </c>
    </row>
    <row r="130" spans="1:32">
      <c r="A130" t="str" cm="1">
        <f t="array" ref="A130">IF(ISBLANK(F130),"",INDEX(CompList[ID],_xlfn.XMATCH(F130,CompList[items],0)))</f>
        <v>ME00023</v>
      </c>
      <c r="E130">
        <v>3</v>
      </c>
      <c r="F130" t="s">
        <v>3332</v>
      </c>
      <c r="G130">
        <v>1</v>
      </c>
      <c r="H130">
        <v>1</v>
      </c>
      <c r="I130">
        <f t="shared" ca="1" si="115"/>
        <v>1</v>
      </c>
      <c r="J130">
        <f t="shared" ca="1" si="116"/>
        <v>1</v>
      </c>
      <c r="K130" s="10">
        <v>0.15</v>
      </c>
      <c r="L130" s="10">
        <f>Drivers!$B$12</f>
        <v>0.45</v>
      </c>
      <c r="M130" s="37" cm="1">
        <f t="array" aca="1" ref="M130" ca="1">IF(ISBLANK($F130),"",INDEX(CompList[Design
'[h']],_xlfn.XMATCH($F130,CompList[items],0)))*I130</f>
        <v>3.7333333333333334</v>
      </c>
      <c r="N130" s="37" cm="1">
        <f t="array" aca="1" ref="N130" ca="1">IF(ISBLANK($F130),"",INDEX(CompList[Construction
'[h']],_xlfn.XMATCH($F130,CompList[items],0)))*J130</f>
        <v>1.1538461538461537</v>
      </c>
      <c r="O130" s="37" cm="1">
        <f t="array" aca="1" ref="O130" ca="1">IF(ISBLANK($F130),"",INDEX(CompList[Debug/Tryout '[h']],_xlfn.XMATCH($F130,CompList[items],0)))*J130</f>
        <v>0</v>
      </c>
      <c r="P130" s="37" cm="1">
        <f t="array" aca="1" ref="P130" ca="1">IF(ISBLANK($F130),"",INDEX(CompList[Installation
'[h']],_xlfn.XMATCH($F130,CompList[items],0)))*J130</f>
        <v>0</v>
      </c>
      <c r="Q130" s="37" cm="1">
        <f t="array" aca="1" ref="Q130" ca="1">IF(ISBLANK($F130),"",INDEX(CompList[Start up @ Client '[h']],_xlfn.XMATCH($F130,CompList[items],0)))*J130</f>
        <v>0</v>
      </c>
      <c r="R130" s="37" cm="1">
        <f t="array" ref="R130">IF(ISBLANK($F130),"",INDEX(CompList[Materail
Rate
 '[$/qua']],_xlfn.XMATCH($F130,CompList[items],0)))</f>
        <v>5853</v>
      </c>
      <c r="S130" s="33">
        <f ca="1">M130*Drivers!$D$4</f>
        <v>231.46666666666667</v>
      </c>
      <c r="T130" s="33">
        <f ca="1">N130*Drivers!$D$4</f>
        <v>71.538461538461533</v>
      </c>
      <c r="U130" s="33">
        <f ca="1">O130*Drivers!$D$4</f>
        <v>0</v>
      </c>
      <c r="V130" s="33">
        <f ca="1">P130*Drivers!$D$4</f>
        <v>0</v>
      </c>
      <c r="W130" s="33">
        <f ca="1">Q130*Drivers!$D$4</f>
        <v>0</v>
      </c>
      <c r="X130" s="33">
        <f t="shared" ca="1" si="109"/>
        <v>5853</v>
      </c>
      <c r="Y130" s="33">
        <f t="shared" ca="1" si="117"/>
        <v>6156.0051282051281</v>
      </c>
      <c r="Z130">
        <f t="shared" ca="1" si="110"/>
        <v>335.62666666666667</v>
      </c>
      <c r="AA130">
        <f t="shared" ca="1" si="111"/>
        <v>103.73076923076923</v>
      </c>
      <c r="AB130">
        <f t="shared" ca="1" si="111"/>
        <v>0</v>
      </c>
      <c r="AC130">
        <f t="shared" ca="1" si="112"/>
        <v>0</v>
      </c>
      <c r="AD130">
        <f t="shared" ca="1" si="112"/>
        <v>0</v>
      </c>
      <c r="AE130">
        <f t="shared" ca="1" si="113"/>
        <v>6730.95</v>
      </c>
      <c r="AF130">
        <f t="shared" ca="1" si="114"/>
        <v>7170.3074358974354</v>
      </c>
    </row>
    <row r="131" spans="1:32">
      <c r="A131" t="str" cm="1">
        <f t="array" ref="A131">IF(ISBLANK(F131),"",INDEX(CompList[ID],_xlfn.XMATCH(F131,CompList[items],0)))</f>
        <v>ME00196</v>
      </c>
      <c r="E131">
        <v>4</v>
      </c>
      <c r="F131" t="s">
        <v>14</v>
      </c>
      <c r="G131">
        <v>1</v>
      </c>
      <c r="H131">
        <v>1</v>
      </c>
      <c r="I131">
        <f t="shared" ca="1" si="115"/>
        <v>1</v>
      </c>
      <c r="J131">
        <f t="shared" ca="1" si="116"/>
        <v>1</v>
      </c>
      <c r="K131" s="10">
        <v>0.15</v>
      </c>
      <c r="L131" s="10">
        <f>Drivers!$B$12</f>
        <v>0.45</v>
      </c>
      <c r="M131" s="37" cm="1">
        <f t="array" aca="1" ref="M131" ca="1">IF(ISBLANK($F131),"",INDEX(CompList[Design
'[h']],_xlfn.XMATCH($F131,CompList[items],0)))*I131</f>
        <v>2.4888888888888889</v>
      </c>
      <c r="N131" s="37" cm="1">
        <f t="array" aca="1" ref="N131" ca="1">IF(ISBLANK($F131),"",INDEX(CompList[Construction
'[h']],_xlfn.XMATCH($F131,CompList[items],0)))*J131</f>
        <v>0</v>
      </c>
      <c r="O131" s="37" cm="1">
        <f t="array" aca="1" ref="O131" ca="1">IF(ISBLANK($F131),"",INDEX(CompList[Debug/Tryout '[h']],_xlfn.XMATCH($F131,CompList[items],0)))*J131</f>
        <v>0</v>
      </c>
      <c r="P131" s="37" cm="1">
        <f t="array" aca="1" ref="P131" ca="1">IF(ISBLANK($F131),"",INDEX(CompList[Installation
'[h']],_xlfn.XMATCH($F131,CompList[items],0)))*J131</f>
        <v>6.1538461538461542</v>
      </c>
      <c r="Q131" s="37" cm="1">
        <f t="array" aca="1" ref="Q131" ca="1">IF(ISBLANK($F131),"",INDEX(CompList[Start up @ Client '[h']],_xlfn.XMATCH($F131,CompList[items],0)))*J131</f>
        <v>0</v>
      </c>
      <c r="R131" s="37" cm="1">
        <f t="array" ref="R131">IF(ISBLANK($F131),"",INDEX(CompList[Materail
Rate
 '[$/qua']],_xlfn.XMATCH($F131,CompList[items],0)))</f>
        <v>1382</v>
      </c>
      <c r="S131" s="33">
        <f ca="1">M131*Drivers!$D$4</f>
        <v>154.3111111111111</v>
      </c>
      <c r="T131" s="33">
        <f ca="1">N131*Drivers!$D$4</f>
        <v>0</v>
      </c>
      <c r="U131" s="33">
        <f ca="1">O131*Drivers!$D$4</f>
        <v>0</v>
      </c>
      <c r="V131" s="33">
        <f ca="1">P131*Drivers!$D$4</f>
        <v>381.53846153846155</v>
      </c>
      <c r="W131" s="33">
        <f ca="1">Q131*Drivers!$D$4</f>
        <v>0</v>
      </c>
      <c r="X131" s="33">
        <f t="shared" ca="1" si="109"/>
        <v>1382</v>
      </c>
      <c r="Y131" s="33">
        <f t="shared" ca="1" si="117"/>
        <v>1917.8495726495726</v>
      </c>
      <c r="Z131">
        <f t="shared" ca="1" si="110"/>
        <v>223.7511111111111</v>
      </c>
      <c r="AA131">
        <f t="shared" ca="1" si="111"/>
        <v>0</v>
      </c>
      <c r="AB131">
        <f t="shared" ca="1" si="111"/>
        <v>0</v>
      </c>
      <c r="AC131">
        <f t="shared" ca="1" si="112"/>
        <v>553.23076923076928</v>
      </c>
      <c r="AD131">
        <f t="shared" ca="1" si="112"/>
        <v>0</v>
      </c>
      <c r="AE131">
        <f t="shared" ca="1" si="113"/>
        <v>1589.3</v>
      </c>
      <c r="AF131">
        <f t="shared" ca="1" si="114"/>
        <v>2366.2818803418804</v>
      </c>
    </row>
    <row r="132" spans="1:32">
      <c r="A132" t="str" cm="1">
        <f t="array" ref="A132">IF(ISBLANK(F132),"",INDEX(CompList[ID],_xlfn.XMATCH(F132,CompList[items],0)))</f>
        <v>ME00022</v>
      </c>
      <c r="E132">
        <v>5</v>
      </c>
      <c r="F132" t="s">
        <v>3331</v>
      </c>
      <c r="G132">
        <v>1</v>
      </c>
      <c r="H132">
        <v>1</v>
      </c>
      <c r="I132">
        <f t="shared" ca="1" si="115"/>
        <v>1</v>
      </c>
      <c r="J132">
        <f t="shared" ca="1" si="116"/>
        <v>1</v>
      </c>
      <c r="K132" s="10">
        <v>0.15</v>
      </c>
      <c r="L132" s="10">
        <f>Drivers!$B$12</f>
        <v>0.45</v>
      </c>
      <c r="M132" s="37" cm="1">
        <f t="array" aca="1" ref="M132" ca="1">IF(ISBLANK($F132),"",INDEX(CompList[Design
'[h']],_xlfn.XMATCH($F132,CompList[items],0)))*I132</f>
        <v>0</v>
      </c>
      <c r="N132" s="37" cm="1">
        <f t="array" aca="1" ref="N132" ca="1">IF(ISBLANK($F132),"",INDEX(CompList[Construction
'[h']],_xlfn.XMATCH($F132,CompList[items],0)))*J132</f>
        <v>0</v>
      </c>
      <c r="O132" s="37" cm="1">
        <f t="array" aca="1" ref="O132" ca="1">IF(ISBLANK($F132),"",INDEX(CompList[Debug/Tryout '[h']],_xlfn.XMATCH($F132,CompList[items],0)))*J132</f>
        <v>0</v>
      </c>
      <c r="P132" s="37" cm="1">
        <f t="array" aca="1" ref="P132" ca="1">IF(ISBLANK($F132),"",INDEX(CompList[Installation
'[h']],_xlfn.XMATCH($F132,CompList[items],0)))*J132</f>
        <v>0</v>
      </c>
      <c r="Q132" s="37" cm="1">
        <f t="array" aca="1" ref="Q132" ca="1">IF(ISBLANK($F132),"",INDEX(CompList[Start up @ Client '[h']],_xlfn.XMATCH($F132,CompList[items],0)))*J132</f>
        <v>0</v>
      </c>
      <c r="R132" s="37" cm="1">
        <f t="array" ref="R132">IF(ISBLANK($F132),"",INDEX(CompList[Materail
Rate
 '[$/qua']],_xlfn.XMATCH($F132,CompList[items],0)))</f>
        <v>1080</v>
      </c>
      <c r="S132" s="33">
        <f ca="1">M132*Drivers!$D$4</f>
        <v>0</v>
      </c>
      <c r="T132" s="33">
        <f ca="1">N132*Drivers!$D$4</f>
        <v>0</v>
      </c>
      <c r="U132" s="33">
        <f ca="1">O132*Drivers!$D$4</f>
        <v>0</v>
      </c>
      <c r="V132" s="33">
        <f ca="1">P132*Drivers!$D$4</f>
        <v>0</v>
      </c>
      <c r="W132" s="33">
        <f ca="1">Q132*Drivers!$D$4</f>
        <v>0</v>
      </c>
      <c r="X132" s="33">
        <f t="shared" ca="1" si="109"/>
        <v>1080</v>
      </c>
      <c r="Y132" s="33">
        <f t="shared" ca="1" si="117"/>
        <v>1080</v>
      </c>
      <c r="Z132">
        <f t="shared" ca="1" si="110"/>
        <v>0</v>
      </c>
      <c r="AA132">
        <f t="shared" ca="1" si="111"/>
        <v>0</v>
      </c>
      <c r="AB132">
        <f t="shared" ca="1" si="111"/>
        <v>0</v>
      </c>
      <c r="AC132">
        <f t="shared" ca="1" si="112"/>
        <v>0</v>
      </c>
      <c r="AD132">
        <f t="shared" ca="1" si="112"/>
        <v>0</v>
      </c>
      <c r="AE132">
        <f t="shared" ca="1" si="113"/>
        <v>1242</v>
      </c>
      <c r="AF132">
        <f t="shared" ca="1" si="114"/>
        <v>1242</v>
      </c>
    </row>
    <row r="133" spans="1:32">
      <c r="A133" t="str" cm="1">
        <f t="array" ref="A133">IF(ISBLANK(F133),"",INDEX(CompList[ID],_xlfn.XMATCH(F133,CompList[items],0)))</f>
        <v>ME00177</v>
      </c>
      <c r="E133">
        <v>6</v>
      </c>
      <c r="F133" t="s">
        <v>3439</v>
      </c>
      <c r="G133">
        <v>1</v>
      </c>
      <c r="H133">
        <v>1</v>
      </c>
      <c r="I133">
        <f t="shared" ca="1" si="115"/>
        <v>1</v>
      </c>
      <c r="J133">
        <f t="shared" ca="1" si="116"/>
        <v>1</v>
      </c>
      <c r="K133" s="10">
        <v>0.15</v>
      </c>
      <c r="L133" s="10">
        <f>Drivers!$B$12</f>
        <v>0.45</v>
      </c>
      <c r="M133" s="37" cm="1">
        <f t="array" aca="1" ref="M133" ca="1">IF(ISBLANK($F133),"",INDEX(CompList[Design
'[h']],_xlfn.XMATCH($F133,CompList[items],0)))*I133</f>
        <v>0</v>
      </c>
      <c r="N133" s="37" cm="1">
        <f t="array" aca="1" ref="N133" ca="1">IF(ISBLANK($F133),"",INDEX(CompList[Construction
'[h']],_xlfn.XMATCH($F133,CompList[items],0)))*J133</f>
        <v>0</v>
      </c>
      <c r="O133" s="37" cm="1">
        <f t="array" aca="1" ref="O133" ca="1">IF(ISBLANK($F133),"",INDEX(CompList[Debug/Tryout '[h']],_xlfn.XMATCH($F133,CompList[items],0)))*J133</f>
        <v>0</v>
      </c>
      <c r="P133" s="37" cm="1">
        <f t="array" aca="1" ref="P133" ca="1">IF(ISBLANK($F133),"",INDEX(CompList[Installation
'[h']],_xlfn.XMATCH($F133,CompList[items],0)))*J133</f>
        <v>0</v>
      </c>
      <c r="Q133" s="37" cm="1">
        <f t="array" aca="1" ref="Q133" ca="1">IF(ISBLANK($F133),"",INDEX(CompList[Start up @ Client '[h']],_xlfn.XMATCH($F133,CompList[items],0)))*J133</f>
        <v>0</v>
      </c>
      <c r="R133" s="37" cm="1">
        <f t="array" ref="R133">IF(ISBLANK($F133),"",INDEX(CompList[Materail
Rate
 '[$/qua']],_xlfn.XMATCH($F133,CompList[items],0)))</f>
        <v>4714</v>
      </c>
      <c r="S133" s="33">
        <f ca="1">M133*Drivers!$D$4</f>
        <v>0</v>
      </c>
      <c r="T133" s="33">
        <f ca="1">N133*Drivers!$D$4</f>
        <v>0</v>
      </c>
      <c r="U133" s="33">
        <f ca="1">O133*Drivers!$D$4</f>
        <v>0</v>
      </c>
      <c r="V133" s="33">
        <f ca="1">P133*Drivers!$D$4</f>
        <v>0</v>
      </c>
      <c r="W133" s="33">
        <f ca="1">Q133*Drivers!$D$4</f>
        <v>0</v>
      </c>
      <c r="X133" s="33">
        <f t="shared" ca="1" si="109"/>
        <v>4714</v>
      </c>
      <c r="Y133" s="33">
        <f t="shared" ca="1" si="117"/>
        <v>4714</v>
      </c>
      <c r="Z133">
        <f t="shared" ca="1" si="110"/>
        <v>0</v>
      </c>
      <c r="AA133">
        <f t="shared" ca="1" si="111"/>
        <v>0</v>
      </c>
      <c r="AB133">
        <f t="shared" ca="1" si="111"/>
        <v>0</v>
      </c>
      <c r="AC133">
        <f t="shared" ca="1" si="112"/>
        <v>0</v>
      </c>
      <c r="AD133">
        <f t="shared" ca="1" si="112"/>
        <v>0</v>
      </c>
      <c r="AE133">
        <f t="shared" ca="1" si="113"/>
        <v>5421.0999999999995</v>
      </c>
      <c r="AF133">
        <f t="shared" ca="1" si="114"/>
        <v>5421.0999999999995</v>
      </c>
    </row>
    <row r="134" spans="1:32">
      <c r="A134" t="str" cm="1">
        <f t="array" ref="A134">IF(ISBLANK(F134),"",INDEX(CompList[ID],_xlfn.XMATCH(F134,CompList[items],0)))</f>
        <v>ME00132</v>
      </c>
      <c r="E134">
        <v>7</v>
      </c>
      <c r="F134" t="s">
        <v>3405</v>
      </c>
      <c r="G134">
        <v>1</v>
      </c>
      <c r="H134">
        <v>1</v>
      </c>
      <c r="I134">
        <f t="shared" ca="1" si="115"/>
        <v>1</v>
      </c>
      <c r="J134">
        <f t="shared" ca="1" si="116"/>
        <v>1</v>
      </c>
      <c r="K134" s="10">
        <v>0.15</v>
      </c>
      <c r="L134" s="10">
        <f>Drivers!$B$12</f>
        <v>0.45</v>
      </c>
      <c r="M134" s="37" cm="1">
        <f t="array" aca="1" ref="M134" ca="1">IF(ISBLANK($F134),"",INDEX(CompList[Design
'[h']],_xlfn.XMATCH($F134,CompList[items],0)))*I134</f>
        <v>0</v>
      </c>
      <c r="N134" s="37" cm="1">
        <f t="array" aca="1" ref="N134" ca="1">IF(ISBLANK($F134),"",INDEX(CompList[Construction
'[h']],_xlfn.XMATCH($F134,CompList[items],0)))*J134</f>
        <v>0</v>
      </c>
      <c r="O134" s="37" cm="1">
        <f t="array" aca="1" ref="O134" ca="1">IF(ISBLANK($F134),"",INDEX(CompList[Debug/Tryout '[h']],_xlfn.XMATCH($F134,CompList[items],0)))*J134</f>
        <v>0</v>
      </c>
      <c r="P134" s="37" cm="1">
        <f t="array" aca="1" ref="P134" ca="1">IF(ISBLANK($F134),"",INDEX(CompList[Installation
'[h']],_xlfn.XMATCH($F134,CompList[items],0)))*J134</f>
        <v>0</v>
      </c>
      <c r="Q134" s="37" cm="1">
        <f t="array" aca="1" ref="Q134" ca="1">IF(ISBLANK($F134),"",INDEX(CompList[Start up @ Client '[h']],_xlfn.XMATCH($F134,CompList[items],0)))*J134</f>
        <v>0</v>
      </c>
      <c r="R134" s="37" cm="1">
        <f t="array" ref="R134">IF(ISBLANK($F134),"",INDEX(CompList[Materail
Rate
 '[$/qua']],_xlfn.XMATCH($F134,CompList[items],0)))</f>
        <v>6010</v>
      </c>
      <c r="S134" s="33">
        <f ca="1">M134*Drivers!$D$4</f>
        <v>0</v>
      </c>
      <c r="T134" s="33">
        <f ca="1">N134*Drivers!$D$4</f>
        <v>0</v>
      </c>
      <c r="U134" s="33">
        <f ca="1">O134*Drivers!$D$4</f>
        <v>0</v>
      </c>
      <c r="V134" s="33">
        <f ca="1">P134*Drivers!$D$4</f>
        <v>0</v>
      </c>
      <c r="W134" s="33">
        <f ca="1">Q134*Drivers!$D$4</f>
        <v>0</v>
      </c>
      <c r="X134" s="33">
        <f t="shared" ca="1" si="109"/>
        <v>6010</v>
      </c>
      <c r="Y134" s="33">
        <f t="shared" ca="1" si="117"/>
        <v>6010</v>
      </c>
      <c r="Z134">
        <f t="shared" ca="1" si="110"/>
        <v>0</v>
      </c>
      <c r="AA134">
        <f t="shared" ca="1" si="111"/>
        <v>0</v>
      </c>
      <c r="AB134">
        <f t="shared" ca="1" si="111"/>
        <v>0</v>
      </c>
      <c r="AC134">
        <f t="shared" ca="1" si="112"/>
        <v>0</v>
      </c>
      <c r="AD134">
        <f t="shared" ca="1" si="112"/>
        <v>0</v>
      </c>
      <c r="AE134">
        <f t="shared" ca="1" si="113"/>
        <v>6911.4999999999991</v>
      </c>
      <c r="AF134">
        <f t="shared" ca="1" si="114"/>
        <v>6911.4999999999991</v>
      </c>
    </row>
    <row r="135" spans="1:32">
      <c r="A135" t="str" cm="1">
        <f t="array" ref="A135">IF(ISBLANK(F135),"",INDEX(CompList[ID],_xlfn.XMATCH(F135,CompList[items],0)))</f>
        <v>ME00135</v>
      </c>
      <c r="E135">
        <v>8</v>
      </c>
      <c r="F135" t="s">
        <v>3408</v>
      </c>
      <c r="G135">
        <v>1</v>
      </c>
      <c r="H135">
        <v>1</v>
      </c>
      <c r="I135">
        <f t="shared" ca="1" si="115"/>
        <v>1</v>
      </c>
      <c r="J135">
        <f t="shared" ca="1" si="116"/>
        <v>1</v>
      </c>
      <c r="K135" s="10">
        <v>0.15</v>
      </c>
      <c r="L135" s="10">
        <f>Drivers!$B$12</f>
        <v>0.45</v>
      </c>
      <c r="M135" s="37" cm="1">
        <f t="array" aca="1" ref="M135" ca="1">IF(ISBLANK($F135),"",INDEX(CompList[Design
'[h']],_xlfn.XMATCH($F135,CompList[items],0)))*I135</f>
        <v>0</v>
      </c>
      <c r="N135" s="37" cm="1">
        <f t="array" aca="1" ref="N135" ca="1">IF(ISBLANK($F135),"",INDEX(CompList[Construction
'[h']],_xlfn.XMATCH($F135,CompList[items],0)))*J135</f>
        <v>0</v>
      </c>
      <c r="O135" s="37" cm="1">
        <f t="array" aca="1" ref="O135" ca="1">IF(ISBLANK($F135),"",INDEX(CompList[Debug/Tryout '[h']],_xlfn.XMATCH($F135,CompList[items],0)))*J135</f>
        <v>0</v>
      </c>
      <c r="P135" s="37" cm="1">
        <f t="array" aca="1" ref="P135" ca="1">IF(ISBLANK($F135),"",INDEX(CompList[Installation
'[h']],_xlfn.XMATCH($F135,CompList[items],0)))*J135</f>
        <v>0</v>
      </c>
      <c r="Q135" s="37" cm="1">
        <f t="array" aca="1" ref="Q135" ca="1">IF(ISBLANK($F135),"",INDEX(CompList[Start up @ Client '[h']],_xlfn.XMATCH($F135,CompList[items],0)))*J135</f>
        <v>0</v>
      </c>
      <c r="R135" s="37" cm="1">
        <f t="array" ref="R135">IF(ISBLANK($F135),"",INDEX(CompList[Materail
Rate
 '[$/qua']],_xlfn.XMATCH($F135,CompList[items],0)))</f>
        <v>2169</v>
      </c>
      <c r="S135" s="33">
        <f ca="1">M135*Drivers!$D$4</f>
        <v>0</v>
      </c>
      <c r="T135" s="33">
        <f ca="1">N135*Drivers!$D$4</f>
        <v>0</v>
      </c>
      <c r="U135" s="33">
        <f ca="1">O135*Drivers!$D$4</f>
        <v>0</v>
      </c>
      <c r="V135" s="33">
        <f ca="1">P135*Drivers!$D$4</f>
        <v>0</v>
      </c>
      <c r="W135" s="33">
        <f ca="1">Q135*Drivers!$D$4</f>
        <v>0</v>
      </c>
      <c r="X135" s="33">
        <f t="shared" ca="1" si="109"/>
        <v>2169</v>
      </c>
      <c r="Y135" s="33">
        <f t="shared" ca="1" si="117"/>
        <v>2169</v>
      </c>
      <c r="Z135">
        <f t="shared" ca="1" si="110"/>
        <v>0</v>
      </c>
      <c r="AA135">
        <f t="shared" ca="1" si="111"/>
        <v>0</v>
      </c>
      <c r="AB135">
        <f t="shared" ca="1" si="111"/>
        <v>0</v>
      </c>
      <c r="AC135">
        <f t="shared" ca="1" si="112"/>
        <v>0</v>
      </c>
      <c r="AD135">
        <f t="shared" ca="1" si="112"/>
        <v>0</v>
      </c>
      <c r="AE135">
        <f t="shared" ca="1" si="113"/>
        <v>2494.35</v>
      </c>
      <c r="AF135">
        <f t="shared" ca="1" si="114"/>
        <v>2494.35</v>
      </c>
    </row>
    <row r="136" spans="1:32">
      <c r="A136" t="str" cm="1">
        <f t="array" ref="A136">IF(ISBLANK(F136),"",INDEX(CompList[ID],_xlfn.XMATCH(F136,CompList[items],0)))</f>
        <v>ME00156</v>
      </c>
      <c r="E136">
        <v>9</v>
      </c>
      <c r="F136" t="s">
        <v>3420</v>
      </c>
      <c r="G136">
        <v>1</v>
      </c>
      <c r="H136">
        <v>1</v>
      </c>
      <c r="I136">
        <f t="shared" ca="1" si="115"/>
        <v>1</v>
      </c>
      <c r="J136">
        <f t="shared" ca="1" si="116"/>
        <v>1</v>
      </c>
      <c r="K136" s="10">
        <v>0.15</v>
      </c>
      <c r="L136" s="10">
        <f>Drivers!$B$12</f>
        <v>0.45</v>
      </c>
      <c r="M136" s="37" cm="1">
        <f t="array" aca="1" ref="M136" ca="1">IF(ISBLANK($F136),"",INDEX(CompList[Design
'[h']],_xlfn.XMATCH($F136,CompList[items],0)))*I136</f>
        <v>20.722222222222221</v>
      </c>
      <c r="N136" s="37" cm="1">
        <f t="array" aca="1" ref="N136" ca="1">IF(ISBLANK($F136),"",INDEX(CompList[Construction
'[h']],_xlfn.XMATCH($F136,CompList[items],0)))*J136</f>
        <v>0</v>
      </c>
      <c r="O136" s="37" cm="1">
        <f t="array" aca="1" ref="O136" ca="1">IF(ISBLANK($F136),"",INDEX(CompList[Debug/Tryout '[h']],_xlfn.XMATCH($F136,CompList[items],0)))*J136</f>
        <v>0</v>
      </c>
      <c r="P136" s="37" cm="1">
        <f t="array" aca="1" ref="P136" ca="1">IF(ISBLANK($F136),"",INDEX(CompList[Installation
'[h']],_xlfn.XMATCH($F136,CompList[items],0)))*J136</f>
        <v>73.84615384615384</v>
      </c>
      <c r="Q136" s="37" cm="1">
        <f t="array" aca="1" ref="Q136" ca="1">IF(ISBLANK($F136),"",INDEX(CompList[Start up @ Client '[h']],_xlfn.XMATCH($F136,CompList[items],0)))*J136</f>
        <v>0</v>
      </c>
      <c r="R136" s="37" cm="1">
        <f t="array" ref="R136">IF(ISBLANK($F136),"",INDEX(CompList[Materail
Rate
 '[$/qua']],_xlfn.XMATCH($F136,CompList[items],0)))</f>
        <v>23900</v>
      </c>
      <c r="S136" s="33">
        <f ca="1">M136*Drivers!$D$4</f>
        <v>1284.7777777777778</v>
      </c>
      <c r="T136" s="33">
        <f ca="1">N136*Drivers!$D$4</f>
        <v>0</v>
      </c>
      <c r="U136" s="33">
        <f ca="1">O136*Drivers!$D$4</f>
        <v>0</v>
      </c>
      <c r="V136" s="33">
        <f ca="1">P136*Drivers!$D$4</f>
        <v>4578.4615384615381</v>
      </c>
      <c r="W136" s="33">
        <f ca="1">Q136*Drivers!$D$4</f>
        <v>0</v>
      </c>
      <c r="X136" s="33">
        <f t="shared" ca="1" si="109"/>
        <v>23900</v>
      </c>
      <c r="Y136" s="33">
        <f t="shared" ca="1" si="117"/>
        <v>29763.239316239316</v>
      </c>
      <c r="Z136">
        <f t="shared" ca="1" si="110"/>
        <v>1862.9277777777777</v>
      </c>
      <c r="AA136">
        <f t="shared" ca="1" si="111"/>
        <v>0</v>
      </c>
      <c r="AB136">
        <f t="shared" ca="1" si="111"/>
        <v>0</v>
      </c>
      <c r="AC136">
        <f t="shared" ca="1" si="112"/>
        <v>6638.7692307692305</v>
      </c>
      <c r="AD136">
        <f t="shared" ca="1" si="112"/>
        <v>0</v>
      </c>
      <c r="AE136">
        <f t="shared" ca="1" si="113"/>
        <v>27484.999999999996</v>
      </c>
      <c r="AF136">
        <f t="shared" ca="1" si="114"/>
        <v>35986.697008547002</v>
      </c>
    </row>
    <row r="137" spans="1:32">
      <c r="A137" t="str" cm="1">
        <f t="array" ref="A137">IF(ISBLANK(F137),"",INDEX(CompList[ID],_xlfn.XMATCH(F137,CompList[items],0)))</f>
        <v>ME00163</v>
      </c>
      <c r="E137">
        <v>10</v>
      </c>
      <c r="F137" t="s">
        <v>3427</v>
      </c>
      <c r="G137">
        <v>1</v>
      </c>
      <c r="H137">
        <v>1</v>
      </c>
      <c r="I137">
        <f t="shared" ca="1" si="115"/>
        <v>1</v>
      </c>
      <c r="J137">
        <f t="shared" ca="1" si="116"/>
        <v>1</v>
      </c>
      <c r="K137" s="10">
        <v>0.15</v>
      </c>
      <c r="L137" s="10">
        <f>Drivers!$B$12</f>
        <v>0.45</v>
      </c>
      <c r="M137" s="37" cm="1">
        <f t="array" aca="1" ref="M137" ca="1">IF(ISBLANK($F137),"",INDEX(CompList[Design
'[h']],_xlfn.XMATCH($F137,CompList[items],0)))*I137</f>
        <v>0</v>
      </c>
      <c r="N137" s="37" cm="1">
        <f t="array" aca="1" ref="N137" ca="1">IF(ISBLANK($F137),"",INDEX(CompList[Construction
'[h']],_xlfn.XMATCH($F137,CompList[items],0)))*J137</f>
        <v>59.03846153846154</v>
      </c>
      <c r="O137" s="37" cm="1">
        <f t="array" aca="1" ref="O137" ca="1">IF(ISBLANK($F137),"",INDEX(CompList[Debug/Tryout '[h']],_xlfn.XMATCH($F137,CompList[items],0)))*J137</f>
        <v>0</v>
      </c>
      <c r="P137" s="37" cm="1">
        <f t="array" aca="1" ref="P137" ca="1">IF(ISBLANK($F137),"",INDEX(CompList[Installation
'[h']],_xlfn.XMATCH($F137,CompList[items],0)))*J137</f>
        <v>0</v>
      </c>
      <c r="Q137" s="37" cm="1">
        <f t="array" aca="1" ref="Q137" ca="1">IF(ISBLANK($F137),"",INDEX(CompList[Start up @ Client '[h']],_xlfn.XMATCH($F137,CompList[items],0)))*J137</f>
        <v>0</v>
      </c>
      <c r="R137" s="37" cm="1">
        <f t="array" ref="R137">IF(ISBLANK($F137),"",INDEX(CompList[Materail
Rate
 '[$/qua']],_xlfn.XMATCH($F137,CompList[items],0)))</f>
        <v>3007.5</v>
      </c>
      <c r="S137" s="33">
        <f ca="1">M137*Drivers!$D$4</f>
        <v>0</v>
      </c>
      <c r="T137" s="33">
        <f ca="1">N137*Drivers!$D$4</f>
        <v>3660.3846153846157</v>
      </c>
      <c r="U137" s="33">
        <f ca="1">O137*Drivers!$D$4</f>
        <v>0</v>
      </c>
      <c r="V137" s="33">
        <f ca="1">P137*Drivers!$D$4</f>
        <v>0</v>
      </c>
      <c r="W137" s="33">
        <f ca="1">Q137*Drivers!$D$4</f>
        <v>0</v>
      </c>
      <c r="X137" s="33">
        <f t="shared" ca="1" si="109"/>
        <v>3007.5</v>
      </c>
      <c r="Y137" s="33">
        <f t="shared" ca="1" si="117"/>
        <v>6667.8846153846152</v>
      </c>
      <c r="Z137">
        <f t="shared" ca="1" si="110"/>
        <v>0</v>
      </c>
      <c r="AA137">
        <f t="shared" ca="1" si="111"/>
        <v>5307.5576923076924</v>
      </c>
      <c r="AB137">
        <f t="shared" ca="1" si="111"/>
        <v>0</v>
      </c>
      <c r="AC137">
        <f t="shared" ca="1" si="112"/>
        <v>0</v>
      </c>
      <c r="AD137">
        <f t="shared" ca="1" si="112"/>
        <v>0</v>
      </c>
      <c r="AE137">
        <f t="shared" ca="1" si="113"/>
        <v>3458.6249999999995</v>
      </c>
      <c r="AF137">
        <f t="shared" ca="1" si="114"/>
        <v>8766.1826923076915</v>
      </c>
    </row>
    <row r="138" spans="1:32" s="40" customFormat="1">
      <c r="A138" s="40" t="str" cm="1">
        <f t="array" ref="A138">IF(ISBLANK(F138),"",INDEX(CompList[ID],_xlfn.XMATCH(F138,CompList[items],0)))</f>
        <v/>
      </c>
      <c r="B138" s="40" t="s">
        <v>189</v>
      </c>
      <c r="C138" s="40">
        <v>1</v>
      </c>
      <c r="D138" s="40">
        <v>1</v>
      </c>
      <c r="K138" s="41"/>
      <c r="L138" s="41"/>
      <c r="M138" s="42">
        <f ca="1">SUM(M139:M145)</f>
        <v>100.12407407407406</v>
      </c>
      <c r="N138" s="42">
        <f t="shared" ref="N138:AF138" ca="1" si="118">SUM(N139:N145)</f>
        <v>221.61538461538464</v>
      </c>
      <c r="O138" s="42">
        <f t="shared" ca="1" si="118"/>
        <v>0</v>
      </c>
      <c r="P138" s="42">
        <f t="shared" ca="1" si="118"/>
        <v>118.15384615384616</v>
      </c>
      <c r="Q138" s="42">
        <f t="shared" ca="1" si="118"/>
        <v>0</v>
      </c>
      <c r="R138" s="42"/>
      <c r="S138" s="43">
        <f t="shared" ca="1" si="118"/>
        <v>6207.6925925925934</v>
      </c>
      <c r="T138" s="43">
        <f t="shared" ca="1" si="118"/>
        <v>13740.153846153846</v>
      </c>
      <c r="U138" s="43">
        <f ca="1">SUM(U139:U145)</f>
        <v>0</v>
      </c>
      <c r="V138" s="43">
        <f t="shared" ca="1" si="118"/>
        <v>7325.5384615384619</v>
      </c>
      <c r="W138" s="43">
        <f ca="1">SUM(W139:W145)</f>
        <v>0</v>
      </c>
      <c r="X138" s="43">
        <f t="shared" ca="1" si="118"/>
        <v>16748.208333333336</v>
      </c>
      <c r="Y138" s="43">
        <f t="shared" ca="1" si="118"/>
        <v>44021.59323361823</v>
      </c>
      <c r="Z138" s="40">
        <f t="shared" ca="1" si="118"/>
        <v>9001.1542592592577</v>
      </c>
      <c r="AA138" s="40">
        <f t="shared" ca="1" si="118"/>
        <v>19923.223076923077</v>
      </c>
      <c r="AB138" s="40">
        <f ca="1">SUM(AB139:AB145)</f>
        <v>0</v>
      </c>
      <c r="AC138" s="40">
        <f t="shared" ca="1" si="118"/>
        <v>10622.030769230769</v>
      </c>
      <c r="AD138" s="40">
        <f ca="1">SUM(AD139:AD145)</f>
        <v>0</v>
      </c>
      <c r="AE138" s="40">
        <f t="shared" ca="1" si="118"/>
        <v>19260.439583333333</v>
      </c>
      <c r="AF138" s="40">
        <f t="shared" ca="1" si="118"/>
        <v>58806.847688746428</v>
      </c>
    </row>
    <row r="139" spans="1:32">
      <c r="A139" t="str" cm="1">
        <f t="array" ref="A139">IF(ISBLANK(F139),"",INDEX(CompList[ID],_xlfn.XMATCH(F139,CompList[items],0)))</f>
        <v>ME00068</v>
      </c>
      <c r="E139">
        <v>1</v>
      </c>
      <c r="F139" t="s">
        <v>16</v>
      </c>
      <c r="G139">
        <v>1</v>
      </c>
      <c r="H139">
        <v>1</v>
      </c>
      <c r="I139">
        <f ca="1">IF(ISBLANK(G139),"",G139*OFFSET(I139,-E139,-6))</f>
        <v>1</v>
      </c>
      <c r="J139">
        <f ca="1">IF(ISBLANK(H139),"",H139*OFFSET(J139,-E139,-6))</f>
        <v>1</v>
      </c>
      <c r="K139" s="10">
        <v>0.15</v>
      </c>
      <c r="L139" s="10">
        <f>Drivers!$B$12</f>
        <v>0.45</v>
      </c>
      <c r="M139" s="37" cm="1">
        <f t="array" aca="1" ref="M139" ca="1">IF(ISBLANK($F139),"",INDEX(CompList[Design
'[h']],_xlfn.XMATCH($F139,CompList[items],0)))*I139</f>
        <v>37.833333333333336</v>
      </c>
      <c r="N139" s="37" cm="1">
        <f t="array" aca="1" ref="N139" ca="1">IF(ISBLANK($F139),"",INDEX(CompList[Construction
'[h']],_xlfn.XMATCH($F139,CompList[items],0)))*J139</f>
        <v>82.615384615384613</v>
      </c>
      <c r="O139" s="37" cm="1">
        <f t="array" aca="1" ref="O139" ca="1">IF(ISBLANK($F139),"",INDEX(CompList[Debug/Tryout '[h']],_xlfn.XMATCH($F139,CompList[items],0)))*J139</f>
        <v>0</v>
      </c>
      <c r="P139" s="37" cm="1">
        <f t="array" aca="1" ref="P139" ca="1">IF(ISBLANK($F139),"",INDEX(CompList[Installation
'[h']],_xlfn.XMATCH($F139,CompList[items],0)))*J139</f>
        <v>118.15384615384616</v>
      </c>
      <c r="Q139" s="37" cm="1">
        <f t="array" aca="1" ref="Q139" ca="1">IF(ISBLANK($F139),"",INDEX(CompList[Start up @ Client '[h']],_xlfn.XMATCH($F139,CompList[items],0)))*J139</f>
        <v>0</v>
      </c>
      <c r="R139" s="37" cm="1">
        <f t="array" ref="R139">IF(ISBLANK($F139),"",INDEX(CompList[Materail
Rate
 '[$/qua']],_xlfn.XMATCH($F139,CompList[items],0)))</f>
        <v>1307</v>
      </c>
      <c r="S139" s="33">
        <f ca="1">M139*Drivers!$D$4</f>
        <v>2345.666666666667</v>
      </c>
      <c r="T139" s="33">
        <f ca="1">N139*Drivers!$D$4</f>
        <v>5122.1538461538457</v>
      </c>
      <c r="U139" s="33">
        <f ca="1">O139*Drivers!$D$4</f>
        <v>0</v>
      </c>
      <c r="V139" s="33">
        <f ca="1">P139*Drivers!$D$4</f>
        <v>7325.5384615384619</v>
      </c>
      <c r="W139" s="33">
        <f ca="1">Q139*Drivers!$D$4</f>
        <v>0</v>
      </c>
      <c r="X139" s="33">
        <f t="shared" ref="X139:X145" ca="1" si="119">R139*J139</f>
        <v>1307</v>
      </c>
      <c r="Y139" s="33">
        <f ca="1">SUM(S139:X139)</f>
        <v>16100.358974358975</v>
      </c>
      <c r="Z139">
        <f t="shared" ref="Z139:Z145" ca="1" si="120">S139*($L139+1)</f>
        <v>3401.2166666666672</v>
      </c>
      <c r="AA139">
        <f t="shared" ref="AA139:AB145" ca="1" si="121">T139*($L139+1)</f>
        <v>7427.123076923076</v>
      </c>
      <c r="AB139">
        <f t="shared" ca="1" si="121"/>
        <v>0</v>
      </c>
      <c r="AC139">
        <f t="shared" ref="AC139:AD145" ca="1" si="122">V139*($L139+1)</f>
        <v>10622.030769230769</v>
      </c>
      <c r="AD139">
        <f t="shared" ca="1" si="122"/>
        <v>0</v>
      </c>
      <c r="AE139">
        <f t="shared" ref="AE139:AE145" ca="1" si="123">X139*(K139+1)</f>
        <v>1503.05</v>
      </c>
      <c r="AF139">
        <f t="shared" ref="AF139:AF145" ca="1" si="124">SUM(Z139:AE139)</f>
        <v>22953.42051282051</v>
      </c>
    </row>
    <row r="140" spans="1:32">
      <c r="A140" t="str" cm="1">
        <f t="array" ref="A140">IF(ISBLANK(F140),"",INDEX(CompList[ID],_xlfn.XMATCH(F140,CompList[items],0)))</f>
        <v>ME00143</v>
      </c>
      <c r="E140">
        <v>2</v>
      </c>
      <c r="F140" t="s">
        <v>188</v>
      </c>
      <c r="G140">
        <v>4</v>
      </c>
      <c r="H140">
        <v>4</v>
      </c>
      <c r="I140">
        <f t="shared" ref="I140:I145" ca="1" si="125">IF(ISBLANK(G140),"",G140*OFFSET(I140,-E140,-6))</f>
        <v>4</v>
      </c>
      <c r="J140">
        <f t="shared" ref="J140:J145" ca="1" si="126">IF(ISBLANK(H140),"",H140*OFFSET(J140,-E140,-6))</f>
        <v>4</v>
      </c>
      <c r="K140" s="10">
        <v>0.15</v>
      </c>
      <c r="L140" s="10">
        <f>Drivers!$B$12</f>
        <v>0.45</v>
      </c>
      <c r="M140" s="37" cm="1">
        <f t="array" aca="1" ref="M140" ca="1">IF(ISBLANK($F140),"",INDEX(CompList[Design
'[h']],_xlfn.XMATCH($F140,CompList[items],0)))*I140</f>
        <v>10.955555555555556</v>
      </c>
      <c r="N140" s="37" cm="1">
        <f t="array" aca="1" ref="N140" ca="1">IF(ISBLANK($F140),"",INDEX(CompList[Construction
'[h']],_xlfn.XMATCH($F140,CompList[items],0)))*J140</f>
        <v>16</v>
      </c>
      <c r="O140" s="37" cm="1">
        <f t="array" aca="1" ref="O140" ca="1">IF(ISBLANK($F140),"",INDEX(CompList[Debug/Tryout '[h']],_xlfn.XMATCH($F140,CompList[items],0)))*J140</f>
        <v>0</v>
      </c>
      <c r="P140" s="37" cm="1">
        <f t="array" aca="1" ref="P140" ca="1">IF(ISBLANK($F140),"",INDEX(CompList[Installation
'[h']],_xlfn.XMATCH($F140,CompList[items],0)))*J140</f>
        <v>0</v>
      </c>
      <c r="Q140" s="37" cm="1">
        <f t="array" aca="1" ref="Q140" ca="1">IF(ISBLANK($F140),"",INDEX(CompList[Start up @ Client '[h']],_xlfn.XMATCH($F140,CompList[items],0)))*J140</f>
        <v>0</v>
      </c>
      <c r="R140" s="37" cm="1">
        <f t="array" ref="R140">IF(ISBLANK($F140),"",INDEX(CompList[Materail
Rate
 '[$/qua']],_xlfn.XMATCH($F140,CompList[items],0)))</f>
        <v>458</v>
      </c>
      <c r="S140" s="33">
        <f ca="1">M140*Drivers!$D$4</f>
        <v>679.24444444444441</v>
      </c>
      <c r="T140" s="33">
        <f ca="1">N140*Drivers!$D$4</f>
        <v>992</v>
      </c>
      <c r="U140" s="33">
        <f ca="1">O140*Drivers!$D$4</f>
        <v>0</v>
      </c>
      <c r="V140" s="33">
        <f ca="1">P140*Drivers!$D$4</f>
        <v>0</v>
      </c>
      <c r="W140" s="33">
        <f ca="1">Q140*Drivers!$D$4</f>
        <v>0</v>
      </c>
      <c r="X140" s="33">
        <f t="shared" ca="1" si="119"/>
        <v>1832</v>
      </c>
      <c r="Y140" s="33">
        <f t="shared" ref="Y140:Y145" ca="1" si="127">SUM(S140:X140)</f>
        <v>3503.2444444444445</v>
      </c>
      <c r="Z140">
        <f t="shared" ca="1" si="120"/>
        <v>984.90444444444438</v>
      </c>
      <c r="AA140">
        <f t="shared" ca="1" si="121"/>
        <v>1438.3999999999999</v>
      </c>
      <c r="AB140">
        <f t="shared" ca="1" si="121"/>
        <v>0</v>
      </c>
      <c r="AC140">
        <f t="shared" ca="1" si="122"/>
        <v>0</v>
      </c>
      <c r="AD140">
        <f t="shared" ca="1" si="122"/>
        <v>0</v>
      </c>
      <c r="AE140">
        <f t="shared" ca="1" si="123"/>
        <v>2106.7999999999997</v>
      </c>
      <c r="AF140">
        <f t="shared" ca="1" si="124"/>
        <v>4530.1044444444433</v>
      </c>
    </row>
    <row r="141" spans="1:32">
      <c r="A141" t="str" cm="1">
        <f t="array" ref="A141">IF(ISBLANK(F141),"",INDEX(CompList[ID],_xlfn.XMATCH(F141,CompList[items],0)))</f>
        <v>ME00126</v>
      </c>
      <c r="E141">
        <v>3</v>
      </c>
      <c r="F141" t="s">
        <v>13</v>
      </c>
      <c r="G141">
        <v>1</v>
      </c>
      <c r="H141">
        <v>7</v>
      </c>
      <c r="I141">
        <f t="shared" ca="1" si="125"/>
        <v>1</v>
      </c>
      <c r="J141">
        <f t="shared" ca="1" si="126"/>
        <v>7</v>
      </c>
      <c r="K141" s="10">
        <v>0.15</v>
      </c>
      <c r="L141" s="10">
        <f>Drivers!$B$12</f>
        <v>0.45</v>
      </c>
      <c r="M141" s="37" cm="1">
        <f t="array" aca="1" ref="M141" ca="1">IF(ISBLANK($F141),"",INDEX(CompList[Design
'[h']],_xlfn.XMATCH($F141,CompList[items],0)))*I141</f>
        <v>7.0314814814814817</v>
      </c>
      <c r="N141" s="37" cm="1">
        <f t="array" aca="1" ref="N141" ca="1">IF(ISBLANK($F141),"",INDEX(CompList[Construction
'[h']],_xlfn.XMATCH($F141,CompList[items],0)))*J141</f>
        <v>75.923076923076934</v>
      </c>
      <c r="O141" s="37" cm="1">
        <f t="array" aca="1" ref="O141" ca="1">IF(ISBLANK($F141),"",INDEX(CompList[Debug/Tryout '[h']],_xlfn.XMATCH($F141,CompList[items],0)))*J141</f>
        <v>0</v>
      </c>
      <c r="P141" s="37" cm="1">
        <f t="array" aca="1" ref="P141" ca="1">IF(ISBLANK($F141),"",INDEX(CompList[Installation
'[h']],_xlfn.XMATCH($F141,CompList[items],0)))*J141</f>
        <v>0</v>
      </c>
      <c r="Q141" s="37" cm="1">
        <f t="array" aca="1" ref="Q141" ca="1">IF(ISBLANK($F141),"",INDEX(CompList[Start up @ Client '[h']],_xlfn.XMATCH($F141,CompList[items],0)))*J141</f>
        <v>0</v>
      </c>
      <c r="R141" s="37" cm="1">
        <f t="array" ref="R141">IF(ISBLANK($F141),"",INDEX(CompList[Materail
Rate
 '[$/qua']],_xlfn.XMATCH($F141,CompList[items],0)))</f>
        <v>1314</v>
      </c>
      <c r="S141" s="33">
        <f ca="1">M141*Drivers!$D$4</f>
        <v>435.95185185185187</v>
      </c>
      <c r="T141" s="33">
        <f ca="1">N141*Drivers!$D$4</f>
        <v>4707.2307692307695</v>
      </c>
      <c r="U141" s="33">
        <f ca="1">O141*Drivers!$D$4</f>
        <v>0</v>
      </c>
      <c r="V141" s="33">
        <f ca="1">P141*Drivers!$D$4</f>
        <v>0</v>
      </c>
      <c r="W141" s="33">
        <f ca="1">Q141*Drivers!$D$4</f>
        <v>0</v>
      </c>
      <c r="X141" s="33">
        <f t="shared" ca="1" si="119"/>
        <v>9198</v>
      </c>
      <c r="Y141" s="33">
        <f t="shared" ca="1" si="127"/>
        <v>14341.182621082622</v>
      </c>
      <c r="Z141">
        <f t="shared" ca="1" si="120"/>
        <v>632.13018518518516</v>
      </c>
      <c r="AA141">
        <f t="shared" ca="1" si="121"/>
        <v>6825.4846153846156</v>
      </c>
      <c r="AB141">
        <f t="shared" ca="1" si="121"/>
        <v>0</v>
      </c>
      <c r="AC141">
        <f t="shared" ca="1" si="122"/>
        <v>0</v>
      </c>
      <c r="AD141">
        <f t="shared" ca="1" si="122"/>
        <v>0</v>
      </c>
      <c r="AE141">
        <f t="shared" ca="1" si="123"/>
        <v>10577.699999999999</v>
      </c>
      <c r="AF141">
        <f t="shared" ca="1" si="124"/>
        <v>18035.314800569799</v>
      </c>
    </row>
    <row r="142" spans="1:32">
      <c r="A142" t="str" cm="1">
        <f t="array" ref="A142">IF(ISBLANK(F142),"",INDEX(CompList[ID],_xlfn.XMATCH(F142,CompList[items],0)))</f>
        <v>ME00202</v>
      </c>
      <c r="E142">
        <v>4</v>
      </c>
      <c r="F142" t="s">
        <v>11</v>
      </c>
      <c r="G142">
        <v>2</v>
      </c>
      <c r="H142">
        <v>2</v>
      </c>
      <c r="I142">
        <f t="shared" ca="1" si="125"/>
        <v>2</v>
      </c>
      <c r="J142">
        <f t="shared" ca="1" si="126"/>
        <v>2</v>
      </c>
      <c r="K142" s="10">
        <v>0.15</v>
      </c>
      <c r="L142" s="10">
        <f>Drivers!$B$12</f>
        <v>0.45</v>
      </c>
      <c r="M142" s="37" cm="1">
        <f t="array" aca="1" ref="M142" ca="1">IF(ISBLANK($F142),"",INDEX(CompList[Design
'[h']],_xlfn.XMATCH($F142,CompList[items],0)))*I142</f>
        <v>8.337037037037037</v>
      </c>
      <c r="N142" s="37" cm="1">
        <f t="array" aca="1" ref="N142" ca="1">IF(ISBLANK($F142),"",INDEX(CompList[Construction
'[h']],_xlfn.XMATCH($F142,CompList[items],0)))*J142</f>
        <v>7.6923076923076925</v>
      </c>
      <c r="O142" s="37" cm="1">
        <f t="array" aca="1" ref="O142" ca="1">IF(ISBLANK($F142),"",INDEX(CompList[Debug/Tryout '[h']],_xlfn.XMATCH($F142,CompList[items],0)))*J142</f>
        <v>0</v>
      </c>
      <c r="P142" s="37" cm="1">
        <f t="array" aca="1" ref="P142" ca="1">IF(ISBLANK($F142),"",INDEX(CompList[Installation
'[h']],_xlfn.XMATCH($F142,CompList[items],0)))*J142</f>
        <v>0</v>
      </c>
      <c r="Q142" s="37" cm="1">
        <f t="array" aca="1" ref="Q142" ca="1">IF(ISBLANK($F142),"",INDEX(CompList[Start up @ Client '[h']],_xlfn.XMATCH($F142,CompList[items],0)))*J142</f>
        <v>0</v>
      </c>
      <c r="R142" s="37" cm="1">
        <f t="array" ref="R142">IF(ISBLANK($F142),"",INDEX(CompList[Materail
Rate
 '[$/qua']],_xlfn.XMATCH($F142,CompList[items],0)))</f>
        <v>262.66666666666669</v>
      </c>
      <c r="S142" s="33">
        <f ca="1">M142*Drivers!$D$4</f>
        <v>516.89629629629633</v>
      </c>
      <c r="T142" s="33">
        <f ca="1">N142*Drivers!$D$4</f>
        <v>476.92307692307696</v>
      </c>
      <c r="U142" s="33">
        <f ca="1">O142*Drivers!$D$4</f>
        <v>0</v>
      </c>
      <c r="V142" s="33">
        <f ca="1">P142*Drivers!$D$4</f>
        <v>0</v>
      </c>
      <c r="W142" s="33">
        <f ca="1">Q142*Drivers!$D$4</f>
        <v>0</v>
      </c>
      <c r="X142" s="33">
        <f t="shared" ca="1" si="119"/>
        <v>525.33333333333337</v>
      </c>
      <c r="Y142" s="33">
        <f t="shared" ca="1" si="127"/>
        <v>1519.1527065527066</v>
      </c>
      <c r="Z142">
        <f t="shared" ca="1" si="120"/>
        <v>749.49962962962968</v>
      </c>
      <c r="AA142">
        <f t="shared" ca="1" si="121"/>
        <v>691.53846153846155</v>
      </c>
      <c r="AB142">
        <f t="shared" ca="1" si="121"/>
        <v>0</v>
      </c>
      <c r="AC142">
        <f t="shared" ca="1" si="122"/>
        <v>0</v>
      </c>
      <c r="AD142">
        <f t="shared" ca="1" si="122"/>
        <v>0</v>
      </c>
      <c r="AE142">
        <f t="shared" ca="1" si="123"/>
        <v>604.13333333333333</v>
      </c>
      <c r="AF142">
        <f t="shared" ca="1" si="124"/>
        <v>2045.1714245014246</v>
      </c>
    </row>
    <row r="143" spans="1:32">
      <c r="A143" t="str" cm="1">
        <f t="array" ref="A143">IF(ISBLANK(F143),"",INDEX(CompList[ID],_xlfn.XMATCH(F143,CompList[items],0)))</f>
        <v>ME00146</v>
      </c>
      <c r="E143">
        <v>5</v>
      </c>
      <c r="F143" t="s">
        <v>3416</v>
      </c>
      <c r="G143">
        <v>2</v>
      </c>
      <c r="H143">
        <v>2</v>
      </c>
      <c r="I143">
        <f t="shared" ca="1" si="125"/>
        <v>2</v>
      </c>
      <c r="J143">
        <f t="shared" ca="1" si="126"/>
        <v>2</v>
      </c>
      <c r="K143" s="10">
        <v>0.15</v>
      </c>
      <c r="L143" s="10">
        <f>Drivers!$B$12</f>
        <v>0.45</v>
      </c>
      <c r="M143" s="37" cm="1">
        <f t="array" aca="1" ref="M143" ca="1">IF(ISBLANK($F143),"",INDEX(CompList[Design
'[h']],_xlfn.XMATCH($F143,CompList[items],0)))*I143</f>
        <v>14.066666666666666</v>
      </c>
      <c r="N143" s="37" cm="1">
        <f t="array" aca="1" ref="N143" ca="1">IF(ISBLANK($F143),"",INDEX(CompList[Construction
'[h']],_xlfn.XMATCH($F143,CompList[items],0)))*J143</f>
        <v>17.53846153846154</v>
      </c>
      <c r="O143" s="37" cm="1">
        <f t="array" aca="1" ref="O143" ca="1">IF(ISBLANK($F143),"",INDEX(CompList[Debug/Tryout '[h']],_xlfn.XMATCH($F143,CompList[items],0)))*J143</f>
        <v>0</v>
      </c>
      <c r="P143" s="37" cm="1">
        <f t="array" aca="1" ref="P143" ca="1">IF(ISBLANK($F143),"",INDEX(CompList[Installation
'[h']],_xlfn.XMATCH($F143,CompList[items],0)))*J143</f>
        <v>0</v>
      </c>
      <c r="Q143" s="37" cm="1">
        <f t="array" aca="1" ref="Q143" ca="1">IF(ISBLANK($F143),"",INDEX(CompList[Start up @ Client '[h']],_xlfn.XMATCH($F143,CompList[items],0)))*J143</f>
        <v>0</v>
      </c>
      <c r="R143" s="37" cm="1">
        <f t="array" ref="R143">IF(ISBLANK($F143),"",INDEX(CompList[Materail
Rate
 '[$/qua']],_xlfn.XMATCH($F143,CompList[items],0)))</f>
        <v>1565</v>
      </c>
      <c r="S143" s="33">
        <f ca="1">M143*Drivers!$D$4</f>
        <v>872.13333333333333</v>
      </c>
      <c r="T143" s="33">
        <f ca="1">N143*Drivers!$D$4</f>
        <v>1087.3846153846155</v>
      </c>
      <c r="U143" s="33">
        <f ca="1">O143*Drivers!$D$4</f>
        <v>0</v>
      </c>
      <c r="V143" s="33">
        <f ca="1">P143*Drivers!$D$4</f>
        <v>0</v>
      </c>
      <c r="W143" s="33">
        <f ca="1">Q143*Drivers!$D$4</f>
        <v>0</v>
      </c>
      <c r="X143" s="33">
        <f t="shared" ca="1" si="119"/>
        <v>3130</v>
      </c>
      <c r="Y143" s="33">
        <f t="shared" ca="1" si="127"/>
        <v>5089.5179487179485</v>
      </c>
      <c r="Z143">
        <f t="shared" ca="1" si="120"/>
        <v>1264.5933333333332</v>
      </c>
      <c r="AA143">
        <f t="shared" ca="1" si="121"/>
        <v>1576.7076923076925</v>
      </c>
      <c r="AB143">
        <f t="shared" ca="1" si="121"/>
        <v>0</v>
      </c>
      <c r="AC143">
        <f t="shared" ca="1" si="122"/>
        <v>0</v>
      </c>
      <c r="AD143">
        <f t="shared" ca="1" si="122"/>
        <v>0</v>
      </c>
      <c r="AE143">
        <f t="shared" ca="1" si="123"/>
        <v>3599.4999999999995</v>
      </c>
      <c r="AF143">
        <f t="shared" ca="1" si="124"/>
        <v>6440.8010256410253</v>
      </c>
    </row>
    <row r="144" spans="1:32">
      <c r="A144" t="str" cm="1">
        <f t="array" ref="A144">IF(ISBLANK(F144),"",INDEX(CompList[ID],_xlfn.XMATCH(F144,CompList[items],0)))</f>
        <v>ME00167</v>
      </c>
      <c r="E144">
        <v>6</v>
      </c>
      <c r="F144" t="s">
        <v>6</v>
      </c>
      <c r="G144">
        <v>8</v>
      </c>
      <c r="H144">
        <v>8</v>
      </c>
      <c r="I144">
        <f t="shared" ca="1" si="125"/>
        <v>8</v>
      </c>
      <c r="J144">
        <f t="shared" ca="1" si="126"/>
        <v>8</v>
      </c>
      <c r="K144" s="10">
        <v>0.15</v>
      </c>
      <c r="L144" s="10">
        <f>Drivers!$B$12</f>
        <v>0.45</v>
      </c>
      <c r="M144" s="37" cm="1">
        <f t="array" aca="1" ref="M144" ca="1">IF(ISBLANK($F144),"",INDEX(CompList[Design
'[h']],_xlfn.XMATCH($F144,CompList[items],0)))*I144</f>
        <v>16.922222222222221</v>
      </c>
      <c r="N144" s="37" cm="1">
        <f t="array" aca="1" ref="N144" ca="1">IF(ISBLANK($F144),"",INDEX(CompList[Construction
'[h']],_xlfn.XMATCH($F144,CompList[items],0)))*J144</f>
        <v>12.307692307692308</v>
      </c>
      <c r="O144" s="37" cm="1">
        <f t="array" aca="1" ref="O144" ca="1">IF(ISBLANK($F144),"",INDEX(CompList[Debug/Tryout '[h']],_xlfn.XMATCH($F144,CompList[items],0)))*J144</f>
        <v>0</v>
      </c>
      <c r="P144" s="37" cm="1">
        <f t="array" aca="1" ref="P144" ca="1">IF(ISBLANK($F144),"",INDEX(CompList[Installation
'[h']],_xlfn.XMATCH($F144,CompList[items],0)))*J144</f>
        <v>0</v>
      </c>
      <c r="Q144" s="37" cm="1">
        <f t="array" aca="1" ref="Q144" ca="1">IF(ISBLANK($F144),"",INDEX(CompList[Start up @ Client '[h']],_xlfn.XMATCH($F144,CompList[items],0)))*J144</f>
        <v>0</v>
      </c>
      <c r="R144" s="37" cm="1">
        <f t="array" ref="R144">IF(ISBLANK($F144),"",INDEX(CompList[Materail
Rate
 '[$/qua']],_xlfn.XMATCH($F144,CompList[items],0)))</f>
        <v>48.1875</v>
      </c>
      <c r="S144" s="33">
        <f ca="1">M144*Drivers!$D$4</f>
        <v>1049.1777777777777</v>
      </c>
      <c r="T144" s="33">
        <f ca="1">N144*Drivers!$D$4</f>
        <v>763.07692307692309</v>
      </c>
      <c r="U144" s="33">
        <f ca="1">O144*Drivers!$D$4</f>
        <v>0</v>
      </c>
      <c r="V144" s="33">
        <f ca="1">P144*Drivers!$D$4</f>
        <v>0</v>
      </c>
      <c r="W144" s="33">
        <f ca="1">Q144*Drivers!$D$4</f>
        <v>0</v>
      </c>
      <c r="X144" s="33">
        <f t="shared" ca="1" si="119"/>
        <v>385.5</v>
      </c>
      <c r="Y144" s="33">
        <f t="shared" ca="1" si="127"/>
        <v>2197.7547008547008</v>
      </c>
      <c r="Z144">
        <f t="shared" ca="1" si="120"/>
        <v>1521.3077777777776</v>
      </c>
      <c r="AA144">
        <f t="shared" ca="1" si="121"/>
        <v>1106.4615384615386</v>
      </c>
      <c r="AB144">
        <f t="shared" ca="1" si="121"/>
        <v>0</v>
      </c>
      <c r="AC144">
        <f t="shared" ca="1" si="122"/>
        <v>0</v>
      </c>
      <c r="AD144">
        <f t="shared" ca="1" si="122"/>
        <v>0</v>
      </c>
      <c r="AE144">
        <f t="shared" ca="1" si="123"/>
        <v>443.32499999999999</v>
      </c>
      <c r="AF144">
        <f t="shared" ca="1" si="124"/>
        <v>3071.094316239316</v>
      </c>
    </row>
    <row r="145" spans="1:32">
      <c r="A145" t="str" cm="1">
        <f t="array" ref="A145">IF(ISBLANK(F145),"",INDEX(CompList[ID],_xlfn.XMATCH(F145,CompList[items],0)))</f>
        <v>ME00111</v>
      </c>
      <c r="E145">
        <v>7</v>
      </c>
      <c r="F145" t="s">
        <v>32</v>
      </c>
      <c r="G145">
        <v>4</v>
      </c>
      <c r="H145">
        <v>4</v>
      </c>
      <c r="I145">
        <f t="shared" ca="1" si="125"/>
        <v>4</v>
      </c>
      <c r="J145">
        <f t="shared" ca="1" si="126"/>
        <v>4</v>
      </c>
      <c r="K145" s="10">
        <v>0.15</v>
      </c>
      <c r="L145" s="10">
        <f>Drivers!$B$12</f>
        <v>0.45</v>
      </c>
      <c r="M145" s="37" cm="1">
        <f t="array" aca="1" ref="M145" ca="1">IF(ISBLANK($F145),"",INDEX(CompList[Design
'[h']],_xlfn.XMATCH($F145,CompList[items],0)))*I145</f>
        <v>4.9777777777777779</v>
      </c>
      <c r="N145" s="37" cm="1">
        <f t="array" aca="1" ref="N145" ca="1">IF(ISBLANK($F145),"",INDEX(CompList[Construction
'[h']],_xlfn.XMATCH($F145,CompList[items],0)))*J145</f>
        <v>9.5384615384615383</v>
      </c>
      <c r="O145" s="37" cm="1">
        <f t="array" aca="1" ref="O145" ca="1">IF(ISBLANK($F145),"",INDEX(CompList[Debug/Tryout '[h']],_xlfn.XMATCH($F145,CompList[items],0)))*J145</f>
        <v>0</v>
      </c>
      <c r="P145" s="37" cm="1">
        <f t="array" aca="1" ref="P145" ca="1">IF(ISBLANK($F145),"",INDEX(CompList[Installation
'[h']],_xlfn.XMATCH($F145,CompList[items],0)))*J145</f>
        <v>0</v>
      </c>
      <c r="Q145" s="37" cm="1">
        <f t="array" aca="1" ref="Q145" ca="1">IF(ISBLANK($F145),"",INDEX(CompList[Start up @ Client '[h']],_xlfn.XMATCH($F145,CompList[items],0)))*J145</f>
        <v>0</v>
      </c>
      <c r="R145" s="37" cm="1">
        <f t="array" ref="R145">IF(ISBLANK($F145),"",INDEX(CompList[Materail
Rate
 '[$/qua']],_xlfn.XMATCH($F145,CompList[items],0)))</f>
        <v>92.59375</v>
      </c>
      <c r="S145" s="33">
        <f ca="1">M145*Drivers!$D$4</f>
        <v>308.62222222222221</v>
      </c>
      <c r="T145" s="33">
        <f ca="1">N145*Drivers!$D$4</f>
        <v>591.38461538461536</v>
      </c>
      <c r="U145" s="33">
        <f ca="1">O145*Drivers!$D$4</f>
        <v>0</v>
      </c>
      <c r="V145" s="33">
        <f ca="1">P145*Drivers!$D$4</f>
        <v>0</v>
      </c>
      <c r="W145" s="33">
        <f ca="1">Q145*Drivers!$D$4</f>
        <v>0</v>
      </c>
      <c r="X145" s="33">
        <f t="shared" ca="1" si="119"/>
        <v>370.375</v>
      </c>
      <c r="Y145" s="33">
        <f t="shared" ca="1" si="127"/>
        <v>1270.3818376068375</v>
      </c>
      <c r="Z145">
        <f t="shared" ca="1" si="120"/>
        <v>447.5022222222222</v>
      </c>
      <c r="AA145">
        <f t="shared" ca="1" si="121"/>
        <v>857.5076923076922</v>
      </c>
      <c r="AB145">
        <f t="shared" ca="1" si="121"/>
        <v>0</v>
      </c>
      <c r="AC145">
        <f t="shared" ca="1" si="122"/>
        <v>0</v>
      </c>
      <c r="AD145">
        <f t="shared" ca="1" si="122"/>
        <v>0</v>
      </c>
      <c r="AE145">
        <f t="shared" ca="1" si="123"/>
        <v>425.93124999999998</v>
      </c>
      <c r="AF145">
        <f t="shared" ca="1" si="124"/>
        <v>1730.9411645299142</v>
      </c>
    </row>
    <row r="146" spans="1:32" s="40" customFormat="1">
      <c r="A146" s="40" t="str" cm="1">
        <f t="array" ref="A146">IF(ISBLANK(F146),"",INDEX(CompList[ID],_xlfn.XMATCH(F146,CompList[items],0)))</f>
        <v/>
      </c>
      <c r="B146" s="40" t="s">
        <v>192</v>
      </c>
      <c r="C146" s="40">
        <v>1</v>
      </c>
      <c r="D146" s="40">
        <v>1</v>
      </c>
      <c r="K146" s="41"/>
      <c r="L146" s="41"/>
      <c r="M146" s="42">
        <f ca="1">SUM(M147:M147)</f>
        <v>39.200000000000003</v>
      </c>
      <c r="N146" s="42">
        <f ca="1">SUM(N147:N147)</f>
        <v>0</v>
      </c>
      <c r="O146" s="42">
        <f ca="1">SUM(O147:O147)</f>
        <v>0</v>
      </c>
      <c r="P146" s="42">
        <f ca="1">SUM(P147:P147)</f>
        <v>0</v>
      </c>
      <c r="Q146" s="42">
        <f ca="1">SUM(Q147:Q147)</f>
        <v>0</v>
      </c>
      <c r="R146" s="42"/>
      <c r="S146" s="43">
        <f t="shared" ref="S146:AF146" ca="1" si="128">SUM(S147:S147)</f>
        <v>2430.4</v>
      </c>
      <c r="T146" s="43">
        <f t="shared" ca="1" si="128"/>
        <v>0</v>
      </c>
      <c r="U146" s="43">
        <f t="shared" ca="1" si="128"/>
        <v>0</v>
      </c>
      <c r="V146" s="43">
        <f t="shared" ca="1" si="128"/>
        <v>0</v>
      </c>
      <c r="W146" s="43">
        <f t="shared" ca="1" si="128"/>
        <v>0</v>
      </c>
      <c r="X146" s="43">
        <f t="shared" ca="1" si="128"/>
        <v>0</v>
      </c>
      <c r="Y146" s="43">
        <f t="shared" ca="1" si="128"/>
        <v>2430.4</v>
      </c>
      <c r="Z146" s="40">
        <f t="shared" ca="1" si="128"/>
        <v>3524.08</v>
      </c>
      <c r="AA146" s="40">
        <f t="shared" ca="1" si="128"/>
        <v>0</v>
      </c>
      <c r="AB146" s="40">
        <f t="shared" ca="1" si="128"/>
        <v>0</v>
      </c>
      <c r="AC146" s="40">
        <f t="shared" ca="1" si="128"/>
        <v>0</v>
      </c>
      <c r="AD146" s="40">
        <f t="shared" ca="1" si="128"/>
        <v>0</v>
      </c>
      <c r="AE146" s="40">
        <f t="shared" ca="1" si="128"/>
        <v>0</v>
      </c>
      <c r="AF146" s="40">
        <f t="shared" ca="1" si="128"/>
        <v>3524.08</v>
      </c>
    </row>
    <row r="147" spans="1:32">
      <c r="A147" t="str" cm="1">
        <f t="array" ref="A147">IF(ISBLANK(F147),"",INDEX(CompList[ID],_xlfn.XMATCH(F147,CompList[items],0)))</f>
        <v>ME00186</v>
      </c>
      <c r="E147">
        <v>1</v>
      </c>
      <c r="F147" t="s">
        <v>3447</v>
      </c>
      <c r="G147">
        <v>1</v>
      </c>
      <c r="H147">
        <v>1</v>
      </c>
      <c r="I147">
        <f ca="1">IF(ISBLANK(G147),"",G147*OFFSET(I147,-E147,-6))</f>
        <v>1</v>
      </c>
      <c r="J147">
        <f ca="1">IF(ISBLANK(H147),"",H147*OFFSET(J147,-E147,-6))</f>
        <v>1</v>
      </c>
      <c r="K147" s="10">
        <f>Drivers!$B$11</f>
        <v>0.25</v>
      </c>
      <c r="L147" s="10">
        <f>Drivers!$B$12</f>
        <v>0.45</v>
      </c>
      <c r="M147" s="37" cm="1">
        <f t="array" aca="1" ref="M147" ca="1">IF(ISBLANK($F147),"",INDEX(CompList[Design
'[h']],_xlfn.XMATCH($F147,CompList[items],0)))*I147</f>
        <v>39.200000000000003</v>
      </c>
      <c r="N147" s="37" cm="1">
        <f t="array" aca="1" ref="N147" ca="1">IF(ISBLANK($F147),"",INDEX(CompList[Construction
'[h']],_xlfn.XMATCH($F147,CompList[items],0)))*J147</f>
        <v>0</v>
      </c>
      <c r="O147" s="37" cm="1">
        <f t="array" aca="1" ref="O147" ca="1">IF(ISBLANK($F147),"",INDEX(CompList[Debug/Tryout '[h']],_xlfn.XMATCH($F147,CompList[items],0)))*J147</f>
        <v>0</v>
      </c>
      <c r="P147" s="37" cm="1">
        <f t="array" aca="1" ref="P147" ca="1">IF(ISBLANK($F147),"",INDEX(CompList[Installation
'[h']],_xlfn.XMATCH($F147,CompList[items],0)))*J147</f>
        <v>0</v>
      </c>
      <c r="Q147" s="37" cm="1">
        <f t="array" aca="1" ref="Q147" ca="1">IF(ISBLANK($F147),"",INDEX(CompList[Start up @ Client '[h']],_xlfn.XMATCH($F147,CompList[items],0)))*J147</f>
        <v>0</v>
      </c>
      <c r="R147" s="37" cm="1">
        <f t="array" ref="R147">IF(ISBLANK($F147),"",INDEX(CompList[Materail
Rate
 '[$/qua']],_xlfn.XMATCH($F147,CompList[items],0)))</f>
        <v>0</v>
      </c>
      <c r="S147" s="33">
        <f ca="1">M147*Drivers!$D$4</f>
        <v>2430.4</v>
      </c>
      <c r="T147" s="33">
        <f ca="1">N147*Drivers!$D$4</f>
        <v>0</v>
      </c>
      <c r="U147" s="33">
        <f ca="1">O147*Drivers!$D$4</f>
        <v>0</v>
      </c>
      <c r="V147" s="33">
        <f ca="1">P147*Drivers!$D$4</f>
        <v>0</v>
      </c>
      <c r="W147" s="33">
        <f ca="1">Q147*Drivers!$D$4</f>
        <v>0</v>
      </c>
      <c r="X147" s="33">
        <f ca="1">R147*J147</f>
        <v>0</v>
      </c>
      <c r="Y147" s="33">
        <f ca="1">SUM(S147:X147)</f>
        <v>2430.4</v>
      </c>
      <c r="Z147">
        <f ca="1">S147*($L147+1)</f>
        <v>3524.08</v>
      </c>
      <c r="AA147">
        <f ca="1">T147*($L147+1)</f>
        <v>0</v>
      </c>
      <c r="AB147">
        <f ca="1">U147*($L147+1)</f>
        <v>0</v>
      </c>
      <c r="AC147">
        <f ca="1">V147*($L147+1)</f>
        <v>0</v>
      </c>
      <c r="AD147">
        <f ca="1">W147*($L147+1)</f>
        <v>0</v>
      </c>
      <c r="AE147">
        <f ca="1">X147*(K147+1)</f>
        <v>0</v>
      </c>
      <c r="AF147">
        <f ca="1">SUM(Z147:AE147)</f>
        <v>3524.08</v>
      </c>
    </row>
    <row r="148" spans="1:32" s="40" customFormat="1">
      <c r="A148" s="40" t="str" cm="1">
        <f t="array" ref="A148">IF(ISBLANK(F148),"",INDEX(CompList[ID],_xlfn.XMATCH(F148,CompList[items],0)))</f>
        <v/>
      </c>
      <c r="B148" s="40" t="s">
        <v>193</v>
      </c>
      <c r="C148" s="40">
        <v>1</v>
      </c>
      <c r="D148" s="40">
        <v>1</v>
      </c>
      <c r="K148" s="41"/>
      <c r="L148" s="41"/>
      <c r="M148" s="42">
        <f ca="1">SUM(M149:M152)</f>
        <v>35.711111111111109</v>
      </c>
      <c r="N148" s="42">
        <f t="shared" ref="N148:AF148" ca="1" si="129">SUM(N149:N152)</f>
        <v>95.461538461538453</v>
      </c>
      <c r="O148" s="42">
        <f t="shared" ca="1" si="129"/>
        <v>0</v>
      </c>
      <c r="P148" s="42">
        <f t="shared" ca="1" si="129"/>
        <v>34.46153846153846</v>
      </c>
      <c r="Q148" s="42">
        <f t="shared" ca="1" si="129"/>
        <v>0</v>
      </c>
      <c r="R148" s="42"/>
      <c r="S148" s="43">
        <f t="shared" ca="1" si="129"/>
        <v>2214.0888888888894</v>
      </c>
      <c r="T148" s="43">
        <f t="shared" ca="1" si="129"/>
        <v>5918.6153846153848</v>
      </c>
      <c r="U148" s="43">
        <f ca="1">SUM(U149:U152)</f>
        <v>0</v>
      </c>
      <c r="V148" s="43">
        <f t="shared" ca="1" si="129"/>
        <v>2136.6153846153843</v>
      </c>
      <c r="W148" s="43">
        <f ca="1">SUM(W149:W152)</f>
        <v>0</v>
      </c>
      <c r="X148" s="43">
        <f t="shared" ca="1" si="129"/>
        <v>7056.041666666667</v>
      </c>
      <c r="Y148" s="43">
        <f t="shared" ca="1" si="129"/>
        <v>17325.361324786325</v>
      </c>
      <c r="Z148" s="40">
        <f t="shared" ca="1" si="129"/>
        <v>3210.4288888888887</v>
      </c>
      <c r="AA148" s="40">
        <f t="shared" ca="1" si="129"/>
        <v>8581.9923076923078</v>
      </c>
      <c r="AB148" s="40">
        <f ca="1">SUM(AB149:AB152)</f>
        <v>0</v>
      </c>
      <c r="AC148" s="40">
        <f t="shared" ca="1" si="129"/>
        <v>3098.0923076923073</v>
      </c>
      <c r="AD148" s="40">
        <f ca="1">SUM(AD149:AD152)</f>
        <v>0</v>
      </c>
      <c r="AE148" s="40">
        <f t="shared" ca="1" si="129"/>
        <v>8114.4479166666661</v>
      </c>
      <c r="AF148" s="40">
        <f t="shared" ca="1" si="129"/>
        <v>23004.96142094017</v>
      </c>
    </row>
    <row r="149" spans="1:32">
      <c r="A149" t="str" cm="1">
        <f t="array" ref="A149">IF(ISBLANK(F149),"",INDEX(CompList[ID],_xlfn.XMATCH(F149,CompList[items],0)))</f>
        <v>ME00126</v>
      </c>
      <c r="E149">
        <v>1</v>
      </c>
      <c r="F149" t="s">
        <v>13</v>
      </c>
      <c r="G149">
        <v>2</v>
      </c>
      <c r="H149">
        <v>4</v>
      </c>
      <c r="I149">
        <f ca="1">IF(ISBLANK(G149),"",G149*OFFSET(I149,-E149,-6))</f>
        <v>2</v>
      </c>
      <c r="J149">
        <f ca="1">IF(ISBLANK(H149),"",H149*OFFSET(J149,-E149,-6))</f>
        <v>4</v>
      </c>
      <c r="K149" s="10">
        <v>0.15</v>
      </c>
      <c r="L149" s="10">
        <f>Drivers!$B$12</f>
        <v>0.45</v>
      </c>
      <c r="M149" s="37" cm="1">
        <f t="array" aca="1" ref="M149" ca="1">IF(ISBLANK($F149),"",INDEX(CompList[Design
'[h']],_xlfn.XMATCH($F149,CompList[items],0)))*I149</f>
        <v>14.062962962962963</v>
      </c>
      <c r="N149" s="37" cm="1">
        <f t="array" aca="1" ref="N149" ca="1">IF(ISBLANK($F149),"",INDEX(CompList[Construction
'[h']],_xlfn.XMATCH($F149,CompList[items],0)))*J149</f>
        <v>43.384615384615387</v>
      </c>
      <c r="O149" s="37" cm="1">
        <f t="array" aca="1" ref="O149" ca="1">IF(ISBLANK($F149),"",INDEX(CompList[Debug/Tryout '[h']],_xlfn.XMATCH($F149,CompList[items],0)))*J149</f>
        <v>0</v>
      </c>
      <c r="P149" s="37" cm="1">
        <f t="array" aca="1" ref="P149" ca="1">IF(ISBLANK($F149),"",INDEX(CompList[Installation
'[h']],_xlfn.XMATCH($F149,CompList[items],0)))*J149</f>
        <v>0</v>
      </c>
      <c r="Q149" s="37" cm="1">
        <f t="array" aca="1" ref="Q149" ca="1">IF(ISBLANK($F149),"",INDEX(CompList[Start up @ Client '[h']],_xlfn.XMATCH($F149,CompList[items],0)))*J149</f>
        <v>0</v>
      </c>
      <c r="R149" s="37" cm="1">
        <f t="array" ref="R149">IF(ISBLANK($F149),"",INDEX(CompList[Materail
Rate
 '[$/qua']],_xlfn.XMATCH($F149,CompList[items],0)))</f>
        <v>1314</v>
      </c>
      <c r="S149" s="33">
        <f ca="1">M149*Drivers!$D$4</f>
        <v>871.90370370370374</v>
      </c>
      <c r="T149" s="33">
        <f ca="1">N149*Drivers!$D$4</f>
        <v>2689.8461538461538</v>
      </c>
      <c r="U149" s="33">
        <f ca="1">O149*Drivers!$D$4</f>
        <v>0</v>
      </c>
      <c r="V149" s="33">
        <f ca="1">P149*Drivers!$D$4</f>
        <v>0</v>
      </c>
      <c r="W149" s="33">
        <f ca="1">Q149*Drivers!$D$4</f>
        <v>0</v>
      </c>
      <c r="X149" s="33">
        <f ca="1">R149*J149</f>
        <v>5256</v>
      </c>
      <c r="Y149" s="33">
        <f ca="1">SUM(S149:X149)</f>
        <v>8817.7498575498576</v>
      </c>
      <c r="Z149">
        <f t="shared" ref="Z149:AB152" ca="1" si="130">S149*($L149+1)</f>
        <v>1264.2603703703703</v>
      </c>
      <c r="AA149">
        <f t="shared" ca="1" si="130"/>
        <v>3900.2769230769227</v>
      </c>
      <c r="AB149">
        <f t="shared" ca="1" si="130"/>
        <v>0</v>
      </c>
      <c r="AC149">
        <f t="shared" ref="AC149:AD152" ca="1" si="131">V149*($L149+1)</f>
        <v>0</v>
      </c>
      <c r="AD149">
        <f t="shared" ca="1" si="131"/>
        <v>0</v>
      </c>
      <c r="AE149">
        <f ca="1">X149*(K149+1)</f>
        <v>6044.4</v>
      </c>
      <c r="AF149">
        <f ca="1">SUM(Z149:AE149)</f>
        <v>11208.937293447292</v>
      </c>
    </row>
    <row r="150" spans="1:32">
      <c r="A150" t="str" cm="1">
        <f t="array" ref="A150">IF(ISBLANK(F150),"",INDEX(CompList[ID],_xlfn.XMATCH(F150,CompList[items],0)))</f>
        <v>ME00202</v>
      </c>
      <c r="E150">
        <v>2</v>
      </c>
      <c r="F150" t="s">
        <v>11</v>
      </c>
      <c r="G150">
        <v>2</v>
      </c>
      <c r="H150">
        <v>4</v>
      </c>
      <c r="I150">
        <f ca="1">IF(ISBLANK(G150),"",G150*OFFSET(I150,-E150,-6))</f>
        <v>2</v>
      </c>
      <c r="J150">
        <f ca="1">IF(ISBLANK(H150),"",H150*OFFSET(J150,-E150,-6))</f>
        <v>4</v>
      </c>
      <c r="K150" s="10">
        <v>0.15</v>
      </c>
      <c r="L150" s="10">
        <f>Drivers!$B$12</f>
        <v>0.45</v>
      </c>
      <c r="M150" s="37" cm="1">
        <f t="array" aca="1" ref="M150" ca="1">IF(ISBLANK($F150),"",INDEX(CompList[Design
'[h']],_xlfn.XMATCH($F150,CompList[items],0)))*I150</f>
        <v>8.337037037037037</v>
      </c>
      <c r="N150" s="37" cm="1">
        <f t="array" aca="1" ref="N150" ca="1">IF(ISBLANK($F150),"",INDEX(CompList[Construction
'[h']],_xlfn.XMATCH($F150,CompList[items],0)))*J150</f>
        <v>15.384615384615385</v>
      </c>
      <c r="O150" s="37" cm="1">
        <f t="array" aca="1" ref="O150" ca="1">IF(ISBLANK($F150),"",INDEX(CompList[Debug/Tryout '[h']],_xlfn.XMATCH($F150,CompList[items],0)))*J150</f>
        <v>0</v>
      </c>
      <c r="P150" s="37" cm="1">
        <f t="array" aca="1" ref="P150" ca="1">IF(ISBLANK($F150),"",INDEX(CompList[Installation
'[h']],_xlfn.XMATCH($F150,CompList[items],0)))*J150</f>
        <v>0</v>
      </c>
      <c r="Q150" s="37" cm="1">
        <f t="array" aca="1" ref="Q150" ca="1">IF(ISBLANK($F150),"",INDEX(CompList[Start up @ Client '[h']],_xlfn.XMATCH($F150,CompList[items],0)))*J150</f>
        <v>0</v>
      </c>
      <c r="R150" s="37" cm="1">
        <f t="array" ref="R150">IF(ISBLANK($F150),"",INDEX(CompList[Materail
Rate
 '[$/qua']],_xlfn.XMATCH($F150,CompList[items],0)))</f>
        <v>262.66666666666669</v>
      </c>
      <c r="S150" s="33">
        <f ca="1">M150*Drivers!$D$4</f>
        <v>516.89629629629633</v>
      </c>
      <c r="T150" s="33">
        <f ca="1">N150*Drivers!$D$4</f>
        <v>953.84615384615392</v>
      </c>
      <c r="U150" s="33">
        <f ca="1">O150*Drivers!$D$4</f>
        <v>0</v>
      </c>
      <c r="V150" s="33">
        <f ca="1">P150*Drivers!$D$4</f>
        <v>0</v>
      </c>
      <c r="W150" s="33">
        <f ca="1">Q150*Drivers!$D$4</f>
        <v>0</v>
      </c>
      <c r="X150" s="33">
        <f ca="1">R150*J150</f>
        <v>1050.6666666666667</v>
      </c>
      <c r="Y150" s="33">
        <f ca="1">SUM(S150:X150)</f>
        <v>2521.4091168091172</v>
      </c>
      <c r="Z150">
        <f t="shared" ca="1" si="130"/>
        <v>749.49962962962968</v>
      </c>
      <c r="AA150">
        <f t="shared" ca="1" si="130"/>
        <v>1383.0769230769231</v>
      </c>
      <c r="AB150">
        <f t="shared" ca="1" si="130"/>
        <v>0</v>
      </c>
      <c r="AC150">
        <f t="shared" ca="1" si="131"/>
        <v>0</v>
      </c>
      <c r="AD150">
        <f t="shared" ca="1" si="131"/>
        <v>0</v>
      </c>
      <c r="AE150">
        <f ca="1">X150*(K150+1)</f>
        <v>1208.2666666666667</v>
      </c>
      <c r="AF150">
        <f ca="1">SUM(Z150:AE150)</f>
        <v>3340.8432193732197</v>
      </c>
    </row>
    <row r="151" spans="1:32">
      <c r="A151" t="str" cm="1">
        <f t="array" ref="A151">IF(ISBLANK(F151),"",INDEX(CompList[ID],_xlfn.XMATCH(F151,CompList[items],0)))</f>
        <v>ME00111</v>
      </c>
      <c r="E151">
        <v>3</v>
      </c>
      <c r="F151" t="s">
        <v>32</v>
      </c>
      <c r="G151">
        <v>2</v>
      </c>
      <c r="H151">
        <v>4</v>
      </c>
      <c r="I151">
        <f ca="1">IF(ISBLANK(G151),"",G151*OFFSET(I151,-E151,-6))</f>
        <v>2</v>
      </c>
      <c r="J151">
        <f ca="1">IF(ISBLANK(H151),"",H151*OFFSET(J151,-E151,-6))</f>
        <v>4</v>
      </c>
      <c r="K151" s="10">
        <v>0.15</v>
      </c>
      <c r="L151" s="10">
        <f>Drivers!$B$12</f>
        <v>0.45</v>
      </c>
      <c r="M151" s="37" cm="1">
        <f t="array" aca="1" ref="M151" ca="1">IF(ISBLANK($F151),"",INDEX(CompList[Design
'[h']],_xlfn.XMATCH($F151,CompList[items],0)))*I151</f>
        <v>2.4888888888888889</v>
      </c>
      <c r="N151" s="37" cm="1">
        <f t="array" aca="1" ref="N151" ca="1">IF(ISBLANK($F151),"",INDEX(CompList[Construction
'[h']],_xlfn.XMATCH($F151,CompList[items],0)))*J151</f>
        <v>9.5384615384615383</v>
      </c>
      <c r="O151" s="37" cm="1">
        <f t="array" aca="1" ref="O151" ca="1">IF(ISBLANK($F151),"",INDEX(CompList[Debug/Tryout '[h']],_xlfn.XMATCH($F151,CompList[items],0)))*J151</f>
        <v>0</v>
      </c>
      <c r="P151" s="37" cm="1">
        <f t="array" aca="1" ref="P151" ca="1">IF(ISBLANK($F151),"",INDEX(CompList[Installation
'[h']],_xlfn.XMATCH($F151,CompList[items],0)))*J151</f>
        <v>0</v>
      </c>
      <c r="Q151" s="37" cm="1">
        <f t="array" aca="1" ref="Q151" ca="1">IF(ISBLANK($F151),"",INDEX(CompList[Start up @ Client '[h']],_xlfn.XMATCH($F151,CompList[items],0)))*J151</f>
        <v>0</v>
      </c>
      <c r="R151" s="37" cm="1">
        <f t="array" ref="R151">IF(ISBLANK($F151),"",INDEX(CompList[Materail
Rate
 '[$/qua']],_xlfn.XMATCH($F151,CompList[items],0)))</f>
        <v>92.59375</v>
      </c>
      <c r="S151" s="33">
        <f ca="1">M151*Drivers!$D$4</f>
        <v>154.3111111111111</v>
      </c>
      <c r="T151" s="33">
        <f ca="1">N151*Drivers!$D$4</f>
        <v>591.38461538461536</v>
      </c>
      <c r="U151" s="33">
        <f ca="1">O151*Drivers!$D$4</f>
        <v>0</v>
      </c>
      <c r="V151" s="33">
        <f ca="1">P151*Drivers!$D$4</f>
        <v>0</v>
      </c>
      <c r="W151" s="33">
        <f ca="1">Q151*Drivers!$D$4</f>
        <v>0</v>
      </c>
      <c r="X151" s="33">
        <f ca="1">R151*J151</f>
        <v>370.375</v>
      </c>
      <c r="Y151" s="33">
        <f ca="1">SUM(S151:X151)</f>
        <v>1116.0707264957264</v>
      </c>
      <c r="Z151">
        <f t="shared" ca="1" si="130"/>
        <v>223.7511111111111</v>
      </c>
      <c r="AA151">
        <f t="shared" ca="1" si="130"/>
        <v>857.5076923076922</v>
      </c>
      <c r="AB151">
        <f t="shared" ca="1" si="130"/>
        <v>0</v>
      </c>
      <c r="AC151">
        <f t="shared" ca="1" si="131"/>
        <v>0</v>
      </c>
      <c r="AD151">
        <f t="shared" ca="1" si="131"/>
        <v>0</v>
      </c>
      <c r="AE151">
        <f ca="1">X151*(K151+1)</f>
        <v>425.93124999999998</v>
      </c>
      <c r="AF151">
        <f ca="1">SUM(Z151:AE151)</f>
        <v>1507.1900534188035</v>
      </c>
    </row>
    <row r="152" spans="1:32">
      <c r="A152" t="str" cm="1">
        <f t="array" ref="A152">IF(ISBLANK(F152),"",INDEX(CompList[ID],_xlfn.XMATCH(F152,CompList[items],0)))</f>
        <v>ME00069</v>
      </c>
      <c r="E152">
        <v>4</v>
      </c>
      <c r="F152" t="s">
        <v>15</v>
      </c>
      <c r="G152">
        <v>1</v>
      </c>
      <c r="H152">
        <v>1</v>
      </c>
      <c r="I152">
        <f ca="1">IF(ISBLANK(G152),"",G152*OFFSET(I152,-E152,-6))</f>
        <v>1</v>
      </c>
      <c r="J152">
        <f ca="1">IF(ISBLANK(H152),"",H152*OFFSET(J152,-E152,-6))</f>
        <v>1</v>
      </c>
      <c r="K152" s="10">
        <v>0.15</v>
      </c>
      <c r="L152" s="10">
        <f>Drivers!$B$12</f>
        <v>0.45</v>
      </c>
      <c r="M152" s="37" cm="1">
        <f t="array" aca="1" ref="M152" ca="1">IF(ISBLANK($F152),"",INDEX(CompList[Design
'[h']],_xlfn.XMATCH($F152,CompList[items],0)))*I152</f>
        <v>10.822222222222223</v>
      </c>
      <c r="N152" s="37" cm="1">
        <f t="array" aca="1" ref="N152" ca="1">IF(ISBLANK($F152),"",INDEX(CompList[Construction
'[h']],_xlfn.XMATCH($F152,CompList[items],0)))*J152</f>
        <v>27.153846153846153</v>
      </c>
      <c r="O152" s="37" cm="1">
        <f t="array" aca="1" ref="O152" ca="1">IF(ISBLANK($F152),"",INDEX(CompList[Debug/Tryout '[h']],_xlfn.XMATCH($F152,CompList[items],0)))*J152</f>
        <v>0</v>
      </c>
      <c r="P152" s="37" cm="1">
        <f t="array" aca="1" ref="P152" ca="1">IF(ISBLANK($F152),"",INDEX(CompList[Installation
'[h']],_xlfn.XMATCH($F152,CompList[items],0)))*J152</f>
        <v>34.46153846153846</v>
      </c>
      <c r="Q152" s="37" cm="1">
        <f t="array" aca="1" ref="Q152" ca="1">IF(ISBLANK($F152),"",INDEX(CompList[Start up @ Client '[h']],_xlfn.XMATCH($F152,CompList[items],0)))*J152</f>
        <v>0</v>
      </c>
      <c r="R152" s="37" cm="1">
        <f t="array" ref="R152">IF(ISBLANK($F152),"",INDEX(CompList[Materail
Rate
 '[$/qua']],_xlfn.XMATCH($F152,CompList[items],0)))</f>
        <v>379</v>
      </c>
      <c r="S152" s="33">
        <f ca="1">M152*Drivers!$D$4</f>
        <v>670.97777777777787</v>
      </c>
      <c r="T152" s="33">
        <f ca="1">N152*Drivers!$D$4</f>
        <v>1683.5384615384614</v>
      </c>
      <c r="U152" s="33">
        <f ca="1">O152*Drivers!$D$4</f>
        <v>0</v>
      </c>
      <c r="V152" s="33">
        <f ca="1">P152*Drivers!$D$4</f>
        <v>2136.6153846153843</v>
      </c>
      <c r="W152" s="33">
        <f ca="1">Q152*Drivers!$D$4</f>
        <v>0</v>
      </c>
      <c r="X152" s="33">
        <f ca="1">R152*J152</f>
        <v>379</v>
      </c>
      <c r="Y152" s="33">
        <f ca="1">SUM(S152:X152)</f>
        <v>4870.1316239316238</v>
      </c>
      <c r="Z152">
        <f t="shared" ca="1" si="130"/>
        <v>972.91777777777793</v>
      </c>
      <c r="AA152">
        <f t="shared" ca="1" si="130"/>
        <v>2441.1307692307691</v>
      </c>
      <c r="AB152">
        <f t="shared" ca="1" si="130"/>
        <v>0</v>
      </c>
      <c r="AC152">
        <f t="shared" ca="1" si="131"/>
        <v>3098.0923076923073</v>
      </c>
      <c r="AD152">
        <f t="shared" ca="1" si="131"/>
        <v>0</v>
      </c>
      <c r="AE152">
        <f ca="1">X152*(K152+1)</f>
        <v>435.84999999999997</v>
      </c>
      <c r="AF152">
        <f ca="1">SUM(Z152:AE152)</f>
        <v>6947.9908547008545</v>
      </c>
    </row>
    <row r="153" spans="1:32" s="40" customFormat="1">
      <c r="A153" s="40" t="str" cm="1">
        <f t="array" ref="A153">IF(ISBLANK(F153),"",INDEX(CompList[ID],_xlfn.XMATCH(F153,CompList[items],0)))</f>
        <v/>
      </c>
      <c r="B153" s="40" t="s">
        <v>3938</v>
      </c>
      <c r="C153" s="40">
        <v>1</v>
      </c>
      <c r="D153" s="40">
        <v>1</v>
      </c>
      <c r="K153" s="41"/>
      <c r="L153" s="41"/>
      <c r="M153" s="42">
        <f ca="1">SUM(M154:M160)</f>
        <v>192.62222222222221</v>
      </c>
      <c r="N153" s="42">
        <f t="shared" ref="N153:AF153" ca="1" si="132">SUM(N154:N160)</f>
        <v>351.53846153846155</v>
      </c>
      <c r="O153" s="42">
        <f t="shared" ca="1" si="132"/>
        <v>0</v>
      </c>
      <c r="P153" s="42">
        <f t="shared" ca="1" si="132"/>
        <v>883.69230769230762</v>
      </c>
      <c r="Q153" s="42">
        <f t="shared" ca="1" si="132"/>
        <v>0</v>
      </c>
      <c r="R153" s="42"/>
      <c r="S153" s="43">
        <f t="shared" ca="1" si="132"/>
        <v>11942.577777777777</v>
      </c>
      <c r="T153" s="43">
        <f t="shared" ca="1" si="132"/>
        <v>21795.384615384617</v>
      </c>
      <c r="U153" s="43">
        <f ca="1">SUM(U154:U160)</f>
        <v>0</v>
      </c>
      <c r="V153" s="43">
        <f t="shared" ca="1" si="132"/>
        <v>54788.923076923078</v>
      </c>
      <c r="W153" s="43">
        <f ca="1">SUM(W154:W160)</f>
        <v>0</v>
      </c>
      <c r="X153" s="43">
        <f t="shared" ca="1" si="132"/>
        <v>388080</v>
      </c>
      <c r="Y153" s="43">
        <f t="shared" ca="1" si="132"/>
        <v>476606.88547008543</v>
      </c>
      <c r="Z153" s="40">
        <f t="shared" ca="1" si="132"/>
        <v>17316.737777777777</v>
      </c>
      <c r="AA153" s="40">
        <f t="shared" ca="1" si="132"/>
        <v>31603.307692307695</v>
      </c>
      <c r="AB153" s="40">
        <f ca="1">SUM(AB154:AB160)</f>
        <v>0</v>
      </c>
      <c r="AC153" s="40">
        <f t="shared" ca="1" si="132"/>
        <v>79443.938461538462</v>
      </c>
      <c r="AD153" s="40">
        <f ca="1">SUM(AD154:AD160)</f>
        <v>0</v>
      </c>
      <c r="AE153" s="40">
        <f t="shared" ca="1" si="132"/>
        <v>446291.99999999994</v>
      </c>
      <c r="AF153" s="40">
        <f t="shared" ca="1" si="132"/>
        <v>574655.98393162386</v>
      </c>
    </row>
    <row r="154" spans="1:32">
      <c r="A154" t="str" cm="1">
        <f t="array" ref="A154">IF(ISBLANK(F154),"",INDEX(CompList[ID],_xlfn.XMATCH(F154,CompList[items],0)))</f>
        <v>ME00019</v>
      </c>
      <c r="E154">
        <v>1</v>
      </c>
      <c r="F154" t="s">
        <v>3328</v>
      </c>
      <c r="G154">
        <v>1</v>
      </c>
      <c r="H154">
        <v>1</v>
      </c>
      <c r="I154">
        <f ca="1">IF(ISBLANK(G154),"",G154*OFFSET(I154,-E154,-6))</f>
        <v>1</v>
      </c>
      <c r="J154">
        <f ca="1">IF(ISBLANK(H154),"",H154*OFFSET(J154,-E154,-6))</f>
        <v>1</v>
      </c>
      <c r="K154" s="10">
        <v>0.15</v>
      </c>
      <c r="L154" s="10">
        <f>Drivers!$B$12</f>
        <v>0.45</v>
      </c>
      <c r="M154" s="37" cm="1">
        <f t="array" aca="1" ref="M154" ca="1">IF(ISBLANK($F154),"",INDEX(CompList[Design
'[h']],_xlfn.XMATCH($F154,CompList[items],0)))*I154</f>
        <v>2.4888888888888889</v>
      </c>
      <c r="N154" s="37" cm="1">
        <f t="array" aca="1" ref="N154" ca="1">IF(ISBLANK($F154),"",INDEX(CompList[Construction
'[h']],_xlfn.XMATCH($F154,CompList[items],0)))*J154</f>
        <v>1.9230769230769231</v>
      </c>
      <c r="O154" s="37" cm="1">
        <f t="array" aca="1" ref="O154" ca="1">IF(ISBLANK($F154),"",INDEX(CompList[Debug/Tryout '[h']],_xlfn.XMATCH($F154,CompList[items],0)))*J154</f>
        <v>0</v>
      </c>
      <c r="P154" s="37" cm="1">
        <f t="array" aca="1" ref="P154" ca="1">IF(ISBLANK($F154),"",INDEX(CompList[Installation
'[h']],_xlfn.XMATCH($F154,CompList[items],0)))*J154</f>
        <v>0</v>
      </c>
      <c r="Q154" s="37" cm="1">
        <f t="array" aca="1" ref="Q154" ca="1">IF(ISBLANK($F154),"",INDEX(CompList[Start up @ Client '[h']],_xlfn.XMATCH($F154,CompList[items],0)))*J154</f>
        <v>0</v>
      </c>
      <c r="R154" s="37" cm="1">
        <f t="array" ref="R154">IF(ISBLANK($F154),"",INDEX(CompList[Materail
Rate
 '[$/qua']],_xlfn.XMATCH($F154,CompList[items],0)))</f>
        <v>6281</v>
      </c>
      <c r="S154" s="33">
        <f ca="1">M154*Drivers!$D$4</f>
        <v>154.3111111111111</v>
      </c>
      <c r="T154" s="33">
        <f ca="1">N154*Drivers!$D$4</f>
        <v>119.23076923076924</v>
      </c>
      <c r="U154" s="33">
        <f ca="1">O154*Drivers!$D$4</f>
        <v>0</v>
      </c>
      <c r="V154" s="33">
        <f ca="1">P154*Drivers!$D$4</f>
        <v>0</v>
      </c>
      <c r="W154" s="33">
        <f ca="1">Q154*Drivers!$D$4</f>
        <v>0</v>
      </c>
      <c r="X154" s="33">
        <f t="shared" ref="X154:X160" ca="1" si="133">R154*J154</f>
        <v>6281</v>
      </c>
      <c r="Y154" s="33">
        <f ca="1">SUM(S154:X154)</f>
        <v>6554.5418803418806</v>
      </c>
      <c r="Z154">
        <f t="shared" ref="Z154:Z160" ca="1" si="134">S154*($L154+1)</f>
        <v>223.7511111111111</v>
      </c>
      <c r="AA154">
        <f t="shared" ref="AA154:AB160" ca="1" si="135">T154*($L154+1)</f>
        <v>172.88461538461539</v>
      </c>
      <c r="AB154">
        <f t="shared" ca="1" si="135"/>
        <v>0</v>
      </c>
      <c r="AC154">
        <f t="shared" ref="AC154:AD160" ca="1" si="136">V154*($L154+1)</f>
        <v>0</v>
      </c>
      <c r="AD154">
        <f t="shared" ca="1" si="136"/>
        <v>0</v>
      </c>
      <c r="AE154">
        <f t="shared" ref="AE154:AE160" ca="1" si="137">X154*(K154+1)</f>
        <v>7223.15</v>
      </c>
      <c r="AF154">
        <f t="shared" ref="AF154:AF160" ca="1" si="138">SUM(Z154:AE154)</f>
        <v>7619.7857264957265</v>
      </c>
    </row>
    <row r="155" spans="1:32">
      <c r="A155" t="str" cm="1">
        <f t="array" ref="A155">IF(ISBLANK(F155),"",INDEX(CompList[ID],_xlfn.XMATCH(F155,CompList[items],0)))</f>
        <v>ME00175</v>
      </c>
      <c r="E155">
        <v>2</v>
      </c>
      <c r="F155" t="s">
        <v>3437</v>
      </c>
      <c r="G155">
        <v>4</v>
      </c>
      <c r="H155">
        <v>4</v>
      </c>
      <c r="I155">
        <f t="shared" ref="I155:I160" ca="1" si="139">IF(ISBLANK(G155),"",G155*OFFSET(I155,-E155,-6))</f>
        <v>4</v>
      </c>
      <c r="J155">
        <f t="shared" ref="J155:J160" ca="1" si="140">IF(ISBLANK(H155),"",H155*OFFSET(J155,-E155,-6))</f>
        <v>4</v>
      </c>
      <c r="K155" s="10">
        <v>0.15</v>
      </c>
      <c r="L155" s="10">
        <f>Drivers!$B$12</f>
        <v>0.45</v>
      </c>
      <c r="M155" s="37" cm="1">
        <f t="array" aca="1" ref="M155" ca="1">IF(ISBLANK($F155),"",INDEX(CompList[Design
'[h']],_xlfn.XMATCH($F155,CompList[items],0)))*I155</f>
        <v>78.888888888888886</v>
      </c>
      <c r="N155" s="37" cm="1">
        <f t="array" aca="1" ref="N155" ca="1">IF(ISBLANK($F155),"",INDEX(CompList[Construction
'[h']],_xlfn.XMATCH($F155,CompList[items],0)))*J155</f>
        <v>0</v>
      </c>
      <c r="O155" s="37" cm="1">
        <f t="array" aca="1" ref="O155" ca="1">IF(ISBLANK($F155),"",INDEX(CompList[Debug/Tryout '[h']],_xlfn.XMATCH($F155,CompList[items],0)))*J155</f>
        <v>0</v>
      </c>
      <c r="P155" s="37" cm="1">
        <f t="array" aca="1" ref="P155" ca="1">IF(ISBLANK($F155),"",INDEX(CompList[Installation
'[h']],_xlfn.XMATCH($F155,CompList[items],0)))*J155</f>
        <v>516.92307692307691</v>
      </c>
      <c r="Q155" s="37" cm="1">
        <f t="array" aca="1" ref="Q155" ca="1">IF(ISBLANK($F155),"",INDEX(CompList[Start up @ Client '[h']],_xlfn.XMATCH($F155,CompList[items],0)))*J155</f>
        <v>0</v>
      </c>
      <c r="R155" s="37" cm="1">
        <f t="array" ref="R155">IF(ISBLANK($F155),"",INDEX(CompList[Materail
Rate
 '[$/qua']],_xlfn.XMATCH($F155,CompList[items],0)))</f>
        <v>63557</v>
      </c>
      <c r="S155" s="33">
        <f ca="1">M155*Drivers!$D$4</f>
        <v>4891.1111111111113</v>
      </c>
      <c r="T155" s="33">
        <f ca="1">N155*Drivers!$D$4</f>
        <v>0</v>
      </c>
      <c r="U155" s="33">
        <f ca="1">O155*Drivers!$D$4</f>
        <v>0</v>
      </c>
      <c r="V155" s="33">
        <f ca="1">P155*Drivers!$D$4</f>
        <v>32049.23076923077</v>
      </c>
      <c r="W155" s="33">
        <f ca="1">Q155*Drivers!$D$4</f>
        <v>0</v>
      </c>
      <c r="X155" s="33">
        <f t="shared" ca="1" si="133"/>
        <v>254228</v>
      </c>
      <c r="Y155" s="33">
        <f t="shared" ref="Y155:Y160" ca="1" si="141">SUM(S155:X155)</f>
        <v>291168.34188034188</v>
      </c>
      <c r="Z155">
        <f t="shared" ca="1" si="134"/>
        <v>7092.1111111111113</v>
      </c>
      <c r="AA155">
        <f t="shared" ca="1" si="135"/>
        <v>0</v>
      </c>
      <c r="AB155">
        <f t="shared" ca="1" si="135"/>
        <v>0</v>
      </c>
      <c r="AC155">
        <f t="shared" ca="1" si="136"/>
        <v>46471.384615384617</v>
      </c>
      <c r="AD155">
        <f t="shared" ca="1" si="136"/>
        <v>0</v>
      </c>
      <c r="AE155">
        <f t="shared" ca="1" si="137"/>
        <v>292362.19999999995</v>
      </c>
      <c r="AF155">
        <f t="shared" ca="1" si="138"/>
        <v>345925.6957264957</v>
      </c>
    </row>
    <row r="156" spans="1:32">
      <c r="A156" t="str" cm="1">
        <f t="array" ref="A156">IF(ISBLANK(F156),"",INDEX(CompList[ID],_xlfn.XMATCH(F156,CompList[items],0)))</f>
        <v>ME00023</v>
      </c>
      <c r="E156">
        <v>3</v>
      </c>
      <c r="F156" t="s">
        <v>3332</v>
      </c>
      <c r="G156">
        <v>1</v>
      </c>
      <c r="H156">
        <v>7</v>
      </c>
      <c r="I156">
        <f t="shared" ca="1" si="139"/>
        <v>1</v>
      </c>
      <c r="J156">
        <f t="shared" ca="1" si="140"/>
        <v>7</v>
      </c>
      <c r="K156" s="10">
        <v>0.15</v>
      </c>
      <c r="L156" s="10">
        <f>Drivers!$B$12</f>
        <v>0.45</v>
      </c>
      <c r="M156" s="37" cm="1">
        <f t="array" aca="1" ref="M156" ca="1">IF(ISBLANK($F156),"",INDEX(CompList[Design
'[h']],_xlfn.XMATCH($F156,CompList[items],0)))*I156</f>
        <v>3.7333333333333334</v>
      </c>
      <c r="N156" s="37" cm="1">
        <f t="array" aca="1" ref="N156" ca="1">IF(ISBLANK($F156),"",INDEX(CompList[Construction
'[h']],_xlfn.XMATCH($F156,CompList[items],0)))*J156</f>
        <v>8.0769230769230766</v>
      </c>
      <c r="O156" s="37" cm="1">
        <f t="array" aca="1" ref="O156" ca="1">IF(ISBLANK($F156),"",INDEX(CompList[Debug/Tryout '[h']],_xlfn.XMATCH($F156,CompList[items],0)))*J156</f>
        <v>0</v>
      </c>
      <c r="P156" s="37" cm="1">
        <f t="array" aca="1" ref="P156" ca="1">IF(ISBLANK($F156),"",INDEX(CompList[Installation
'[h']],_xlfn.XMATCH($F156,CompList[items],0)))*J156</f>
        <v>0</v>
      </c>
      <c r="Q156" s="37" cm="1">
        <f t="array" aca="1" ref="Q156" ca="1">IF(ISBLANK($F156),"",INDEX(CompList[Start up @ Client '[h']],_xlfn.XMATCH($F156,CompList[items],0)))*J156</f>
        <v>0</v>
      </c>
      <c r="R156" s="37" cm="1">
        <f t="array" ref="R156">IF(ISBLANK($F156),"",INDEX(CompList[Materail
Rate
 '[$/qua']],_xlfn.XMATCH($F156,CompList[items],0)))</f>
        <v>5853</v>
      </c>
      <c r="S156" s="33">
        <f ca="1">M156*Drivers!$D$4</f>
        <v>231.46666666666667</v>
      </c>
      <c r="T156" s="33">
        <f ca="1">N156*Drivers!$D$4</f>
        <v>500.76923076923077</v>
      </c>
      <c r="U156" s="33">
        <f ca="1">O156*Drivers!$D$4</f>
        <v>0</v>
      </c>
      <c r="V156" s="33">
        <f ca="1">P156*Drivers!$D$4</f>
        <v>0</v>
      </c>
      <c r="W156" s="33">
        <f ca="1">Q156*Drivers!$D$4</f>
        <v>0</v>
      </c>
      <c r="X156" s="33">
        <f t="shared" ca="1" si="133"/>
        <v>40971</v>
      </c>
      <c r="Y156" s="33">
        <f t="shared" ca="1" si="141"/>
        <v>41703.235897435894</v>
      </c>
      <c r="Z156">
        <f t="shared" ca="1" si="134"/>
        <v>335.62666666666667</v>
      </c>
      <c r="AA156">
        <f t="shared" ca="1" si="135"/>
        <v>726.11538461538464</v>
      </c>
      <c r="AB156">
        <f t="shared" ca="1" si="135"/>
        <v>0</v>
      </c>
      <c r="AC156">
        <f t="shared" ca="1" si="136"/>
        <v>0</v>
      </c>
      <c r="AD156">
        <f t="shared" ca="1" si="136"/>
        <v>0</v>
      </c>
      <c r="AE156">
        <f t="shared" ca="1" si="137"/>
        <v>47116.649999999994</v>
      </c>
      <c r="AF156">
        <f t="shared" ca="1" si="138"/>
        <v>48178.392051282048</v>
      </c>
    </row>
    <row r="157" spans="1:32">
      <c r="A157" t="str" cm="1">
        <f t="array" ref="A157">IF(ISBLANK(F157),"",INDEX(CompList[ID],_xlfn.XMATCH(F157,CompList[items],0)))</f>
        <v>ME00196</v>
      </c>
      <c r="E157">
        <v>4</v>
      </c>
      <c r="F157" t="s">
        <v>14</v>
      </c>
      <c r="G157">
        <v>2</v>
      </c>
      <c r="H157">
        <v>2</v>
      </c>
      <c r="I157">
        <f t="shared" ca="1" si="139"/>
        <v>2</v>
      </c>
      <c r="J157">
        <f t="shared" ca="1" si="140"/>
        <v>2</v>
      </c>
      <c r="K157" s="10">
        <v>0.15</v>
      </c>
      <c r="L157" s="10">
        <f>Drivers!$B$12</f>
        <v>0.45</v>
      </c>
      <c r="M157" s="37" cm="1">
        <f t="array" aca="1" ref="M157" ca="1">IF(ISBLANK($F157),"",INDEX(CompList[Design
'[h']],_xlfn.XMATCH($F157,CompList[items],0)))*I157</f>
        <v>4.9777777777777779</v>
      </c>
      <c r="N157" s="37" cm="1">
        <f t="array" aca="1" ref="N157" ca="1">IF(ISBLANK($F157),"",INDEX(CompList[Construction
'[h']],_xlfn.XMATCH($F157,CompList[items],0)))*J157</f>
        <v>0</v>
      </c>
      <c r="O157" s="37" cm="1">
        <f t="array" aca="1" ref="O157" ca="1">IF(ISBLANK($F157),"",INDEX(CompList[Debug/Tryout '[h']],_xlfn.XMATCH($F157,CompList[items],0)))*J157</f>
        <v>0</v>
      </c>
      <c r="P157" s="37" cm="1">
        <f t="array" aca="1" ref="P157" ca="1">IF(ISBLANK($F157),"",INDEX(CompList[Installation
'[h']],_xlfn.XMATCH($F157,CompList[items],0)))*J157</f>
        <v>12.307692307692308</v>
      </c>
      <c r="Q157" s="37" cm="1">
        <f t="array" aca="1" ref="Q157" ca="1">IF(ISBLANK($F157),"",INDEX(CompList[Start up @ Client '[h']],_xlfn.XMATCH($F157,CompList[items],0)))*J157</f>
        <v>0</v>
      </c>
      <c r="R157" s="37" cm="1">
        <f t="array" ref="R157">IF(ISBLANK($F157),"",INDEX(CompList[Materail
Rate
 '[$/qua']],_xlfn.XMATCH($F157,CompList[items],0)))</f>
        <v>1382</v>
      </c>
      <c r="S157" s="33">
        <f ca="1">M157*Drivers!$D$4</f>
        <v>308.62222222222221</v>
      </c>
      <c r="T157" s="33">
        <f ca="1">N157*Drivers!$D$4</f>
        <v>0</v>
      </c>
      <c r="U157" s="33">
        <f ca="1">O157*Drivers!$D$4</f>
        <v>0</v>
      </c>
      <c r="V157" s="33">
        <f ca="1">P157*Drivers!$D$4</f>
        <v>763.07692307692309</v>
      </c>
      <c r="W157" s="33">
        <f ca="1">Q157*Drivers!$D$4</f>
        <v>0</v>
      </c>
      <c r="X157" s="33">
        <f t="shared" ca="1" si="133"/>
        <v>2764</v>
      </c>
      <c r="Y157" s="33">
        <f t="shared" ca="1" si="141"/>
        <v>3835.6991452991451</v>
      </c>
      <c r="Z157">
        <f t="shared" ca="1" si="134"/>
        <v>447.5022222222222</v>
      </c>
      <c r="AA157">
        <f t="shared" ca="1" si="135"/>
        <v>0</v>
      </c>
      <c r="AB157">
        <f t="shared" ca="1" si="135"/>
        <v>0</v>
      </c>
      <c r="AC157">
        <f t="shared" ca="1" si="136"/>
        <v>1106.4615384615386</v>
      </c>
      <c r="AD157">
        <f t="shared" ca="1" si="136"/>
        <v>0</v>
      </c>
      <c r="AE157">
        <f t="shared" ca="1" si="137"/>
        <v>3178.6</v>
      </c>
      <c r="AF157">
        <f t="shared" ca="1" si="138"/>
        <v>4732.5637606837608</v>
      </c>
    </row>
    <row r="158" spans="1:32">
      <c r="A158" t="str" cm="1">
        <f t="array" ref="A158">IF(ISBLANK(F158),"",INDEX(CompList[ID],_xlfn.XMATCH(F158,CompList[items],0)))</f>
        <v>ME00022</v>
      </c>
      <c r="E158">
        <v>5</v>
      </c>
      <c r="F158" t="s">
        <v>3331</v>
      </c>
      <c r="G158">
        <v>2</v>
      </c>
      <c r="H158">
        <v>2</v>
      </c>
      <c r="I158">
        <f t="shared" ca="1" si="139"/>
        <v>2</v>
      </c>
      <c r="J158">
        <f t="shared" ca="1" si="140"/>
        <v>2</v>
      </c>
      <c r="K158" s="10">
        <v>0.15</v>
      </c>
      <c r="L158" s="10">
        <f>Drivers!$B$12</f>
        <v>0.45</v>
      </c>
      <c r="M158" s="37" cm="1">
        <f t="array" aca="1" ref="M158" ca="1">IF(ISBLANK($F158),"",INDEX(CompList[Design
'[h']],_xlfn.XMATCH($F158,CompList[items],0)))*I158</f>
        <v>0</v>
      </c>
      <c r="N158" s="37" cm="1">
        <f t="array" aca="1" ref="N158" ca="1">IF(ISBLANK($F158),"",INDEX(CompList[Construction
'[h']],_xlfn.XMATCH($F158,CompList[items],0)))*J158</f>
        <v>0</v>
      </c>
      <c r="O158" s="37" cm="1">
        <f t="array" aca="1" ref="O158" ca="1">IF(ISBLANK($F158),"",INDEX(CompList[Debug/Tryout '[h']],_xlfn.XMATCH($F158,CompList[items],0)))*J158</f>
        <v>0</v>
      </c>
      <c r="P158" s="37" cm="1">
        <f t="array" aca="1" ref="P158" ca="1">IF(ISBLANK($F158),"",INDEX(CompList[Installation
'[h']],_xlfn.XMATCH($F158,CompList[items],0)))*J158</f>
        <v>0</v>
      </c>
      <c r="Q158" s="37" cm="1">
        <f t="array" aca="1" ref="Q158" ca="1">IF(ISBLANK($F158),"",INDEX(CompList[Start up @ Client '[h']],_xlfn.XMATCH($F158,CompList[items],0)))*J158</f>
        <v>0</v>
      </c>
      <c r="R158" s="37" cm="1">
        <f t="array" ref="R158">IF(ISBLANK($F158),"",INDEX(CompList[Materail
Rate
 '[$/qua']],_xlfn.XMATCH($F158,CompList[items],0)))</f>
        <v>1080</v>
      </c>
      <c r="S158" s="33">
        <f ca="1">M158*Drivers!$D$4</f>
        <v>0</v>
      </c>
      <c r="T158" s="33">
        <f ca="1">N158*Drivers!$D$4</f>
        <v>0</v>
      </c>
      <c r="U158" s="33">
        <f ca="1">O158*Drivers!$D$4</f>
        <v>0</v>
      </c>
      <c r="V158" s="33">
        <f ca="1">P158*Drivers!$D$4</f>
        <v>0</v>
      </c>
      <c r="W158" s="33">
        <f ca="1">Q158*Drivers!$D$4</f>
        <v>0</v>
      </c>
      <c r="X158" s="33">
        <f t="shared" ca="1" si="133"/>
        <v>2160</v>
      </c>
      <c r="Y158" s="33">
        <f t="shared" ca="1" si="141"/>
        <v>2160</v>
      </c>
      <c r="Z158">
        <f t="shared" ca="1" si="134"/>
        <v>0</v>
      </c>
      <c r="AA158">
        <f t="shared" ca="1" si="135"/>
        <v>0</v>
      </c>
      <c r="AB158">
        <f t="shared" ca="1" si="135"/>
        <v>0</v>
      </c>
      <c r="AC158">
        <f t="shared" ca="1" si="136"/>
        <v>0</v>
      </c>
      <c r="AD158">
        <f t="shared" ca="1" si="136"/>
        <v>0</v>
      </c>
      <c r="AE158">
        <f t="shared" ca="1" si="137"/>
        <v>2484</v>
      </c>
      <c r="AF158">
        <f t="shared" ca="1" si="138"/>
        <v>2484</v>
      </c>
    </row>
    <row r="159" spans="1:32">
      <c r="A159" t="str" cm="1">
        <f t="array" ref="A159">IF(ISBLANK(F159),"",INDEX(CompList[ID],_xlfn.XMATCH(F159,CompList[items],0)))</f>
        <v>ME00177</v>
      </c>
      <c r="E159">
        <v>6</v>
      </c>
      <c r="F159" t="s">
        <v>3439</v>
      </c>
      <c r="G159">
        <v>8</v>
      </c>
      <c r="H159">
        <v>8</v>
      </c>
      <c r="I159">
        <f t="shared" ca="1" si="139"/>
        <v>8</v>
      </c>
      <c r="J159">
        <f t="shared" ca="1" si="140"/>
        <v>8</v>
      </c>
      <c r="K159" s="10">
        <v>0.15</v>
      </c>
      <c r="L159" s="10">
        <f>Drivers!$B$12</f>
        <v>0.45</v>
      </c>
      <c r="M159" s="37" cm="1">
        <f t="array" aca="1" ref="M159" ca="1">IF(ISBLANK($F159),"",INDEX(CompList[Design
'[h']],_xlfn.XMATCH($F159,CompList[items],0)))*I159</f>
        <v>0</v>
      </c>
      <c r="N159" s="37" cm="1">
        <f t="array" aca="1" ref="N159" ca="1">IF(ISBLANK($F159),"",INDEX(CompList[Construction
'[h']],_xlfn.XMATCH($F159,CompList[items],0)))*J159</f>
        <v>0</v>
      </c>
      <c r="O159" s="37" cm="1">
        <f t="array" aca="1" ref="O159" ca="1">IF(ISBLANK($F159),"",INDEX(CompList[Debug/Tryout '[h']],_xlfn.XMATCH($F159,CompList[items],0)))*J159</f>
        <v>0</v>
      </c>
      <c r="P159" s="37" cm="1">
        <f t="array" aca="1" ref="P159" ca="1">IF(ISBLANK($F159),"",INDEX(CompList[Installation
'[h']],_xlfn.XMATCH($F159,CompList[items],0)))*J159</f>
        <v>0</v>
      </c>
      <c r="Q159" s="37" cm="1">
        <f t="array" aca="1" ref="Q159" ca="1">IF(ISBLANK($F159),"",INDEX(CompList[Start up @ Client '[h']],_xlfn.XMATCH($F159,CompList[items],0)))*J159</f>
        <v>0</v>
      </c>
      <c r="R159" s="37" cm="1">
        <f t="array" ref="R159">IF(ISBLANK($F159),"",INDEX(CompList[Materail
Rate
 '[$/qua']],_xlfn.XMATCH($F159,CompList[items],0)))</f>
        <v>4714</v>
      </c>
      <c r="S159" s="33">
        <f ca="1">M159*Drivers!$D$4</f>
        <v>0</v>
      </c>
      <c r="T159" s="33">
        <f ca="1">N159*Drivers!$D$4</f>
        <v>0</v>
      </c>
      <c r="U159" s="33">
        <f ca="1">O159*Drivers!$D$4</f>
        <v>0</v>
      </c>
      <c r="V159" s="33">
        <f ca="1">P159*Drivers!$D$4</f>
        <v>0</v>
      </c>
      <c r="W159" s="33">
        <f ca="1">Q159*Drivers!$D$4</f>
        <v>0</v>
      </c>
      <c r="X159" s="33">
        <f t="shared" ca="1" si="133"/>
        <v>37712</v>
      </c>
      <c r="Y159" s="33">
        <f t="shared" ca="1" si="141"/>
        <v>37712</v>
      </c>
      <c r="Z159">
        <f t="shared" ca="1" si="134"/>
        <v>0</v>
      </c>
      <c r="AA159">
        <f t="shared" ca="1" si="135"/>
        <v>0</v>
      </c>
      <c r="AB159">
        <f t="shared" ca="1" si="135"/>
        <v>0</v>
      </c>
      <c r="AC159">
        <f t="shared" ca="1" si="136"/>
        <v>0</v>
      </c>
      <c r="AD159">
        <f t="shared" ca="1" si="136"/>
        <v>0</v>
      </c>
      <c r="AE159">
        <f t="shared" ca="1" si="137"/>
        <v>43368.799999999996</v>
      </c>
      <c r="AF159">
        <f t="shared" ca="1" si="138"/>
        <v>43368.799999999996</v>
      </c>
    </row>
    <row r="160" spans="1:32">
      <c r="A160" t="str" cm="1">
        <f t="array" ref="A160">IF(ISBLANK(F160),"",INDEX(CompList[ID],_xlfn.XMATCH(F160,CompList[items],0)))</f>
        <v>ME00116</v>
      </c>
      <c r="E160">
        <v>7</v>
      </c>
      <c r="F160" t="s">
        <v>86</v>
      </c>
      <c r="G160">
        <v>4</v>
      </c>
      <c r="H160">
        <v>4</v>
      </c>
      <c r="I160">
        <f t="shared" ca="1" si="139"/>
        <v>4</v>
      </c>
      <c r="J160">
        <f t="shared" ca="1" si="140"/>
        <v>4</v>
      </c>
      <c r="K160" s="10">
        <v>0.15</v>
      </c>
      <c r="L160" s="10">
        <f>Drivers!$B$12</f>
        <v>0.45</v>
      </c>
      <c r="M160" s="37" cm="1">
        <f t="array" aca="1" ref="M160" ca="1">IF(ISBLANK($F160),"",INDEX(CompList[Design
'[h']],_xlfn.XMATCH($F160,CompList[items],0)))*I160</f>
        <v>102.53333333333333</v>
      </c>
      <c r="N160" s="37" cm="1">
        <f t="array" aca="1" ref="N160" ca="1">IF(ISBLANK($F160),"",INDEX(CompList[Construction
'[h']],_xlfn.XMATCH($F160,CompList[items],0)))*J160</f>
        <v>341.53846153846155</v>
      </c>
      <c r="O160" s="37" cm="1">
        <f t="array" aca="1" ref="O160" ca="1">IF(ISBLANK($F160),"",INDEX(CompList[Debug/Tryout '[h']],_xlfn.XMATCH($F160,CompList[items],0)))*J160</f>
        <v>0</v>
      </c>
      <c r="P160" s="37" cm="1">
        <f t="array" aca="1" ref="P160" ca="1">IF(ISBLANK($F160),"",INDEX(CompList[Installation
'[h']],_xlfn.XMATCH($F160,CompList[items],0)))*J160</f>
        <v>354.46153846153845</v>
      </c>
      <c r="Q160" s="37" cm="1">
        <f t="array" aca="1" ref="Q160" ca="1">IF(ISBLANK($F160),"",INDEX(CompList[Start up @ Client '[h']],_xlfn.XMATCH($F160,CompList[items],0)))*J160</f>
        <v>0</v>
      </c>
      <c r="R160" s="37" cm="1">
        <f t="array" ref="R160">IF(ISBLANK($F160),"",INDEX(CompList[Materail
Rate
 '[$/qua']],_xlfn.XMATCH($F160,CompList[items],0)))</f>
        <v>10991</v>
      </c>
      <c r="S160" s="33">
        <f ca="1">M160*Drivers!$D$4</f>
        <v>6357.0666666666666</v>
      </c>
      <c r="T160" s="33">
        <f ca="1">N160*Drivers!$D$4</f>
        <v>21175.384615384617</v>
      </c>
      <c r="U160" s="33">
        <f ca="1">O160*Drivers!$D$4</f>
        <v>0</v>
      </c>
      <c r="V160" s="33">
        <f ca="1">P160*Drivers!$D$4</f>
        <v>21976.615384615383</v>
      </c>
      <c r="W160" s="33">
        <f ca="1">Q160*Drivers!$D$4</f>
        <v>0</v>
      </c>
      <c r="X160" s="33">
        <f t="shared" ca="1" si="133"/>
        <v>43964</v>
      </c>
      <c r="Y160" s="33">
        <f t="shared" ca="1" si="141"/>
        <v>93473.066666666666</v>
      </c>
      <c r="Z160">
        <f t="shared" ca="1" si="134"/>
        <v>9217.746666666666</v>
      </c>
      <c r="AA160">
        <f t="shared" ca="1" si="135"/>
        <v>30704.307692307695</v>
      </c>
      <c r="AB160">
        <f t="shared" ca="1" si="135"/>
        <v>0</v>
      </c>
      <c r="AC160">
        <f t="shared" ca="1" si="136"/>
        <v>31866.092307692303</v>
      </c>
      <c r="AD160">
        <f t="shared" ca="1" si="136"/>
        <v>0</v>
      </c>
      <c r="AE160">
        <f t="shared" ca="1" si="137"/>
        <v>50558.6</v>
      </c>
      <c r="AF160">
        <f t="shared" ca="1" si="138"/>
        <v>122346.74666666667</v>
      </c>
    </row>
    <row r="161" spans="1:32" s="40" customFormat="1">
      <c r="A161" s="40" t="str" cm="1">
        <f t="array" ref="A161">IF(ISBLANK(F161),"",INDEX(CompList[ID],_xlfn.XMATCH(F161,CompList[items],0)))</f>
        <v/>
      </c>
      <c r="B161" s="40" t="s">
        <v>3937</v>
      </c>
      <c r="C161" s="40">
        <v>1</v>
      </c>
      <c r="D161" s="40">
        <v>1</v>
      </c>
      <c r="K161" s="41"/>
      <c r="L161" s="41"/>
      <c r="M161" s="42">
        <f ca="1">SUM(M162:M164)</f>
        <v>60.355555555555554</v>
      </c>
      <c r="N161" s="42">
        <f ca="1">SUM(N162:N164)</f>
        <v>137.30769230769229</v>
      </c>
      <c r="O161" s="42">
        <f ca="1">SUM(O162:O164)</f>
        <v>0</v>
      </c>
      <c r="P161" s="42">
        <f ca="1">SUM(P162:P164)</f>
        <v>34.46153846153846</v>
      </c>
      <c r="Q161" s="42">
        <f ca="1">SUM(Q162:Q164)</f>
        <v>0</v>
      </c>
      <c r="R161" s="42"/>
      <c r="S161" s="43">
        <f t="shared" ref="S161:AF161" ca="1" si="142">SUM(S162:S164)</f>
        <v>3742.0444444444447</v>
      </c>
      <c r="T161" s="43">
        <f t="shared" ca="1" si="142"/>
        <v>8513.076923076922</v>
      </c>
      <c r="U161" s="43">
        <f ca="1">SUM(U162:U164)</f>
        <v>0</v>
      </c>
      <c r="V161" s="43">
        <f t="shared" ca="1" si="142"/>
        <v>2136.6153846153843</v>
      </c>
      <c r="W161" s="43">
        <f ca="1">SUM(W162:W164)</f>
        <v>0</v>
      </c>
      <c r="X161" s="43">
        <f t="shared" ca="1" si="142"/>
        <v>18717</v>
      </c>
      <c r="Y161" s="43">
        <f t="shared" ca="1" si="142"/>
        <v>33108.736752136756</v>
      </c>
      <c r="Z161" s="40">
        <f t="shared" ca="1" si="142"/>
        <v>5425.9644444444448</v>
      </c>
      <c r="AA161" s="40">
        <f t="shared" ca="1" si="142"/>
        <v>12343.961538461539</v>
      </c>
      <c r="AB161" s="40">
        <f ca="1">SUM(AB162:AB164)</f>
        <v>0</v>
      </c>
      <c r="AC161" s="40">
        <f t="shared" ca="1" si="142"/>
        <v>3098.0923076923073</v>
      </c>
      <c r="AD161" s="40">
        <f ca="1">SUM(AD162:AD164)</f>
        <v>0</v>
      </c>
      <c r="AE161" s="40">
        <f t="shared" ca="1" si="142"/>
        <v>23396.25</v>
      </c>
      <c r="AF161" s="40">
        <f t="shared" ca="1" si="142"/>
        <v>44264.268290598287</v>
      </c>
    </row>
    <row r="162" spans="1:32">
      <c r="A162" t="str" cm="1">
        <f t="array" ref="A162">IF(ISBLANK(F162),"",INDEX(CompList[ID],_xlfn.XMATCH(F162,CompList[items],0)))</f>
        <v>ME00050</v>
      </c>
      <c r="E162">
        <v>1</v>
      </c>
      <c r="F162" s="38" t="s">
        <v>3353</v>
      </c>
      <c r="G162">
        <v>2</v>
      </c>
      <c r="H162">
        <v>2</v>
      </c>
      <c r="I162">
        <f ca="1">IF(ISBLANK(G162),"",G162*OFFSET(I162,-E162,-6))</f>
        <v>2</v>
      </c>
      <c r="J162">
        <f ca="1">IF(ISBLANK(H162),"",H162*OFFSET(J162,-E162,-6))</f>
        <v>2</v>
      </c>
      <c r="K162" s="10">
        <f>Drivers!$B$11</f>
        <v>0.25</v>
      </c>
      <c r="L162" s="10">
        <f>Drivers!$B$12</f>
        <v>0.45</v>
      </c>
      <c r="M162" s="37" cm="1">
        <f t="array" aca="1" ref="M162" ca="1">IF(ISBLANK($F162),"",INDEX(CompList[Design
'[h']],_xlfn.XMATCH($F162,CompList[items],0)))*I162</f>
        <v>47.288888888888891</v>
      </c>
      <c r="N162" s="37" cm="1">
        <f t="array" aca="1" ref="N162" ca="1">IF(ISBLANK($F162),"",INDEX(CompList[Construction
'[h']],_xlfn.XMATCH($F162,CompList[items],0)))*J162</f>
        <v>129.23076923076923</v>
      </c>
      <c r="O162" s="37" cm="1">
        <f t="array" aca="1" ref="O162" ca="1">IF(ISBLANK($F162),"",INDEX(CompList[Debug/Tryout '[h']],_xlfn.XMATCH($F162,CompList[items],0)))*J162</f>
        <v>0</v>
      </c>
      <c r="P162" s="37" cm="1">
        <f t="array" aca="1" ref="P162" ca="1">IF(ISBLANK($F162),"",INDEX(CompList[Installation
'[h']],_xlfn.XMATCH($F162,CompList[items],0)))*J162</f>
        <v>34.46153846153846</v>
      </c>
      <c r="Q162" s="37" cm="1">
        <f t="array" aca="1" ref="Q162" ca="1">IF(ISBLANK($F162),"",INDEX(CompList[Start up @ Client '[h']],_xlfn.XMATCH($F162,CompList[items],0)))*J162</f>
        <v>0</v>
      </c>
      <c r="R162" s="37" cm="1">
        <f t="array" ref="R162">IF(ISBLANK($F162),"",INDEX(CompList[Materail
Rate
 '[$/qua']],_xlfn.XMATCH($F162,CompList[items],0)))</f>
        <v>4540</v>
      </c>
      <c r="S162" s="33">
        <f ca="1">M162*Drivers!$D$4</f>
        <v>2931.9111111111115</v>
      </c>
      <c r="T162" s="33">
        <f ca="1">N162*Drivers!$D$4</f>
        <v>8012.3076923076924</v>
      </c>
      <c r="U162" s="33">
        <f ca="1">O162*Drivers!$D$4</f>
        <v>0</v>
      </c>
      <c r="V162" s="33">
        <f ca="1">P162*Drivers!$D$4</f>
        <v>2136.6153846153843</v>
      </c>
      <c r="W162" s="33">
        <f ca="1">Q162*Drivers!$D$4</f>
        <v>0</v>
      </c>
      <c r="X162" s="33">
        <f ca="1">R162*J162</f>
        <v>9080</v>
      </c>
      <c r="Y162" s="33">
        <f ca="1">SUM(S162:X162)</f>
        <v>22160.83418803419</v>
      </c>
      <c r="Z162">
        <f t="shared" ref="Z162:AB164" ca="1" si="143">S162*($L162+1)</f>
        <v>4251.2711111111112</v>
      </c>
      <c r="AA162">
        <f t="shared" ca="1" si="143"/>
        <v>11617.846153846154</v>
      </c>
      <c r="AB162">
        <f t="shared" ca="1" si="143"/>
        <v>0</v>
      </c>
      <c r="AC162">
        <f t="shared" ref="AC162:AD164" ca="1" si="144">V162*($L162+1)</f>
        <v>3098.0923076923073</v>
      </c>
      <c r="AD162">
        <f t="shared" ca="1" si="144"/>
        <v>0</v>
      </c>
      <c r="AE162">
        <f ca="1">X162*(K162+1)</f>
        <v>11350</v>
      </c>
      <c r="AF162">
        <f ca="1">SUM(Z162:AE162)</f>
        <v>30317.209572649572</v>
      </c>
    </row>
    <row r="163" spans="1:32">
      <c r="A163" t="str" cm="1">
        <f t="array" ref="A163">IF(ISBLANK(F163),"",INDEX(CompList[ID],_xlfn.XMATCH(F163,CompList[items],0)))</f>
        <v>ME00212</v>
      </c>
      <c r="E163">
        <v>2</v>
      </c>
      <c r="F163" s="38" t="s">
        <v>3458</v>
      </c>
      <c r="G163">
        <v>2</v>
      </c>
      <c r="H163">
        <v>2</v>
      </c>
      <c r="I163">
        <f ca="1">IF(ISBLANK(G163),"",G163*OFFSET(I163,-E163,-6))</f>
        <v>2</v>
      </c>
      <c r="J163">
        <f ca="1">IF(ISBLANK(H163),"",H163*OFFSET(J163,-E163,-6))</f>
        <v>2</v>
      </c>
      <c r="K163" s="10">
        <f>Drivers!$B$11</f>
        <v>0.25</v>
      </c>
      <c r="L163" s="10">
        <f>Drivers!$B$12</f>
        <v>0.45</v>
      </c>
      <c r="M163" s="37" cm="1">
        <f t="array" aca="1" ref="M163" ca="1">IF(ISBLANK($F163),"",INDEX(CompList[Design
'[h']],_xlfn.XMATCH($F163,CompList[items],0)))*I163</f>
        <v>4.9777777777777779</v>
      </c>
      <c r="N163" s="37" cm="1">
        <f t="array" aca="1" ref="N163" ca="1">IF(ISBLANK($F163),"",INDEX(CompList[Construction
'[h']],_xlfn.XMATCH($F163,CompList[items],0)))*J163</f>
        <v>5.384615384615385</v>
      </c>
      <c r="O163" s="37" cm="1">
        <f t="array" aca="1" ref="O163" ca="1">IF(ISBLANK($F163),"",INDEX(CompList[Debug/Tryout '[h']],_xlfn.XMATCH($F163,CompList[items],0)))*J163</f>
        <v>0</v>
      </c>
      <c r="P163" s="37" cm="1">
        <f t="array" aca="1" ref="P163" ca="1">IF(ISBLANK($F163),"",INDEX(CompList[Installation
'[h']],_xlfn.XMATCH($F163,CompList[items],0)))*J163</f>
        <v>0</v>
      </c>
      <c r="Q163" s="37" cm="1">
        <f t="array" aca="1" ref="Q163" ca="1">IF(ISBLANK($F163),"",INDEX(CompList[Start up @ Client '[h']],_xlfn.XMATCH($F163,CompList[items],0)))*J163</f>
        <v>0</v>
      </c>
      <c r="R163" s="37" cm="1">
        <f t="array" ref="R163">IF(ISBLANK($F163),"",INDEX(CompList[Materail
Rate
 '[$/qua']],_xlfn.XMATCH($F163,CompList[items],0)))</f>
        <v>2466</v>
      </c>
      <c r="S163" s="33">
        <f ca="1">M163*Drivers!$D$4</f>
        <v>308.62222222222221</v>
      </c>
      <c r="T163" s="33">
        <f ca="1">N163*Drivers!$D$4</f>
        <v>333.84615384615387</v>
      </c>
      <c r="U163" s="33">
        <f ca="1">O163*Drivers!$D$4</f>
        <v>0</v>
      </c>
      <c r="V163" s="33">
        <f ca="1">P163*Drivers!$D$4</f>
        <v>0</v>
      </c>
      <c r="W163" s="33">
        <f ca="1">Q163*Drivers!$D$4</f>
        <v>0</v>
      </c>
      <c r="X163" s="33">
        <f ca="1">R163*J163</f>
        <v>4932</v>
      </c>
      <c r="Y163" s="33">
        <f ca="1">SUM(S163:X163)</f>
        <v>5574.4683760683765</v>
      </c>
      <c r="Z163">
        <f t="shared" ca="1" si="143"/>
        <v>447.5022222222222</v>
      </c>
      <c r="AA163">
        <f t="shared" ca="1" si="143"/>
        <v>484.07692307692309</v>
      </c>
      <c r="AB163">
        <f t="shared" ca="1" si="143"/>
        <v>0</v>
      </c>
      <c r="AC163">
        <f t="shared" ca="1" si="144"/>
        <v>0</v>
      </c>
      <c r="AD163">
        <f t="shared" ca="1" si="144"/>
        <v>0</v>
      </c>
      <c r="AE163">
        <f ca="1">X163*(K163+1)</f>
        <v>6165</v>
      </c>
      <c r="AF163">
        <f ca="1">SUM(Z163:AE163)</f>
        <v>7096.5791452991452</v>
      </c>
    </row>
    <row r="164" spans="1:32">
      <c r="A164" t="str" cm="1">
        <f t="array" ref="A164">IF(ISBLANK(F164),"",INDEX(CompList[ID],_xlfn.XMATCH(F164,CompList[items],0)))</f>
        <v>ME00106</v>
      </c>
      <c r="E164">
        <v>3</v>
      </c>
      <c r="F164" s="38" t="s">
        <v>3387</v>
      </c>
      <c r="G164">
        <v>1</v>
      </c>
      <c r="H164">
        <v>1</v>
      </c>
      <c r="I164">
        <f ca="1">IF(ISBLANK(G164),"",G164*OFFSET(I164,-E164,-6))</f>
        <v>1</v>
      </c>
      <c r="J164">
        <f ca="1">IF(ISBLANK(H164),"",H164*OFFSET(J164,-E164,-6))</f>
        <v>1</v>
      </c>
      <c r="K164" s="10">
        <f>Drivers!$B$11</f>
        <v>0.25</v>
      </c>
      <c r="L164" s="10">
        <f>Drivers!$B$12</f>
        <v>0.45</v>
      </c>
      <c r="M164" s="37" cm="1">
        <f t="array" aca="1" ref="M164" ca="1">IF(ISBLANK($F164),"",INDEX(CompList[Design
'[h']],_xlfn.XMATCH($F164,CompList[items],0)))*I164</f>
        <v>8.0888888888888886</v>
      </c>
      <c r="N164" s="37" cm="1">
        <f t="array" aca="1" ref="N164" ca="1">IF(ISBLANK($F164),"",INDEX(CompList[Construction
'[h']],_xlfn.XMATCH($F164,CompList[items],0)))*J164</f>
        <v>2.6923076923076925</v>
      </c>
      <c r="O164" s="37" cm="1">
        <f t="array" aca="1" ref="O164" ca="1">IF(ISBLANK($F164),"",INDEX(CompList[Debug/Tryout '[h']],_xlfn.XMATCH($F164,CompList[items],0)))*J164</f>
        <v>0</v>
      </c>
      <c r="P164" s="37" cm="1">
        <f t="array" aca="1" ref="P164" ca="1">IF(ISBLANK($F164),"",INDEX(CompList[Installation
'[h']],_xlfn.XMATCH($F164,CompList[items],0)))*J164</f>
        <v>0</v>
      </c>
      <c r="Q164" s="37" cm="1">
        <f t="array" aca="1" ref="Q164" ca="1">IF(ISBLANK($F164),"",INDEX(CompList[Start up @ Client '[h']],_xlfn.XMATCH($F164,CompList[items],0)))*J164</f>
        <v>0</v>
      </c>
      <c r="R164" s="37" cm="1">
        <f t="array" ref="R164">IF(ISBLANK($F164),"",INDEX(CompList[Materail
Rate
 '[$/qua']],_xlfn.XMATCH($F164,CompList[items],0)))</f>
        <v>4705</v>
      </c>
      <c r="S164" s="33">
        <f ca="1">M164*Drivers!$D$4</f>
        <v>501.51111111111106</v>
      </c>
      <c r="T164" s="33">
        <f ca="1">N164*Drivers!$D$4</f>
        <v>166.92307692307693</v>
      </c>
      <c r="U164" s="33">
        <f ca="1">O164*Drivers!$D$4</f>
        <v>0</v>
      </c>
      <c r="V164" s="33">
        <f ca="1">P164*Drivers!$D$4</f>
        <v>0</v>
      </c>
      <c r="W164" s="33">
        <f ca="1">Q164*Drivers!$D$4</f>
        <v>0</v>
      </c>
      <c r="X164" s="33">
        <f ca="1">R164*J164</f>
        <v>4705</v>
      </c>
      <c r="Y164" s="33">
        <f ca="1">SUM(S164:X164)</f>
        <v>5373.4341880341881</v>
      </c>
      <c r="Z164">
        <f t="shared" ca="1" si="143"/>
        <v>727.19111111111101</v>
      </c>
      <c r="AA164">
        <f t="shared" ca="1" si="143"/>
        <v>242.03846153846155</v>
      </c>
      <c r="AB164">
        <f t="shared" ca="1" si="143"/>
        <v>0</v>
      </c>
      <c r="AC164">
        <f t="shared" ca="1" si="144"/>
        <v>0</v>
      </c>
      <c r="AD164">
        <f t="shared" ca="1" si="144"/>
        <v>0</v>
      </c>
      <c r="AE164">
        <f ca="1">X164*(K164+1)</f>
        <v>5881.25</v>
      </c>
      <c r="AF164">
        <f ca="1">SUM(Z164:AE164)</f>
        <v>6850.4795726495722</v>
      </c>
    </row>
    <row r="165" spans="1:32" s="40" customFormat="1">
      <c r="A165" s="40" t="str" cm="1">
        <f t="array" ref="A165">IF(ISBLANK(F165),"",INDEX(CompList[ID],_xlfn.XMATCH(F165,CompList[items],0)))</f>
        <v/>
      </c>
      <c r="B165" s="40" t="s">
        <v>3856</v>
      </c>
      <c r="C165" s="40">
        <v>1</v>
      </c>
      <c r="D165" s="40">
        <v>1</v>
      </c>
      <c r="M165" s="42">
        <f ca="1">SUM(M166:M168)</f>
        <v>52.888888888888886</v>
      </c>
      <c r="N165" s="42">
        <f t="shared" ref="N165:AF165" ca="1" si="145">SUM(N166:N168)</f>
        <v>107.69230769230769</v>
      </c>
      <c r="O165" s="42">
        <f t="shared" ca="1" si="145"/>
        <v>0</v>
      </c>
      <c r="P165" s="42">
        <f t="shared" ca="1" si="145"/>
        <v>18.46153846153846</v>
      </c>
      <c r="Q165" s="42">
        <f t="shared" ca="1" si="145"/>
        <v>0</v>
      </c>
      <c r="R165" s="42"/>
      <c r="S165" s="43">
        <f t="shared" ca="1" si="145"/>
        <v>3279.1111111111109</v>
      </c>
      <c r="T165" s="43">
        <f t="shared" ca="1" si="145"/>
        <v>6676.9230769230771</v>
      </c>
      <c r="U165" s="43">
        <f ca="1">SUM(U166:U168)</f>
        <v>0</v>
      </c>
      <c r="V165" s="43">
        <f t="shared" ca="1" si="145"/>
        <v>1144.6153846153845</v>
      </c>
      <c r="W165" s="43">
        <f ca="1">SUM(W166:W168)</f>
        <v>0</v>
      </c>
      <c r="X165" s="43">
        <f t="shared" ca="1" si="145"/>
        <v>15343</v>
      </c>
      <c r="Y165" s="43">
        <f t="shared" ca="1" si="145"/>
        <v>26443.64957264957</v>
      </c>
      <c r="Z165" s="40">
        <f t="shared" ca="1" si="145"/>
        <v>4754.7111111111108</v>
      </c>
      <c r="AA165" s="40">
        <f t="shared" ca="1" si="145"/>
        <v>9681.538461538461</v>
      </c>
      <c r="AB165" s="40">
        <f ca="1">SUM(AB166:AB168)</f>
        <v>0</v>
      </c>
      <c r="AC165" s="40">
        <f t="shared" ca="1" si="145"/>
        <v>1659.6923076923076</v>
      </c>
      <c r="AD165" s="40">
        <f ca="1">SUM(AD166:AD168)</f>
        <v>0</v>
      </c>
      <c r="AE165" s="40">
        <f t="shared" ca="1" si="145"/>
        <v>19178.75</v>
      </c>
      <c r="AF165" s="40">
        <f t="shared" ca="1" si="145"/>
        <v>35274.691880341881</v>
      </c>
    </row>
    <row r="166" spans="1:32">
      <c r="A166" t="str" cm="1">
        <f t="array" ref="A166">IF(ISBLANK(F166),"",INDEX(CompList[ID],_xlfn.XMATCH(F166,CompList[items],0)))</f>
        <v>ME00018</v>
      </c>
      <c r="E166">
        <v>1</v>
      </c>
      <c r="F166" t="s">
        <v>3327</v>
      </c>
      <c r="G166">
        <v>1</v>
      </c>
      <c r="H166">
        <v>1</v>
      </c>
      <c r="I166">
        <f ca="1">IF(ISBLANK(G166),"",G166*OFFSET(I166,-E166,-6))</f>
        <v>1</v>
      </c>
      <c r="J166">
        <f ca="1">IF(ISBLANK(H166),"",H166*OFFSET(J166,-E166,-6))</f>
        <v>1</v>
      </c>
      <c r="K166" s="14">
        <f>Drivers!$B$11</f>
        <v>0.25</v>
      </c>
      <c r="L166" s="14">
        <f>Drivers!$B$12</f>
        <v>0.45</v>
      </c>
      <c r="M166" s="37" cm="1">
        <f t="array" aca="1" ref="M166" ca="1">IF(ISBLANK($F166),"",INDEX(CompList[Design
'[h']],_xlfn.XMATCH($F166,CompList[items],0)))*I166</f>
        <v>0</v>
      </c>
      <c r="N166" s="37" cm="1">
        <f t="array" aca="1" ref="N166" ca="1">IF(ISBLANK($F166),"",INDEX(CompList[Construction
'[h']],_xlfn.XMATCH($F166,CompList[items],0)))*J166</f>
        <v>0</v>
      </c>
      <c r="O166" s="37" cm="1">
        <f t="array" aca="1" ref="O166" ca="1">IF(ISBLANK($F166),"",INDEX(CompList[Debug/Tryout '[h']],_xlfn.XMATCH($F166,CompList[items],0)))*J166</f>
        <v>0</v>
      </c>
      <c r="P166" s="37" cm="1">
        <f t="array" aca="1" ref="P166" ca="1">IF(ISBLANK($F166),"",INDEX(CompList[Installation
'[h']],_xlfn.XMATCH($F166,CompList[items],0)))*J166</f>
        <v>0</v>
      </c>
      <c r="Q166" s="37" cm="1">
        <f t="array" aca="1" ref="Q166" ca="1">IF(ISBLANK($F166),"",INDEX(CompList[Start up @ Client '[h']],_xlfn.XMATCH($F166,CompList[items],0)))*J166</f>
        <v>0</v>
      </c>
      <c r="R166" s="37" cm="1">
        <f t="array" ref="R166">IF(ISBLANK($F166),"",INDEX(CompList[Materail
Rate
 '[$/qua']],_xlfn.XMATCH($F166,CompList[items],0)))</f>
        <v>10763</v>
      </c>
      <c r="S166" s="34">
        <f ca="1">M166*Drivers!$D$4</f>
        <v>0</v>
      </c>
      <c r="T166" s="33">
        <f ca="1">N166*Drivers!$D$4</f>
        <v>0</v>
      </c>
      <c r="U166" s="33">
        <f ca="1">O166*Drivers!$D$4</f>
        <v>0</v>
      </c>
      <c r="V166" s="33">
        <f ca="1">P166*Drivers!$D$4</f>
        <v>0</v>
      </c>
      <c r="W166" s="33">
        <f ca="1">Q166*Drivers!$D$4</f>
        <v>0</v>
      </c>
      <c r="X166" s="34">
        <f ca="1">R166*J166</f>
        <v>10763</v>
      </c>
      <c r="Y166" s="34">
        <f ca="1">SUM(S166:X166)</f>
        <v>10763</v>
      </c>
      <c r="Z166">
        <f t="shared" ref="Z166:AB168" ca="1" si="146">S166*($L166+1)</f>
        <v>0</v>
      </c>
      <c r="AA166">
        <f t="shared" ca="1" si="146"/>
        <v>0</v>
      </c>
      <c r="AB166">
        <f t="shared" ca="1" si="146"/>
        <v>0</v>
      </c>
      <c r="AC166">
        <f t="shared" ref="AC166:AD168" ca="1" si="147">V166*($L166+1)</f>
        <v>0</v>
      </c>
      <c r="AD166">
        <f t="shared" ca="1" si="147"/>
        <v>0</v>
      </c>
      <c r="AE166">
        <f ca="1">X166*(K166+1)</f>
        <v>13453.75</v>
      </c>
      <c r="AF166">
        <f ca="1">SUM(Z166:AE166)</f>
        <v>13453.75</v>
      </c>
    </row>
    <row r="167" spans="1:32">
      <c r="A167" t="str" cm="1">
        <f t="array" ref="A167">IF(ISBLANK(F167),"",INDEX(CompList[ID],_xlfn.XMATCH(F167,CompList[items],0)))</f>
        <v>ME00022</v>
      </c>
      <c r="E167">
        <v>2</v>
      </c>
      <c r="F167" t="s">
        <v>3331</v>
      </c>
      <c r="G167">
        <v>1</v>
      </c>
      <c r="H167">
        <v>1</v>
      </c>
      <c r="I167">
        <f ca="1">IF(ISBLANK(G167),"",G167*OFFSET(I167,-E167,-6))</f>
        <v>1</v>
      </c>
      <c r="J167">
        <f ca="1">IF(ISBLANK(H167),"",H167*OFFSET(J167,-E167,-6))</f>
        <v>1</v>
      </c>
      <c r="K167" s="14">
        <f>Drivers!$B$11</f>
        <v>0.25</v>
      </c>
      <c r="L167" s="14">
        <f>Drivers!$B$12</f>
        <v>0.45</v>
      </c>
      <c r="M167" s="37" cm="1">
        <f t="array" aca="1" ref="M167" ca="1">IF(ISBLANK($F167),"",INDEX(CompList[Design
'[h']],_xlfn.XMATCH($F167,CompList[items],0)))*I167</f>
        <v>0</v>
      </c>
      <c r="N167" s="37" cm="1">
        <f t="array" aca="1" ref="N167" ca="1">IF(ISBLANK($F167),"",INDEX(CompList[Construction
'[h']],_xlfn.XMATCH($F167,CompList[items],0)))*J167</f>
        <v>0</v>
      </c>
      <c r="O167" s="37" cm="1">
        <f t="array" aca="1" ref="O167" ca="1">IF(ISBLANK($F167),"",INDEX(CompList[Debug/Tryout '[h']],_xlfn.XMATCH($F167,CompList[items],0)))*J167</f>
        <v>0</v>
      </c>
      <c r="P167" s="37" cm="1">
        <f t="array" aca="1" ref="P167" ca="1">IF(ISBLANK($F167),"",INDEX(CompList[Installation
'[h']],_xlfn.XMATCH($F167,CompList[items],0)))*J167</f>
        <v>0</v>
      </c>
      <c r="Q167" s="37" cm="1">
        <f t="array" aca="1" ref="Q167" ca="1">IF(ISBLANK($F167),"",INDEX(CompList[Start up @ Client '[h']],_xlfn.XMATCH($F167,CompList[items],0)))*J167</f>
        <v>0</v>
      </c>
      <c r="R167" s="37" cm="1">
        <f t="array" ref="R167">IF(ISBLANK($F167),"",INDEX(CompList[Materail
Rate
 '[$/qua']],_xlfn.XMATCH($F167,CompList[items],0)))</f>
        <v>1080</v>
      </c>
      <c r="S167" s="34">
        <f ca="1">M167*Drivers!$D$4</f>
        <v>0</v>
      </c>
      <c r="T167" s="33">
        <f ca="1">N167*Drivers!$D$4</f>
        <v>0</v>
      </c>
      <c r="U167" s="33">
        <f ca="1">O167*Drivers!$D$4</f>
        <v>0</v>
      </c>
      <c r="V167" s="33">
        <f ca="1">P167*Drivers!$D$4</f>
        <v>0</v>
      </c>
      <c r="W167" s="33">
        <f ca="1">Q167*Drivers!$D$4</f>
        <v>0</v>
      </c>
      <c r="X167" s="34">
        <f ca="1">R167*J167</f>
        <v>1080</v>
      </c>
      <c r="Y167" s="34">
        <f ca="1">SUM(S167:X167)</f>
        <v>1080</v>
      </c>
      <c r="Z167">
        <f t="shared" ca="1" si="146"/>
        <v>0</v>
      </c>
      <c r="AA167">
        <f t="shared" ca="1" si="146"/>
        <v>0</v>
      </c>
      <c r="AB167">
        <f t="shared" ca="1" si="146"/>
        <v>0</v>
      </c>
      <c r="AC167">
        <f t="shared" ca="1" si="147"/>
        <v>0</v>
      </c>
      <c r="AD167">
        <f t="shared" ca="1" si="147"/>
        <v>0</v>
      </c>
      <c r="AE167">
        <f ca="1">X167*(K167+1)</f>
        <v>1350</v>
      </c>
      <c r="AF167">
        <f ca="1">SUM(Z167:AE167)</f>
        <v>1350</v>
      </c>
    </row>
    <row r="168" spans="1:32">
      <c r="A168" t="str" cm="1">
        <f t="array" ref="A168">IF(ISBLANK(F168),"",INDEX(CompList[ID],_xlfn.XMATCH(F168,CompList[items],0)))</f>
        <v>ME00197</v>
      </c>
      <c r="E168">
        <v>3</v>
      </c>
      <c r="F168" t="s">
        <v>2893</v>
      </c>
      <c r="G168">
        <v>1</v>
      </c>
      <c r="H168">
        <v>1</v>
      </c>
      <c r="I168">
        <f ca="1">IF(ISBLANK(G168),"",G168*OFFSET(I168,-E168,-6))</f>
        <v>1</v>
      </c>
      <c r="J168">
        <f ca="1">IF(ISBLANK(H168),"",H168*OFFSET(J168,-E168,-6))</f>
        <v>1</v>
      </c>
      <c r="K168" s="14">
        <f>Drivers!$B$11</f>
        <v>0.25</v>
      </c>
      <c r="L168" s="14">
        <f>Drivers!$B$12</f>
        <v>0.45</v>
      </c>
      <c r="M168" s="37" cm="1">
        <f t="array" aca="1" ref="M168" ca="1">IF(ISBLANK($F168),"",INDEX(CompList[Design
'[h']],_xlfn.XMATCH($F168,CompList[items],0)))*I168</f>
        <v>52.888888888888886</v>
      </c>
      <c r="N168" s="37" cm="1">
        <f t="array" aca="1" ref="N168" ca="1">IF(ISBLANK($F168),"",INDEX(CompList[Construction
'[h']],_xlfn.XMATCH($F168,CompList[items],0)))*J168</f>
        <v>107.69230769230769</v>
      </c>
      <c r="O168" s="37" cm="1">
        <f t="array" aca="1" ref="O168" ca="1">IF(ISBLANK($F168),"",INDEX(CompList[Debug/Tryout '[h']],_xlfn.XMATCH($F168,CompList[items],0)))*J168</f>
        <v>0</v>
      </c>
      <c r="P168" s="37" cm="1">
        <f t="array" aca="1" ref="P168" ca="1">IF(ISBLANK($F168),"",INDEX(CompList[Installation
'[h']],_xlfn.XMATCH($F168,CompList[items],0)))*J168</f>
        <v>18.46153846153846</v>
      </c>
      <c r="Q168" s="37" cm="1">
        <f t="array" aca="1" ref="Q168" ca="1">IF(ISBLANK($F168),"",INDEX(CompList[Start up @ Client '[h']],_xlfn.XMATCH($F168,CompList[items],0)))*J168</f>
        <v>0</v>
      </c>
      <c r="R168" s="37" cm="1">
        <f t="array" ref="R168">IF(ISBLANK($F168),"",INDEX(CompList[Materail
Rate
 '[$/qua']],_xlfn.XMATCH($F168,CompList[items],0)))</f>
        <v>3500</v>
      </c>
      <c r="S168" s="34">
        <f ca="1">M168*Drivers!$D$4</f>
        <v>3279.1111111111109</v>
      </c>
      <c r="T168" s="33">
        <f ca="1">N168*Drivers!$D$4</f>
        <v>6676.9230769230771</v>
      </c>
      <c r="U168" s="33">
        <f ca="1">O168*Drivers!$D$4</f>
        <v>0</v>
      </c>
      <c r="V168" s="33">
        <f ca="1">P168*Drivers!$D$4</f>
        <v>1144.6153846153845</v>
      </c>
      <c r="W168" s="33">
        <f ca="1">Q168*Drivers!$D$4</f>
        <v>0</v>
      </c>
      <c r="X168" s="34">
        <f ca="1">R168*J168</f>
        <v>3500</v>
      </c>
      <c r="Y168" s="34">
        <f ca="1">SUM(S168:X168)</f>
        <v>14600.649572649572</v>
      </c>
      <c r="Z168">
        <f t="shared" ca="1" si="146"/>
        <v>4754.7111111111108</v>
      </c>
      <c r="AA168">
        <f t="shared" ca="1" si="146"/>
        <v>9681.538461538461</v>
      </c>
      <c r="AB168">
        <f t="shared" ca="1" si="146"/>
        <v>0</v>
      </c>
      <c r="AC168">
        <f t="shared" ca="1" si="147"/>
        <v>1659.6923076923076</v>
      </c>
      <c r="AD168">
        <f t="shared" ca="1" si="147"/>
        <v>0</v>
      </c>
      <c r="AE168">
        <f ca="1">X168*(K168+1)</f>
        <v>4375</v>
      </c>
      <c r="AF168">
        <f ca="1">SUM(Z168:AE168)</f>
        <v>20470.941880341881</v>
      </c>
    </row>
    <row r="169" spans="1:32" s="40" customFormat="1">
      <c r="B169" s="40" t="s">
        <v>3857</v>
      </c>
      <c r="C169" s="40">
        <v>1</v>
      </c>
      <c r="D169" s="40">
        <v>1</v>
      </c>
      <c r="M169" s="42">
        <f t="shared" ref="M169:X169" ca="1" si="148">SUM(M170:M178)</f>
        <v>131.54074074074072</v>
      </c>
      <c r="N169" s="42">
        <f t="shared" ca="1" si="148"/>
        <v>231.53846153846155</v>
      </c>
      <c r="O169" s="42">
        <f t="shared" ca="1" si="148"/>
        <v>0</v>
      </c>
      <c r="P169" s="42">
        <f t="shared" ca="1" si="148"/>
        <v>120</v>
      </c>
      <c r="Q169" s="42">
        <f t="shared" ca="1" si="148"/>
        <v>0</v>
      </c>
      <c r="R169" s="42"/>
      <c r="S169" s="43">
        <f t="shared" ca="1" si="148"/>
        <v>8155.5259259259255</v>
      </c>
      <c r="T169" s="43">
        <f t="shared" ca="1" si="148"/>
        <v>14355.384615384617</v>
      </c>
      <c r="U169" s="43">
        <f ca="1">SUM(U170:U178)</f>
        <v>0</v>
      </c>
      <c r="V169" s="43">
        <f t="shared" ca="1" si="148"/>
        <v>7440</v>
      </c>
      <c r="W169" s="43">
        <f ca="1">SUM(W170:W178)</f>
        <v>0</v>
      </c>
      <c r="X169" s="43">
        <f t="shared" ca="1" si="148"/>
        <v>130118</v>
      </c>
      <c r="Y169" s="43">
        <f t="shared" ref="Y169:AF169" ca="1" si="149">SUM(Y170:Y178)</f>
        <v>160068.91054131056</v>
      </c>
      <c r="Z169" s="40">
        <f t="shared" ca="1" si="149"/>
        <v>11825.512592592593</v>
      </c>
      <c r="AA169" s="40">
        <f t="shared" ca="1" si="149"/>
        <v>20815.307692307695</v>
      </c>
      <c r="AB169" s="40">
        <f ca="1">SUM(AB170:AB178)</f>
        <v>0</v>
      </c>
      <c r="AC169" s="40">
        <f t="shared" ca="1" si="149"/>
        <v>10788</v>
      </c>
      <c r="AD169" s="40">
        <f ca="1">SUM(AD170:AD178)</f>
        <v>0</v>
      </c>
      <c r="AE169" s="40">
        <f t="shared" ca="1" si="149"/>
        <v>162647.5</v>
      </c>
      <c r="AF169" s="40">
        <f t="shared" ca="1" si="149"/>
        <v>206076.32028490028</v>
      </c>
    </row>
    <row r="170" spans="1:32">
      <c r="A170" t="str" cm="1">
        <f t="array" ref="A170">IF(ISBLANK(F170),"",INDEX(CompList[ID],_xlfn.XMATCH(F170,CompList[items],0)))</f>
        <v>ME00009</v>
      </c>
      <c r="E170">
        <v>1</v>
      </c>
      <c r="F170" t="s">
        <v>3325</v>
      </c>
      <c r="G170">
        <v>1</v>
      </c>
      <c r="H170">
        <v>5</v>
      </c>
      <c r="I170">
        <f t="shared" ref="I170:I178" ca="1" si="150">IF(ISBLANK(G170),"",G170*OFFSET(I170,-E170,-6))</f>
        <v>1</v>
      </c>
      <c r="J170">
        <f t="shared" ref="J170:J178" ca="1" si="151">IF(ISBLANK(H170),"",H170*OFFSET(J170,-E170,-6))</f>
        <v>5</v>
      </c>
      <c r="K170" s="14">
        <f>Drivers!$B$11</f>
        <v>0.25</v>
      </c>
      <c r="L170" s="14">
        <f>Drivers!$B$12</f>
        <v>0.45</v>
      </c>
      <c r="M170" s="37" cm="1">
        <f t="array" aca="1" ref="M170" ca="1">IF(ISBLANK($F170),"",INDEX(CompList[Design
'[h']],_xlfn.XMATCH($F170,CompList[items],0)))*I170</f>
        <v>0.62222222222222223</v>
      </c>
      <c r="N170" s="37" cm="1">
        <f t="array" aca="1" ref="N170" ca="1">IF(ISBLANK($F170),"",INDEX(CompList[Construction
'[h']],_xlfn.XMATCH($F170,CompList[items],0)))*J170</f>
        <v>7.6923076923076925</v>
      </c>
      <c r="O170" s="37" cm="1">
        <f t="array" aca="1" ref="O170" ca="1">IF(ISBLANK($F170),"",INDEX(CompList[Debug/Tryout '[h']],_xlfn.XMATCH($F170,CompList[items],0)))*J170</f>
        <v>0</v>
      </c>
      <c r="P170" s="37" cm="1">
        <f t="array" aca="1" ref="P170" ca="1">IF(ISBLANK($F170),"",INDEX(CompList[Installation
'[h']],_xlfn.XMATCH($F170,CompList[items],0)))*J170</f>
        <v>0</v>
      </c>
      <c r="Q170" s="37" cm="1">
        <f t="array" aca="1" ref="Q170" ca="1">IF(ISBLANK($F170),"",INDEX(CompList[Start up @ Client '[h']],_xlfn.XMATCH($F170,CompList[items],0)))*J170</f>
        <v>0</v>
      </c>
      <c r="R170" s="37" cm="1">
        <f t="array" ref="R170">IF(ISBLANK($F170),"",INDEX(CompList[Materail
Rate
 '[$/qua']],_xlfn.XMATCH($F170,CompList[items],0)))</f>
        <v>9</v>
      </c>
      <c r="S170" s="34">
        <f ca="1">M170*Drivers!$D$4</f>
        <v>38.577777777777776</v>
      </c>
      <c r="T170" s="33">
        <f ca="1">N170*Drivers!$D$4</f>
        <v>476.92307692307696</v>
      </c>
      <c r="U170" s="33">
        <f ca="1">O170*Drivers!$D$4</f>
        <v>0</v>
      </c>
      <c r="V170" s="33">
        <f ca="1">P170*Drivers!$D$4</f>
        <v>0</v>
      </c>
      <c r="W170" s="33">
        <f ca="1">Q170*Drivers!$D$4</f>
        <v>0</v>
      </c>
      <c r="X170" s="34">
        <f t="shared" ref="X170:X178" ca="1" si="152">R170*J170</f>
        <v>45</v>
      </c>
      <c r="Y170" s="34">
        <f t="shared" ref="Y170:Y178" ca="1" si="153">SUM(S170:X170)</f>
        <v>560.50085470085469</v>
      </c>
      <c r="Z170">
        <f t="shared" ref="Z170:Z178" ca="1" si="154">S170*($L170+1)</f>
        <v>55.937777777777775</v>
      </c>
      <c r="AA170">
        <f t="shared" ref="AA170:AB178" ca="1" si="155">T170*($L170+1)</f>
        <v>691.53846153846155</v>
      </c>
      <c r="AB170">
        <f t="shared" ca="1" si="155"/>
        <v>0</v>
      </c>
      <c r="AC170">
        <f t="shared" ref="AC170:AD178" ca="1" si="156">V170*($L170+1)</f>
        <v>0</v>
      </c>
      <c r="AD170">
        <f t="shared" ca="1" si="156"/>
        <v>0</v>
      </c>
      <c r="AE170">
        <f t="shared" ref="AE170:AE178" ca="1" si="157">X170*(K170+1)</f>
        <v>56.25</v>
      </c>
      <c r="AF170">
        <f t="shared" ref="AF170:AF178" ca="1" si="158">SUM(Z170:AE170)</f>
        <v>803.72623931623934</v>
      </c>
    </row>
    <row r="171" spans="1:32">
      <c r="A171" t="str" cm="1">
        <f t="array" ref="A171">IF(ISBLANK(F171),"",INDEX(CompList[ID],_xlfn.XMATCH(F171,CompList[items],0)))</f>
        <v>ME00029</v>
      </c>
      <c r="E171">
        <v>2</v>
      </c>
      <c r="F171" t="s">
        <v>3337</v>
      </c>
      <c r="G171">
        <v>1</v>
      </c>
      <c r="H171">
        <v>1</v>
      </c>
      <c r="I171">
        <f t="shared" ca="1" si="150"/>
        <v>1</v>
      </c>
      <c r="J171">
        <f t="shared" ca="1" si="151"/>
        <v>1</v>
      </c>
      <c r="K171" s="14">
        <f>Drivers!$B$11</f>
        <v>0.25</v>
      </c>
      <c r="L171" s="14">
        <f>Drivers!$B$12</f>
        <v>0.45</v>
      </c>
      <c r="M171" s="37" cm="1">
        <f t="array" aca="1" ref="M171" ca="1">IF(ISBLANK($F171),"",INDEX(CompList[Design
'[h']],_xlfn.XMATCH($F171,CompList[items],0)))*I171</f>
        <v>46.977777777777774</v>
      </c>
      <c r="N171" s="37" cm="1">
        <f t="array" aca="1" ref="N171" ca="1">IF(ISBLANK($F171),"",INDEX(CompList[Construction
'[h']],_xlfn.XMATCH($F171,CompList[items],0)))*J171</f>
        <v>15.384615384615385</v>
      </c>
      <c r="O171" s="37" cm="1">
        <f t="array" aca="1" ref="O171" ca="1">IF(ISBLANK($F171),"",INDEX(CompList[Debug/Tryout '[h']],_xlfn.XMATCH($F171,CompList[items],0)))*J171</f>
        <v>0</v>
      </c>
      <c r="P171" s="37" cm="1">
        <f t="array" aca="1" ref="P171" ca="1">IF(ISBLANK($F171),"",INDEX(CompList[Installation
'[h']],_xlfn.XMATCH($F171,CompList[items],0)))*J171</f>
        <v>59.07692307692308</v>
      </c>
      <c r="Q171" s="37" cm="1">
        <f t="array" aca="1" ref="Q171" ca="1">IF(ISBLANK($F171),"",INDEX(CompList[Start up @ Client '[h']],_xlfn.XMATCH($F171,CompList[items],0)))*J171</f>
        <v>0</v>
      </c>
      <c r="R171" s="37" cm="1">
        <f t="array" ref="R171">IF(ISBLANK($F171),"",INDEX(CompList[Materail
Rate
 '[$/qua']],_xlfn.XMATCH($F171,CompList[items],0)))</f>
        <v>45106</v>
      </c>
      <c r="S171" s="34">
        <f ca="1">M171*Drivers!$D$4</f>
        <v>2912.6222222222218</v>
      </c>
      <c r="T171" s="33">
        <f ca="1">N171*Drivers!$D$4</f>
        <v>953.84615384615392</v>
      </c>
      <c r="U171" s="33">
        <f ca="1">O171*Drivers!$D$4</f>
        <v>0</v>
      </c>
      <c r="V171" s="33">
        <f ca="1">P171*Drivers!$D$4</f>
        <v>3662.7692307692309</v>
      </c>
      <c r="W171" s="33">
        <f ca="1">Q171*Drivers!$D$4</f>
        <v>0</v>
      </c>
      <c r="X171" s="34">
        <f t="shared" ca="1" si="152"/>
        <v>45106</v>
      </c>
      <c r="Y171" s="34">
        <f t="shared" ca="1" si="153"/>
        <v>52635.237606837603</v>
      </c>
      <c r="Z171">
        <f t="shared" ca="1" si="154"/>
        <v>4223.3022222222216</v>
      </c>
      <c r="AA171">
        <f t="shared" ca="1" si="155"/>
        <v>1383.0769230769231</v>
      </c>
      <c r="AB171">
        <f t="shared" ca="1" si="155"/>
        <v>0</v>
      </c>
      <c r="AC171">
        <f t="shared" ca="1" si="156"/>
        <v>5311.0153846153844</v>
      </c>
      <c r="AD171">
        <f t="shared" ca="1" si="156"/>
        <v>0</v>
      </c>
      <c r="AE171">
        <f t="shared" ca="1" si="157"/>
        <v>56382.5</v>
      </c>
      <c r="AF171">
        <f t="shared" ca="1" si="158"/>
        <v>67299.894529914527</v>
      </c>
    </row>
    <row r="172" spans="1:32">
      <c r="A172" t="str" cm="1">
        <f t="array" ref="A172">IF(ISBLANK(F172),"",INDEX(CompList[ID],_xlfn.XMATCH(F172,CompList[items],0)))</f>
        <v>ME00030</v>
      </c>
      <c r="E172">
        <v>3</v>
      </c>
      <c r="F172" t="s">
        <v>3338</v>
      </c>
      <c r="G172">
        <v>0</v>
      </c>
      <c r="H172">
        <v>0</v>
      </c>
      <c r="I172">
        <f t="shared" ca="1" si="150"/>
        <v>0</v>
      </c>
      <c r="J172">
        <f t="shared" ca="1" si="151"/>
        <v>0</v>
      </c>
      <c r="K172" s="14">
        <f>Drivers!$B$11</f>
        <v>0.25</v>
      </c>
      <c r="L172" s="14">
        <f>Drivers!$B$12</f>
        <v>0.45</v>
      </c>
      <c r="M172" s="37" cm="1">
        <f t="array" aca="1" ref="M172" ca="1">IF(ISBLANK($F172),"",INDEX(CompList[Design
'[h']],_xlfn.XMATCH($F172,CompList[items],0)))*I172</f>
        <v>0</v>
      </c>
      <c r="N172" s="37" cm="1">
        <f t="array" aca="1" ref="N172" ca="1">IF(ISBLANK($F172),"",INDEX(CompList[Construction
'[h']],_xlfn.XMATCH($F172,CompList[items],0)))*J172</f>
        <v>0</v>
      </c>
      <c r="O172" s="37" cm="1">
        <f t="array" aca="1" ref="O172" ca="1">IF(ISBLANK($F172),"",INDEX(CompList[Debug/Tryout '[h']],_xlfn.XMATCH($F172,CompList[items],0)))*J172</f>
        <v>0</v>
      </c>
      <c r="P172" s="37" cm="1">
        <f t="array" aca="1" ref="P172" ca="1">IF(ISBLANK($F172),"",INDEX(CompList[Installation
'[h']],_xlfn.XMATCH($F172,CompList[items],0)))*J172</f>
        <v>0</v>
      </c>
      <c r="Q172" s="37" cm="1">
        <f t="array" aca="1" ref="Q172" ca="1">IF(ISBLANK($F172),"",INDEX(CompList[Start up @ Client '[h']],_xlfn.XMATCH($F172,CompList[items],0)))*J172</f>
        <v>0</v>
      </c>
      <c r="R172" s="37" cm="1">
        <f t="array" ref="R172">IF(ISBLANK($F172),"",INDEX(CompList[Materail
Rate
 '[$/qua']],_xlfn.XMATCH($F172,CompList[items],0)))</f>
        <v>3366</v>
      </c>
      <c r="S172" s="34">
        <f ca="1">M172*Drivers!$D$4</f>
        <v>0</v>
      </c>
      <c r="T172" s="33">
        <f ca="1">N172*Drivers!$D$4</f>
        <v>0</v>
      </c>
      <c r="U172" s="33">
        <f ca="1">O172*Drivers!$D$4</f>
        <v>0</v>
      </c>
      <c r="V172" s="33">
        <f ca="1">P172*Drivers!$D$4</f>
        <v>0</v>
      </c>
      <c r="W172" s="33">
        <f ca="1">Q172*Drivers!$D$4</f>
        <v>0</v>
      </c>
      <c r="X172" s="34">
        <f t="shared" ca="1" si="152"/>
        <v>0</v>
      </c>
      <c r="Y172" s="34">
        <f t="shared" ca="1" si="153"/>
        <v>0</v>
      </c>
      <c r="Z172">
        <f t="shared" ca="1" si="154"/>
        <v>0</v>
      </c>
      <c r="AA172">
        <f t="shared" ca="1" si="155"/>
        <v>0</v>
      </c>
      <c r="AB172">
        <f t="shared" ca="1" si="155"/>
        <v>0</v>
      </c>
      <c r="AC172">
        <f t="shared" ca="1" si="156"/>
        <v>0</v>
      </c>
      <c r="AD172">
        <f t="shared" ca="1" si="156"/>
        <v>0</v>
      </c>
      <c r="AE172">
        <f t="shared" ca="1" si="157"/>
        <v>0</v>
      </c>
      <c r="AF172">
        <f t="shared" ca="1" si="158"/>
        <v>0</v>
      </c>
    </row>
    <row r="173" spans="1:32">
      <c r="A173" t="str" cm="1">
        <f t="array" ref="A173">IF(ISBLANK(F173),"",INDEX(CompList[ID],_xlfn.XMATCH(F173,CompList[items],0)))</f>
        <v>ME00037</v>
      </c>
      <c r="E173">
        <v>4</v>
      </c>
      <c r="F173" t="s">
        <v>3345</v>
      </c>
      <c r="G173">
        <v>1</v>
      </c>
      <c r="H173">
        <v>1</v>
      </c>
      <c r="I173">
        <f t="shared" ca="1" si="150"/>
        <v>1</v>
      </c>
      <c r="J173">
        <f t="shared" ca="1" si="151"/>
        <v>1</v>
      </c>
      <c r="K173" s="14">
        <f>Drivers!$B$11</f>
        <v>0.25</v>
      </c>
      <c r="L173" s="14">
        <f>Drivers!$B$12</f>
        <v>0.45</v>
      </c>
      <c r="M173" s="37" cm="1">
        <f t="array" aca="1" ref="M173" ca="1">IF(ISBLANK($F173),"",INDEX(CompList[Design
'[h']],_xlfn.XMATCH($F173,CompList[items],0)))*I173</f>
        <v>0</v>
      </c>
      <c r="N173" s="37" cm="1">
        <f t="array" aca="1" ref="N173" ca="1">IF(ISBLANK($F173),"",INDEX(CompList[Construction
'[h']],_xlfn.XMATCH($F173,CompList[items],0)))*J173</f>
        <v>0</v>
      </c>
      <c r="O173" s="37" cm="1">
        <f t="array" aca="1" ref="O173" ca="1">IF(ISBLANK($F173),"",INDEX(CompList[Debug/Tryout '[h']],_xlfn.XMATCH($F173,CompList[items],0)))*J173</f>
        <v>0</v>
      </c>
      <c r="P173" s="37" cm="1">
        <f t="array" aca="1" ref="P173" ca="1">IF(ISBLANK($F173),"",INDEX(CompList[Installation
'[h']],_xlfn.XMATCH($F173,CompList[items],0)))*J173</f>
        <v>0</v>
      </c>
      <c r="Q173" s="37" cm="1">
        <f t="array" aca="1" ref="Q173" ca="1">IF(ISBLANK($F173),"",INDEX(CompList[Start up @ Client '[h']],_xlfn.XMATCH($F173,CompList[items],0)))*J173</f>
        <v>0</v>
      </c>
      <c r="R173" s="37" cm="1">
        <f t="array" ref="R173">IF(ISBLANK($F173),"",INDEX(CompList[Materail
Rate
 '[$/qua']],_xlfn.XMATCH($F173,CompList[items],0)))</f>
        <v>1500</v>
      </c>
      <c r="S173" s="34">
        <f ca="1">M173*Drivers!$D$4</f>
        <v>0</v>
      </c>
      <c r="T173" s="33">
        <f ca="1">N173*Drivers!$D$4</f>
        <v>0</v>
      </c>
      <c r="U173" s="33">
        <f ca="1">O173*Drivers!$D$4</f>
        <v>0</v>
      </c>
      <c r="V173" s="33">
        <f ca="1">P173*Drivers!$D$4</f>
        <v>0</v>
      </c>
      <c r="W173" s="33">
        <f ca="1">Q173*Drivers!$D$4</f>
        <v>0</v>
      </c>
      <c r="X173" s="34">
        <f t="shared" ca="1" si="152"/>
        <v>1500</v>
      </c>
      <c r="Y173" s="34">
        <f t="shared" ca="1" si="153"/>
        <v>1500</v>
      </c>
      <c r="Z173">
        <f t="shared" ca="1" si="154"/>
        <v>0</v>
      </c>
      <c r="AA173">
        <f t="shared" ca="1" si="155"/>
        <v>0</v>
      </c>
      <c r="AB173">
        <f t="shared" ca="1" si="155"/>
        <v>0</v>
      </c>
      <c r="AC173">
        <f t="shared" ca="1" si="156"/>
        <v>0</v>
      </c>
      <c r="AD173">
        <f t="shared" ca="1" si="156"/>
        <v>0</v>
      </c>
      <c r="AE173">
        <f t="shared" ca="1" si="157"/>
        <v>1875</v>
      </c>
      <c r="AF173">
        <f t="shared" ca="1" si="158"/>
        <v>1875</v>
      </c>
    </row>
    <row r="174" spans="1:32">
      <c r="A174" t="str" cm="1">
        <f t="array" ref="A174">IF(ISBLANK(F174),"",INDEX(CompList[ID],_xlfn.XMATCH(F174,CompList[items],0)))</f>
        <v>ME00038</v>
      </c>
      <c r="E174">
        <v>5</v>
      </c>
      <c r="F174" t="s">
        <v>3346</v>
      </c>
      <c r="G174">
        <v>1</v>
      </c>
      <c r="H174">
        <v>1</v>
      </c>
      <c r="I174">
        <f t="shared" ca="1" si="150"/>
        <v>1</v>
      </c>
      <c r="J174">
        <f t="shared" ca="1" si="151"/>
        <v>1</v>
      </c>
      <c r="K174" s="14">
        <f>Drivers!$B$11</f>
        <v>0.25</v>
      </c>
      <c r="L174" s="14">
        <f>Drivers!$B$12</f>
        <v>0.45</v>
      </c>
      <c r="M174" s="37" cm="1">
        <f t="array" aca="1" ref="M174" ca="1">IF(ISBLANK($F174),"",INDEX(CompList[Design
'[h']],_xlfn.XMATCH($F174,CompList[items],0)))*I174</f>
        <v>2.4888888888888889</v>
      </c>
      <c r="N174" s="37" cm="1">
        <f t="array" aca="1" ref="N174" ca="1">IF(ISBLANK($F174),"",INDEX(CompList[Construction
'[h']],_xlfn.XMATCH($F174,CompList[items],0)))*J174</f>
        <v>0</v>
      </c>
      <c r="O174" s="37" cm="1">
        <f t="array" aca="1" ref="O174" ca="1">IF(ISBLANK($F174),"",INDEX(CompList[Debug/Tryout '[h']],_xlfn.XMATCH($F174,CompList[items],0)))*J174</f>
        <v>0</v>
      </c>
      <c r="P174" s="37" cm="1">
        <f t="array" aca="1" ref="P174" ca="1">IF(ISBLANK($F174),"",INDEX(CompList[Installation
'[h']],_xlfn.XMATCH($F174,CompList[items],0)))*J174</f>
        <v>0</v>
      </c>
      <c r="Q174" s="37" cm="1">
        <f t="array" aca="1" ref="Q174" ca="1">IF(ISBLANK($F174),"",INDEX(CompList[Start up @ Client '[h']],_xlfn.XMATCH($F174,CompList[items],0)))*J174</f>
        <v>0</v>
      </c>
      <c r="R174" s="37" cm="1">
        <f t="array" ref="R174">IF(ISBLANK($F174),"",INDEX(CompList[Materail
Rate
 '[$/qua']],_xlfn.XMATCH($F174,CompList[items],0)))</f>
        <v>1586</v>
      </c>
      <c r="S174" s="34">
        <f ca="1">M174*Drivers!$D$4</f>
        <v>154.3111111111111</v>
      </c>
      <c r="T174" s="33">
        <f ca="1">N174*Drivers!$D$4</f>
        <v>0</v>
      </c>
      <c r="U174" s="33">
        <f ca="1">O174*Drivers!$D$4</f>
        <v>0</v>
      </c>
      <c r="V174" s="33">
        <f ca="1">P174*Drivers!$D$4</f>
        <v>0</v>
      </c>
      <c r="W174" s="33">
        <f ca="1">Q174*Drivers!$D$4</f>
        <v>0</v>
      </c>
      <c r="X174" s="34">
        <f t="shared" ca="1" si="152"/>
        <v>1586</v>
      </c>
      <c r="Y174" s="34">
        <f t="shared" ca="1" si="153"/>
        <v>1740.3111111111111</v>
      </c>
      <c r="Z174">
        <f t="shared" ca="1" si="154"/>
        <v>223.7511111111111</v>
      </c>
      <c r="AA174">
        <f t="shared" ca="1" si="155"/>
        <v>0</v>
      </c>
      <c r="AB174">
        <f t="shared" ca="1" si="155"/>
        <v>0</v>
      </c>
      <c r="AC174">
        <f t="shared" ca="1" si="156"/>
        <v>0</v>
      </c>
      <c r="AD174">
        <f t="shared" ca="1" si="156"/>
        <v>0</v>
      </c>
      <c r="AE174">
        <f t="shared" ca="1" si="157"/>
        <v>1982.5</v>
      </c>
      <c r="AF174">
        <f t="shared" ca="1" si="158"/>
        <v>2206.2511111111112</v>
      </c>
    </row>
    <row r="175" spans="1:32">
      <c r="A175" t="str" cm="1">
        <f t="array" ref="A175">IF(ISBLANK(F175),"",INDEX(CompList[ID],_xlfn.XMATCH(F175,CompList[items],0)))</f>
        <v>ME00040</v>
      </c>
      <c r="E175">
        <v>6</v>
      </c>
      <c r="F175" t="s">
        <v>3348</v>
      </c>
      <c r="G175">
        <v>1</v>
      </c>
      <c r="H175">
        <v>5</v>
      </c>
      <c r="I175">
        <f t="shared" ca="1" si="150"/>
        <v>1</v>
      </c>
      <c r="J175">
        <f t="shared" ca="1" si="151"/>
        <v>5</v>
      </c>
      <c r="K175" s="14">
        <f>Drivers!$B$11</f>
        <v>0.25</v>
      </c>
      <c r="L175" s="14">
        <f>Drivers!$B$12</f>
        <v>0.45</v>
      </c>
      <c r="M175" s="37" cm="1">
        <f t="array" aca="1" ref="M175" ca="1">IF(ISBLANK($F175),"",INDEX(CompList[Design
'[h']],_xlfn.XMATCH($F175,CompList[items],0)))*I175</f>
        <v>0</v>
      </c>
      <c r="N175" s="37" cm="1">
        <f t="array" aca="1" ref="N175" ca="1">IF(ISBLANK($F175),"",INDEX(CompList[Construction
'[h']],_xlfn.XMATCH($F175,CompList[items],0)))*J175</f>
        <v>0</v>
      </c>
      <c r="O175" s="37" cm="1">
        <f t="array" aca="1" ref="O175" ca="1">IF(ISBLANK($F175),"",INDEX(CompList[Debug/Tryout '[h']],_xlfn.XMATCH($F175,CompList[items],0)))*J175</f>
        <v>0</v>
      </c>
      <c r="P175" s="37" cm="1">
        <f t="array" aca="1" ref="P175" ca="1">IF(ISBLANK($F175),"",INDEX(CompList[Installation
'[h']],_xlfn.XMATCH($F175,CompList[items],0)))*J175</f>
        <v>0</v>
      </c>
      <c r="Q175" s="37" cm="1">
        <f t="array" aca="1" ref="Q175" ca="1">IF(ISBLANK($F175),"",INDEX(CompList[Start up @ Client '[h']],_xlfn.XMATCH($F175,CompList[items],0)))*J175</f>
        <v>0</v>
      </c>
      <c r="R175" s="37" cm="1">
        <f t="array" ref="R175">IF(ISBLANK($F175),"",INDEX(CompList[Materail
Rate
 '[$/qua']],_xlfn.XMATCH($F175,CompList[items],0)))</f>
        <v>3440.6</v>
      </c>
      <c r="S175" s="34">
        <f ca="1">M175*Drivers!$D$4</f>
        <v>0</v>
      </c>
      <c r="T175" s="33">
        <f ca="1">N175*Drivers!$D$4</f>
        <v>0</v>
      </c>
      <c r="U175" s="33">
        <f ca="1">O175*Drivers!$D$4</f>
        <v>0</v>
      </c>
      <c r="V175" s="33">
        <f ca="1">P175*Drivers!$D$4</f>
        <v>0</v>
      </c>
      <c r="W175" s="33">
        <f ca="1">Q175*Drivers!$D$4</f>
        <v>0</v>
      </c>
      <c r="X175" s="34">
        <f t="shared" ca="1" si="152"/>
        <v>17203</v>
      </c>
      <c r="Y175" s="34">
        <f t="shared" ca="1" si="153"/>
        <v>17203</v>
      </c>
      <c r="Z175">
        <f t="shared" ca="1" si="154"/>
        <v>0</v>
      </c>
      <c r="AA175">
        <f t="shared" ca="1" si="155"/>
        <v>0</v>
      </c>
      <c r="AB175">
        <f t="shared" ca="1" si="155"/>
        <v>0</v>
      </c>
      <c r="AC175">
        <f t="shared" ca="1" si="156"/>
        <v>0</v>
      </c>
      <c r="AD175">
        <f t="shared" ca="1" si="156"/>
        <v>0</v>
      </c>
      <c r="AE175">
        <f t="shared" ca="1" si="157"/>
        <v>21503.75</v>
      </c>
      <c r="AF175">
        <f t="shared" ca="1" si="158"/>
        <v>21503.75</v>
      </c>
    </row>
    <row r="176" spans="1:32">
      <c r="A176" t="str" cm="1">
        <f t="array" ref="A176">IF(ISBLANK(F176),"",INDEX(CompList[ID],_xlfn.XMATCH(F176,CompList[items],0)))</f>
        <v>ME00041</v>
      </c>
      <c r="E176">
        <v>7</v>
      </c>
      <c r="F176" t="s">
        <v>194</v>
      </c>
      <c r="G176">
        <v>1</v>
      </c>
      <c r="H176">
        <v>1</v>
      </c>
      <c r="I176">
        <f t="shared" ca="1" si="150"/>
        <v>1</v>
      </c>
      <c r="J176">
        <f t="shared" ca="1" si="151"/>
        <v>1</v>
      </c>
      <c r="K176" s="14">
        <f>Drivers!$B$11</f>
        <v>0.25</v>
      </c>
      <c r="L176" s="14">
        <f>Drivers!$B$12</f>
        <v>0.45</v>
      </c>
      <c r="M176" s="37" cm="1">
        <f t="array" aca="1" ref="M176" ca="1">IF(ISBLANK($F176),"",INDEX(CompList[Design
'[h']],_xlfn.XMATCH($F176,CompList[items],0)))*I176</f>
        <v>7.8444444444444441</v>
      </c>
      <c r="N176" s="37" cm="1">
        <f t="array" aca="1" ref="N176" ca="1">IF(ISBLANK($F176),"",INDEX(CompList[Construction
'[h']],_xlfn.XMATCH($F176,CompList[items],0)))*J176</f>
        <v>52.307692307692307</v>
      </c>
      <c r="O176" s="37" cm="1">
        <f t="array" aca="1" ref="O176" ca="1">IF(ISBLANK($F176),"",INDEX(CompList[Debug/Tryout '[h']],_xlfn.XMATCH($F176,CompList[items],0)))*J176</f>
        <v>0</v>
      </c>
      <c r="P176" s="37" cm="1">
        <f t="array" aca="1" ref="P176" ca="1">IF(ISBLANK($F176),"",INDEX(CompList[Installation
'[h']],_xlfn.XMATCH($F176,CompList[items],0)))*J176</f>
        <v>22.153846153846153</v>
      </c>
      <c r="Q176" s="37" cm="1">
        <f t="array" aca="1" ref="Q176" ca="1">IF(ISBLANK($F176),"",INDEX(CompList[Start up @ Client '[h']],_xlfn.XMATCH($F176,CompList[items],0)))*J176</f>
        <v>0</v>
      </c>
      <c r="R176" s="37" cm="1">
        <f t="array" ref="R176">IF(ISBLANK($F176),"",INDEX(CompList[Materail
Rate
 '[$/qua']],_xlfn.XMATCH($F176,CompList[items],0)))</f>
        <v>27892</v>
      </c>
      <c r="S176" s="34">
        <f ca="1">M176*Drivers!$D$4</f>
        <v>486.35555555555555</v>
      </c>
      <c r="T176" s="33">
        <f ca="1">N176*Drivers!$D$4</f>
        <v>3243.0769230769229</v>
      </c>
      <c r="U176" s="33">
        <f ca="1">O176*Drivers!$D$4</f>
        <v>0</v>
      </c>
      <c r="V176" s="33">
        <f ca="1">P176*Drivers!$D$4</f>
        <v>1373.5384615384614</v>
      </c>
      <c r="W176" s="33">
        <f ca="1">Q176*Drivers!$D$4</f>
        <v>0</v>
      </c>
      <c r="X176" s="34">
        <f t="shared" ca="1" si="152"/>
        <v>27892</v>
      </c>
      <c r="Y176" s="34">
        <f t="shared" ca="1" si="153"/>
        <v>32994.970940170941</v>
      </c>
      <c r="Z176">
        <f t="shared" ca="1" si="154"/>
        <v>705.21555555555551</v>
      </c>
      <c r="AA176">
        <f t="shared" ca="1" si="155"/>
        <v>4702.4615384615381</v>
      </c>
      <c r="AB176">
        <f t="shared" ca="1" si="155"/>
        <v>0</v>
      </c>
      <c r="AC176">
        <f t="shared" ca="1" si="156"/>
        <v>1991.6307692307689</v>
      </c>
      <c r="AD176">
        <f t="shared" ca="1" si="156"/>
        <v>0</v>
      </c>
      <c r="AE176">
        <f t="shared" ca="1" si="157"/>
        <v>34865</v>
      </c>
      <c r="AF176">
        <f t="shared" ca="1" si="158"/>
        <v>42264.307863247865</v>
      </c>
    </row>
    <row r="177" spans="1:32">
      <c r="A177" t="str" cm="1">
        <f t="array" ref="A177">IF(ISBLANK(F177),"",INDEX(CompList[ID],_xlfn.XMATCH(F177,CompList[items],0)))</f>
        <v>ME00042</v>
      </c>
      <c r="E177">
        <v>8</v>
      </c>
      <c r="F177" t="s">
        <v>84</v>
      </c>
      <c r="G177">
        <v>1</v>
      </c>
      <c r="H177">
        <v>1</v>
      </c>
      <c r="I177">
        <f t="shared" ca="1" si="150"/>
        <v>1</v>
      </c>
      <c r="J177">
        <f t="shared" ca="1" si="151"/>
        <v>1</v>
      </c>
      <c r="K177" s="14">
        <f>Drivers!$B$11</f>
        <v>0.25</v>
      </c>
      <c r="L177" s="14">
        <f>Drivers!$B$12</f>
        <v>0.45</v>
      </c>
      <c r="M177" s="37" cm="1">
        <f t="array" aca="1" ref="M177" ca="1">IF(ISBLANK($F177),"",INDEX(CompList[Design
'[h']],_xlfn.XMATCH($F177,CompList[items],0)))*I177</f>
        <v>73.607407407407408</v>
      </c>
      <c r="N177" s="37" cm="1">
        <f t="array" aca="1" ref="N177" ca="1">IF(ISBLANK($F177),"",INDEX(CompList[Construction
'[h']],_xlfn.XMATCH($F177,CompList[items],0)))*J177</f>
        <v>156.15384615384616</v>
      </c>
      <c r="O177" s="37" cm="1">
        <f t="array" aca="1" ref="O177" ca="1">IF(ISBLANK($F177),"",INDEX(CompList[Debug/Tryout '[h']],_xlfn.XMATCH($F177,CompList[items],0)))*J177</f>
        <v>0</v>
      </c>
      <c r="P177" s="37" cm="1">
        <f t="array" aca="1" ref="P177" ca="1">IF(ISBLANK($F177),"",INDEX(CompList[Installation
'[h']],_xlfn.XMATCH($F177,CompList[items],0)))*J177</f>
        <v>38.769230769230766</v>
      </c>
      <c r="Q177" s="37" cm="1">
        <f t="array" aca="1" ref="Q177" ca="1">IF(ISBLANK($F177),"",INDEX(CompList[Start up @ Client '[h']],_xlfn.XMATCH($F177,CompList[items],0)))*J177</f>
        <v>0</v>
      </c>
      <c r="R177" s="37" cm="1">
        <f t="array" ref="R177">IF(ISBLANK($F177),"",INDEX(CompList[Materail
Rate
 '[$/qua']],_xlfn.XMATCH($F177,CompList[items],0)))</f>
        <v>34986</v>
      </c>
      <c r="S177" s="34">
        <f ca="1">M177*Drivers!$D$4</f>
        <v>4563.6592592592597</v>
      </c>
      <c r="T177" s="33">
        <f ca="1">N177*Drivers!$D$4</f>
        <v>9681.5384615384628</v>
      </c>
      <c r="U177" s="33">
        <f ca="1">O177*Drivers!$D$4</f>
        <v>0</v>
      </c>
      <c r="V177" s="33">
        <f ca="1">P177*Drivers!$D$4</f>
        <v>2403.6923076923076</v>
      </c>
      <c r="W177" s="33">
        <f ca="1">Q177*Drivers!$D$4</f>
        <v>0</v>
      </c>
      <c r="X177" s="34">
        <f t="shared" ca="1" si="152"/>
        <v>34986</v>
      </c>
      <c r="Y177" s="34">
        <f t="shared" ca="1" si="153"/>
        <v>51634.89002849003</v>
      </c>
      <c r="Z177">
        <f t="shared" ca="1" si="154"/>
        <v>6617.3059259259262</v>
      </c>
      <c r="AA177">
        <f t="shared" ca="1" si="155"/>
        <v>14038.230769230771</v>
      </c>
      <c r="AB177">
        <f t="shared" ca="1" si="155"/>
        <v>0</v>
      </c>
      <c r="AC177">
        <f t="shared" ca="1" si="156"/>
        <v>3485.353846153846</v>
      </c>
      <c r="AD177">
        <f t="shared" ca="1" si="156"/>
        <v>0</v>
      </c>
      <c r="AE177">
        <f t="shared" ca="1" si="157"/>
        <v>43732.5</v>
      </c>
      <c r="AF177">
        <f t="shared" ca="1" si="158"/>
        <v>67873.390541310539</v>
      </c>
    </row>
    <row r="178" spans="1:32">
      <c r="A178" t="str" cm="1">
        <f t="array" ref="A178">IF(ISBLANK(F178),"",INDEX(CompList[ID],_xlfn.XMATCH(F178,CompList[items],0)))</f>
        <v>ME00039</v>
      </c>
      <c r="E178">
        <v>9</v>
      </c>
      <c r="F178" t="s">
        <v>3347</v>
      </c>
      <c r="G178">
        <v>1</v>
      </c>
      <c r="H178">
        <v>1</v>
      </c>
      <c r="I178">
        <f t="shared" ca="1" si="150"/>
        <v>1</v>
      </c>
      <c r="J178">
        <f t="shared" ca="1" si="151"/>
        <v>1</v>
      </c>
      <c r="K178" s="14">
        <f>Drivers!$B$11</f>
        <v>0.25</v>
      </c>
      <c r="L178" s="14">
        <f>Drivers!$B$12</f>
        <v>0.45</v>
      </c>
      <c r="M178" s="37" cm="1">
        <f t="array" aca="1" ref="M178" ca="1">IF(ISBLANK($F178),"",INDEX(CompList[Design
'[h']],_xlfn.XMATCH($F178,CompList[items],0)))*I178</f>
        <v>0</v>
      </c>
      <c r="N178" s="37" cm="1">
        <f t="array" aca="1" ref="N178" ca="1">IF(ISBLANK($F178),"",INDEX(CompList[Construction
'[h']],_xlfn.XMATCH($F178,CompList[items],0)))*J178</f>
        <v>0</v>
      </c>
      <c r="O178" s="37" cm="1">
        <f t="array" aca="1" ref="O178" ca="1">IF(ISBLANK($F178),"",INDEX(CompList[Debug/Tryout '[h']],_xlfn.XMATCH($F178,CompList[items],0)))*J178</f>
        <v>0</v>
      </c>
      <c r="P178" s="37" cm="1">
        <f t="array" aca="1" ref="P178" ca="1">IF(ISBLANK($F178),"",INDEX(CompList[Installation
'[h']],_xlfn.XMATCH($F178,CompList[items],0)))*J178</f>
        <v>0</v>
      </c>
      <c r="Q178" s="37" cm="1">
        <f t="array" aca="1" ref="Q178" ca="1">IF(ISBLANK($F178),"",INDEX(CompList[Start up @ Client '[h']],_xlfn.XMATCH($F178,CompList[items],0)))*J178</f>
        <v>0</v>
      </c>
      <c r="R178" s="37" cm="1">
        <f t="array" ref="R178">IF(ISBLANK($F178),"",INDEX(CompList[Materail
Rate
 '[$/qua']],_xlfn.XMATCH($F178,CompList[items],0)))</f>
        <v>1800</v>
      </c>
      <c r="S178" s="34">
        <f ca="1">M178*Drivers!$D$4</f>
        <v>0</v>
      </c>
      <c r="T178" s="33">
        <f ca="1">N178*Drivers!$D$4</f>
        <v>0</v>
      </c>
      <c r="U178" s="33">
        <f ca="1">O178*Drivers!$D$4</f>
        <v>0</v>
      </c>
      <c r="V178" s="33">
        <f ca="1">P178*Drivers!$D$4</f>
        <v>0</v>
      </c>
      <c r="W178" s="33">
        <f ca="1">Q178*Drivers!$D$4</f>
        <v>0</v>
      </c>
      <c r="X178" s="34">
        <f t="shared" ca="1" si="152"/>
        <v>1800</v>
      </c>
      <c r="Y178" s="34">
        <f t="shared" ca="1" si="153"/>
        <v>1800</v>
      </c>
      <c r="Z178">
        <f t="shared" ca="1" si="154"/>
        <v>0</v>
      </c>
      <c r="AA178">
        <f t="shared" ca="1" si="155"/>
        <v>0</v>
      </c>
      <c r="AB178">
        <f t="shared" ca="1" si="155"/>
        <v>0</v>
      </c>
      <c r="AC178">
        <f t="shared" ca="1" si="156"/>
        <v>0</v>
      </c>
      <c r="AD178">
        <f t="shared" ca="1" si="156"/>
        <v>0</v>
      </c>
      <c r="AE178">
        <f t="shared" ca="1" si="157"/>
        <v>2250</v>
      </c>
      <c r="AF178">
        <f t="shared" ca="1" si="158"/>
        <v>2250</v>
      </c>
    </row>
    <row r="179" spans="1:32" s="40" customFormat="1">
      <c r="B179" s="40" t="s">
        <v>3858</v>
      </c>
      <c r="C179" s="40">
        <v>1</v>
      </c>
      <c r="D179" s="40">
        <v>1</v>
      </c>
      <c r="M179" s="42">
        <f ca="1">SUM(M180:M188)</f>
        <v>58.074074074074083</v>
      </c>
      <c r="N179" s="42">
        <f t="shared" ref="N179:AF179" ca="1" si="159">SUM(N180:N188)</f>
        <v>226.71794871794873</v>
      </c>
      <c r="O179" s="42">
        <f t="shared" ca="1" si="159"/>
        <v>0</v>
      </c>
      <c r="P179" s="42">
        <f t="shared" ca="1" si="159"/>
        <v>11.487179487179487</v>
      </c>
      <c r="Q179" s="42">
        <f t="shared" ca="1" si="159"/>
        <v>0</v>
      </c>
      <c r="R179" s="42"/>
      <c r="S179" s="43">
        <f t="shared" ca="1" si="159"/>
        <v>3600.5925925925922</v>
      </c>
      <c r="T179" s="43">
        <f t="shared" ca="1" si="159"/>
        <v>14056.512820512822</v>
      </c>
      <c r="U179" s="43">
        <f ca="1">SUM(U180:U188)</f>
        <v>0</v>
      </c>
      <c r="V179" s="43">
        <f t="shared" ca="1" si="159"/>
        <v>712.20512820512818</v>
      </c>
      <c r="W179" s="43">
        <f ca="1">SUM(W180:W188)</f>
        <v>0</v>
      </c>
      <c r="X179" s="43">
        <f t="shared" ca="1" si="159"/>
        <v>4312.8541666666661</v>
      </c>
      <c r="Y179" s="43">
        <f t="shared" ca="1" si="159"/>
        <v>22682.164707977205</v>
      </c>
      <c r="Z179" s="40">
        <f t="shared" ca="1" si="159"/>
        <v>5220.8592592592586</v>
      </c>
      <c r="AA179" s="40">
        <f t="shared" ca="1" si="159"/>
        <v>20381.943589743591</v>
      </c>
      <c r="AB179" s="40">
        <f ca="1">SUM(AB180:AB188)</f>
        <v>0</v>
      </c>
      <c r="AC179" s="40">
        <f t="shared" ca="1" si="159"/>
        <v>1032.6974358974358</v>
      </c>
      <c r="AD179" s="40">
        <f ca="1">SUM(AD180:AD188)</f>
        <v>0</v>
      </c>
      <c r="AE179" s="40">
        <f t="shared" ca="1" si="159"/>
        <v>5391.067708333333</v>
      </c>
      <c r="AF179" s="40">
        <f t="shared" ca="1" si="159"/>
        <v>32026.567993233613</v>
      </c>
    </row>
    <row r="180" spans="1:32">
      <c r="A180" t="str" cm="1">
        <f t="array" ref="A180">IF(ISBLANK(F180),"",INDEX(CompList[ID],_xlfn.XMATCH(F180,CompList[items],0)))</f>
        <v>ME00004</v>
      </c>
      <c r="E180">
        <v>1</v>
      </c>
      <c r="F180" t="s">
        <v>196</v>
      </c>
      <c r="G180">
        <v>1</v>
      </c>
      <c r="H180">
        <v>6</v>
      </c>
      <c r="I180">
        <f t="shared" ref="I180:I188" ca="1" si="160">IF(ISBLANK(G180),"",G180*OFFSET(I180,-E180,-6))</f>
        <v>1</v>
      </c>
      <c r="J180">
        <f t="shared" ref="J180:J188" ca="1" si="161">IF(ISBLANK(H180),"",H180*OFFSET(J180,-E180,-6))</f>
        <v>6</v>
      </c>
      <c r="K180" s="14">
        <f>Drivers!$B$11</f>
        <v>0.25</v>
      </c>
      <c r="L180" s="14">
        <f>Drivers!$B$12</f>
        <v>0.45</v>
      </c>
      <c r="M180" s="37" cm="1">
        <f t="array" aca="1" ref="M180" ca="1">IF(ISBLANK($F180),"",INDEX(CompList[Design
'[h']],_xlfn.XMATCH($F180,CompList[items],0)))*I180</f>
        <v>1.92962962962963</v>
      </c>
      <c r="N180" s="37" cm="1">
        <f t="array" aca="1" ref="N180" ca="1">IF(ISBLANK($F180),"",INDEX(CompList[Construction
'[h']],_xlfn.XMATCH($F180,CompList[items],0)))*J180</f>
        <v>17.076923076923077</v>
      </c>
      <c r="O180" s="37" cm="1">
        <f t="array" aca="1" ref="O180" ca="1">IF(ISBLANK($F180),"",INDEX(CompList[Debug/Tryout '[h']],_xlfn.XMATCH($F180,CompList[items],0)))*J180</f>
        <v>0</v>
      </c>
      <c r="P180" s="37" cm="1">
        <f t="array" aca="1" ref="P180" ca="1">IF(ISBLANK($F180),"",INDEX(CompList[Installation
'[h']],_xlfn.XMATCH($F180,CompList[items],0)))*J180</f>
        <v>0</v>
      </c>
      <c r="Q180" s="37" cm="1">
        <f t="array" aca="1" ref="Q180" ca="1">IF(ISBLANK($F180),"",INDEX(CompList[Start up @ Client '[h']],_xlfn.XMATCH($F180,CompList[items],0)))*J180</f>
        <v>0</v>
      </c>
      <c r="R180" s="37" cm="1">
        <f t="array" ref="R180">IF(ISBLANK($F180),"",INDEX(CompList[Materail
Rate
 '[$/qua']],_xlfn.XMATCH($F180,CompList[items],0)))</f>
        <v>15</v>
      </c>
      <c r="S180" s="34">
        <f ca="1">M180*Drivers!$D$4</f>
        <v>119.63703703703706</v>
      </c>
      <c r="T180" s="33">
        <f ca="1">N180*Drivers!$D$4</f>
        <v>1058.7692307692307</v>
      </c>
      <c r="U180" s="33">
        <f ca="1">O180*Drivers!$D$4</f>
        <v>0</v>
      </c>
      <c r="V180" s="33">
        <f ca="1">P180*Drivers!$D$4</f>
        <v>0</v>
      </c>
      <c r="W180" s="33">
        <f ca="1">Q180*Drivers!$D$4</f>
        <v>0</v>
      </c>
      <c r="X180" s="34">
        <f t="shared" ref="X180:X188" ca="1" si="162">R180*J180</f>
        <v>90</v>
      </c>
      <c r="Y180" s="34">
        <f t="shared" ref="Y180:Y188" ca="1" si="163">SUM(S180:X180)</f>
        <v>1268.4062678062678</v>
      </c>
      <c r="Z180">
        <f t="shared" ref="Z180:Z188" ca="1" si="164">S180*($L180+1)</f>
        <v>173.47370370370373</v>
      </c>
      <c r="AA180">
        <f t="shared" ref="AA180:AB188" ca="1" si="165">T180*($L180+1)</f>
        <v>1535.2153846153844</v>
      </c>
      <c r="AB180">
        <f t="shared" ca="1" si="165"/>
        <v>0</v>
      </c>
      <c r="AC180">
        <f t="shared" ref="AC180:AD188" ca="1" si="166">V180*($L180+1)</f>
        <v>0</v>
      </c>
      <c r="AD180">
        <f t="shared" ca="1" si="166"/>
        <v>0</v>
      </c>
      <c r="AE180">
        <f t="shared" ref="AE180:AE188" ca="1" si="167">X180*(K180+1)</f>
        <v>112.5</v>
      </c>
      <c r="AF180">
        <f t="shared" ref="AF180:AF188" ca="1" si="168">SUM(Z180:AE180)</f>
        <v>1821.1890883190881</v>
      </c>
    </row>
    <row r="181" spans="1:32">
      <c r="A181" t="str" cm="1">
        <f t="array" ref="A181">IF(ISBLANK(F181),"",INDEX(CompList[ID],_xlfn.XMATCH(F181,CompList[items],0)))</f>
        <v>ME00009</v>
      </c>
      <c r="E181">
        <v>2</v>
      </c>
      <c r="F181" t="s">
        <v>3325</v>
      </c>
      <c r="G181">
        <v>1</v>
      </c>
      <c r="H181">
        <v>4</v>
      </c>
      <c r="I181">
        <f t="shared" ca="1" si="160"/>
        <v>1</v>
      </c>
      <c r="J181">
        <f t="shared" ca="1" si="161"/>
        <v>4</v>
      </c>
      <c r="K181" s="14">
        <f>Drivers!$B$11</f>
        <v>0.25</v>
      </c>
      <c r="L181" s="14">
        <f>Drivers!$B$12</f>
        <v>0.45</v>
      </c>
      <c r="M181" s="37" cm="1">
        <f t="array" aca="1" ref="M181" ca="1">IF(ISBLANK($F181),"",INDEX(CompList[Design
'[h']],_xlfn.XMATCH($F181,CompList[items],0)))*I181</f>
        <v>0.62222222222222223</v>
      </c>
      <c r="N181" s="37" cm="1">
        <f t="array" aca="1" ref="N181" ca="1">IF(ISBLANK($F181),"",INDEX(CompList[Construction
'[h']],_xlfn.XMATCH($F181,CompList[items],0)))*J181</f>
        <v>6.1538461538461542</v>
      </c>
      <c r="O181" s="37" cm="1">
        <f t="array" aca="1" ref="O181" ca="1">IF(ISBLANK($F181),"",INDEX(CompList[Debug/Tryout '[h']],_xlfn.XMATCH($F181,CompList[items],0)))*J181</f>
        <v>0</v>
      </c>
      <c r="P181" s="37" cm="1">
        <f t="array" aca="1" ref="P181" ca="1">IF(ISBLANK($F181),"",INDEX(CompList[Installation
'[h']],_xlfn.XMATCH($F181,CompList[items],0)))*J181</f>
        <v>0</v>
      </c>
      <c r="Q181" s="37" cm="1">
        <f t="array" aca="1" ref="Q181" ca="1">IF(ISBLANK($F181),"",INDEX(CompList[Start up @ Client '[h']],_xlfn.XMATCH($F181,CompList[items],0)))*J181</f>
        <v>0</v>
      </c>
      <c r="R181" s="37" cm="1">
        <f t="array" ref="R181">IF(ISBLANK($F181),"",INDEX(CompList[Materail
Rate
 '[$/qua']],_xlfn.XMATCH($F181,CompList[items],0)))</f>
        <v>9</v>
      </c>
      <c r="S181" s="34">
        <f ca="1">M181*Drivers!$D$4</f>
        <v>38.577777777777776</v>
      </c>
      <c r="T181" s="33">
        <f ca="1">N181*Drivers!$D$4</f>
        <v>381.53846153846155</v>
      </c>
      <c r="U181" s="33">
        <f ca="1">O181*Drivers!$D$4</f>
        <v>0</v>
      </c>
      <c r="V181" s="33">
        <f ca="1">P181*Drivers!$D$4</f>
        <v>0</v>
      </c>
      <c r="W181" s="33">
        <f ca="1">Q181*Drivers!$D$4</f>
        <v>0</v>
      </c>
      <c r="X181" s="34">
        <f t="shared" ca="1" si="162"/>
        <v>36</v>
      </c>
      <c r="Y181" s="34">
        <f t="shared" ca="1" si="163"/>
        <v>456.11623931623933</v>
      </c>
      <c r="Z181">
        <f t="shared" ca="1" si="164"/>
        <v>55.937777777777775</v>
      </c>
      <c r="AA181">
        <f t="shared" ca="1" si="165"/>
        <v>553.23076923076928</v>
      </c>
      <c r="AB181">
        <f t="shared" ca="1" si="165"/>
        <v>0</v>
      </c>
      <c r="AC181">
        <f t="shared" ca="1" si="166"/>
        <v>0</v>
      </c>
      <c r="AD181">
        <f t="shared" ca="1" si="166"/>
        <v>0</v>
      </c>
      <c r="AE181">
        <f t="shared" ca="1" si="167"/>
        <v>45</v>
      </c>
      <c r="AF181">
        <f t="shared" ca="1" si="168"/>
        <v>654.16854700854708</v>
      </c>
    </row>
    <row r="182" spans="1:32">
      <c r="A182" t="str" cm="1">
        <f t="array" ref="A182">IF(ISBLANK(F182),"",INDEX(CompList[ID],_xlfn.XMATCH(F182,CompList[items],0)))</f>
        <v>ME00104</v>
      </c>
      <c r="E182">
        <v>3</v>
      </c>
      <c r="F182" t="s">
        <v>3385</v>
      </c>
      <c r="G182">
        <v>1</v>
      </c>
      <c r="H182">
        <v>2</v>
      </c>
      <c r="I182">
        <f t="shared" ca="1" si="160"/>
        <v>1</v>
      </c>
      <c r="J182">
        <f t="shared" ca="1" si="161"/>
        <v>2</v>
      </c>
      <c r="K182" s="14">
        <f>Drivers!$B$11</f>
        <v>0.25</v>
      </c>
      <c r="L182" s="14">
        <f>Drivers!$B$12</f>
        <v>0.45</v>
      </c>
      <c r="M182" s="37" cm="1">
        <f t="array" aca="1" ref="M182" ca="1">IF(ISBLANK($F182),"",INDEX(CompList[Design
'[h']],_xlfn.XMATCH($F182,CompList[items],0)))*I182</f>
        <v>7.4666666666666668</v>
      </c>
      <c r="N182" s="37" cm="1">
        <f t="array" aca="1" ref="N182" ca="1">IF(ISBLANK($F182),"",INDEX(CompList[Construction
'[h']],_xlfn.XMATCH($F182,CompList[items],0)))*J182</f>
        <v>49.230769230769234</v>
      </c>
      <c r="O182" s="37" cm="1">
        <f t="array" aca="1" ref="O182" ca="1">IF(ISBLANK($F182),"",INDEX(CompList[Debug/Tryout '[h']],_xlfn.XMATCH($F182,CompList[items],0)))*J182</f>
        <v>0</v>
      </c>
      <c r="P182" s="37" cm="1">
        <f t="array" aca="1" ref="P182" ca="1">IF(ISBLANK($F182),"",INDEX(CompList[Installation
'[h']],_xlfn.XMATCH($F182,CompList[items],0)))*J182</f>
        <v>9.8461538461538467</v>
      </c>
      <c r="Q182" s="37" cm="1">
        <f t="array" aca="1" ref="Q182" ca="1">IF(ISBLANK($F182),"",INDEX(CompList[Start up @ Client '[h']],_xlfn.XMATCH($F182,CompList[items],0)))*J182</f>
        <v>0</v>
      </c>
      <c r="R182" s="37" cm="1">
        <f t="array" ref="R182">IF(ISBLANK($F182),"",INDEX(CompList[Materail
Rate
 '[$/qua']],_xlfn.XMATCH($F182,CompList[items],0)))</f>
        <v>796</v>
      </c>
      <c r="S182" s="34">
        <f ca="1">M182*Drivers!$D$4</f>
        <v>462.93333333333334</v>
      </c>
      <c r="T182" s="33">
        <f ca="1">N182*Drivers!$D$4</f>
        <v>3052.3076923076924</v>
      </c>
      <c r="U182" s="33">
        <f ca="1">O182*Drivers!$D$4</f>
        <v>0</v>
      </c>
      <c r="V182" s="33">
        <f ca="1">P182*Drivers!$D$4</f>
        <v>610.46153846153845</v>
      </c>
      <c r="W182" s="33">
        <f ca="1">Q182*Drivers!$D$4</f>
        <v>0</v>
      </c>
      <c r="X182" s="34">
        <f t="shared" ca="1" si="162"/>
        <v>1592</v>
      </c>
      <c r="Y182" s="34">
        <f t="shared" ca="1" si="163"/>
        <v>5717.7025641025639</v>
      </c>
      <c r="Z182">
        <f t="shared" ca="1" si="164"/>
        <v>671.25333333333333</v>
      </c>
      <c r="AA182">
        <f t="shared" ca="1" si="165"/>
        <v>4425.8461538461543</v>
      </c>
      <c r="AB182">
        <f t="shared" ca="1" si="165"/>
        <v>0</v>
      </c>
      <c r="AC182">
        <f t="shared" ca="1" si="166"/>
        <v>885.16923076923069</v>
      </c>
      <c r="AD182">
        <f t="shared" ca="1" si="166"/>
        <v>0</v>
      </c>
      <c r="AE182">
        <f t="shared" ca="1" si="167"/>
        <v>1990</v>
      </c>
      <c r="AF182">
        <f t="shared" ca="1" si="168"/>
        <v>7972.2687179487184</v>
      </c>
    </row>
    <row r="183" spans="1:32">
      <c r="A183" t="str" cm="1">
        <f t="array" ref="A183">IF(ISBLANK(F183),"",INDEX(CompList[ID],_xlfn.XMATCH(F183,CompList[items],0)))</f>
        <v>ME00102</v>
      </c>
      <c r="E183">
        <v>4</v>
      </c>
      <c r="F183" t="s">
        <v>3383</v>
      </c>
      <c r="G183">
        <v>1</v>
      </c>
      <c r="H183">
        <v>2</v>
      </c>
      <c r="I183">
        <f t="shared" ca="1" si="160"/>
        <v>1</v>
      </c>
      <c r="J183">
        <f t="shared" ca="1" si="161"/>
        <v>2</v>
      </c>
      <c r="K183" s="14">
        <f>Drivers!$B$11</f>
        <v>0.25</v>
      </c>
      <c r="L183" s="14">
        <f>Drivers!$B$12</f>
        <v>0.45</v>
      </c>
      <c r="M183" s="37" cm="1">
        <f t="array" aca="1" ref="M183" ca="1">IF(ISBLANK($F183),"",INDEX(CompList[Design
'[h']],_xlfn.XMATCH($F183,CompList[items],0)))*I183</f>
        <v>0</v>
      </c>
      <c r="N183" s="37" cm="1">
        <f t="array" aca="1" ref="N183" ca="1">IF(ISBLANK($F183),"",INDEX(CompList[Construction
'[h']],_xlfn.XMATCH($F183,CompList[items],0)))*J183</f>
        <v>0</v>
      </c>
      <c r="O183" s="37" cm="1">
        <f t="array" aca="1" ref="O183" ca="1">IF(ISBLANK($F183),"",INDEX(CompList[Debug/Tryout '[h']],_xlfn.XMATCH($F183,CompList[items],0)))*J183</f>
        <v>0</v>
      </c>
      <c r="P183" s="37" cm="1">
        <f t="array" aca="1" ref="P183" ca="1">IF(ISBLANK($F183),"",INDEX(CompList[Installation
'[h']],_xlfn.XMATCH($F183,CompList[items],0)))*J183</f>
        <v>0</v>
      </c>
      <c r="Q183" s="37" cm="1">
        <f t="array" aca="1" ref="Q183" ca="1">IF(ISBLANK($F183),"",INDEX(CompList[Start up @ Client '[h']],_xlfn.XMATCH($F183,CompList[items],0)))*J183</f>
        <v>0</v>
      </c>
      <c r="R183" s="37" cm="1">
        <f t="array" ref="R183">IF(ISBLANK($F183),"",INDEX(CompList[Materail
Rate
 '[$/qua']],_xlfn.XMATCH($F183,CompList[items],0)))</f>
        <v>0</v>
      </c>
      <c r="S183" s="34">
        <f ca="1">M183*Drivers!$D$4</f>
        <v>0</v>
      </c>
      <c r="T183" s="33">
        <f ca="1">N183*Drivers!$D$4</f>
        <v>0</v>
      </c>
      <c r="U183" s="33">
        <f ca="1">O183*Drivers!$D$4</f>
        <v>0</v>
      </c>
      <c r="V183" s="33">
        <f ca="1">P183*Drivers!$D$4</f>
        <v>0</v>
      </c>
      <c r="W183" s="33">
        <f ca="1">Q183*Drivers!$D$4</f>
        <v>0</v>
      </c>
      <c r="X183" s="34">
        <f t="shared" ca="1" si="162"/>
        <v>0</v>
      </c>
      <c r="Y183" s="34">
        <f t="shared" ca="1" si="163"/>
        <v>0</v>
      </c>
      <c r="Z183">
        <f t="shared" ca="1" si="164"/>
        <v>0</v>
      </c>
      <c r="AA183">
        <f t="shared" ca="1" si="165"/>
        <v>0</v>
      </c>
      <c r="AB183">
        <f t="shared" ca="1" si="165"/>
        <v>0</v>
      </c>
      <c r="AC183">
        <f t="shared" ca="1" si="166"/>
        <v>0</v>
      </c>
      <c r="AD183">
        <f t="shared" ca="1" si="166"/>
        <v>0</v>
      </c>
      <c r="AE183">
        <f t="shared" ca="1" si="167"/>
        <v>0</v>
      </c>
      <c r="AF183">
        <f t="shared" ca="1" si="168"/>
        <v>0</v>
      </c>
    </row>
    <row r="184" spans="1:32">
      <c r="A184" t="str" cm="1">
        <f t="array" ref="A184">IF(ISBLANK(F184),"",INDEX(CompList[ID],_xlfn.XMATCH(F184,CompList[items],0)))</f>
        <v>ME00103</v>
      </c>
      <c r="E184">
        <v>5</v>
      </c>
      <c r="F184" t="s">
        <v>3384</v>
      </c>
      <c r="G184">
        <v>1</v>
      </c>
      <c r="H184">
        <v>1</v>
      </c>
      <c r="I184">
        <f t="shared" ca="1" si="160"/>
        <v>1</v>
      </c>
      <c r="J184">
        <f t="shared" ca="1" si="161"/>
        <v>1</v>
      </c>
      <c r="K184" s="14">
        <f>Drivers!$B$11</f>
        <v>0.25</v>
      </c>
      <c r="L184" s="14">
        <f>Drivers!$B$12</f>
        <v>0.45</v>
      </c>
      <c r="M184" s="37" cm="1">
        <f t="array" aca="1" ref="M184" ca="1">IF(ISBLANK($F184),"",INDEX(CompList[Design
'[h']],_xlfn.XMATCH($F184,CompList[items],0)))*I184</f>
        <v>17.422222222222221</v>
      </c>
      <c r="N184" s="37" cm="1">
        <f t="array" aca="1" ref="N184" ca="1">IF(ISBLANK($F184),"",INDEX(CompList[Construction
'[h']],_xlfn.XMATCH($F184,CompList[items],0)))*J184</f>
        <v>51.025641025641029</v>
      </c>
      <c r="O184" s="37" cm="1">
        <f t="array" aca="1" ref="O184" ca="1">IF(ISBLANK($F184),"",INDEX(CompList[Debug/Tryout '[h']],_xlfn.XMATCH($F184,CompList[items],0)))*J184</f>
        <v>0</v>
      </c>
      <c r="P184" s="37" cm="1">
        <f t="array" aca="1" ref="P184" ca="1">IF(ISBLANK($F184),"",INDEX(CompList[Installation
'[h']],_xlfn.XMATCH($F184,CompList[items],0)))*J184</f>
        <v>1.641025641025641</v>
      </c>
      <c r="Q184" s="37" cm="1">
        <f t="array" aca="1" ref="Q184" ca="1">IF(ISBLANK($F184),"",INDEX(CompList[Start up @ Client '[h']],_xlfn.XMATCH($F184,CompList[items],0)))*J184</f>
        <v>0</v>
      </c>
      <c r="R184" s="37" cm="1">
        <f t="array" ref="R184">IF(ISBLANK($F184),"",INDEX(CompList[Materail
Rate
 '[$/qua']],_xlfn.XMATCH($F184,CompList[items],0)))</f>
        <v>799.66666666666663</v>
      </c>
      <c r="S184" s="34">
        <f ca="1">M184*Drivers!$D$4</f>
        <v>1080.1777777777777</v>
      </c>
      <c r="T184" s="33">
        <f ca="1">N184*Drivers!$D$4</f>
        <v>3163.5897435897436</v>
      </c>
      <c r="U184" s="33">
        <f ca="1">O184*Drivers!$D$4</f>
        <v>0</v>
      </c>
      <c r="V184" s="33">
        <f ca="1">P184*Drivers!$D$4</f>
        <v>101.74358974358974</v>
      </c>
      <c r="W184" s="33">
        <f ca="1">Q184*Drivers!$D$4</f>
        <v>0</v>
      </c>
      <c r="X184" s="34">
        <f t="shared" ca="1" si="162"/>
        <v>799.66666666666663</v>
      </c>
      <c r="Y184" s="34">
        <f t="shared" ca="1" si="163"/>
        <v>5145.1777777777779</v>
      </c>
      <c r="Z184">
        <f t="shared" ca="1" si="164"/>
        <v>1566.2577777777776</v>
      </c>
      <c r="AA184">
        <f t="shared" ca="1" si="165"/>
        <v>4587.2051282051279</v>
      </c>
      <c r="AB184">
        <f t="shared" ca="1" si="165"/>
        <v>0</v>
      </c>
      <c r="AC184">
        <f t="shared" ca="1" si="166"/>
        <v>147.52820512820512</v>
      </c>
      <c r="AD184">
        <f t="shared" ca="1" si="166"/>
        <v>0</v>
      </c>
      <c r="AE184">
        <f t="shared" ca="1" si="167"/>
        <v>999.58333333333326</v>
      </c>
      <c r="AF184">
        <f t="shared" ca="1" si="168"/>
        <v>7300.5744444444435</v>
      </c>
    </row>
    <row r="185" spans="1:32">
      <c r="A185" t="str" cm="1">
        <f t="array" ref="A185">IF(ISBLANK(F185),"",INDEX(CompList[ID],_xlfn.XMATCH(F185,CompList[items],0)))</f>
        <v>ME00105</v>
      </c>
      <c r="E185">
        <v>6</v>
      </c>
      <c r="F185" t="s">
        <v>3386</v>
      </c>
      <c r="G185">
        <v>1</v>
      </c>
      <c r="H185">
        <v>1</v>
      </c>
      <c r="I185">
        <f t="shared" ca="1" si="160"/>
        <v>1</v>
      </c>
      <c r="J185">
        <f t="shared" ca="1" si="161"/>
        <v>1</v>
      </c>
      <c r="K185" s="14">
        <f>Drivers!$B$11</f>
        <v>0.25</v>
      </c>
      <c r="L185" s="14">
        <f>Drivers!$B$12</f>
        <v>0.45</v>
      </c>
      <c r="M185" s="37" cm="1">
        <f t="array" aca="1" ref="M185" ca="1">IF(ISBLANK($F185),"",INDEX(CompList[Design
'[h']],_xlfn.XMATCH($F185,CompList[items],0)))*I185</f>
        <v>26.133333333333333</v>
      </c>
      <c r="N185" s="37" cm="1">
        <f t="array" aca="1" ref="N185" ca="1">IF(ISBLANK($F185),"",INDEX(CompList[Construction
'[h']],_xlfn.XMATCH($F185,CompList[items],0)))*J185</f>
        <v>87.230769230769226</v>
      </c>
      <c r="O185" s="37" cm="1">
        <f t="array" aca="1" ref="O185" ca="1">IF(ISBLANK($F185),"",INDEX(CompList[Debug/Tryout '[h']],_xlfn.XMATCH($F185,CompList[items],0)))*J185</f>
        <v>0</v>
      </c>
      <c r="P185" s="37" cm="1">
        <f t="array" aca="1" ref="P185" ca="1">IF(ISBLANK($F185),"",INDEX(CompList[Installation
'[h']],_xlfn.XMATCH($F185,CompList[items],0)))*J185</f>
        <v>0</v>
      </c>
      <c r="Q185" s="37" cm="1">
        <f t="array" aca="1" ref="Q185" ca="1">IF(ISBLANK($F185),"",INDEX(CompList[Start up @ Client '[h']],_xlfn.XMATCH($F185,CompList[items],0)))*J185</f>
        <v>0</v>
      </c>
      <c r="R185" s="37" cm="1">
        <f t="array" ref="R185">IF(ISBLANK($F185),"",INDEX(CompList[Materail
Rate
 '[$/qua']],_xlfn.XMATCH($F185,CompList[items],0)))</f>
        <v>705</v>
      </c>
      <c r="S185" s="34">
        <f ca="1">M185*Drivers!$D$4</f>
        <v>1620.2666666666667</v>
      </c>
      <c r="T185" s="33">
        <f ca="1">N185*Drivers!$D$4</f>
        <v>5408.3076923076924</v>
      </c>
      <c r="U185" s="33">
        <f ca="1">O185*Drivers!$D$4</f>
        <v>0</v>
      </c>
      <c r="V185" s="33">
        <f ca="1">P185*Drivers!$D$4</f>
        <v>0</v>
      </c>
      <c r="W185" s="33">
        <f ca="1">Q185*Drivers!$D$4</f>
        <v>0</v>
      </c>
      <c r="X185" s="34">
        <f t="shared" ca="1" si="162"/>
        <v>705</v>
      </c>
      <c r="Y185" s="34">
        <f t="shared" ca="1" si="163"/>
        <v>7733.5743589743588</v>
      </c>
      <c r="Z185">
        <f t="shared" ca="1" si="164"/>
        <v>2349.3866666666668</v>
      </c>
      <c r="AA185">
        <f t="shared" ca="1" si="165"/>
        <v>7842.0461538461541</v>
      </c>
      <c r="AB185">
        <f t="shared" ca="1" si="165"/>
        <v>0</v>
      </c>
      <c r="AC185">
        <f t="shared" ca="1" si="166"/>
        <v>0</v>
      </c>
      <c r="AD185">
        <f t="shared" ca="1" si="166"/>
        <v>0</v>
      </c>
      <c r="AE185">
        <f t="shared" ca="1" si="167"/>
        <v>881.25</v>
      </c>
      <c r="AF185">
        <f t="shared" ca="1" si="168"/>
        <v>11072.68282051282</v>
      </c>
    </row>
    <row r="186" spans="1:32">
      <c r="A186" t="str" cm="1">
        <f t="array" ref="A186">IF(ISBLANK(F186),"",INDEX(CompList[ID],_xlfn.XMATCH(F186,CompList[items],0)))</f>
        <v>ME00111</v>
      </c>
      <c r="E186">
        <v>7</v>
      </c>
      <c r="F186" t="s">
        <v>32</v>
      </c>
      <c r="G186">
        <v>1</v>
      </c>
      <c r="H186">
        <v>2</v>
      </c>
      <c r="I186">
        <f t="shared" ca="1" si="160"/>
        <v>1</v>
      </c>
      <c r="J186">
        <f t="shared" ca="1" si="161"/>
        <v>2</v>
      </c>
      <c r="K186" s="14">
        <f>Drivers!$B$11</f>
        <v>0.25</v>
      </c>
      <c r="L186" s="14">
        <f>Drivers!$B$12</f>
        <v>0.45</v>
      </c>
      <c r="M186" s="37" cm="1">
        <f t="array" aca="1" ref="M186" ca="1">IF(ISBLANK($F186),"",INDEX(CompList[Design
'[h']],_xlfn.XMATCH($F186,CompList[items],0)))*I186</f>
        <v>1.2444444444444445</v>
      </c>
      <c r="N186" s="37" cm="1">
        <f t="array" aca="1" ref="N186" ca="1">IF(ISBLANK($F186),"",INDEX(CompList[Construction
'[h']],_xlfn.XMATCH($F186,CompList[items],0)))*J186</f>
        <v>4.7692307692307692</v>
      </c>
      <c r="O186" s="37" cm="1">
        <f t="array" aca="1" ref="O186" ca="1">IF(ISBLANK($F186),"",INDEX(CompList[Debug/Tryout '[h']],_xlfn.XMATCH($F186,CompList[items],0)))*J186</f>
        <v>0</v>
      </c>
      <c r="P186" s="37" cm="1">
        <f t="array" aca="1" ref="P186" ca="1">IF(ISBLANK($F186),"",INDEX(CompList[Installation
'[h']],_xlfn.XMATCH($F186,CompList[items],0)))*J186</f>
        <v>0</v>
      </c>
      <c r="Q186" s="37" cm="1">
        <f t="array" aca="1" ref="Q186" ca="1">IF(ISBLANK($F186),"",INDEX(CompList[Start up @ Client '[h']],_xlfn.XMATCH($F186,CompList[items],0)))*J186</f>
        <v>0</v>
      </c>
      <c r="R186" s="37" cm="1">
        <f t="array" ref="R186">IF(ISBLANK($F186),"",INDEX(CompList[Materail
Rate
 '[$/qua']],_xlfn.XMATCH($F186,CompList[items],0)))</f>
        <v>92.59375</v>
      </c>
      <c r="S186" s="34">
        <f ca="1">M186*Drivers!$D$4</f>
        <v>77.155555555555551</v>
      </c>
      <c r="T186" s="33">
        <f ca="1">N186*Drivers!$D$4</f>
        <v>295.69230769230768</v>
      </c>
      <c r="U186" s="33">
        <f ca="1">O186*Drivers!$D$4</f>
        <v>0</v>
      </c>
      <c r="V186" s="33">
        <f ca="1">P186*Drivers!$D$4</f>
        <v>0</v>
      </c>
      <c r="W186" s="33">
        <f ca="1">Q186*Drivers!$D$4</f>
        <v>0</v>
      </c>
      <c r="X186" s="34">
        <f t="shared" ca="1" si="162"/>
        <v>185.1875</v>
      </c>
      <c r="Y186" s="34">
        <f t="shared" ca="1" si="163"/>
        <v>558.03536324786319</v>
      </c>
      <c r="Z186">
        <f t="shared" ca="1" si="164"/>
        <v>111.87555555555555</v>
      </c>
      <c r="AA186">
        <f t="shared" ca="1" si="165"/>
        <v>428.7538461538461</v>
      </c>
      <c r="AB186">
        <f t="shared" ca="1" si="165"/>
        <v>0</v>
      </c>
      <c r="AC186">
        <f t="shared" ca="1" si="166"/>
        <v>0</v>
      </c>
      <c r="AD186">
        <f t="shared" ca="1" si="166"/>
        <v>0</v>
      </c>
      <c r="AE186">
        <f t="shared" ca="1" si="167"/>
        <v>231.484375</v>
      </c>
      <c r="AF186">
        <f t="shared" ca="1" si="168"/>
        <v>772.11377670940169</v>
      </c>
    </row>
    <row r="187" spans="1:32">
      <c r="A187" t="str" cm="1">
        <f t="array" ref="A187">IF(ISBLANK(F187),"",INDEX(CompList[ID],_xlfn.XMATCH(F187,CompList[items],0)))</f>
        <v>ME00112</v>
      </c>
      <c r="E187">
        <v>8</v>
      </c>
      <c r="F187" t="s">
        <v>3392</v>
      </c>
      <c r="G187">
        <v>1</v>
      </c>
      <c r="H187">
        <v>2</v>
      </c>
      <c r="I187">
        <f t="shared" ca="1" si="160"/>
        <v>1</v>
      </c>
      <c r="J187">
        <f t="shared" ca="1" si="161"/>
        <v>2</v>
      </c>
      <c r="K187" s="14">
        <f>Drivers!$B$11</f>
        <v>0.25</v>
      </c>
      <c r="L187" s="14">
        <f>Drivers!$B$12</f>
        <v>0.45</v>
      </c>
      <c r="M187" s="37" cm="1">
        <f t="array" aca="1" ref="M187" ca="1">IF(ISBLANK($F187),"",INDEX(CompList[Design
'[h']],_xlfn.XMATCH($F187,CompList[items],0)))*I187</f>
        <v>1.2444444444444445</v>
      </c>
      <c r="N187" s="37" cm="1">
        <f t="array" aca="1" ref="N187" ca="1">IF(ISBLANK($F187),"",INDEX(CompList[Construction
'[h']],_xlfn.XMATCH($F187,CompList[items],0)))*J187</f>
        <v>4.7692307692307692</v>
      </c>
      <c r="O187" s="37" cm="1">
        <f t="array" aca="1" ref="O187" ca="1">IF(ISBLANK($F187),"",INDEX(CompList[Debug/Tryout '[h']],_xlfn.XMATCH($F187,CompList[items],0)))*J187</f>
        <v>0</v>
      </c>
      <c r="P187" s="37" cm="1">
        <f t="array" aca="1" ref="P187" ca="1">IF(ISBLANK($F187),"",INDEX(CompList[Installation
'[h']],_xlfn.XMATCH($F187,CompList[items],0)))*J187</f>
        <v>0</v>
      </c>
      <c r="Q187" s="37" cm="1">
        <f t="array" aca="1" ref="Q187" ca="1">IF(ISBLANK($F187),"",INDEX(CompList[Start up @ Client '[h']],_xlfn.XMATCH($F187,CompList[items],0)))*J187</f>
        <v>0</v>
      </c>
      <c r="R187" s="37" cm="1">
        <f t="array" ref="R187">IF(ISBLANK($F187),"",INDEX(CompList[Materail
Rate
 '[$/qua']],_xlfn.XMATCH($F187,CompList[items],0)))</f>
        <v>374.5</v>
      </c>
      <c r="S187" s="34">
        <f ca="1">M187*Drivers!$D$4</f>
        <v>77.155555555555551</v>
      </c>
      <c r="T187" s="33">
        <f ca="1">N187*Drivers!$D$4</f>
        <v>295.69230769230768</v>
      </c>
      <c r="U187" s="33">
        <f ca="1">O187*Drivers!$D$4</f>
        <v>0</v>
      </c>
      <c r="V187" s="33">
        <f ca="1">P187*Drivers!$D$4</f>
        <v>0</v>
      </c>
      <c r="W187" s="33">
        <f ca="1">Q187*Drivers!$D$4</f>
        <v>0</v>
      </c>
      <c r="X187" s="34">
        <f t="shared" ca="1" si="162"/>
        <v>749</v>
      </c>
      <c r="Y187" s="34">
        <f t="shared" ca="1" si="163"/>
        <v>1121.8478632478632</v>
      </c>
      <c r="Z187">
        <f t="shared" ca="1" si="164"/>
        <v>111.87555555555555</v>
      </c>
      <c r="AA187">
        <f t="shared" ca="1" si="165"/>
        <v>428.7538461538461</v>
      </c>
      <c r="AB187">
        <f t="shared" ca="1" si="165"/>
        <v>0</v>
      </c>
      <c r="AC187">
        <f t="shared" ca="1" si="166"/>
        <v>0</v>
      </c>
      <c r="AD187">
        <f t="shared" ca="1" si="166"/>
        <v>0</v>
      </c>
      <c r="AE187">
        <f t="shared" ca="1" si="167"/>
        <v>936.25</v>
      </c>
      <c r="AF187">
        <f t="shared" ca="1" si="168"/>
        <v>1476.8794017094017</v>
      </c>
    </row>
    <row r="188" spans="1:32">
      <c r="A188" t="str" cm="1">
        <f t="array" ref="A188">IF(ISBLANK(F188),"",INDEX(CompList[ID],_xlfn.XMATCH(F188,CompList[items],0)))</f>
        <v>ME00168</v>
      </c>
      <c r="E188">
        <v>9</v>
      </c>
      <c r="F188" t="s">
        <v>3431</v>
      </c>
      <c r="G188">
        <v>1</v>
      </c>
      <c r="H188">
        <v>2</v>
      </c>
      <c r="I188">
        <f t="shared" ca="1" si="160"/>
        <v>1</v>
      </c>
      <c r="J188">
        <f t="shared" ca="1" si="161"/>
        <v>2</v>
      </c>
      <c r="K188" s="14">
        <f>Drivers!$B$11</f>
        <v>0.25</v>
      </c>
      <c r="L188" s="14">
        <f>Drivers!$B$12</f>
        <v>0.45</v>
      </c>
      <c r="M188" s="37" cm="1">
        <f t="array" aca="1" ref="M188" ca="1">IF(ISBLANK($F188),"",INDEX(CompList[Design
'[h']],_xlfn.XMATCH($F188,CompList[items],0)))*I188</f>
        <v>2.0111111111111111</v>
      </c>
      <c r="N188" s="37" cm="1">
        <f t="array" aca="1" ref="N188" ca="1">IF(ISBLANK($F188),"",INDEX(CompList[Construction
'[h']],_xlfn.XMATCH($F188,CompList[items],0)))*J188</f>
        <v>6.4615384615384617</v>
      </c>
      <c r="O188" s="37" cm="1">
        <f t="array" aca="1" ref="O188" ca="1">IF(ISBLANK($F188),"",INDEX(CompList[Debug/Tryout '[h']],_xlfn.XMATCH($F188,CompList[items],0)))*J188</f>
        <v>0</v>
      </c>
      <c r="P188" s="37" cm="1">
        <f t="array" aca="1" ref="P188" ca="1">IF(ISBLANK($F188),"",INDEX(CompList[Installation
'[h']],_xlfn.XMATCH($F188,CompList[items],0)))*J188</f>
        <v>0</v>
      </c>
      <c r="Q188" s="37" cm="1">
        <f t="array" aca="1" ref="Q188" ca="1">IF(ISBLANK($F188),"",INDEX(CompList[Start up @ Client '[h']],_xlfn.XMATCH($F188,CompList[items],0)))*J188</f>
        <v>0</v>
      </c>
      <c r="R188" s="37" cm="1">
        <f t="array" ref="R188">IF(ISBLANK($F188),"",INDEX(CompList[Materail
Rate
 '[$/qua']],_xlfn.XMATCH($F188,CompList[items],0)))</f>
        <v>78</v>
      </c>
      <c r="S188" s="34">
        <f ca="1">M188*Drivers!$D$4</f>
        <v>124.68888888888888</v>
      </c>
      <c r="T188" s="33">
        <f ca="1">N188*Drivers!$D$4</f>
        <v>400.61538461538464</v>
      </c>
      <c r="U188" s="33">
        <f ca="1">O188*Drivers!$D$4</f>
        <v>0</v>
      </c>
      <c r="V188" s="33">
        <f ca="1">P188*Drivers!$D$4</f>
        <v>0</v>
      </c>
      <c r="W188" s="33">
        <f ca="1">Q188*Drivers!$D$4</f>
        <v>0</v>
      </c>
      <c r="X188" s="34">
        <f t="shared" ca="1" si="162"/>
        <v>156</v>
      </c>
      <c r="Y188" s="34">
        <f t="shared" ca="1" si="163"/>
        <v>681.30427350427351</v>
      </c>
      <c r="Z188">
        <f t="shared" ca="1" si="164"/>
        <v>180.79888888888888</v>
      </c>
      <c r="AA188">
        <f t="shared" ca="1" si="165"/>
        <v>580.89230769230767</v>
      </c>
      <c r="AB188">
        <f t="shared" ca="1" si="165"/>
        <v>0</v>
      </c>
      <c r="AC188">
        <f t="shared" ca="1" si="166"/>
        <v>0</v>
      </c>
      <c r="AD188">
        <f t="shared" ca="1" si="166"/>
        <v>0</v>
      </c>
      <c r="AE188">
        <f t="shared" ca="1" si="167"/>
        <v>195</v>
      </c>
      <c r="AF188">
        <f t="shared" ca="1" si="168"/>
        <v>956.69119658119655</v>
      </c>
    </row>
    <row r="189" spans="1:32" s="40" customFormat="1">
      <c r="A189" s="40" t="str" cm="1">
        <f t="array" ref="A189">IF(ISBLANK(F189),"",INDEX(CompList[ID],_xlfn.XMATCH(F189,CompList[items],0)))</f>
        <v/>
      </c>
      <c r="B189" s="40" t="s">
        <v>3939</v>
      </c>
      <c r="C189" s="40">
        <v>1</v>
      </c>
      <c r="D189" s="40">
        <v>1</v>
      </c>
      <c r="K189" s="41"/>
      <c r="L189" s="41"/>
      <c r="M189" s="42">
        <f ca="1">SUM(M190:M193)</f>
        <v>0</v>
      </c>
      <c r="N189" s="42">
        <f ca="1">SUM(N190:N193)</f>
        <v>0</v>
      </c>
      <c r="O189" s="42">
        <f ca="1">SUM(O190:O193)</f>
        <v>0</v>
      </c>
      <c r="P189" s="42">
        <f ca="1">SUM(P190:P193)</f>
        <v>0</v>
      </c>
      <c r="Q189" s="42">
        <f ca="1">SUM(Q190:Q193)</f>
        <v>0</v>
      </c>
      <c r="R189" s="42">
        <f t="shared" ref="R189:AF189" si="169">SUM(R190:R193)</f>
        <v>57028</v>
      </c>
      <c r="S189" s="42">
        <f t="shared" ca="1" si="169"/>
        <v>0</v>
      </c>
      <c r="T189" s="42">
        <f t="shared" ca="1" si="169"/>
        <v>0</v>
      </c>
      <c r="U189" s="42">
        <f ca="1">SUM(U190:U193)</f>
        <v>0</v>
      </c>
      <c r="V189" s="42">
        <f t="shared" ca="1" si="169"/>
        <v>0</v>
      </c>
      <c r="W189" s="42">
        <f ca="1">SUM(W190:W193)</f>
        <v>0</v>
      </c>
      <c r="X189" s="42">
        <f t="shared" ca="1" si="169"/>
        <v>57028</v>
      </c>
      <c r="Y189" s="42">
        <f t="shared" ca="1" si="169"/>
        <v>57028</v>
      </c>
      <c r="Z189" s="42">
        <f t="shared" ca="1" si="169"/>
        <v>0</v>
      </c>
      <c r="AA189" s="42">
        <f t="shared" ca="1" si="169"/>
        <v>0</v>
      </c>
      <c r="AB189" s="42">
        <f ca="1">SUM(AB190:AB193)</f>
        <v>0</v>
      </c>
      <c r="AC189" s="42">
        <f t="shared" ca="1" si="169"/>
        <v>0</v>
      </c>
      <c r="AD189" s="42">
        <f ca="1">SUM(AD190:AD193)</f>
        <v>0</v>
      </c>
      <c r="AE189" s="42">
        <f t="shared" ca="1" si="169"/>
        <v>82690.600000000006</v>
      </c>
      <c r="AF189" s="42">
        <f t="shared" ca="1" si="169"/>
        <v>82690.600000000006</v>
      </c>
    </row>
    <row r="190" spans="1:32">
      <c r="A190" t="str" cm="1">
        <f t="array" ref="A190">IF(ISBLANK(F190),"",INDEX(CompList[ID],_xlfn.XMATCH(F190,CompList[items],0)))</f>
        <v>ME00181</v>
      </c>
      <c r="E190">
        <v>1</v>
      </c>
      <c r="F190" t="s">
        <v>3442</v>
      </c>
      <c r="G190">
        <v>1</v>
      </c>
      <c r="H190">
        <v>1</v>
      </c>
      <c r="I190">
        <f ca="1">IF(ISBLANK(G190),"",G190*OFFSET(I190,-E190,-6))</f>
        <v>1</v>
      </c>
      <c r="J190">
        <f ca="1">IF(ISBLANK(H190),"",H190*OFFSET(J190,-E190,-6))</f>
        <v>1</v>
      </c>
      <c r="K190" s="14">
        <f>Drivers!$B$11</f>
        <v>0.25</v>
      </c>
      <c r="L190" s="14">
        <f>Drivers!$B$12</f>
        <v>0.45</v>
      </c>
      <c r="M190" s="37" cm="1">
        <f t="array" aca="1" ref="M190" ca="1">IF(ISBLANK($F190),"",INDEX(CompList[Design
'[h']],_xlfn.XMATCH($F190,CompList[items],0)))*I190</f>
        <v>0</v>
      </c>
      <c r="N190" s="37" cm="1">
        <f t="array" aca="1" ref="N190" ca="1">IF(ISBLANK($F190),"",INDEX(CompList[Construction
'[h']],_xlfn.XMATCH($F190,CompList[items],0)))*J190</f>
        <v>0</v>
      </c>
      <c r="O190" s="37" cm="1">
        <f t="array" aca="1" ref="O190" ca="1">IF(ISBLANK($F190),"",INDEX(CompList[Debug/Tryout '[h']],_xlfn.XMATCH($F190,CompList[items],0)))*J190</f>
        <v>0</v>
      </c>
      <c r="P190" s="37" cm="1">
        <f t="array" aca="1" ref="P190" ca="1">IF(ISBLANK($F190),"",INDEX(CompList[Installation
'[h']],_xlfn.XMATCH($F190,CompList[items],0)))*J190</f>
        <v>0</v>
      </c>
      <c r="Q190" s="37" cm="1">
        <f t="array" aca="1" ref="Q190" ca="1">IF(ISBLANK($F190),"",INDEX(CompList[Start up @ Client '[h']],_xlfn.XMATCH($F190,CompList[items],0)))*J190</f>
        <v>0</v>
      </c>
      <c r="R190" s="37" cm="1">
        <f t="array" ref="R190">IF(ISBLANK($F190),"",INDEX(CompList[Materail
Rate
 '[$/qua']],_xlfn.XMATCH($F190,CompList[items],0)))</f>
        <v>1000</v>
      </c>
      <c r="S190" s="34">
        <f ca="1">M190*Drivers!$D$4</f>
        <v>0</v>
      </c>
      <c r="T190" s="33">
        <f ca="1">N190*Drivers!$D$4</f>
        <v>0</v>
      </c>
      <c r="U190" s="33">
        <f ca="1">O190*Drivers!$D$4</f>
        <v>0</v>
      </c>
      <c r="V190" s="33">
        <f ca="1">P190*Drivers!$D$4</f>
        <v>0</v>
      </c>
      <c r="W190" s="33">
        <f ca="1">Q190*Drivers!$D$4</f>
        <v>0</v>
      </c>
      <c r="X190" s="34">
        <f ca="1">R190*J190</f>
        <v>1000</v>
      </c>
      <c r="Y190" s="34">
        <f ca="1">SUM(S190:X190)</f>
        <v>1000</v>
      </c>
      <c r="Z190">
        <f ca="1">S190*($L190+1)</f>
        <v>0</v>
      </c>
      <c r="AA190">
        <f t="shared" ref="AA190:AB193" ca="1" si="170">T190*($L190+1)</f>
        <v>0</v>
      </c>
      <c r="AB190">
        <f t="shared" ca="1" si="170"/>
        <v>0</v>
      </c>
      <c r="AC190">
        <f t="shared" ref="AC190:AD193" ca="1" si="171">V190*($L190+1)</f>
        <v>0</v>
      </c>
      <c r="AD190">
        <f t="shared" ca="1" si="171"/>
        <v>0</v>
      </c>
      <c r="AE190">
        <f ca="1">X190*($L190+1)</f>
        <v>1450</v>
      </c>
      <c r="AF190">
        <f ca="1">SUM(Z190:AE190)</f>
        <v>1450</v>
      </c>
    </row>
    <row r="191" spans="1:32">
      <c r="A191" t="str" cm="1">
        <f t="array" ref="A191">IF(ISBLANK(F191),"",INDEX(CompList[ID],_xlfn.XMATCH(F191,CompList[items],0)))</f>
        <v>ME00496</v>
      </c>
      <c r="E191">
        <v>2</v>
      </c>
      <c r="F191" t="s">
        <v>3940</v>
      </c>
      <c r="G191">
        <v>1</v>
      </c>
      <c r="H191">
        <v>1</v>
      </c>
      <c r="I191">
        <f ca="1">IF(ISBLANK(G191),"",G191*OFFSET(I191,-E191,-6))</f>
        <v>1</v>
      </c>
      <c r="J191">
        <f ca="1">IF(ISBLANK(H191),"",H191*OFFSET(J191,-E191,-6))</f>
        <v>1</v>
      </c>
      <c r="K191" s="14">
        <f>Drivers!$B$11</f>
        <v>0.25</v>
      </c>
      <c r="L191" s="14">
        <f>Drivers!$B$12</f>
        <v>0.45</v>
      </c>
      <c r="M191" s="37" cm="1">
        <f t="array" aca="1" ref="M191" ca="1">IF(ISBLANK($F191),"",INDEX(CompList[Design
'[h']],_xlfn.XMATCH($F191,CompList[items],0)))*I191</f>
        <v>0</v>
      </c>
      <c r="N191" s="37" cm="1">
        <f t="array" aca="1" ref="N191" ca="1">IF(ISBLANK($F191),"",INDEX(CompList[Construction
'[h']],_xlfn.XMATCH($F191,CompList[items],0)))*J191</f>
        <v>0</v>
      </c>
      <c r="O191" s="37" cm="1">
        <f t="array" aca="1" ref="O191" ca="1">IF(ISBLANK($F191),"",INDEX(CompList[Debug/Tryout '[h']],_xlfn.XMATCH($F191,CompList[items],0)))*J191</f>
        <v>0</v>
      </c>
      <c r="P191" s="37" cm="1">
        <f t="array" aca="1" ref="P191" ca="1">IF(ISBLANK($F191),"",INDEX(CompList[Installation
'[h']],_xlfn.XMATCH($F191,CompList[items],0)))*J191</f>
        <v>0</v>
      </c>
      <c r="Q191" s="37" cm="1">
        <f t="array" aca="1" ref="Q191" ca="1">IF(ISBLANK($F191),"",INDEX(CompList[Start up @ Client '[h']],_xlfn.XMATCH($F191,CompList[items],0)))*J191</f>
        <v>0</v>
      </c>
      <c r="R191" s="37" cm="1">
        <f t="array" ref="R191">IF(ISBLANK($F191),"",INDEX(CompList[Materail
Rate
 '[$/qua']],_xlfn.XMATCH($F191,CompList[items],0)))</f>
        <v>2500</v>
      </c>
      <c r="S191" s="34">
        <f ca="1">M191*Drivers!$D$4</f>
        <v>0</v>
      </c>
      <c r="T191" s="33">
        <f ca="1">N191*Drivers!$D$4</f>
        <v>0</v>
      </c>
      <c r="U191" s="33">
        <f ca="1">O191*Drivers!$D$4</f>
        <v>0</v>
      </c>
      <c r="V191" s="33">
        <f ca="1">P191*Drivers!$D$4</f>
        <v>0</v>
      </c>
      <c r="W191" s="33">
        <f ca="1">Q191*Drivers!$D$4</f>
        <v>0</v>
      </c>
      <c r="X191" s="34">
        <f ca="1">R191*J191</f>
        <v>2500</v>
      </c>
      <c r="Y191" s="34">
        <f ca="1">SUM(S191:X191)</f>
        <v>2500</v>
      </c>
      <c r="Z191">
        <f ca="1">S191*($L191+1)</f>
        <v>0</v>
      </c>
      <c r="AA191">
        <f t="shared" ca="1" si="170"/>
        <v>0</v>
      </c>
      <c r="AB191">
        <f t="shared" ca="1" si="170"/>
        <v>0</v>
      </c>
      <c r="AC191">
        <f t="shared" ca="1" si="171"/>
        <v>0</v>
      </c>
      <c r="AD191">
        <f t="shared" ca="1" si="171"/>
        <v>0</v>
      </c>
      <c r="AE191">
        <f ca="1">X191*($L191+1)</f>
        <v>3625</v>
      </c>
      <c r="AF191">
        <f ca="1">SUM(Z191:AE191)</f>
        <v>3625</v>
      </c>
    </row>
    <row r="192" spans="1:32">
      <c r="A192" t="str" cm="1">
        <f t="array" ref="A192">IF(ISBLANK(F192),"",INDEX(CompList[ID],_xlfn.XMATCH(F192,CompList[items],0)))</f>
        <v>ME00182</v>
      </c>
      <c r="E192">
        <v>3</v>
      </c>
      <c r="F192" t="s">
        <v>3443</v>
      </c>
      <c r="G192">
        <v>1</v>
      </c>
      <c r="H192">
        <v>1</v>
      </c>
      <c r="I192">
        <f ca="1">IF(ISBLANK(G192),"",G192*OFFSET(I192,-E192,-6))</f>
        <v>1</v>
      </c>
      <c r="J192">
        <f ca="1">IF(ISBLANK(H192),"",H192*OFFSET(J192,-E192,-6))</f>
        <v>1</v>
      </c>
      <c r="K192" s="14">
        <f>Drivers!$B$11</f>
        <v>0.25</v>
      </c>
      <c r="L192" s="14">
        <f>Drivers!$B$12</f>
        <v>0.45</v>
      </c>
      <c r="M192" s="37" cm="1">
        <f t="array" aca="1" ref="M192" ca="1">IF(ISBLANK($F192),"",INDEX(CompList[Design
'[h']],_xlfn.XMATCH($F192,CompList[items],0)))*I192</f>
        <v>0</v>
      </c>
      <c r="N192" s="37" cm="1">
        <f t="array" aca="1" ref="N192" ca="1">IF(ISBLANK($F192),"",INDEX(CompList[Construction
'[h']],_xlfn.XMATCH($F192,CompList[items],0)))*J192</f>
        <v>0</v>
      </c>
      <c r="O192" s="37" cm="1">
        <f t="array" aca="1" ref="O192" ca="1">IF(ISBLANK($F192),"",INDEX(CompList[Debug/Tryout '[h']],_xlfn.XMATCH($F192,CompList[items],0)))*J192</f>
        <v>0</v>
      </c>
      <c r="P192" s="37" cm="1">
        <f t="array" aca="1" ref="P192" ca="1">IF(ISBLANK($F192),"",INDEX(CompList[Installation
'[h']],_xlfn.XMATCH($F192,CompList[items],0)))*J192</f>
        <v>0</v>
      </c>
      <c r="Q192" s="37" cm="1">
        <f t="array" aca="1" ref="Q192" ca="1">IF(ISBLANK($F192),"",INDEX(CompList[Start up @ Client '[h']],_xlfn.XMATCH($F192,CompList[items],0)))*J192</f>
        <v>0</v>
      </c>
      <c r="R192" s="37" cm="1">
        <f t="array" ref="R192">IF(ISBLANK($F192),"",INDEX(CompList[Materail
Rate
 '[$/qua']],_xlfn.XMATCH($F192,CompList[items],0)))</f>
        <v>11600</v>
      </c>
      <c r="S192" s="34">
        <f ca="1">M192*Drivers!$D$4</f>
        <v>0</v>
      </c>
      <c r="T192" s="33">
        <f ca="1">N192*Drivers!$D$4</f>
        <v>0</v>
      </c>
      <c r="U192" s="33">
        <f ca="1">O192*Drivers!$D$4</f>
        <v>0</v>
      </c>
      <c r="V192" s="33">
        <f ca="1">P192*Drivers!$D$4</f>
        <v>0</v>
      </c>
      <c r="W192" s="33">
        <f ca="1">Q192*Drivers!$D$4</f>
        <v>0</v>
      </c>
      <c r="X192" s="34">
        <f ca="1">R192*J192</f>
        <v>11600</v>
      </c>
      <c r="Y192" s="34">
        <f ca="1">SUM(S192:X192)</f>
        <v>11600</v>
      </c>
      <c r="Z192">
        <f ca="1">S192*($L192+1)</f>
        <v>0</v>
      </c>
      <c r="AA192">
        <f t="shared" ca="1" si="170"/>
        <v>0</v>
      </c>
      <c r="AB192">
        <f t="shared" ca="1" si="170"/>
        <v>0</v>
      </c>
      <c r="AC192">
        <f t="shared" ca="1" si="171"/>
        <v>0</v>
      </c>
      <c r="AD192">
        <f t="shared" ca="1" si="171"/>
        <v>0</v>
      </c>
      <c r="AE192">
        <f ca="1">X192*($L192+1)</f>
        <v>16820</v>
      </c>
      <c r="AF192">
        <f ca="1">SUM(Z192:AE192)</f>
        <v>16820</v>
      </c>
    </row>
    <row r="193" spans="1:32">
      <c r="A193" t="str" cm="1">
        <f t="array" ref="A193">IF(ISBLANK(F193),"",INDEX(CompList[ID],_xlfn.XMATCH(F193,CompList[items],0)))</f>
        <v>ME00210</v>
      </c>
      <c r="E193">
        <v>4</v>
      </c>
      <c r="F193" t="s">
        <v>74</v>
      </c>
      <c r="G193">
        <v>1</v>
      </c>
      <c r="H193">
        <v>1</v>
      </c>
      <c r="I193">
        <f ca="1">IF(ISBLANK(G193),"",G193*OFFSET(I193,-E193,-6))</f>
        <v>1</v>
      </c>
      <c r="J193">
        <f ca="1">IF(ISBLANK(H193),"",H193*OFFSET(J193,-E193,-6))</f>
        <v>1</v>
      </c>
      <c r="K193" s="14">
        <f>Drivers!$B$11</f>
        <v>0.25</v>
      </c>
      <c r="L193" s="14">
        <f>Drivers!$B$12</f>
        <v>0.45</v>
      </c>
      <c r="M193" s="37" cm="1">
        <f t="array" aca="1" ref="M193" ca="1">IF(ISBLANK($F193),"",INDEX(CompList[Design
'[h']],_xlfn.XMATCH($F193,CompList[items],0)))*I193</f>
        <v>0</v>
      </c>
      <c r="N193" s="37" cm="1">
        <f t="array" aca="1" ref="N193" ca="1">IF(ISBLANK($F193),"",INDEX(CompList[Construction
'[h']],_xlfn.XMATCH($F193,CompList[items],0)))*J193</f>
        <v>0</v>
      </c>
      <c r="O193" s="37" cm="1">
        <f t="array" aca="1" ref="O193" ca="1">IF(ISBLANK($F193),"",INDEX(CompList[Debug/Tryout '[h']],_xlfn.XMATCH($F193,CompList[items],0)))*J193</f>
        <v>0</v>
      </c>
      <c r="P193" s="37" cm="1">
        <f t="array" aca="1" ref="P193" ca="1">IF(ISBLANK($F193),"",INDEX(CompList[Installation
'[h']],_xlfn.XMATCH($F193,CompList[items],0)))*J193</f>
        <v>0</v>
      </c>
      <c r="Q193" s="37" cm="1">
        <f t="array" aca="1" ref="Q193" ca="1">IF(ISBLANK($F193),"",INDEX(CompList[Start up @ Client '[h']],_xlfn.XMATCH($F193,CompList[items],0)))*J193</f>
        <v>0</v>
      </c>
      <c r="R193" s="37" cm="1">
        <f t="array" ref="R193">IF(ISBLANK($F193),"",INDEX(CompList[Materail
Rate
 '[$/qua']],_xlfn.XMATCH($F193,CompList[items],0)))</f>
        <v>41928</v>
      </c>
      <c r="S193" s="34">
        <f ca="1">M193*Drivers!$D$4</f>
        <v>0</v>
      </c>
      <c r="T193" s="33">
        <f ca="1">N193*Drivers!$D$4</f>
        <v>0</v>
      </c>
      <c r="U193" s="33">
        <f ca="1">O193*Drivers!$D$4</f>
        <v>0</v>
      </c>
      <c r="V193" s="33">
        <f ca="1">P193*Drivers!$D$4</f>
        <v>0</v>
      </c>
      <c r="W193" s="33">
        <f ca="1">Q193*Drivers!$D$4</f>
        <v>0</v>
      </c>
      <c r="X193" s="34">
        <f ca="1">R193*J193</f>
        <v>41928</v>
      </c>
      <c r="Y193" s="34">
        <f ca="1">SUM(S193:X193)</f>
        <v>41928</v>
      </c>
      <c r="Z193">
        <f ca="1">S193*($L193+1)</f>
        <v>0</v>
      </c>
      <c r="AA193">
        <f t="shared" ca="1" si="170"/>
        <v>0</v>
      </c>
      <c r="AB193">
        <f t="shared" ca="1" si="170"/>
        <v>0</v>
      </c>
      <c r="AC193">
        <f t="shared" ca="1" si="171"/>
        <v>0</v>
      </c>
      <c r="AD193">
        <f t="shared" ca="1" si="171"/>
        <v>0</v>
      </c>
      <c r="AE193">
        <f ca="1">X193*($L193+1)</f>
        <v>60795.6</v>
      </c>
      <c r="AF193">
        <f ca="1">SUM(Z193:AE193)</f>
        <v>60795.6</v>
      </c>
    </row>
    <row r="194" spans="1:32" s="40" customFormat="1">
      <c r="A194" s="40" t="str" cm="1">
        <f t="array" ref="A194">IF(ISBLANK(F194),"",INDEX(CompList[ID],_xlfn.XMATCH(F194,CompList[items],0)))</f>
        <v/>
      </c>
      <c r="B194" s="40" t="s">
        <v>3929</v>
      </c>
      <c r="C194" s="40">
        <v>1</v>
      </c>
      <c r="D194" s="40">
        <v>1</v>
      </c>
      <c r="K194" s="41"/>
      <c r="L194" s="41"/>
      <c r="M194" s="42">
        <f ca="1">SUM(M195:M204)</f>
        <v>2.2388888888888889</v>
      </c>
      <c r="N194" s="42">
        <f ca="1">SUM(N195:N204)</f>
        <v>1.2923076923076924</v>
      </c>
      <c r="O194" s="42">
        <f ca="1">SUM(O195:O204)</f>
        <v>0</v>
      </c>
      <c r="P194" s="42">
        <f ca="1">SUM(P195:P204)</f>
        <v>0</v>
      </c>
      <c r="Q194" s="42">
        <f ca="1">SUM(Q195:Q204)</f>
        <v>0</v>
      </c>
      <c r="R194" s="42">
        <f t="shared" ref="R194:AF194" si="172">SUM(R195:R204)</f>
        <v>146779.19</v>
      </c>
      <c r="S194" s="42">
        <f t="shared" ca="1" si="172"/>
        <v>138.8111111111111</v>
      </c>
      <c r="T194" s="42">
        <f t="shared" ca="1" si="172"/>
        <v>80.123076923076923</v>
      </c>
      <c r="U194" s="42">
        <f ca="1">SUM(U195:U204)</f>
        <v>0</v>
      </c>
      <c r="V194" s="42">
        <f t="shared" ca="1" si="172"/>
        <v>0</v>
      </c>
      <c r="W194" s="42">
        <f ca="1">SUM(W195:W204)</f>
        <v>0</v>
      </c>
      <c r="X194" s="42">
        <f t="shared" ca="1" si="172"/>
        <v>146779.19</v>
      </c>
      <c r="Y194" s="42">
        <f t="shared" ca="1" si="172"/>
        <v>146998.12418803418</v>
      </c>
      <c r="Z194" s="42">
        <f t="shared" ca="1" si="172"/>
        <v>201.27611111111111</v>
      </c>
      <c r="AA194" s="42">
        <f t="shared" ca="1" si="172"/>
        <v>116.17846153846153</v>
      </c>
      <c r="AB194" s="42">
        <f ca="1">SUM(AB195:AB204)</f>
        <v>0</v>
      </c>
      <c r="AC194" s="42">
        <f t="shared" ca="1" si="172"/>
        <v>0</v>
      </c>
      <c r="AD194" s="42">
        <f ca="1">SUM(AD195:AD204)</f>
        <v>0</v>
      </c>
      <c r="AE194" s="42">
        <f t="shared" ca="1" si="172"/>
        <v>212829.82550000001</v>
      </c>
      <c r="AF194" s="42">
        <f t="shared" ca="1" si="172"/>
        <v>213147.28007264959</v>
      </c>
    </row>
    <row r="195" spans="1:32">
      <c r="A195" t="str" cm="1">
        <f t="array" ref="A195">IF(ISBLANK(F195),"",INDEX(CompList[ID],_xlfn.XMATCH(F195,CompList[items],0)))</f>
        <v>ME00495</v>
      </c>
      <c r="E195">
        <v>1</v>
      </c>
      <c r="F195" t="s">
        <v>3927</v>
      </c>
      <c r="G195">
        <v>1</v>
      </c>
      <c r="H195">
        <v>1</v>
      </c>
      <c r="I195">
        <f t="shared" ref="I195:I204" ca="1" si="173">IF(ISBLANK(G195),"",G195*OFFSET(I195,-E195,-6))</f>
        <v>1</v>
      </c>
      <c r="J195">
        <f t="shared" ref="J195:J204" ca="1" si="174">IF(ISBLANK(H195),"",H195*OFFSET(J195,-E195,-6))</f>
        <v>1</v>
      </c>
      <c r="K195" s="14">
        <f>Drivers!$B$11</f>
        <v>0.25</v>
      </c>
      <c r="L195" s="14">
        <f>Drivers!$B$12</f>
        <v>0.45</v>
      </c>
      <c r="M195" s="37" cm="1">
        <f t="array" aca="1" ref="M195" ca="1">IF(ISBLANK($F195),"",INDEX(CompList[Design
'[h']],_xlfn.XMATCH($F195,CompList[items],0)))*I195</f>
        <v>0</v>
      </c>
      <c r="N195" s="37" cm="1">
        <f t="array" aca="1" ref="N195" ca="1">IF(ISBLANK($F195),"",INDEX(CompList[Construction
'[h']],_xlfn.XMATCH($F195,CompList[items],0)))*J195</f>
        <v>0</v>
      </c>
      <c r="O195" s="37" cm="1">
        <f t="array" aca="1" ref="O195" ca="1">IF(ISBLANK($F195),"",INDEX(CompList[Debug/Tryout '[h']],_xlfn.XMATCH($F195,CompList[items],0)))*J195</f>
        <v>0</v>
      </c>
      <c r="P195" s="37">
        <f ca="1">IF(ISBLANK($F195),"",INDEX(CompList[Installation
'[h']],MATCH($F195,CompList[items],0)))*J195</f>
        <v>0</v>
      </c>
      <c r="Q195" s="37">
        <f ca="1">IF(ISBLANK($F195),"",INDEX(CompList[Start up @ Client '[h']],MATCH($F195,CompList[items],0)))*J195</f>
        <v>0</v>
      </c>
      <c r="R195" s="37">
        <f>IF(ISBLANK($F195),"",INDEX(CompList[Materail
Rate
 '[$/qua']],MATCH($F195,CompList[items],0)))</f>
        <v>100855.95</v>
      </c>
      <c r="S195" s="34">
        <f ca="1">M195*Drivers!$D$4</f>
        <v>0</v>
      </c>
      <c r="T195" s="33">
        <f ca="1">N195*Drivers!$D$4</f>
        <v>0</v>
      </c>
      <c r="U195" s="33">
        <f ca="1">O195*Drivers!$D$4</f>
        <v>0</v>
      </c>
      <c r="V195" s="33">
        <f ca="1">P195*Drivers!$D$4</f>
        <v>0</v>
      </c>
      <c r="W195" s="33">
        <f ca="1">Q195*Drivers!$D$4</f>
        <v>0</v>
      </c>
      <c r="X195" s="34">
        <f t="shared" ref="X195:X204" ca="1" si="175">R195*J195</f>
        <v>100855.95</v>
      </c>
      <c r="Y195" s="34">
        <f t="shared" ref="Y195:Y204" ca="1" si="176">SUM(S195:X195)</f>
        <v>100855.95</v>
      </c>
      <c r="Z195">
        <f t="shared" ref="Z195:Z204" ca="1" si="177">S195*($L195+1)</f>
        <v>0</v>
      </c>
      <c r="AA195">
        <f t="shared" ref="AA195:AB204" ca="1" si="178">T195*($L195+1)</f>
        <v>0</v>
      </c>
      <c r="AB195">
        <f t="shared" ca="1" si="178"/>
        <v>0</v>
      </c>
      <c r="AC195">
        <f t="shared" ref="AC195:AD204" ca="1" si="179">V195*($L195+1)</f>
        <v>0</v>
      </c>
      <c r="AD195">
        <f t="shared" ca="1" si="179"/>
        <v>0</v>
      </c>
      <c r="AE195">
        <f t="shared" ref="AE195:AE204" ca="1" si="180">X195*($L195+1)</f>
        <v>146241.1275</v>
      </c>
      <c r="AF195">
        <f t="shared" ref="AF195:AF204" ca="1" si="181">SUM(Z195:AE195)</f>
        <v>146241.1275</v>
      </c>
    </row>
    <row r="196" spans="1:32">
      <c r="A196" t="str" cm="1">
        <f t="array" ref="A196">IF(ISBLANK($F196),"",INDEX(CVCompList[ID],_xlfn.XMATCH($F196,CVCompList[items],0)))</f>
        <v>CE3081</v>
      </c>
      <c r="E196">
        <v>2</v>
      </c>
      <c r="F196" t="s">
        <v>3928</v>
      </c>
      <c r="G196">
        <v>1</v>
      </c>
      <c r="H196">
        <v>1</v>
      </c>
      <c r="I196">
        <f t="shared" ca="1" si="173"/>
        <v>1</v>
      </c>
      <c r="J196">
        <f t="shared" ca="1" si="174"/>
        <v>1</v>
      </c>
      <c r="K196" s="14">
        <f>Drivers!$B$11</f>
        <v>0.25</v>
      </c>
      <c r="L196" s="14">
        <f>Drivers!$B$12</f>
        <v>0.45</v>
      </c>
      <c r="M196" s="37" cm="1">
        <f t="array" aca="1" ref="M196" ca="1">IF(ISBLANK($F196),"",INDEX(CVCompList[Design
'[h']],_xlfn.XMATCH($F196,CVCompList[items],0)))*I196</f>
        <v>0</v>
      </c>
      <c r="N196" s="37" cm="1">
        <f t="array" aca="1" ref="N196" ca="1">IF(ISBLANK($F196),"",INDEX(CVCompList[Construction
'[h']],_xlfn.XMATCH($F196,CVCompList[items],0)))*J196</f>
        <v>0</v>
      </c>
      <c r="O196" s="37" cm="1">
        <f t="array" aca="1" ref="O196" ca="1">IF(ISBLANK($F196),"",INDEX(CVCompList[Debug/Tryout '[h']],_xlfn.XMATCH($F196,CVCompList[items],0)))*J196</f>
        <v>0</v>
      </c>
      <c r="P196" s="37" cm="1">
        <f t="array" aca="1" ref="P196" ca="1">IF(ISBLANK($F196),"",INDEX(CVCompList[Installation
'[h']],_xlfn.XMATCH($F196,CVCompList[items],0)))*J196</f>
        <v>0</v>
      </c>
      <c r="Q196" s="37" cm="1">
        <f t="array" ref="Q196">IF(ISBLANK($F196),"",INDEX(CVCompList[Start up @ Client '[h']],_xlfn.XMATCH($F196,CVCompList[items],0)))*K196</f>
        <v>0</v>
      </c>
      <c r="R196" s="37" cm="1">
        <f t="array" ref="R196">IF(ISBLANK($F196),"",INDEX(CVCompList[Materail
Rate
 '[$/qua']],_xlfn.XMATCH($F196,CVCompList[items],0)))</f>
        <v>36550.5</v>
      </c>
      <c r="S196" s="34">
        <f ca="1">M196*Drivers!$D$4</f>
        <v>0</v>
      </c>
      <c r="T196" s="33">
        <f ca="1">N196*Drivers!$D$4</f>
        <v>0</v>
      </c>
      <c r="U196" s="33">
        <f ca="1">O196*Drivers!$D$4</f>
        <v>0</v>
      </c>
      <c r="V196" s="33">
        <f ca="1">P196*Drivers!$D$4</f>
        <v>0</v>
      </c>
      <c r="W196" s="33">
        <f>Q196*Drivers!$D$4</f>
        <v>0</v>
      </c>
      <c r="X196" s="34">
        <f t="shared" ca="1" si="175"/>
        <v>36550.5</v>
      </c>
      <c r="Y196" s="34">
        <f t="shared" ca="1" si="176"/>
        <v>36550.5</v>
      </c>
      <c r="Z196">
        <f t="shared" ca="1" si="177"/>
        <v>0</v>
      </c>
      <c r="AA196">
        <f t="shared" ca="1" si="178"/>
        <v>0</v>
      </c>
      <c r="AB196">
        <f t="shared" ca="1" si="178"/>
        <v>0</v>
      </c>
      <c r="AC196">
        <f t="shared" ca="1" si="179"/>
        <v>0</v>
      </c>
      <c r="AD196">
        <f t="shared" si="179"/>
        <v>0</v>
      </c>
      <c r="AE196">
        <f t="shared" ca="1" si="180"/>
        <v>52998.224999999999</v>
      </c>
      <c r="AF196">
        <f t="shared" ca="1" si="181"/>
        <v>52998.224999999999</v>
      </c>
    </row>
    <row r="197" spans="1:32">
      <c r="A197" t="str" cm="1">
        <f t="array" ref="A197">IF(ISBLANK($F197),"",INDEX(CVCompList[ID],_xlfn.XMATCH($F197,CVCompList[items],0)))</f>
        <v>CE3079</v>
      </c>
      <c r="E197">
        <v>3</v>
      </c>
      <c r="F197" t="s">
        <v>3854</v>
      </c>
      <c r="G197">
        <v>1</v>
      </c>
      <c r="H197">
        <v>1</v>
      </c>
      <c r="I197">
        <f t="shared" ca="1" si="173"/>
        <v>1</v>
      </c>
      <c r="J197">
        <f t="shared" ca="1" si="174"/>
        <v>1</v>
      </c>
      <c r="K197" s="14">
        <f>Drivers!$B$11</f>
        <v>0.25</v>
      </c>
      <c r="L197" s="14">
        <f>Drivers!$B$12</f>
        <v>0.45</v>
      </c>
      <c r="M197" s="37" cm="1">
        <f t="array" aca="1" ref="M197" ca="1">IF(ISBLANK($F197),"",INDEX(CVCompList[Design
'[h']],_xlfn.XMATCH($F197,CVCompList[items],0)))*I197</f>
        <v>0</v>
      </c>
      <c r="N197" s="37" cm="1">
        <f t="array" aca="1" ref="N197" ca="1">IF(ISBLANK($F197),"",INDEX(CVCompList[Construction
'[h']],_xlfn.XMATCH($F197,CVCompList[items],0)))*J197</f>
        <v>0</v>
      </c>
      <c r="O197" s="37" cm="1">
        <f t="array" aca="1" ref="O197" ca="1">IF(ISBLANK($F197),"",INDEX(CVCompList[Debug/Tryout '[h']],_xlfn.XMATCH($F197,CVCompList[items],0)))*J197</f>
        <v>0</v>
      </c>
      <c r="P197" s="37" cm="1">
        <f t="array" aca="1" ref="P197" ca="1">IF(ISBLANK($F197),"",INDEX(CVCompList[Installation
'[h']],_xlfn.XMATCH($F197,CVCompList[items],0)))*J197</f>
        <v>0</v>
      </c>
      <c r="Q197" s="37" cm="1">
        <f t="array" ref="Q197">IF(ISBLANK($F197),"",INDEX(CVCompList[Start up @ Client '[h']],_xlfn.XMATCH($F197,CVCompList[items],0)))*K197</f>
        <v>0</v>
      </c>
      <c r="R197" s="37" cm="1">
        <f t="array" ref="R197">IF(ISBLANK($F197),"",INDEX(CVCompList[Materail
Rate
 '[$/qua']],_xlfn.XMATCH($F197,CVCompList[items],0)))</f>
        <v>2000</v>
      </c>
      <c r="S197" s="34">
        <f ca="1">M197*Drivers!$D$4</f>
        <v>0</v>
      </c>
      <c r="T197" s="33">
        <f ca="1">N197*Drivers!$D$4</f>
        <v>0</v>
      </c>
      <c r="U197" s="33">
        <f ca="1">O197*Drivers!$D$4</f>
        <v>0</v>
      </c>
      <c r="V197" s="33">
        <f ca="1">P197*Drivers!$D$4</f>
        <v>0</v>
      </c>
      <c r="W197" s="33">
        <f>Q197*Drivers!$D$4</f>
        <v>0</v>
      </c>
      <c r="X197" s="34">
        <f t="shared" ca="1" si="175"/>
        <v>2000</v>
      </c>
      <c r="Y197" s="34">
        <f t="shared" ca="1" si="176"/>
        <v>2000</v>
      </c>
      <c r="Z197">
        <f t="shared" ca="1" si="177"/>
        <v>0</v>
      </c>
      <c r="AA197">
        <f t="shared" ca="1" si="178"/>
        <v>0</v>
      </c>
      <c r="AB197">
        <f t="shared" ca="1" si="178"/>
        <v>0</v>
      </c>
      <c r="AC197">
        <f t="shared" ca="1" si="179"/>
        <v>0</v>
      </c>
      <c r="AD197">
        <f t="shared" si="179"/>
        <v>0</v>
      </c>
      <c r="AE197">
        <f t="shared" ca="1" si="180"/>
        <v>2900</v>
      </c>
      <c r="AF197">
        <f t="shared" ca="1" si="181"/>
        <v>2900</v>
      </c>
    </row>
    <row r="198" spans="1:32">
      <c r="A198" t="str" cm="1">
        <f t="array" ref="A198">IF(ISBLANK($F198),"",INDEX(CVCompList[ID],_xlfn.XMATCH($F198,CVCompList[items],0)))</f>
        <v>CE3080</v>
      </c>
      <c r="E198">
        <v>4</v>
      </c>
      <c r="F198" t="s">
        <v>3855</v>
      </c>
      <c r="G198">
        <v>1</v>
      </c>
      <c r="H198">
        <v>1</v>
      </c>
      <c r="I198">
        <f t="shared" ca="1" si="173"/>
        <v>1</v>
      </c>
      <c r="J198">
        <f t="shared" ca="1" si="174"/>
        <v>1</v>
      </c>
      <c r="K198" s="14">
        <f>Drivers!$B$11</f>
        <v>0.25</v>
      </c>
      <c r="L198" s="14">
        <f>Drivers!$B$12</f>
        <v>0.45</v>
      </c>
      <c r="M198" s="37" cm="1">
        <f t="array" aca="1" ref="M198" ca="1">IF(ISBLANK($F198),"",INDEX(CVCompList[Design
'[h']],_xlfn.XMATCH($F198,CVCompList[items],0)))*I198</f>
        <v>0</v>
      </c>
      <c r="N198" s="37" cm="1">
        <f t="array" aca="1" ref="N198" ca="1">IF(ISBLANK($F198),"",INDEX(CVCompList[Construction
'[h']],_xlfn.XMATCH($F198,CVCompList[items],0)))*J198</f>
        <v>0</v>
      </c>
      <c r="O198" s="37" cm="1">
        <f t="array" aca="1" ref="O198" ca="1">IF(ISBLANK($F198),"",INDEX(CVCompList[Debug/Tryout '[h']],_xlfn.XMATCH($F198,CVCompList[items],0)))*J198</f>
        <v>0</v>
      </c>
      <c r="P198" s="37" cm="1">
        <f t="array" aca="1" ref="P198" ca="1">IF(ISBLANK($F198),"",INDEX(CVCompList[Installation
'[h']],_xlfn.XMATCH($F198,CVCompList[items],0)))*J198</f>
        <v>0</v>
      </c>
      <c r="Q198" s="37" cm="1">
        <f t="array" ref="Q198">IF(ISBLANK($F198),"",INDEX(CVCompList[Start up @ Client '[h']],_xlfn.XMATCH($F198,CVCompList[items],0)))*K198</f>
        <v>0</v>
      </c>
      <c r="R198" s="37" cm="1">
        <f t="array" ref="R198">IF(ISBLANK($F198),"",INDEX(CVCompList[Materail
Rate
 '[$/qua']],_xlfn.XMATCH($F198,CVCompList[items],0)))</f>
        <v>520</v>
      </c>
      <c r="S198" s="34">
        <f ca="1">M198*Drivers!$D$4</f>
        <v>0</v>
      </c>
      <c r="T198" s="33">
        <f ca="1">N198*Drivers!$D$4</f>
        <v>0</v>
      </c>
      <c r="U198" s="33">
        <f ca="1">O198*Drivers!$D$4</f>
        <v>0</v>
      </c>
      <c r="V198" s="33">
        <f ca="1">P198*Drivers!$D$4</f>
        <v>0</v>
      </c>
      <c r="W198" s="33">
        <f>Q198*Drivers!$D$4</f>
        <v>0</v>
      </c>
      <c r="X198" s="34">
        <f t="shared" ca="1" si="175"/>
        <v>520</v>
      </c>
      <c r="Y198" s="34">
        <f t="shared" ca="1" si="176"/>
        <v>520</v>
      </c>
      <c r="Z198">
        <f t="shared" ca="1" si="177"/>
        <v>0</v>
      </c>
      <c r="AA198">
        <f t="shared" ca="1" si="178"/>
        <v>0</v>
      </c>
      <c r="AB198">
        <f t="shared" ca="1" si="178"/>
        <v>0</v>
      </c>
      <c r="AC198">
        <f t="shared" ca="1" si="179"/>
        <v>0</v>
      </c>
      <c r="AD198">
        <f t="shared" si="179"/>
        <v>0</v>
      </c>
      <c r="AE198">
        <f t="shared" ca="1" si="180"/>
        <v>754</v>
      </c>
      <c r="AF198">
        <f t="shared" ca="1" si="181"/>
        <v>754</v>
      </c>
    </row>
    <row r="199" spans="1:32">
      <c r="A199" t="str" cm="1">
        <f t="array" ref="A199">IF(ISBLANK($F199),"",INDEX(CVCompList[ID],_xlfn.XMATCH($F199,CVCompList[items],0)))</f>
        <v>CE0503</v>
      </c>
      <c r="E199">
        <v>5</v>
      </c>
      <c r="F199" t="s">
        <v>655</v>
      </c>
      <c r="G199">
        <v>1</v>
      </c>
      <c r="H199">
        <v>1</v>
      </c>
      <c r="I199">
        <f t="shared" ca="1" si="173"/>
        <v>1</v>
      </c>
      <c r="J199">
        <f t="shared" ca="1" si="174"/>
        <v>1</v>
      </c>
      <c r="K199" s="14">
        <f>Drivers!$B$11</f>
        <v>0.25</v>
      </c>
      <c r="L199" s="14">
        <f>Drivers!$B$12</f>
        <v>0.45</v>
      </c>
      <c r="M199" s="37" cm="1">
        <f t="array" aca="1" ref="M199" ca="1">IF(ISBLANK($F199),"",INDEX(CVCompList[Design
'[h']],_xlfn.XMATCH($F199,CVCompList[items],0)))*I199</f>
        <v>0</v>
      </c>
      <c r="N199" s="37" cm="1">
        <f t="array" aca="1" ref="N199" ca="1">IF(ISBLANK($F199),"",INDEX(CVCompList[Construction
'[h']],_xlfn.XMATCH($F199,CVCompList[items],0)))*J199</f>
        <v>0</v>
      </c>
      <c r="O199" s="37" cm="1">
        <f t="array" aca="1" ref="O199" ca="1">IF(ISBLANK($F199),"",INDEX(CVCompList[Debug/Tryout '[h']],_xlfn.XMATCH($F199,CVCompList[items],0)))*J199</f>
        <v>0</v>
      </c>
      <c r="P199" s="37" cm="1">
        <f t="array" aca="1" ref="P199" ca="1">IF(ISBLANK($F199),"",INDEX(CVCompList[Installation
'[h']],_xlfn.XMATCH($F199,CVCompList[items],0)))*J199</f>
        <v>0</v>
      </c>
      <c r="Q199" s="37" cm="1">
        <f t="array" ref="Q199">IF(ISBLANK($F199),"",INDEX(CVCompList[Start up @ Client '[h']],_xlfn.XMATCH($F199,CVCompList[items],0)))*K199</f>
        <v>0</v>
      </c>
      <c r="R199" s="37" cm="1">
        <f t="array" ref="R199">IF(ISBLANK($F199),"",INDEX(CVCompList[Materail
Rate
 '[$/qua']],_xlfn.XMATCH($F199,CVCompList[items],0)))</f>
        <v>3290</v>
      </c>
      <c r="S199" s="34">
        <f ca="1">M199*Drivers!$D$4</f>
        <v>0</v>
      </c>
      <c r="T199" s="33">
        <f ca="1">N199*Drivers!$D$4</f>
        <v>0</v>
      </c>
      <c r="U199" s="33">
        <f ca="1">O199*Drivers!$D$4</f>
        <v>0</v>
      </c>
      <c r="V199" s="33">
        <f ca="1">P199*Drivers!$D$4</f>
        <v>0</v>
      </c>
      <c r="W199" s="33">
        <f>Q199*Drivers!$D$4</f>
        <v>0</v>
      </c>
      <c r="X199" s="34">
        <f t="shared" ca="1" si="175"/>
        <v>3290</v>
      </c>
      <c r="Y199" s="34">
        <f t="shared" ca="1" si="176"/>
        <v>3290</v>
      </c>
      <c r="Z199">
        <f t="shared" ca="1" si="177"/>
        <v>0</v>
      </c>
      <c r="AA199">
        <f t="shared" ca="1" si="178"/>
        <v>0</v>
      </c>
      <c r="AB199">
        <f t="shared" ca="1" si="178"/>
        <v>0</v>
      </c>
      <c r="AC199">
        <f t="shared" ca="1" si="179"/>
        <v>0</v>
      </c>
      <c r="AD199">
        <f t="shared" si="179"/>
        <v>0</v>
      </c>
      <c r="AE199">
        <f t="shared" ca="1" si="180"/>
        <v>4770.5</v>
      </c>
      <c r="AF199">
        <f t="shared" ca="1" si="181"/>
        <v>4770.5</v>
      </c>
    </row>
    <row r="200" spans="1:32">
      <c r="A200" t="str" cm="1">
        <f t="array" ref="A200">IF(ISBLANK(F200),"",INDEX(CompList[ID],_xlfn.XMATCH(F200,CompList[items],0)))</f>
        <v>ME00122</v>
      </c>
      <c r="E200">
        <v>6</v>
      </c>
      <c r="F200" t="s">
        <v>3396</v>
      </c>
      <c r="G200">
        <v>1</v>
      </c>
      <c r="H200">
        <v>1</v>
      </c>
      <c r="I200">
        <f t="shared" ca="1" si="173"/>
        <v>1</v>
      </c>
      <c r="J200">
        <f t="shared" ca="1" si="174"/>
        <v>1</v>
      </c>
      <c r="K200" s="14">
        <f>Drivers!$B$11</f>
        <v>0.25</v>
      </c>
      <c r="L200" s="14">
        <f>Drivers!$B$12</f>
        <v>0.45</v>
      </c>
      <c r="M200" s="37" cm="1">
        <f t="array" aca="1" ref="M200" ca="1">IF(ISBLANK($F200),"",INDEX(CompList[Design
'[h']],_xlfn.XMATCH($F200,CompList[items],0)))*I200</f>
        <v>2.2388888888888889</v>
      </c>
      <c r="N200" s="37" cm="1">
        <f t="array" aca="1" ref="N200" ca="1">IF(ISBLANK($F200),"",INDEX(CompList[Construction
'[h']],_xlfn.XMATCH($F200,CompList[items],0)))*J200</f>
        <v>1.2923076923076924</v>
      </c>
      <c r="O200" s="37" cm="1">
        <f t="array" aca="1" ref="O200" ca="1">IF(ISBLANK($F200),"",INDEX(CompList[Debug/Tryout '[h']],_xlfn.XMATCH($F200,CompList[items],0)))*J200</f>
        <v>0</v>
      </c>
      <c r="P200" s="37" cm="1">
        <f t="array" aca="1" ref="P200" ca="1">IF(ISBLANK($F200),"",INDEX(CompList[Installation
'[h']],_xlfn.XMATCH($F200,CompList[items],0)))*J200</f>
        <v>0</v>
      </c>
      <c r="Q200" s="37" cm="1">
        <f t="array" aca="1" ref="Q200" ca="1">IF(ISBLANK($F200),"",INDEX(CompList[Start up @ Client '[h']],_xlfn.XMATCH($F200,CompList[items],0)))*J200</f>
        <v>0</v>
      </c>
      <c r="R200" s="37" cm="1">
        <f t="array" ref="R200">IF(ISBLANK($F200),"",INDEX(CompList[Materail
Rate
 '[$/qua']],_xlfn.XMATCH($F200,CompList[items],0)))</f>
        <v>74.650000000000006</v>
      </c>
      <c r="S200" s="34">
        <f ca="1">M200*Drivers!$D$4</f>
        <v>138.8111111111111</v>
      </c>
      <c r="T200" s="33">
        <f ca="1">N200*Drivers!$D$4</f>
        <v>80.123076923076923</v>
      </c>
      <c r="U200" s="33">
        <f ca="1">O200*Drivers!$D$4</f>
        <v>0</v>
      </c>
      <c r="V200" s="33">
        <f ca="1">P200*Drivers!$D$4</f>
        <v>0</v>
      </c>
      <c r="W200" s="33">
        <f ca="1">Q200*Drivers!$D$4</f>
        <v>0</v>
      </c>
      <c r="X200" s="34">
        <f t="shared" ca="1" si="175"/>
        <v>74.650000000000006</v>
      </c>
      <c r="Y200" s="34">
        <f t="shared" ca="1" si="176"/>
        <v>293.58418803418806</v>
      </c>
      <c r="Z200">
        <f t="shared" ca="1" si="177"/>
        <v>201.27611111111111</v>
      </c>
      <c r="AA200">
        <f t="shared" ca="1" si="178"/>
        <v>116.17846153846153</v>
      </c>
      <c r="AB200">
        <f t="shared" ca="1" si="178"/>
        <v>0</v>
      </c>
      <c r="AC200">
        <f t="shared" ca="1" si="179"/>
        <v>0</v>
      </c>
      <c r="AD200">
        <f t="shared" ca="1" si="179"/>
        <v>0</v>
      </c>
      <c r="AE200">
        <f t="shared" ca="1" si="180"/>
        <v>108.24250000000001</v>
      </c>
      <c r="AF200">
        <f t="shared" ca="1" si="181"/>
        <v>425.69707264957265</v>
      </c>
    </row>
    <row r="201" spans="1:32">
      <c r="A201" t="str" cm="1">
        <f t="array" ref="A201">IF(ISBLANK($F201),"",INDEX(CVCompList[ID],_xlfn.XMATCH($F201,CVCompList[items],0)))</f>
        <v>CE2733</v>
      </c>
      <c r="E201">
        <v>7</v>
      </c>
      <c r="F201" t="s">
        <v>2906</v>
      </c>
      <c r="G201">
        <v>1</v>
      </c>
      <c r="H201">
        <v>1</v>
      </c>
      <c r="I201">
        <f t="shared" ca="1" si="173"/>
        <v>1</v>
      </c>
      <c r="J201">
        <f t="shared" ca="1" si="174"/>
        <v>1</v>
      </c>
      <c r="K201" s="14">
        <f>Drivers!$B$11</f>
        <v>0.25</v>
      </c>
      <c r="L201" s="14">
        <f>Drivers!$B$12</f>
        <v>0.45</v>
      </c>
      <c r="M201" s="37" cm="1">
        <f t="array" aca="1" ref="M201" ca="1">IF(ISBLANK($F201),"",INDEX(CVCompList[Design
'[h']],_xlfn.XMATCH($F201,CVCompList[items],0)))*I201</f>
        <v>0</v>
      </c>
      <c r="N201" s="37" cm="1">
        <f t="array" aca="1" ref="N201" ca="1">IF(ISBLANK($F201),"",INDEX(CVCompList[Construction
'[h']],_xlfn.XMATCH($F201,CVCompList[items],0)))*J201</f>
        <v>0</v>
      </c>
      <c r="O201" s="37" cm="1">
        <f t="array" aca="1" ref="O201" ca="1">IF(ISBLANK($F201),"",INDEX(CVCompList[Debug/Tryout '[h']],_xlfn.XMATCH($F201,CVCompList[items],0)))*J201</f>
        <v>0</v>
      </c>
      <c r="P201" s="37" cm="1">
        <f t="array" aca="1" ref="P201" ca="1">IF(ISBLANK($F201),"",INDEX(CVCompList[Installation
'[h']],_xlfn.XMATCH($F201,CVCompList[items],0)))*J201</f>
        <v>0</v>
      </c>
      <c r="Q201" s="37" cm="1">
        <f t="array" ref="Q201">IF(ISBLANK($F201),"",INDEX(CVCompList[Start up @ Client '[h']],_xlfn.XMATCH($F201,CVCompList[items],0)))*K201</f>
        <v>0</v>
      </c>
      <c r="R201" s="37" cm="1">
        <f t="array" ref="R201">IF(ISBLANK($F201),"",INDEX(CVCompList[Materail
Rate
 '[$/qua']],_xlfn.XMATCH($F201,CVCompList[items],0)))</f>
        <v>800</v>
      </c>
      <c r="S201" s="34">
        <f ca="1">M201*Drivers!$D$4</f>
        <v>0</v>
      </c>
      <c r="T201" s="33">
        <f ca="1">N201*Drivers!$D$4</f>
        <v>0</v>
      </c>
      <c r="U201" s="33">
        <f ca="1">O201*Drivers!$D$4</f>
        <v>0</v>
      </c>
      <c r="V201" s="33">
        <f ca="1">P201*Drivers!$D$4</f>
        <v>0</v>
      </c>
      <c r="W201" s="33">
        <f>Q201*Drivers!$D$4</f>
        <v>0</v>
      </c>
      <c r="X201" s="34">
        <f t="shared" ca="1" si="175"/>
        <v>800</v>
      </c>
      <c r="Y201" s="34">
        <f t="shared" ca="1" si="176"/>
        <v>800</v>
      </c>
      <c r="Z201">
        <f t="shared" ca="1" si="177"/>
        <v>0</v>
      </c>
      <c r="AA201">
        <f t="shared" ca="1" si="178"/>
        <v>0</v>
      </c>
      <c r="AB201">
        <f t="shared" ca="1" si="178"/>
        <v>0</v>
      </c>
      <c r="AC201">
        <f t="shared" ca="1" si="179"/>
        <v>0</v>
      </c>
      <c r="AD201">
        <f t="shared" si="179"/>
        <v>0</v>
      </c>
      <c r="AE201">
        <f t="shared" ca="1" si="180"/>
        <v>1160</v>
      </c>
      <c r="AF201">
        <f t="shared" ca="1" si="181"/>
        <v>1160</v>
      </c>
    </row>
    <row r="202" spans="1:32">
      <c r="A202" t="str" cm="1">
        <f t="array" ref="A202">IF(ISBLANK(F202),"",INDEX(CompList[ID],_xlfn.XMATCH(F202,CompList[items],0)))</f>
        <v>ME00316</v>
      </c>
      <c r="E202">
        <v>8</v>
      </c>
      <c r="F202" t="s">
        <v>3565</v>
      </c>
      <c r="G202">
        <v>1</v>
      </c>
      <c r="H202">
        <v>1</v>
      </c>
      <c r="I202">
        <f t="shared" ca="1" si="173"/>
        <v>1</v>
      </c>
      <c r="J202">
        <f t="shared" ca="1" si="174"/>
        <v>1</v>
      </c>
      <c r="K202" s="14">
        <f>Drivers!$B$11</f>
        <v>0.25</v>
      </c>
      <c r="L202" s="14">
        <f>Drivers!$B$12</f>
        <v>0.45</v>
      </c>
      <c r="M202" s="37" cm="1">
        <f t="array" aca="1" ref="M202" ca="1">IF(ISBLANK($F202),"",INDEX(CompList[Design
'[h']],_xlfn.XMATCH($F202,CompList[items],0)))*I202</f>
        <v>0</v>
      </c>
      <c r="N202" s="37" cm="1">
        <f t="array" aca="1" ref="N202" ca="1">IF(ISBLANK($F202),"",INDEX(CompList[Construction
'[h']],_xlfn.XMATCH($F202,CompList[items],0)))*J202</f>
        <v>0</v>
      </c>
      <c r="O202" s="37" cm="1">
        <f t="array" aca="1" ref="O202" ca="1">IF(ISBLANK($F202),"",INDEX(CompList[Debug/Tryout '[h']],_xlfn.XMATCH($F202,CompList[items],0)))*J202</f>
        <v>0</v>
      </c>
      <c r="P202" s="37" cm="1">
        <f t="array" aca="1" ref="P202" ca="1">IF(ISBLANK($F202),"",INDEX(CompList[Installation
'[h']],_xlfn.XMATCH($F202,CompList[items],0)))*J202</f>
        <v>0</v>
      </c>
      <c r="Q202" s="37" cm="1">
        <f t="array" aca="1" ref="Q202" ca="1">IF(ISBLANK($F202),"",INDEX(CompList[Start up @ Client '[h']],_xlfn.XMATCH($F202,CompList[items],0)))*J202</f>
        <v>0</v>
      </c>
      <c r="R202" s="37" cm="1">
        <f t="array" ref="R202">IF(ISBLANK($F202),"",INDEX(CompList[Materail
Rate
 '[$/qua']],_xlfn.XMATCH($F202,CompList[items],0)))</f>
        <v>111</v>
      </c>
      <c r="S202" s="34">
        <f ca="1">M202*Drivers!$D$4</f>
        <v>0</v>
      </c>
      <c r="T202" s="33">
        <f ca="1">N202*Drivers!$D$4</f>
        <v>0</v>
      </c>
      <c r="U202" s="33">
        <f ca="1">O202*Drivers!$D$4</f>
        <v>0</v>
      </c>
      <c r="V202" s="33">
        <f ca="1">P202*Drivers!$D$4</f>
        <v>0</v>
      </c>
      <c r="W202" s="33">
        <f ca="1">Q202*Drivers!$D$4</f>
        <v>0</v>
      </c>
      <c r="X202" s="34">
        <f t="shared" ca="1" si="175"/>
        <v>111</v>
      </c>
      <c r="Y202" s="34">
        <f t="shared" ca="1" si="176"/>
        <v>111</v>
      </c>
      <c r="Z202">
        <f t="shared" ca="1" si="177"/>
        <v>0</v>
      </c>
      <c r="AA202">
        <f t="shared" ca="1" si="178"/>
        <v>0</v>
      </c>
      <c r="AB202">
        <f t="shared" ca="1" si="178"/>
        <v>0</v>
      </c>
      <c r="AC202">
        <f t="shared" ca="1" si="179"/>
        <v>0</v>
      </c>
      <c r="AD202">
        <f t="shared" ca="1" si="179"/>
        <v>0</v>
      </c>
      <c r="AE202">
        <f t="shared" ca="1" si="180"/>
        <v>160.94999999999999</v>
      </c>
      <c r="AF202">
        <f t="shared" ca="1" si="181"/>
        <v>160.94999999999999</v>
      </c>
    </row>
    <row r="203" spans="1:32">
      <c r="A203" t="str" cm="1">
        <f t="array" ref="A203">IF(ISBLANK($F203),"",INDEX(CVCompList[ID],_xlfn.XMATCH($F203,CVCompList[items],0)))</f>
        <v>CE1776</v>
      </c>
      <c r="E203">
        <v>9</v>
      </c>
      <c r="F203" t="s">
        <v>1928</v>
      </c>
      <c r="G203">
        <v>1</v>
      </c>
      <c r="H203">
        <v>1</v>
      </c>
      <c r="I203">
        <f t="shared" ca="1" si="173"/>
        <v>1</v>
      </c>
      <c r="J203">
        <f t="shared" ca="1" si="174"/>
        <v>1</v>
      </c>
      <c r="K203" s="14">
        <f>Drivers!$B$11</f>
        <v>0.25</v>
      </c>
      <c r="L203" s="14">
        <f>Drivers!$B$12</f>
        <v>0.45</v>
      </c>
      <c r="M203" s="37" cm="1">
        <f t="array" aca="1" ref="M203" ca="1">IF(ISBLANK($F203),"",INDEX(CVCompList[Design
'[h']],_xlfn.XMATCH($F203,CVCompList[items],0)))*I203</f>
        <v>0</v>
      </c>
      <c r="N203" s="37" cm="1">
        <f t="array" aca="1" ref="N203" ca="1">IF(ISBLANK($F203),"",INDEX(CVCompList[Construction
'[h']],_xlfn.XMATCH($F203,CVCompList[items],0)))*J203</f>
        <v>0</v>
      </c>
      <c r="O203" s="37" cm="1">
        <f t="array" aca="1" ref="O203" ca="1">IF(ISBLANK($F203),"",INDEX(CVCompList[Debug/Tryout '[h']],_xlfn.XMATCH($F203,CVCompList[items],0)))*J203</f>
        <v>0</v>
      </c>
      <c r="P203" s="37" cm="1">
        <f t="array" aca="1" ref="P203" ca="1">IF(ISBLANK($F203),"",INDEX(CVCompList[Installation
'[h']],_xlfn.XMATCH($F203,CVCompList[items],0)))*J203</f>
        <v>0</v>
      </c>
      <c r="Q203" s="37" cm="1">
        <f t="array" ref="Q203">IF(ISBLANK($F203),"",INDEX(CVCompList[Start up @ Client '[h']],_xlfn.XMATCH($F203,CVCompList[items],0)))*K203</f>
        <v>0</v>
      </c>
      <c r="R203" s="37" cm="1">
        <f t="array" ref="R203">IF(ISBLANK($F203),"",INDEX(CVCompList[Materail
Rate
 '[$/qua']],_xlfn.XMATCH($F203,CVCompList[items],0)))</f>
        <v>561.28</v>
      </c>
      <c r="S203" s="34">
        <f ca="1">M203*Drivers!$D$4</f>
        <v>0</v>
      </c>
      <c r="T203" s="33">
        <f ca="1">N203*Drivers!$D$4</f>
        <v>0</v>
      </c>
      <c r="U203" s="33">
        <f ca="1">O203*Drivers!$D$4</f>
        <v>0</v>
      </c>
      <c r="V203" s="33">
        <f ca="1">P203*Drivers!$D$4</f>
        <v>0</v>
      </c>
      <c r="W203" s="33">
        <f>Q203*Drivers!$D$4</f>
        <v>0</v>
      </c>
      <c r="X203" s="34">
        <f t="shared" ca="1" si="175"/>
        <v>561.28</v>
      </c>
      <c r="Y203" s="34">
        <f t="shared" ca="1" si="176"/>
        <v>561.28</v>
      </c>
      <c r="Z203">
        <f t="shared" ca="1" si="177"/>
        <v>0</v>
      </c>
      <c r="AA203">
        <f t="shared" ca="1" si="178"/>
        <v>0</v>
      </c>
      <c r="AB203">
        <f t="shared" ca="1" si="178"/>
        <v>0</v>
      </c>
      <c r="AC203">
        <f t="shared" ca="1" si="179"/>
        <v>0</v>
      </c>
      <c r="AD203">
        <f t="shared" si="179"/>
        <v>0</v>
      </c>
      <c r="AE203">
        <f t="shared" ca="1" si="180"/>
        <v>813.85599999999988</v>
      </c>
      <c r="AF203">
        <f t="shared" ca="1" si="181"/>
        <v>813.85599999999988</v>
      </c>
    </row>
    <row r="204" spans="1:32">
      <c r="A204" t="str" cm="1">
        <f t="array" ref="A204">IF(ISBLANK($F204),"",INDEX(CVCompList[ID],_xlfn.XMATCH($F204,CVCompList[items],0)))</f>
        <v>CE1803</v>
      </c>
      <c r="E204">
        <v>10</v>
      </c>
      <c r="F204" t="s">
        <v>1955</v>
      </c>
      <c r="G204">
        <v>1</v>
      </c>
      <c r="H204">
        <v>1</v>
      </c>
      <c r="I204">
        <f t="shared" ca="1" si="173"/>
        <v>1</v>
      </c>
      <c r="J204">
        <f t="shared" ca="1" si="174"/>
        <v>1</v>
      </c>
      <c r="K204" s="14">
        <f>Drivers!$B$11</f>
        <v>0.25</v>
      </c>
      <c r="L204" s="14">
        <f>Drivers!$B$12</f>
        <v>0.45</v>
      </c>
      <c r="M204" s="37" cm="1">
        <f t="array" aca="1" ref="M204" ca="1">IF(ISBLANK($F204),"",INDEX(CVCompList[Design
'[h']],_xlfn.XMATCH($F204,CVCompList[items],0)))*I204</f>
        <v>0</v>
      </c>
      <c r="N204" s="37" cm="1">
        <f t="array" aca="1" ref="N204" ca="1">IF(ISBLANK($F204),"",INDEX(CVCompList[Construction
'[h']],_xlfn.XMATCH($F204,CVCompList[items],0)))*J204</f>
        <v>0</v>
      </c>
      <c r="O204" s="37" cm="1">
        <f t="array" aca="1" ref="O204" ca="1">IF(ISBLANK($F204),"",INDEX(CVCompList[Debug/Tryout '[h']],_xlfn.XMATCH($F204,CVCompList[items],0)))*J204</f>
        <v>0</v>
      </c>
      <c r="P204" s="37" cm="1">
        <f t="array" aca="1" ref="P204" ca="1">IF(ISBLANK($F204),"",INDEX(CVCompList[Installation
'[h']],_xlfn.XMATCH($F204,CVCompList[items],0)))*J204</f>
        <v>0</v>
      </c>
      <c r="Q204" s="37" cm="1">
        <f t="array" ref="Q204">IF(ISBLANK($F204),"",INDEX(CVCompList[Start up @ Client '[h']],_xlfn.XMATCH($F204,CVCompList[items],0)))*K204</f>
        <v>0</v>
      </c>
      <c r="R204" s="37" cm="1">
        <f t="array" ref="R204">IF(ISBLANK($F204),"",INDEX(CVCompList[Materail
Rate
 '[$/qua']],_xlfn.XMATCH($F204,CVCompList[items],0)))</f>
        <v>2015.81</v>
      </c>
      <c r="S204" s="34">
        <f ca="1">M204*Drivers!$D$4</f>
        <v>0</v>
      </c>
      <c r="T204" s="33">
        <f ca="1">N204*Drivers!$D$4</f>
        <v>0</v>
      </c>
      <c r="U204" s="33">
        <f ca="1">O204*Drivers!$D$4</f>
        <v>0</v>
      </c>
      <c r="V204" s="33">
        <f ca="1">P204*Drivers!$D$4</f>
        <v>0</v>
      </c>
      <c r="W204" s="33">
        <f>Q204*Drivers!$D$4</f>
        <v>0</v>
      </c>
      <c r="X204" s="34">
        <f t="shared" ca="1" si="175"/>
        <v>2015.81</v>
      </c>
      <c r="Y204" s="34">
        <f t="shared" ca="1" si="176"/>
        <v>2015.81</v>
      </c>
      <c r="Z204">
        <f t="shared" ca="1" si="177"/>
        <v>0</v>
      </c>
      <c r="AA204">
        <f t="shared" ca="1" si="178"/>
        <v>0</v>
      </c>
      <c r="AB204">
        <f t="shared" ca="1" si="178"/>
        <v>0</v>
      </c>
      <c r="AC204">
        <f t="shared" ca="1" si="179"/>
        <v>0</v>
      </c>
      <c r="AD204">
        <f t="shared" si="179"/>
        <v>0</v>
      </c>
      <c r="AE204">
        <f t="shared" ca="1" si="180"/>
        <v>2922.9244999999996</v>
      </c>
      <c r="AF204">
        <f t="shared" ca="1" si="181"/>
        <v>2922.9244999999996</v>
      </c>
    </row>
    <row r="205" spans="1:32">
      <c r="A205" t="str" cm="1">
        <f t="array" ref="A205">IF(ISBLANK(F205),"",INDEX(CompList[ID],_xlfn.XMATCH(F205,CompList[items],0)))</f>
        <v/>
      </c>
      <c r="M205" s="37"/>
      <c r="N205" s="37"/>
      <c r="O205" s="37"/>
    </row>
    <row r="206" spans="1:32">
      <c r="A206" t="str" cm="1">
        <f t="array" ref="A206">IF(ISBLANK(F206),"",INDEX(CompList[ID],_xlfn.XMATCH(F206,CompList[items],0)))</f>
        <v/>
      </c>
    </row>
    <row r="207" spans="1:32">
      <c r="A207" t="str" cm="1">
        <f t="array" ref="A207">IF(ISBLANK(F207),"",INDEX(CompList[ID],_xlfn.XMATCH(F207,CompList[items],0)))</f>
        <v/>
      </c>
    </row>
    <row r="208" spans="1:32">
      <c r="A208" t="str" cm="1">
        <f t="array" ref="A208">IF(ISBLANK(F208),"",INDEX(CompList[ID],_xlfn.XMATCH(F208,CompList[items],0)))</f>
        <v/>
      </c>
    </row>
    <row r="209" spans="1:33">
      <c r="A209" t="str" cm="1">
        <f t="array" ref="A209">IF(ISBLANK(F209),"",INDEX(CompList[ID],_xlfn.XMATCH(F209,CompList[items],0)))</f>
        <v/>
      </c>
    </row>
    <row r="210" spans="1:33">
      <c r="A210" t="str" cm="1">
        <f t="array" ref="A210">IF(ISBLANK(F210),"",INDEX(CompList[ID],_xlfn.XMATCH(F210,CompList[items],0)))</f>
        <v/>
      </c>
    </row>
    <row r="211" spans="1:33">
      <c r="A211" t="str" cm="1">
        <f t="array" ref="A211">IF(ISBLANK(F211),"",INDEX(CompList[ID],_xlfn.XMATCH(F211,CompList[items],0)))</f>
        <v/>
      </c>
    </row>
    <row r="212" spans="1:33">
      <c r="A212" t="str" cm="1">
        <f t="array" ref="A212">IF(ISBLANK(F212),"",INDEX(CompList[ID],_xlfn.XMATCH(F212,CompList[items],0)))</f>
        <v/>
      </c>
    </row>
    <row r="213" spans="1:33">
      <c r="A213" t="str" cm="1">
        <f t="array" ref="A213">IF(ISBLANK(F213),"",INDEX(CompList[ID],_xlfn.XMATCH(F213,CompList[items],0)))</f>
        <v/>
      </c>
    </row>
    <row r="214" spans="1:33">
      <c r="A214" t="str" cm="1">
        <f t="array" ref="A214">IF(ISBLANK(F214),"",INDEX(CompList[ID],_xlfn.XMATCH(F214,CompList[items],0)))</f>
        <v/>
      </c>
    </row>
    <row r="215" spans="1:33">
      <c r="A215" t="str" cm="1">
        <f t="array" ref="A215">IF(ISBLANK(F215),"",INDEX(CompList[ID],_xlfn.XMATCH(F215,CompList[items],0)))</f>
        <v/>
      </c>
    </row>
    <row r="216" spans="1:33">
      <c r="A216" t="str" cm="1">
        <f t="array" ref="A216">IF(ISBLANK(F216),"",INDEX(CompList[ID],_xlfn.XMATCH(F216,CompList[items],0)))</f>
        <v/>
      </c>
    </row>
    <row r="217" spans="1:33">
      <c r="A217" t="str" cm="1">
        <f t="array" ref="A217">IF(ISBLANK(F217),"",INDEX(CompList[ID],_xlfn.XMATCH(F217,CompList[items],0)))</f>
        <v/>
      </c>
    </row>
    <row r="218" spans="1:33">
      <c r="A218" t="str" cm="1">
        <f t="array" ref="A218">IF(ISBLANK(F218),"",INDEX(CompList[ID],_xlfn.XMATCH(F218,CompList[items],0)))</f>
        <v/>
      </c>
    </row>
    <row r="219" spans="1:33">
      <c r="A219" t="str" cm="1">
        <f t="array" ref="A219">IF(ISBLANK(F219),"",INDEX(CompList[ID],_xlfn.XMATCH(F219,CompList[items],0)))</f>
        <v/>
      </c>
    </row>
    <row r="220" spans="1:33">
      <c r="A220" s="40"/>
      <c r="B220" s="40" t="s">
        <v>3986</v>
      </c>
      <c r="C220" s="67">
        <v>1</v>
      </c>
      <c r="D220" s="67">
        <v>1</v>
      </c>
      <c r="E220" s="67"/>
      <c r="F220" s="67"/>
      <c r="G220" s="67"/>
      <c r="H220" s="67"/>
      <c r="I220" s="67"/>
      <c r="J220" s="67"/>
      <c r="K220" s="68"/>
      <c r="L220" s="68"/>
      <c r="M220" s="69">
        <f t="shared" ref="M220:AF220" ca="1" si="182">SUM(M221:M226)</f>
        <v>53.255555555555539</v>
      </c>
      <c r="N220" s="69">
        <f t="shared" ca="1" si="182"/>
        <v>37.307692307692299</v>
      </c>
      <c r="O220" s="69">
        <f t="shared" ca="1" si="182"/>
        <v>0</v>
      </c>
      <c r="P220" s="69">
        <f t="shared" ca="1" si="182"/>
        <v>49.230769230769305</v>
      </c>
      <c r="Q220" s="69">
        <f t="shared" ca="1" si="182"/>
        <v>0</v>
      </c>
      <c r="R220" s="70">
        <f t="shared" si="182"/>
        <v>28635</v>
      </c>
      <c r="S220" s="70">
        <f t="shared" ca="1" si="182"/>
        <v>3301.8444444444435</v>
      </c>
      <c r="T220" s="70">
        <f t="shared" ca="1" si="182"/>
        <v>2313.0769230769229</v>
      </c>
      <c r="U220" s="70">
        <f t="shared" ca="1" si="182"/>
        <v>0</v>
      </c>
      <c r="V220" s="70">
        <f t="shared" ca="1" si="182"/>
        <v>3052.3076923076969</v>
      </c>
      <c r="W220" s="70">
        <f t="shared" ca="1" si="182"/>
        <v>0</v>
      </c>
      <c r="X220" s="70">
        <f t="shared" ca="1" si="182"/>
        <v>28635</v>
      </c>
      <c r="Y220" s="70">
        <f t="shared" ca="1" si="182"/>
        <v>37302.229059829064</v>
      </c>
      <c r="Z220" s="70">
        <f t="shared" ca="1" si="182"/>
        <v>4787.674444444443</v>
      </c>
      <c r="AA220" s="70">
        <f t="shared" ca="1" si="182"/>
        <v>3353.9615384615377</v>
      </c>
      <c r="AB220" s="70">
        <f t="shared" ca="1" si="182"/>
        <v>0</v>
      </c>
      <c r="AC220" s="70">
        <f t="shared" ca="1" si="182"/>
        <v>4425.8461538461597</v>
      </c>
      <c r="AD220" s="70">
        <f t="shared" ca="1" si="182"/>
        <v>0</v>
      </c>
      <c r="AE220" s="70">
        <f t="shared" ca="1" si="182"/>
        <v>35793.75</v>
      </c>
      <c r="AF220" s="70">
        <f t="shared" ca="1" si="182"/>
        <v>48361.232136752136</v>
      </c>
      <c r="AG220" s="68"/>
    </row>
    <row r="221" spans="1:33">
      <c r="A221" t="str">
        <f>IF(ISBLANK($F221),"",INDEX(CompList[ID],_xlfn.XMATCH($F221,CompList[items],0)))</f>
        <v>ME00002</v>
      </c>
      <c r="C221" s="65"/>
      <c r="D221" s="65"/>
      <c r="E221" s="65">
        <f t="shared" ref="E221:E226" si="183">E220+1</f>
        <v>1</v>
      </c>
      <c r="F221" s="65" t="s">
        <v>3635</v>
      </c>
      <c r="G221" s="65">
        <v>1</v>
      </c>
      <c r="H221" s="65">
        <v>1</v>
      </c>
      <c r="I221" s="65">
        <f t="shared" ref="I221:I226" ca="1" si="184">G221*OFFSET(I221,-E221,-6)</f>
        <v>1</v>
      </c>
      <c r="J221" s="65">
        <f t="shared" ref="J221:J226" ca="1" si="185">H221*OFFSET(J221,-E221,-6)</f>
        <v>1</v>
      </c>
      <c r="K221" s="9">
        <f>Drivers!$B$11</f>
        <v>0.25</v>
      </c>
      <c r="L221" s="9">
        <f>Drivers!$B$12</f>
        <v>0.45</v>
      </c>
      <c r="M221" s="51">
        <f ca="1">I221*0</f>
        <v>0</v>
      </c>
      <c r="N221" s="51">
        <f ca="1">J221*0</f>
        <v>0</v>
      </c>
      <c r="O221" s="51">
        <f t="shared" ref="O221:O226" ca="1" si="186">J221*0</f>
        <v>0</v>
      </c>
      <c r="P221" s="51">
        <f ca="1">J221*0</f>
        <v>0</v>
      </c>
      <c r="Q221" s="51">
        <f t="shared" ref="Q221:Q226" ca="1" si="187">J221*0</f>
        <v>0</v>
      </c>
      <c r="R221" s="66">
        <v>105</v>
      </c>
      <c r="S221" s="66">
        <f ca="1">M221*Drivers!$D$4</f>
        <v>0</v>
      </c>
      <c r="T221" s="66">
        <f ca="1">N221*Drivers!$D$4</f>
        <v>0</v>
      </c>
      <c r="U221" s="66">
        <f ca="1">O221*Drivers!$D$4</f>
        <v>0</v>
      </c>
      <c r="V221" s="66">
        <f ca="1">P221*Drivers!$D$4</f>
        <v>0</v>
      </c>
      <c r="W221" s="66">
        <f ca="1">Q221*Drivers!$D$4</f>
        <v>0</v>
      </c>
      <c r="X221" s="66">
        <f t="shared" ref="X221:X226" ca="1" si="188">R221*J221</f>
        <v>105</v>
      </c>
      <c r="Y221" s="66">
        <f t="shared" ref="Y221:Y226" ca="1" si="189">SUM(S221:X221)</f>
        <v>105</v>
      </c>
      <c r="Z221" s="66">
        <f t="shared" ref="Z221:Z226" ca="1" si="190">S221*(L221+1)</f>
        <v>0</v>
      </c>
      <c r="AA221" s="66">
        <f t="shared" ref="AA221:AA226" ca="1" si="191">T221*(L221+1)</f>
        <v>0</v>
      </c>
      <c r="AB221" s="66">
        <f t="shared" ref="AB221:AB226" ca="1" si="192">U221*(L221+1)</f>
        <v>0</v>
      </c>
      <c r="AC221" s="66">
        <f t="shared" ref="AC221:AC226" ca="1" si="193">V221*(L221+1)</f>
        <v>0</v>
      </c>
      <c r="AD221" s="66">
        <f t="shared" ref="AD221:AD226" ca="1" si="194">W221*(L221+1)</f>
        <v>0</v>
      </c>
      <c r="AE221" s="66">
        <f t="shared" ref="AE221:AE226" ca="1" si="195">X221*(K221+1)</f>
        <v>131.25</v>
      </c>
      <c r="AF221" s="66">
        <f t="shared" ref="AF221:AF226" ca="1" si="196">SUM(Z221:AE221)</f>
        <v>131.25</v>
      </c>
      <c r="AG221" s="9"/>
    </row>
    <row r="222" spans="1:33">
      <c r="A222" t="str">
        <f>IF(ISBLANK($F222),"",INDEX(CompList[ID],_xlfn.XMATCH($F222,CompList[items],0)))</f>
        <v>ME00012</v>
      </c>
      <c r="C222" s="65"/>
      <c r="D222" s="65"/>
      <c r="E222" s="65">
        <f t="shared" si="183"/>
        <v>2</v>
      </c>
      <c r="F222" s="65" t="s">
        <v>75</v>
      </c>
      <c r="G222" s="65">
        <v>1</v>
      </c>
      <c r="H222" s="65">
        <v>1</v>
      </c>
      <c r="I222" s="65">
        <f t="shared" ca="1" si="184"/>
        <v>1</v>
      </c>
      <c r="J222" s="65">
        <f t="shared" ca="1" si="185"/>
        <v>1</v>
      </c>
      <c r="K222" s="9">
        <f>Drivers!$B$11</f>
        <v>0.25</v>
      </c>
      <c r="L222" s="9">
        <f>Drivers!$B$12</f>
        <v>0.45</v>
      </c>
      <c r="M222" s="51">
        <f ca="1">I222*47.4111111111111</f>
        <v>47.411111111111097</v>
      </c>
      <c r="N222" s="51">
        <f ca="1">J222*21.5384615384615</f>
        <v>21.538461538461501</v>
      </c>
      <c r="O222" s="51">
        <f t="shared" ca="1" si="186"/>
        <v>0</v>
      </c>
      <c r="P222" s="51">
        <f ca="1">J222*14.7692307692308</f>
        <v>14.7692307692308</v>
      </c>
      <c r="Q222" s="51">
        <f t="shared" ca="1" si="187"/>
        <v>0</v>
      </c>
      <c r="R222" s="66">
        <v>12440</v>
      </c>
      <c r="S222" s="66">
        <f ca="1">M222*Drivers!$D$4</f>
        <v>2939.4888888888881</v>
      </c>
      <c r="T222" s="66">
        <f ca="1">N222*Drivers!$D$4</f>
        <v>1335.384615384613</v>
      </c>
      <c r="U222" s="66">
        <f ca="1">O222*Drivers!$D$4</f>
        <v>0</v>
      </c>
      <c r="V222" s="66">
        <f ca="1">P222*Drivers!$D$4</f>
        <v>915.69230769230967</v>
      </c>
      <c r="W222" s="66">
        <f ca="1">Q222*Drivers!$D$4</f>
        <v>0</v>
      </c>
      <c r="X222" s="66">
        <f t="shared" ca="1" si="188"/>
        <v>12440</v>
      </c>
      <c r="Y222" s="66">
        <f t="shared" ca="1" si="189"/>
        <v>17630.565811965811</v>
      </c>
      <c r="Z222" s="66">
        <f t="shared" ca="1" si="190"/>
        <v>4262.2588888888877</v>
      </c>
      <c r="AA222" s="66">
        <f t="shared" ca="1" si="191"/>
        <v>1936.3076923076887</v>
      </c>
      <c r="AB222" s="66">
        <f t="shared" ca="1" si="192"/>
        <v>0</v>
      </c>
      <c r="AC222" s="66">
        <f t="shared" ca="1" si="193"/>
        <v>1327.7538461538491</v>
      </c>
      <c r="AD222" s="66">
        <f t="shared" ca="1" si="194"/>
        <v>0</v>
      </c>
      <c r="AE222" s="66">
        <f t="shared" ca="1" si="195"/>
        <v>15550</v>
      </c>
      <c r="AF222" s="66">
        <f t="shared" ca="1" si="196"/>
        <v>23076.320427350423</v>
      </c>
      <c r="AG222" s="9"/>
    </row>
    <row r="223" spans="1:33">
      <c r="A223" t="str">
        <f>IF(ISBLANK($F223),"",INDEX(CompList[ID],_xlfn.XMATCH($F223,CompList[items],0)))</f>
        <v>ME00016</v>
      </c>
      <c r="C223" s="65"/>
      <c r="D223" s="65"/>
      <c r="E223" s="65">
        <f t="shared" si="183"/>
        <v>3</v>
      </c>
      <c r="F223" s="65" t="s">
        <v>81</v>
      </c>
      <c r="G223" s="65">
        <v>1</v>
      </c>
      <c r="H223" s="65">
        <v>1</v>
      </c>
      <c r="I223" s="65">
        <f t="shared" ca="1" si="184"/>
        <v>1</v>
      </c>
      <c r="J223" s="65">
        <f t="shared" ca="1" si="185"/>
        <v>1</v>
      </c>
      <c r="K223" s="9">
        <f>Drivers!$B$11</f>
        <v>0.25</v>
      </c>
      <c r="L223" s="9">
        <f>Drivers!$B$12</f>
        <v>0.45</v>
      </c>
      <c r="M223" s="51">
        <f ca="1">I223*5.84444444444444</f>
        <v>5.8444444444444397</v>
      </c>
      <c r="N223" s="51">
        <f ca="1">J223*15.7692307692308</f>
        <v>15.7692307692308</v>
      </c>
      <c r="O223" s="51">
        <f t="shared" ca="1" si="186"/>
        <v>0</v>
      </c>
      <c r="P223" s="51">
        <f ca="1">J223*34.4615384615385</f>
        <v>34.461538461538503</v>
      </c>
      <c r="Q223" s="51">
        <f t="shared" ca="1" si="187"/>
        <v>0</v>
      </c>
      <c r="R223" s="66">
        <v>2613</v>
      </c>
      <c r="S223" s="66">
        <f ca="1">M223*Drivers!$D$4</f>
        <v>362.35555555555527</v>
      </c>
      <c r="T223" s="66">
        <f ca="1">N223*Drivers!$D$4</f>
        <v>977.69230769230967</v>
      </c>
      <c r="U223" s="66">
        <f ca="1">O223*Drivers!$D$4</f>
        <v>0</v>
      </c>
      <c r="V223" s="66">
        <f ca="1">P223*Drivers!$D$4</f>
        <v>2136.615384615387</v>
      </c>
      <c r="W223" s="66">
        <f ca="1">Q223*Drivers!$D$4</f>
        <v>0</v>
      </c>
      <c r="X223" s="66">
        <f t="shared" ca="1" si="188"/>
        <v>2613</v>
      </c>
      <c r="Y223" s="66">
        <f t="shared" ca="1" si="189"/>
        <v>6089.6632478632519</v>
      </c>
      <c r="Z223" s="66">
        <f t="shared" ca="1" si="190"/>
        <v>525.4155555555551</v>
      </c>
      <c r="AA223" s="66">
        <f t="shared" ca="1" si="191"/>
        <v>1417.6538461538489</v>
      </c>
      <c r="AB223" s="66">
        <f t="shared" ca="1" si="192"/>
        <v>0</v>
      </c>
      <c r="AC223" s="66">
        <f t="shared" ca="1" si="193"/>
        <v>3098.0923076923109</v>
      </c>
      <c r="AD223" s="66">
        <f t="shared" ca="1" si="194"/>
        <v>0</v>
      </c>
      <c r="AE223" s="66">
        <f t="shared" ca="1" si="195"/>
        <v>3266.25</v>
      </c>
      <c r="AF223" s="66">
        <f t="shared" ca="1" si="196"/>
        <v>8307.4117094017147</v>
      </c>
      <c r="AG223" s="9"/>
    </row>
    <row r="224" spans="1:33">
      <c r="A224" t="str">
        <f>IF(ISBLANK($F224),"",INDEX(CompList[ID],_xlfn.XMATCH($F224,CompList[items],0)))</f>
        <v>ME00018</v>
      </c>
      <c r="C224" s="65"/>
      <c r="D224" s="65"/>
      <c r="E224" s="65">
        <f t="shared" si="183"/>
        <v>4</v>
      </c>
      <c r="F224" s="65" t="s">
        <v>3327</v>
      </c>
      <c r="G224" s="65">
        <v>1</v>
      </c>
      <c r="H224" s="65">
        <v>1</v>
      </c>
      <c r="I224" s="65">
        <f t="shared" ca="1" si="184"/>
        <v>1</v>
      </c>
      <c r="J224" s="65">
        <f t="shared" ca="1" si="185"/>
        <v>1</v>
      </c>
      <c r="K224" s="9">
        <f>Drivers!$B$11</f>
        <v>0.25</v>
      </c>
      <c r="L224" s="9">
        <f>Drivers!$B$12</f>
        <v>0.45</v>
      </c>
      <c r="M224" s="51">
        <f t="shared" ref="M224:N226" ca="1" si="197">I224*0</f>
        <v>0</v>
      </c>
      <c r="N224" s="51">
        <f t="shared" ca="1" si="197"/>
        <v>0</v>
      </c>
      <c r="O224" s="51">
        <f t="shared" ca="1" si="186"/>
        <v>0</v>
      </c>
      <c r="P224" s="51">
        <f ca="1">J224*0</f>
        <v>0</v>
      </c>
      <c r="Q224" s="51">
        <f t="shared" ca="1" si="187"/>
        <v>0</v>
      </c>
      <c r="R224" s="66">
        <v>10763</v>
      </c>
      <c r="S224" s="66">
        <f ca="1">M224*Drivers!$D$4</f>
        <v>0</v>
      </c>
      <c r="T224" s="66">
        <f ca="1">N224*Drivers!$D$4</f>
        <v>0</v>
      </c>
      <c r="U224" s="66">
        <f ca="1">O224*Drivers!$D$4</f>
        <v>0</v>
      </c>
      <c r="V224" s="66">
        <f ca="1">P224*Drivers!$D$4</f>
        <v>0</v>
      </c>
      <c r="W224" s="66">
        <f ca="1">Q224*Drivers!$D$4</f>
        <v>0</v>
      </c>
      <c r="X224" s="66">
        <f t="shared" ca="1" si="188"/>
        <v>10763</v>
      </c>
      <c r="Y224" s="66">
        <f t="shared" ca="1" si="189"/>
        <v>10763</v>
      </c>
      <c r="Z224" s="66">
        <f t="shared" ca="1" si="190"/>
        <v>0</v>
      </c>
      <c r="AA224" s="66">
        <f t="shared" ca="1" si="191"/>
        <v>0</v>
      </c>
      <c r="AB224" s="66">
        <f t="shared" ca="1" si="192"/>
        <v>0</v>
      </c>
      <c r="AC224" s="66">
        <f t="shared" ca="1" si="193"/>
        <v>0</v>
      </c>
      <c r="AD224" s="66">
        <f t="shared" ca="1" si="194"/>
        <v>0</v>
      </c>
      <c r="AE224" s="66">
        <f t="shared" ca="1" si="195"/>
        <v>13453.75</v>
      </c>
      <c r="AF224" s="66">
        <f t="shared" ca="1" si="196"/>
        <v>13453.75</v>
      </c>
      <c r="AG224" s="9"/>
    </row>
    <row r="225" spans="1:33">
      <c r="A225" t="str">
        <f>IF(ISBLANK($F225),"",INDEX(CompList[ID],_xlfn.XMATCH($F225,CompList[items],0)))</f>
        <v>ME00233</v>
      </c>
      <c r="C225" s="65"/>
      <c r="D225" s="65"/>
      <c r="E225" s="65">
        <f t="shared" si="183"/>
        <v>5</v>
      </c>
      <c r="F225" s="65" t="s">
        <v>3476</v>
      </c>
      <c r="G225" s="65">
        <v>1</v>
      </c>
      <c r="H225" s="65">
        <v>1</v>
      </c>
      <c r="I225" s="65">
        <f t="shared" ca="1" si="184"/>
        <v>1</v>
      </c>
      <c r="J225" s="65">
        <f t="shared" ca="1" si="185"/>
        <v>1</v>
      </c>
      <c r="K225" s="9">
        <f>Drivers!$B$11</f>
        <v>0.25</v>
      </c>
      <c r="L225" s="9">
        <f>Drivers!$B$12</f>
        <v>0.45</v>
      </c>
      <c r="M225" s="51">
        <f t="shared" ca="1" si="197"/>
        <v>0</v>
      </c>
      <c r="N225" s="51">
        <f t="shared" ca="1" si="197"/>
        <v>0</v>
      </c>
      <c r="O225" s="51">
        <f t="shared" ca="1" si="186"/>
        <v>0</v>
      </c>
      <c r="P225" s="51">
        <f ca="1">J225*0</f>
        <v>0</v>
      </c>
      <c r="Q225" s="51">
        <f t="shared" ca="1" si="187"/>
        <v>0</v>
      </c>
      <c r="R225" s="66">
        <v>2634</v>
      </c>
      <c r="S225" s="66">
        <f ca="1">M225*Drivers!$D$4</f>
        <v>0</v>
      </c>
      <c r="T225" s="66">
        <f ca="1">N225*Drivers!$D$4</f>
        <v>0</v>
      </c>
      <c r="U225" s="66">
        <f ca="1">O225*Drivers!$D$4</f>
        <v>0</v>
      </c>
      <c r="V225" s="66">
        <f ca="1">P225*Drivers!$D$4</f>
        <v>0</v>
      </c>
      <c r="W225" s="66">
        <f ca="1">Q225*Drivers!$D$4</f>
        <v>0</v>
      </c>
      <c r="X225" s="66">
        <f t="shared" ca="1" si="188"/>
        <v>2634</v>
      </c>
      <c r="Y225" s="66">
        <f t="shared" ca="1" si="189"/>
        <v>2634</v>
      </c>
      <c r="Z225" s="66">
        <f t="shared" ca="1" si="190"/>
        <v>0</v>
      </c>
      <c r="AA225" s="66">
        <f t="shared" ca="1" si="191"/>
        <v>0</v>
      </c>
      <c r="AB225" s="66">
        <f t="shared" ca="1" si="192"/>
        <v>0</v>
      </c>
      <c r="AC225" s="66">
        <f t="shared" ca="1" si="193"/>
        <v>0</v>
      </c>
      <c r="AD225" s="66">
        <f t="shared" ca="1" si="194"/>
        <v>0</v>
      </c>
      <c r="AE225" s="66">
        <f t="shared" ca="1" si="195"/>
        <v>3292.5</v>
      </c>
      <c r="AF225" s="66">
        <f t="shared" ca="1" si="196"/>
        <v>3292.5</v>
      </c>
      <c r="AG225" s="9"/>
    </row>
    <row r="226" spans="1:33">
      <c r="A226" t="str">
        <f>IF(ISBLANK($F226),"",INDEX(CompList[ID],_xlfn.XMATCH($F226,CompList[items],0)))</f>
        <v>ME00242</v>
      </c>
      <c r="C226" s="65"/>
      <c r="D226" s="65"/>
      <c r="E226" s="65">
        <f t="shared" si="183"/>
        <v>6</v>
      </c>
      <c r="F226" s="65" t="s">
        <v>3491</v>
      </c>
      <c r="G226" s="65">
        <v>1</v>
      </c>
      <c r="H226" s="65">
        <v>1</v>
      </c>
      <c r="I226" s="65">
        <f t="shared" ca="1" si="184"/>
        <v>1</v>
      </c>
      <c r="J226" s="65">
        <f t="shared" ca="1" si="185"/>
        <v>1</v>
      </c>
      <c r="K226" s="9">
        <f>Drivers!$B$11</f>
        <v>0.25</v>
      </c>
      <c r="L226" s="9">
        <f>Drivers!$B$12</f>
        <v>0.45</v>
      </c>
      <c r="M226" s="51">
        <f t="shared" ca="1" si="197"/>
        <v>0</v>
      </c>
      <c r="N226" s="51">
        <f t="shared" ca="1" si="197"/>
        <v>0</v>
      </c>
      <c r="O226" s="51">
        <f t="shared" ca="1" si="186"/>
        <v>0</v>
      </c>
      <c r="P226" s="51">
        <f ca="1">J226*0</f>
        <v>0</v>
      </c>
      <c r="Q226" s="51">
        <f t="shared" ca="1" si="187"/>
        <v>0</v>
      </c>
      <c r="R226" s="66">
        <v>80</v>
      </c>
      <c r="S226" s="66">
        <f ca="1">M226*Drivers!$D$4</f>
        <v>0</v>
      </c>
      <c r="T226" s="66">
        <f ca="1">N226*Drivers!$D$4</f>
        <v>0</v>
      </c>
      <c r="U226" s="66">
        <f ca="1">O226*Drivers!$D$4</f>
        <v>0</v>
      </c>
      <c r="V226" s="66">
        <f ca="1">P226*Drivers!$D$4</f>
        <v>0</v>
      </c>
      <c r="W226" s="66">
        <f ca="1">Q226*Drivers!$D$4</f>
        <v>0</v>
      </c>
      <c r="X226" s="66">
        <f t="shared" ca="1" si="188"/>
        <v>80</v>
      </c>
      <c r="Y226" s="66">
        <f t="shared" ca="1" si="189"/>
        <v>80</v>
      </c>
      <c r="Z226" s="66">
        <f t="shared" ca="1" si="190"/>
        <v>0</v>
      </c>
      <c r="AA226" s="66">
        <f t="shared" ca="1" si="191"/>
        <v>0</v>
      </c>
      <c r="AB226" s="66">
        <f t="shared" ca="1" si="192"/>
        <v>0</v>
      </c>
      <c r="AC226" s="66">
        <f t="shared" ca="1" si="193"/>
        <v>0</v>
      </c>
      <c r="AD226" s="66">
        <f t="shared" ca="1" si="194"/>
        <v>0</v>
      </c>
      <c r="AE226" s="66">
        <f t="shared" ca="1" si="195"/>
        <v>100</v>
      </c>
      <c r="AF226" s="66">
        <f t="shared" ca="1" si="196"/>
        <v>100</v>
      </c>
      <c r="AG226" s="9"/>
    </row>
    <row r="227" spans="1:33" s="8" customFormat="1">
      <c r="A227" s="50" t="s">
        <v>100</v>
      </c>
      <c r="B227" s="50" t="s">
        <v>187</v>
      </c>
      <c r="C227" s="50" t="s">
        <v>100</v>
      </c>
      <c r="D227" s="50" t="s">
        <v>100</v>
      </c>
      <c r="E227" s="50"/>
      <c r="F227" s="50"/>
      <c r="K227" s="19"/>
      <c r="L227" s="19"/>
    </row>
    <row r="228" spans="1:33" s="8" customFormat="1">
      <c r="A228" s="50"/>
      <c r="B228" s="50" t="s">
        <v>3230</v>
      </c>
      <c r="C228" s="50"/>
      <c r="D228" s="50"/>
      <c r="E228" s="50" t="s">
        <v>100</v>
      </c>
      <c r="F228" s="50" t="s">
        <v>75</v>
      </c>
      <c r="G228" s="8" t="s">
        <v>100</v>
      </c>
      <c r="H228" s="8" t="s">
        <v>100</v>
      </c>
      <c r="I228" s="8" t="s">
        <v>100</v>
      </c>
      <c r="J228" s="8" t="s">
        <v>100</v>
      </c>
      <c r="K228" s="19"/>
      <c r="L228" s="19"/>
      <c r="M228" s="8" t="s">
        <v>100</v>
      </c>
      <c r="N228" s="8" t="s">
        <v>100</v>
      </c>
      <c r="P228" s="8" t="s">
        <v>100</v>
      </c>
      <c r="R228" s="8" t="s">
        <v>100</v>
      </c>
      <c r="S228" s="8" t="s">
        <v>100</v>
      </c>
      <c r="T228" s="8" t="s">
        <v>100</v>
      </c>
      <c r="V228" s="8" t="s">
        <v>100</v>
      </c>
      <c r="X228" s="8" t="s">
        <v>100</v>
      </c>
      <c r="Y228" s="8" t="s">
        <v>100</v>
      </c>
    </row>
    <row r="229" spans="1:33" s="7" customFormat="1">
      <c r="B229" s="7" t="s">
        <v>3143</v>
      </c>
      <c r="C229" s="7">
        <v>1</v>
      </c>
      <c r="D229" s="7">
        <v>1</v>
      </c>
      <c r="K229" s="18"/>
      <c r="L229" s="18"/>
      <c r="M229" s="36">
        <f ca="1">SUM(M230:M231)</f>
        <v>0</v>
      </c>
      <c r="N229" s="36">
        <f ca="1">SUM(N230:N231)</f>
        <v>1</v>
      </c>
      <c r="O229" s="36">
        <f ca="1">SUM(O230:O231)</f>
        <v>0</v>
      </c>
      <c r="P229" s="36">
        <f ca="1">SUM(P230:P231)</f>
        <v>1</v>
      </c>
      <c r="Q229" s="36">
        <f>SUM(Q230:Q231)</f>
        <v>0</v>
      </c>
      <c r="R229" s="36"/>
      <c r="S229" s="35">
        <f t="shared" ref="S229:AF229" ca="1" si="198">SUM(S230:S231)</f>
        <v>0</v>
      </c>
      <c r="T229" s="35">
        <f t="shared" ca="1" si="198"/>
        <v>65</v>
      </c>
      <c r="U229" s="35">
        <f ca="1">SUM(U230:U231)</f>
        <v>0</v>
      </c>
      <c r="V229" s="35">
        <f t="shared" ca="1" si="198"/>
        <v>65</v>
      </c>
      <c r="W229" s="35">
        <f>SUM(W230:W231)</f>
        <v>0</v>
      </c>
      <c r="X229" s="35">
        <f t="shared" ca="1" si="198"/>
        <v>107.5</v>
      </c>
      <c r="Y229" s="35">
        <f t="shared" ca="1" si="198"/>
        <v>237.5</v>
      </c>
      <c r="Z229" s="7">
        <f t="shared" ca="1" si="198"/>
        <v>0</v>
      </c>
      <c r="AA229" s="7">
        <f t="shared" ca="1" si="198"/>
        <v>94.25</v>
      </c>
      <c r="AB229" s="7">
        <f ca="1">SUM(AB230:AB231)</f>
        <v>0</v>
      </c>
      <c r="AC229" s="7">
        <f t="shared" ca="1" si="198"/>
        <v>94.25</v>
      </c>
      <c r="AD229" s="7">
        <f>SUM(AD230:AD231)</f>
        <v>0</v>
      </c>
      <c r="AE229" s="7">
        <f t="shared" ca="1" si="198"/>
        <v>134.375</v>
      </c>
      <c r="AF229" s="7">
        <f t="shared" ca="1" si="198"/>
        <v>322.875</v>
      </c>
    </row>
    <row r="230" spans="1:33">
      <c r="A230" t="str" cm="1">
        <f t="array" ref="A230">IF(ISBLANK($F230),"",INDEX(CVCompList[ID],_xlfn.XMATCH($F230,CVCompList[items],0)))</f>
        <v>CE2731</v>
      </c>
      <c r="E230">
        <v>1</v>
      </c>
      <c r="F230" t="s">
        <v>2904</v>
      </c>
      <c r="G230">
        <v>1</v>
      </c>
      <c r="H230">
        <v>1</v>
      </c>
      <c r="I230">
        <f ca="1">IF(ISBLANK(G230),"",G230*OFFSET(I230,-E230,-6))</f>
        <v>1</v>
      </c>
      <c r="J230">
        <f ca="1">IF(ISBLANK(H230),"",H230*OFFSET(J230,-E230,-6))</f>
        <v>1</v>
      </c>
      <c r="K230" s="10">
        <f>Drivers!$B$11</f>
        <v>0.25</v>
      </c>
      <c r="L230" s="10">
        <f>Drivers!$B$12</f>
        <v>0.45</v>
      </c>
      <c r="M230" s="37" cm="1">
        <f t="array" aca="1" ref="M230" ca="1">IF(ISBLANK($F230),"",INDEX(CVCompList[Design
'[h']],_xlfn.XMATCH($F230,CVCompList[items],0)))*I230</f>
        <v>0</v>
      </c>
      <c r="N230" s="37" cm="1">
        <f t="array" aca="1" ref="N230" ca="1">IF(ISBLANK($F230),"",INDEX(CVCompList[Construction
'[h']],_xlfn.XMATCH($F230,CVCompList[items],0)))*J230</f>
        <v>1</v>
      </c>
      <c r="O230" s="37" cm="1">
        <f t="array" aca="1" ref="O230" ca="1">IF(ISBLANK($F230),"",INDEX(CVCompList[Debug/Tryout '[h']],_xlfn.XMATCH($F230,CVCompList[items],0)))*J230</f>
        <v>0</v>
      </c>
      <c r="P230" s="37" cm="1">
        <f t="array" aca="1" ref="P230" ca="1">IF(ISBLANK($F230),"",INDEX(CVCompList[Installation
'[h']],_xlfn.XMATCH($F230,CVCompList[items],0)))*J230</f>
        <v>1</v>
      </c>
      <c r="Q230" s="37" cm="1">
        <f t="array" ref="Q230">IF(ISBLANK($F230),"",INDEX(CVCompList[Start up @ Client '[h']],_xlfn.XMATCH($F230,CVCompList[items],0)))*K230</f>
        <v>0</v>
      </c>
      <c r="R230" s="37" cm="1">
        <f t="array" ref="R230">IF(ISBLANK($F230),"",INDEX(CVCompList[Materail
Rate
 '[$/qua']],_xlfn.XMATCH($F230,CVCompList[items],0)))</f>
        <v>97.5</v>
      </c>
      <c r="S230" s="33">
        <f ca="1">M230*Drivers!$D$3</f>
        <v>0</v>
      </c>
      <c r="T230" s="33">
        <f ca="1">N230*Drivers!$D$3</f>
        <v>65</v>
      </c>
      <c r="U230" s="33">
        <f ca="1">O230*Drivers!$D$3</f>
        <v>0</v>
      </c>
      <c r="V230" s="33">
        <f ca="1">P230*Drivers!$D$3</f>
        <v>65</v>
      </c>
      <c r="W230" s="33">
        <f>Q230*Drivers!$D$3</f>
        <v>0</v>
      </c>
      <c r="X230" s="34">
        <f ca="1">R230*J230</f>
        <v>97.5</v>
      </c>
      <c r="Y230" s="33">
        <f ca="1">SUM(S230:X230)</f>
        <v>227.5</v>
      </c>
      <c r="Z230" s="45">
        <f ca="1">S230*($L230+1)</f>
        <v>0</v>
      </c>
      <c r="AA230">
        <f t="shared" ref="AA230:AA544" ca="1" si="199">T230*($L230+1)</f>
        <v>94.25</v>
      </c>
      <c r="AB230">
        <f t="shared" ref="AB230:AB544" ca="1" si="200">U230*($L230+1)</f>
        <v>0</v>
      </c>
      <c r="AC230">
        <f t="shared" ref="AC230:AC544" ca="1" si="201">V230*($L230+1)</f>
        <v>94.25</v>
      </c>
      <c r="AD230">
        <f t="shared" ref="AD230:AD544" si="202">W230*($L230+1)</f>
        <v>0</v>
      </c>
      <c r="AE230" s="49">
        <f ca="1">X230*(K230+1)</f>
        <v>121.875</v>
      </c>
      <c r="AF230">
        <f ca="1">SUM(Z230:AE230)</f>
        <v>310.375</v>
      </c>
    </row>
    <row r="231" spans="1:33">
      <c r="A231" t="str" cm="1">
        <f t="array" ref="A231">IF(ISBLANK($F231),"",INDEX(CVCompList[ID],_xlfn.XMATCH($F231,CVCompList[items],0)))</f>
        <v>CE2743</v>
      </c>
      <c r="E231">
        <v>2</v>
      </c>
      <c r="F231" t="s">
        <v>2916</v>
      </c>
      <c r="G231">
        <v>2</v>
      </c>
      <c r="H231">
        <v>2</v>
      </c>
      <c r="I231">
        <f ca="1">IF(ISBLANK(G231),"",G231*OFFSET(I231,-E231,-6))</f>
        <v>2</v>
      </c>
      <c r="J231">
        <f ca="1">IF(ISBLANK(H231),"",H231*OFFSET(J231,-E231,-6))</f>
        <v>2</v>
      </c>
      <c r="K231" s="10">
        <f>Drivers!$B$11</f>
        <v>0.25</v>
      </c>
      <c r="L231" s="10">
        <f>Drivers!$B$12</f>
        <v>0.45</v>
      </c>
      <c r="M231" s="37" cm="1">
        <f t="array" aca="1" ref="M231" ca="1">IF(ISBLANK($F231),"",INDEX(CVCompList[Design
'[h']],_xlfn.XMATCH($F231,CVCompList[items],0)))*I231</f>
        <v>0</v>
      </c>
      <c r="N231" s="37" cm="1">
        <f t="array" aca="1" ref="N231" ca="1">IF(ISBLANK($F231),"",INDEX(CVCompList[Construction
'[h']],_xlfn.XMATCH($F231,CVCompList[items],0)))*J231</f>
        <v>0</v>
      </c>
      <c r="O231" s="37" cm="1">
        <f t="array" aca="1" ref="O231" ca="1">IF(ISBLANK($F231),"",INDEX(CVCompList[Debug/Tryout '[h']],_xlfn.XMATCH($F231,CVCompList[items],0)))*J231</f>
        <v>0</v>
      </c>
      <c r="P231" s="37" cm="1">
        <f t="array" aca="1" ref="P231" ca="1">IF(ISBLANK($F231),"",INDEX(CVCompList[Installation
'[h']],_xlfn.XMATCH($F231,CVCompList[items],0)))*J231</f>
        <v>0</v>
      </c>
      <c r="Q231" s="37" cm="1">
        <f t="array" ref="Q231">IF(ISBLANK($F231),"",INDEX(CVCompList[Start up @ Client '[h']],_xlfn.XMATCH($F231,CVCompList[items],0)))*K231</f>
        <v>0</v>
      </c>
      <c r="R231" s="37" cm="1">
        <f t="array" ref="R231">IF(ISBLANK($F231),"",INDEX(CVCompList[Materail
Rate
 '[$/qua']],_xlfn.XMATCH($F231,CVCompList[items],0)))</f>
        <v>5</v>
      </c>
      <c r="S231" s="33">
        <f ca="1">M231*Drivers!$D$3</f>
        <v>0</v>
      </c>
      <c r="T231" s="33">
        <f ca="1">N231*Drivers!$D$3</f>
        <v>0</v>
      </c>
      <c r="U231" s="33">
        <f ca="1">O231*Drivers!$D$3</f>
        <v>0</v>
      </c>
      <c r="V231" s="33">
        <f ca="1">P231*Drivers!$D$3</f>
        <v>0</v>
      </c>
      <c r="W231" s="33">
        <f>Q231*Drivers!$D$3</f>
        <v>0</v>
      </c>
      <c r="X231" s="33">
        <f ca="1">R231*J231</f>
        <v>10</v>
      </c>
      <c r="Y231" s="33">
        <f ca="1">SUM(S231:X231)</f>
        <v>10</v>
      </c>
      <c r="Z231">
        <f ca="1">S231*($L231+1)</f>
        <v>0</v>
      </c>
      <c r="AA231">
        <f t="shared" ca="1" si="199"/>
        <v>0</v>
      </c>
      <c r="AB231">
        <f t="shared" ca="1" si="200"/>
        <v>0</v>
      </c>
      <c r="AC231">
        <f t="shared" ca="1" si="201"/>
        <v>0</v>
      </c>
      <c r="AD231">
        <f t="shared" si="202"/>
        <v>0</v>
      </c>
      <c r="AE231">
        <f ca="1">X231*(K231+1)</f>
        <v>12.5</v>
      </c>
      <c r="AF231">
        <f ca="1">SUM(Z231:AE231)</f>
        <v>12.5</v>
      </c>
    </row>
    <row r="232" spans="1:33" s="7" customFormat="1">
      <c r="B232" s="7" t="s">
        <v>3144</v>
      </c>
      <c r="C232" s="7">
        <v>1</v>
      </c>
      <c r="D232" s="7">
        <v>1</v>
      </c>
      <c r="K232" s="18"/>
      <c r="L232" s="18"/>
      <c r="M232" s="36">
        <f ca="1">SUM(M233:M234)</f>
        <v>0</v>
      </c>
      <c r="N232" s="36">
        <f ca="1">SUM(N233:N234)</f>
        <v>2.25</v>
      </c>
      <c r="O232" s="36">
        <f ca="1">SUM(O233:O234)</f>
        <v>0</v>
      </c>
      <c r="P232" s="36">
        <f ca="1">SUM(P233:P234)</f>
        <v>2.25</v>
      </c>
      <c r="Q232" s="36">
        <f>SUM(Q233:Q234)</f>
        <v>0</v>
      </c>
      <c r="R232" s="36"/>
      <c r="S232" s="35">
        <f t="shared" ref="S232:AF232" ca="1" si="203">SUM(S233:S234)</f>
        <v>0</v>
      </c>
      <c r="T232" s="35">
        <f t="shared" ca="1" si="203"/>
        <v>146.25</v>
      </c>
      <c r="U232" s="35">
        <f ca="1">SUM(U233:U234)</f>
        <v>0</v>
      </c>
      <c r="V232" s="35">
        <f t="shared" ca="1" si="203"/>
        <v>146.25</v>
      </c>
      <c r="W232" s="35">
        <f>SUM(W233:W234)</f>
        <v>0</v>
      </c>
      <c r="X232" s="35">
        <f t="shared" ca="1" si="203"/>
        <v>966.5</v>
      </c>
      <c r="Y232" s="35">
        <f t="shared" ca="1" si="203"/>
        <v>1259</v>
      </c>
      <c r="Z232" s="7">
        <f t="shared" ca="1" si="203"/>
        <v>0</v>
      </c>
      <c r="AA232" s="7">
        <f t="shared" ca="1" si="203"/>
        <v>212.0625</v>
      </c>
      <c r="AB232" s="7">
        <f ca="1">SUM(AB233:AB234)</f>
        <v>0</v>
      </c>
      <c r="AC232" s="7">
        <f t="shared" ca="1" si="203"/>
        <v>212.0625</v>
      </c>
      <c r="AD232" s="7">
        <f>SUM(AD233:AD234)</f>
        <v>0</v>
      </c>
      <c r="AE232" s="7">
        <f t="shared" ca="1" si="203"/>
        <v>1208.125</v>
      </c>
      <c r="AF232" s="7">
        <f t="shared" ca="1" si="203"/>
        <v>1632.25</v>
      </c>
    </row>
    <row r="233" spans="1:33">
      <c r="A233" t="str" cm="1">
        <f t="array" ref="A233">IF(ISBLANK($F233),"",INDEX(CVCompList[ID],_xlfn.XMATCH($F233,CVCompList[items],0)))</f>
        <v>CE2732</v>
      </c>
      <c r="E233">
        <v>1</v>
      </c>
      <c r="F233" t="s">
        <v>2905</v>
      </c>
      <c r="G233">
        <v>1</v>
      </c>
      <c r="H233">
        <v>1</v>
      </c>
      <c r="I233">
        <f ca="1">IF(ISBLANK(G233),"",G233*OFFSET(I233,-E233,-6))</f>
        <v>1</v>
      </c>
      <c r="J233">
        <f ca="1">IF(ISBLANK(H233),"",H233*OFFSET(J233,-E233,-6))</f>
        <v>1</v>
      </c>
      <c r="K233" s="10">
        <f>Drivers!$B$11</f>
        <v>0.25</v>
      </c>
      <c r="L233" s="10">
        <f>Drivers!$B$12</f>
        <v>0.45</v>
      </c>
      <c r="M233" s="37" cm="1">
        <f t="array" aca="1" ref="M233" ca="1">IF(ISBLANK($F233),"",INDEX(CVCompList[Design
'[h']],_xlfn.XMATCH($F233,CVCompList[items],0)))*I233</f>
        <v>0</v>
      </c>
      <c r="N233" s="37" cm="1">
        <f t="array" aca="1" ref="N233" ca="1">IF(ISBLANK($F233),"",INDEX(CVCompList[Construction
'[h']],_xlfn.XMATCH($F233,CVCompList[items],0)))*J233</f>
        <v>2.25</v>
      </c>
      <c r="O233" s="37" cm="1">
        <f t="array" aca="1" ref="O233" ca="1">IF(ISBLANK($F233),"",INDEX(CVCompList[Debug/Tryout '[h']],_xlfn.XMATCH($F233,CVCompList[items],0)))*J233</f>
        <v>0</v>
      </c>
      <c r="P233" s="37" cm="1">
        <f t="array" aca="1" ref="P233" ca="1">IF(ISBLANK($F233),"",INDEX(CVCompList[Installation
'[h']],_xlfn.XMATCH($F233,CVCompList[items],0)))*J233</f>
        <v>2.25</v>
      </c>
      <c r="Q233" s="37" cm="1">
        <f t="array" ref="Q233">IF(ISBLANK($F233),"",INDEX(CVCompList[Start up @ Client '[h']],_xlfn.XMATCH($F233,CVCompList[items],0)))*K233</f>
        <v>0</v>
      </c>
      <c r="R233" s="37" cm="1">
        <f t="array" ref="R233">IF(ISBLANK($F233),"",INDEX(CVCompList[Materail
Rate
 '[$/qua']],_xlfn.XMATCH($F233,CVCompList[items],0)))</f>
        <v>930.5</v>
      </c>
      <c r="S233" s="33">
        <f ca="1">M233*Drivers!$D$3</f>
        <v>0</v>
      </c>
      <c r="T233" s="33">
        <f ca="1">N233*Drivers!$D$3</f>
        <v>146.25</v>
      </c>
      <c r="U233" s="33">
        <f ca="1">O233*Drivers!$D$3</f>
        <v>0</v>
      </c>
      <c r="V233" s="33">
        <f ca="1">P233*Drivers!$D$3</f>
        <v>146.25</v>
      </c>
      <c r="W233" s="33">
        <f>Q233*Drivers!$D$3</f>
        <v>0</v>
      </c>
      <c r="X233" s="33">
        <f ca="1">R233*J233</f>
        <v>930.5</v>
      </c>
      <c r="Y233" s="33">
        <f ca="1">SUM(S233:X233)</f>
        <v>1223</v>
      </c>
      <c r="Z233">
        <f ca="1">S233*($L233+1)</f>
        <v>0</v>
      </c>
      <c r="AA233">
        <f t="shared" ca="1" si="199"/>
        <v>212.0625</v>
      </c>
      <c r="AB233">
        <f t="shared" ca="1" si="200"/>
        <v>0</v>
      </c>
      <c r="AC233">
        <f t="shared" ca="1" si="201"/>
        <v>212.0625</v>
      </c>
      <c r="AD233">
        <f t="shared" si="202"/>
        <v>0</v>
      </c>
      <c r="AE233">
        <f ca="1">X233*(K233+1)</f>
        <v>1163.125</v>
      </c>
      <c r="AF233">
        <f ca="1">SUM(Z233:AE233)</f>
        <v>1587.25</v>
      </c>
    </row>
    <row r="234" spans="1:33">
      <c r="A234" t="str" cm="1">
        <f t="array" ref="A234">IF(ISBLANK($F234),"",INDEX(CVCompList[ID],_xlfn.XMATCH($F234,CVCompList[items],0)))</f>
        <v>CE2744</v>
      </c>
      <c r="E234">
        <v>2</v>
      </c>
      <c r="F234" t="s">
        <v>2917</v>
      </c>
      <c r="G234">
        <v>2</v>
      </c>
      <c r="H234">
        <v>2</v>
      </c>
      <c r="I234">
        <f ca="1">IF(ISBLANK(G234),"",G234*OFFSET(I234,-E234,-6))</f>
        <v>2</v>
      </c>
      <c r="J234">
        <f ca="1">IF(ISBLANK(H234),"",H234*OFFSET(J234,-E234,-6))</f>
        <v>2</v>
      </c>
      <c r="K234" s="10">
        <f>Drivers!$B$11</f>
        <v>0.25</v>
      </c>
      <c r="L234" s="10">
        <f>Drivers!$B$12</f>
        <v>0.45</v>
      </c>
      <c r="M234" s="37" cm="1">
        <f t="array" aca="1" ref="M234" ca="1">IF(ISBLANK($F234),"",INDEX(CVCompList[Design
'[h']],_xlfn.XMATCH($F234,CVCompList[items],0)))*I234</f>
        <v>0</v>
      </c>
      <c r="N234" s="37" cm="1">
        <f t="array" aca="1" ref="N234" ca="1">IF(ISBLANK($F234),"",INDEX(CVCompList[Construction
'[h']],_xlfn.XMATCH($F234,CVCompList[items],0)))*J234</f>
        <v>0</v>
      </c>
      <c r="O234" s="37" cm="1">
        <f t="array" aca="1" ref="O234" ca="1">IF(ISBLANK($F234),"",INDEX(CVCompList[Debug/Tryout '[h']],_xlfn.XMATCH($F234,CVCompList[items],0)))*J234</f>
        <v>0</v>
      </c>
      <c r="P234" s="37" cm="1">
        <f t="array" aca="1" ref="P234" ca="1">IF(ISBLANK($F234),"",INDEX(CVCompList[Installation
'[h']],_xlfn.XMATCH($F234,CVCompList[items],0)))*J234</f>
        <v>0</v>
      </c>
      <c r="Q234" s="37" cm="1">
        <f t="array" ref="Q234">IF(ISBLANK($F234),"",INDEX(CVCompList[Start up @ Client '[h']],_xlfn.XMATCH($F234,CVCompList[items],0)))*K234</f>
        <v>0</v>
      </c>
      <c r="R234" s="37" cm="1">
        <f t="array" ref="R234">IF(ISBLANK($F234),"",INDEX(CVCompList[Materail
Rate
 '[$/qua']],_xlfn.XMATCH($F234,CVCompList[items],0)))</f>
        <v>18</v>
      </c>
      <c r="S234" s="33">
        <f ca="1">M234*Drivers!$D$3</f>
        <v>0</v>
      </c>
      <c r="T234" s="33">
        <f ca="1">N234*Drivers!$D$3</f>
        <v>0</v>
      </c>
      <c r="U234" s="33">
        <f ca="1">O234*Drivers!$D$3</f>
        <v>0</v>
      </c>
      <c r="V234" s="33">
        <f ca="1">P234*Drivers!$D$3</f>
        <v>0</v>
      </c>
      <c r="W234" s="33">
        <f>Q234*Drivers!$D$3</f>
        <v>0</v>
      </c>
      <c r="X234" s="33">
        <f ca="1">R234*J234</f>
        <v>36</v>
      </c>
      <c r="Y234" s="33">
        <f ca="1">SUM(S234:X234)</f>
        <v>36</v>
      </c>
      <c r="Z234">
        <f ca="1">S234*($L234+1)</f>
        <v>0</v>
      </c>
      <c r="AA234">
        <f t="shared" ca="1" si="199"/>
        <v>0</v>
      </c>
      <c r="AB234">
        <f t="shared" ca="1" si="200"/>
        <v>0</v>
      </c>
      <c r="AC234">
        <f t="shared" ca="1" si="201"/>
        <v>0</v>
      </c>
      <c r="AD234">
        <f t="shared" si="202"/>
        <v>0</v>
      </c>
      <c r="AE234">
        <f ca="1">X234*(K234+1)</f>
        <v>45</v>
      </c>
      <c r="AF234">
        <f ca="1">SUM(Z234:AE234)</f>
        <v>45</v>
      </c>
    </row>
    <row r="235" spans="1:33" s="7" customFormat="1">
      <c r="B235" s="7" t="s">
        <v>3145</v>
      </c>
      <c r="C235" s="7">
        <v>1</v>
      </c>
      <c r="D235" s="7">
        <v>1</v>
      </c>
      <c r="K235" s="18"/>
      <c r="L235" s="18"/>
      <c r="M235" s="36">
        <f ca="1">SUM(M236:M237)</f>
        <v>0</v>
      </c>
      <c r="N235" s="36">
        <f ca="1">SUM(N236:N237)</f>
        <v>1.9</v>
      </c>
      <c r="O235" s="36">
        <f ca="1">SUM(O236:O237)</f>
        <v>0</v>
      </c>
      <c r="P235" s="36">
        <f ca="1">SUM(P236:P237)</f>
        <v>1.9</v>
      </c>
      <c r="Q235" s="36">
        <f>SUM(Q236:Q237)</f>
        <v>0</v>
      </c>
      <c r="R235" s="36"/>
      <c r="S235" s="35">
        <f t="shared" ref="S235:AF235" ca="1" si="204">SUM(S236:S237)</f>
        <v>0</v>
      </c>
      <c r="T235" s="35">
        <f t="shared" ca="1" si="204"/>
        <v>123.5</v>
      </c>
      <c r="U235" s="35">
        <f ca="1">SUM(U236:U237)</f>
        <v>0</v>
      </c>
      <c r="V235" s="35">
        <f t="shared" ca="1" si="204"/>
        <v>123.5</v>
      </c>
      <c r="W235" s="35">
        <f>SUM(W236:W237)</f>
        <v>0</v>
      </c>
      <c r="X235" s="35">
        <f t="shared" ca="1" si="204"/>
        <v>744</v>
      </c>
      <c r="Y235" s="35">
        <f t="shared" ca="1" si="204"/>
        <v>991</v>
      </c>
      <c r="Z235" s="7">
        <f t="shared" ca="1" si="204"/>
        <v>0</v>
      </c>
      <c r="AA235" s="7">
        <f t="shared" ca="1" si="204"/>
        <v>179.07499999999999</v>
      </c>
      <c r="AB235" s="7">
        <f ca="1">SUM(AB236:AB237)</f>
        <v>0</v>
      </c>
      <c r="AC235" s="7">
        <f t="shared" ca="1" si="204"/>
        <v>179.07499999999999</v>
      </c>
      <c r="AD235" s="7">
        <f>SUM(AD236:AD237)</f>
        <v>0</v>
      </c>
      <c r="AE235" s="7">
        <f t="shared" ca="1" si="204"/>
        <v>930</v>
      </c>
      <c r="AF235" s="7">
        <f t="shared" ca="1" si="204"/>
        <v>1288.1500000000001</v>
      </c>
    </row>
    <row r="236" spans="1:33">
      <c r="A236" t="str" cm="1">
        <f t="array" ref="A236">IF(ISBLANK($F236),"",INDEX(CVCompList[ID],_xlfn.XMATCH($F236,CVCompList[items],0)))</f>
        <v>CE2734</v>
      </c>
      <c r="E236">
        <v>1</v>
      </c>
      <c r="F236" t="s">
        <v>2907</v>
      </c>
      <c r="G236">
        <v>1</v>
      </c>
      <c r="H236">
        <v>1</v>
      </c>
      <c r="I236">
        <f ca="1">IF(ISBLANK(G236),"",G236*OFFSET(I236,-E236,-6))</f>
        <v>1</v>
      </c>
      <c r="J236">
        <f ca="1">IF(ISBLANK(H236),"",H236*OFFSET(J236,-E236,-6))</f>
        <v>1</v>
      </c>
      <c r="K236" s="10">
        <f>Drivers!$B$11</f>
        <v>0.25</v>
      </c>
      <c r="L236" s="10">
        <f>Drivers!$B$12</f>
        <v>0.45</v>
      </c>
      <c r="M236" s="37" cm="1">
        <f t="array" aca="1" ref="M236" ca="1">IF(ISBLANK($F236),"",INDEX(CVCompList[Design
'[h']],_xlfn.XMATCH($F236,CVCompList[items],0)))*I236</f>
        <v>0</v>
      </c>
      <c r="N236" s="37" cm="1">
        <f t="array" aca="1" ref="N236" ca="1">IF(ISBLANK($F236),"",INDEX(CVCompList[Construction
'[h']],_xlfn.XMATCH($F236,CVCompList[items],0)))*J236</f>
        <v>1.9</v>
      </c>
      <c r="O236" s="37" cm="1">
        <f t="array" aca="1" ref="O236" ca="1">IF(ISBLANK($F236),"",INDEX(CVCompList[Debug/Tryout '[h']],_xlfn.XMATCH($F236,CVCompList[items],0)))*J236</f>
        <v>0</v>
      </c>
      <c r="P236" s="37" cm="1">
        <f t="array" aca="1" ref="P236" ca="1">IF(ISBLANK($F236),"",INDEX(CVCompList[Installation
'[h']],_xlfn.XMATCH($F236,CVCompList[items],0)))*J236</f>
        <v>1.9</v>
      </c>
      <c r="Q236" s="37" cm="1">
        <f t="array" ref="Q236">IF(ISBLANK($F236),"",INDEX(CVCompList[Start up @ Client '[h']],_xlfn.XMATCH($F236,CVCompList[items],0)))*K236</f>
        <v>0</v>
      </c>
      <c r="R236" s="37" cm="1">
        <f t="array" ref="R236">IF(ISBLANK($F236),"",INDEX(CVCompList[Materail
Rate
 '[$/qua']],_xlfn.XMATCH($F236,CVCompList[items],0)))</f>
        <v>632</v>
      </c>
      <c r="S236" s="33">
        <f ca="1">M236*Drivers!$D$3</f>
        <v>0</v>
      </c>
      <c r="T236" s="33">
        <f ca="1">N236*Drivers!$D$3</f>
        <v>123.5</v>
      </c>
      <c r="U236" s="33">
        <f ca="1">O236*Drivers!$D$3</f>
        <v>0</v>
      </c>
      <c r="V236" s="33">
        <f ca="1">P236*Drivers!$D$3</f>
        <v>123.5</v>
      </c>
      <c r="W236" s="33">
        <f>Q236*Drivers!$D$3</f>
        <v>0</v>
      </c>
      <c r="X236" s="33">
        <f ca="1">R236*J236</f>
        <v>632</v>
      </c>
      <c r="Y236" s="33">
        <f ca="1">SUM(S236:X236)</f>
        <v>879</v>
      </c>
      <c r="Z236">
        <f ca="1">S236*($L236+1)</f>
        <v>0</v>
      </c>
      <c r="AA236">
        <f t="shared" ca="1" si="199"/>
        <v>179.07499999999999</v>
      </c>
      <c r="AB236">
        <f t="shared" ca="1" si="200"/>
        <v>0</v>
      </c>
      <c r="AC236">
        <f t="shared" ca="1" si="201"/>
        <v>179.07499999999999</v>
      </c>
      <c r="AD236">
        <f t="shared" si="202"/>
        <v>0</v>
      </c>
      <c r="AE236">
        <f ca="1">X236*(K236+1)</f>
        <v>790</v>
      </c>
      <c r="AF236">
        <f ca="1">SUM(Z236:AE236)</f>
        <v>1148.1500000000001</v>
      </c>
    </row>
    <row r="237" spans="1:33">
      <c r="A237" t="str" cm="1">
        <f t="array" ref="A237">IF(ISBLANK($F237),"",INDEX(CVCompList[ID],_xlfn.XMATCH($F237,CVCompList[items],0)))</f>
        <v>CE2746</v>
      </c>
      <c r="E237">
        <v>2</v>
      </c>
      <c r="F237" t="s">
        <v>2919</v>
      </c>
      <c r="G237">
        <v>2</v>
      </c>
      <c r="H237">
        <v>2</v>
      </c>
      <c r="I237">
        <f ca="1">IF(ISBLANK(G237),"",G237*OFFSET(I237,-E237,-6))</f>
        <v>2</v>
      </c>
      <c r="J237">
        <f ca="1">IF(ISBLANK(H237),"",H237*OFFSET(J237,-E237,-6))</f>
        <v>2</v>
      </c>
      <c r="K237" s="10">
        <f>Drivers!$B$11</f>
        <v>0.25</v>
      </c>
      <c r="L237" s="10">
        <f>Drivers!$B$12</f>
        <v>0.45</v>
      </c>
      <c r="M237" s="37" cm="1">
        <f t="array" aca="1" ref="M237" ca="1">IF(ISBLANK($F237),"",INDEX(CVCompList[Design
'[h']],_xlfn.XMATCH($F237,CVCompList[items],0)))*I237</f>
        <v>0</v>
      </c>
      <c r="N237" s="37" cm="1">
        <f t="array" aca="1" ref="N237" ca="1">IF(ISBLANK($F237),"",INDEX(CVCompList[Construction
'[h']],_xlfn.XMATCH($F237,CVCompList[items],0)))*J237</f>
        <v>0</v>
      </c>
      <c r="O237" s="37" cm="1">
        <f t="array" aca="1" ref="O237" ca="1">IF(ISBLANK($F237),"",INDEX(CVCompList[Debug/Tryout '[h']],_xlfn.XMATCH($F237,CVCompList[items],0)))*J237</f>
        <v>0</v>
      </c>
      <c r="P237" s="37" cm="1">
        <f t="array" aca="1" ref="P237" ca="1">IF(ISBLANK($F237),"",INDEX(CVCompList[Installation
'[h']],_xlfn.XMATCH($F237,CVCompList[items],0)))*J237</f>
        <v>0</v>
      </c>
      <c r="Q237" s="37" cm="1">
        <f t="array" ref="Q237">IF(ISBLANK($F237),"",INDEX(CVCompList[Start up @ Client '[h']],_xlfn.XMATCH($F237,CVCompList[items],0)))*K237</f>
        <v>0</v>
      </c>
      <c r="R237" s="37" cm="1">
        <f t="array" ref="R237">IF(ISBLANK($F237),"",INDEX(CVCompList[Materail
Rate
 '[$/qua']],_xlfn.XMATCH($F237,CVCompList[items],0)))</f>
        <v>56</v>
      </c>
      <c r="S237" s="33">
        <f ca="1">M237*Drivers!$D$3</f>
        <v>0</v>
      </c>
      <c r="T237" s="33">
        <f ca="1">N237*Drivers!$D$3</f>
        <v>0</v>
      </c>
      <c r="U237" s="33">
        <f ca="1">O237*Drivers!$D$3</f>
        <v>0</v>
      </c>
      <c r="V237" s="33">
        <f ca="1">P237*Drivers!$D$3</f>
        <v>0</v>
      </c>
      <c r="W237" s="33">
        <f>Q237*Drivers!$D$3</f>
        <v>0</v>
      </c>
      <c r="X237" s="33">
        <f ca="1">R237*J237</f>
        <v>112</v>
      </c>
      <c r="Y237" s="33">
        <f ca="1">SUM(S237:X237)</f>
        <v>112</v>
      </c>
      <c r="Z237">
        <f ca="1">S237*($L237+1)</f>
        <v>0</v>
      </c>
      <c r="AA237">
        <f t="shared" ca="1" si="199"/>
        <v>0</v>
      </c>
      <c r="AB237">
        <f t="shared" ca="1" si="200"/>
        <v>0</v>
      </c>
      <c r="AC237">
        <f t="shared" ca="1" si="201"/>
        <v>0</v>
      </c>
      <c r="AD237">
        <f t="shared" si="202"/>
        <v>0</v>
      </c>
      <c r="AE237">
        <f ca="1">X237*(K237+1)</f>
        <v>140</v>
      </c>
      <c r="AF237">
        <f ca="1">SUM(Z237:AE237)</f>
        <v>140</v>
      </c>
    </row>
    <row r="238" spans="1:33" s="7" customFormat="1">
      <c r="B238" s="7" t="s">
        <v>3146</v>
      </c>
      <c r="C238" s="7">
        <v>1</v>
      </c>
      <c r="D238" s="7">
        <v>1</v>
      </c>
      <c r="K238" s="18"/>
      <c r="L238" s="18"/>
      <c r="M238" s="36">
        <f ca="1">SUM(M239:M241)</f>
        <v>0</v>
      </c>
      <c r="N238" s="36">
        <f ca="1">SUM(N239:N241)</f>
        <v>2.5</v>
      </c>
      <c r="O238" s="36">
        <f ca="1">SUM(O239:O241)</f>
        <v>0</v>
      </c>
      <c r="P238" s="36">
        <f ca="1">SUM(P239:P241)</f>
        <v>2.5</v>
      </c>
      <c r="Q238" s="36">
        <f>SUM(Q239:Q241)</f>
        <v>0</v>
      </c>
      <c r="R238" s="36"/>
      <c r="S238" s="35">
        <f t="shared" ref="S238:AF238" ca="1" si="205">SUM(S239:S241)</f>
        <v>0</v>
      </c>
      <c r="T238" s="35">
        <f t="shared" ca="1" si="205"/>
        <v>162.5</v>
      </c>
      <c r="U238" s="35">
        <f ca="1">SUM(U239:U241)</f>
        <v>0</v>
      </c>
      <c r="V238" s="35">
        <f t="shared" ca="1" si="205"/>
        <v>162.5</v>
      </c>
      <c r="W238" s="35">
        <f>SUM(W239:W241)</f>
        <v>0</v>
      </c>
      <c r="X238" s="35">
        <f t="shared" ca="1" si="205"/>
        <v>98.57</v>
      </c>
      <c r="Y238" s="35">
        <f t="shared" ca="1" si="205"/>
        <v>423.57</v>
      </c>
      <c r="Z238" s="7">
        <f t="shared" ca="1" si="205"/>
        <v>0</v>
      </c>
      <c r="AA238" s="7">
        <f t="shared" ca="1" si="205"/>
        <v>235.625</v>
      </c>
      <c r="AB238" s="7">
        <f ca="1">SUM(AB239:AB241)</f>
        <v>0</v>
      </c>
      <c r="AC238" s="7">
        <f t="shared" ca="1" si="205"/>
        <v>235.625</v>
      </c>
      <c r="AD238" s="7">
        <f>SUM(AD239:AD241)</f>
        <v>0</v>
      </c>
      <c r="AE238" s="7">
        <f t="shared" ca="1" si="205"/>
        <v>123.21249999999999</v>
      </c>
      <c r="AF238" s="7">
        <f t="shared" ca="1" si="205"/>
        <v>594.46250000000009</v>
      </c>
    </row>
    <row r="239" spans="1:33">
      <c r="A239" t="str" cm="1">
        <f t="array" ref="A239">IF(ISBLANK($F239),"",INDEX(CVCompList[ID],_xlfn.XMATCH($F239,CVCompList[items],0)))</f>
        <v>CE2735</v>
      </c>
      <c r="E239">
        <v>1</v>
      </c>
      <c r="F239" t="s">
        <v>2908</v>
      </c>
      <c r="G239">
        <v>1</v>
      </c>
      <c r="H239">
        <v>1</v>
      </c>
      <c r="I239">
        <f ca="1">IF(ISBLANK(G239),"",G239*OFFSET(I239,-E239,-6))</f>
        <v>1</v>
      </c>
      <c r="J239">
        <f ca="1">IF(ISBLANK(H239),"",H239*OFFSET(J239,-E239,-6))</f>
        <v>1</v>
      </c>
      <c r="K239" s="10">
        <f>Drivers!$B$11</f>
        <v>0.25</v>
      </c>
      <c r="L239" s="10">
        <f>Drivers!$B$12</f>
        <v>0.45</v>
      </c>
      <c r="M239" s="37" cm="1">
        <f t="array" aca="1" ref="M239" ca="1">IF(ISBLANK($F239),"",INDEX(CVCompList[Design
'[h']],_xlfn.XMATCH($F239,CVCompList[items],0)))*I239</f>
        <v>0</v>
      </c>
      <c r="N239" s="37" cm="1">
        <f t="array" aca="1" ref="N239" ca="1">IF(ISBLANK($F239),"",INDEX(CVCompList[Construction
'[h']],_xlfn.XMATCH($F239,CVCompList[items],0)))*J239</f>
        <v>1</v>
      </c>
      <c r="O239" s="37" cm="1">
        <f t="array" aca="1" ref="O239" ca="1">IF(ISBLANK($F239),"",INDEX(CVCompList[Debug/Tryout '[h']],_xlfn.XMATCH($F239,CVCompList[items],0)))*J239</f>
        <v>0</v>
      </c>
      <c r="P239" s="37" cm="1">
        <f t="array" aca="1" ref="P239" ca="1">IF(ISBLANK($F239),"",INDEX(CVCompList[Installation
'[h']],_xlfn.XMATCH($F239,CVCompList[items],0)))*J239</f>
        <v>1</v>
      </c>
      <c r="Q239" s="37" cm="1">
        <f t="array" ref="Q239">IF(ISBLANK($F239),"",INDEX(CVCompList[Start up @ Client '[h']],_xlfn.XMATCH($F239,CVCompList[items],0)))*K239</f>
        <v>0</v>
      </c>
      <c r="R239" s="37" cm="1">
        <f t="array" ref="R239">IF(ISBLANK($F239),"",INDEX(CVCompList[Materail
Rate
 '[$/qua']],_xlfn.XMATCH($F239,CVCompList[items],0)))</f>
        <v>64.03</v>
      </c>
      <c r="S239" s="33">
        <f ca="1">M239*Drivers!$D$3</f>
        <v>0</v>
      </c>
      <c r="T239" s="33">
        <f ca="1">N239*Drivers!$D$3</f>
        <v>65</v>
      </c>
      <c r="U239" s="33">
        <f ca="1">O239*Drivers!$D$3</f>
        <v>0</v>
      </c>
      <c r="V239" s="33">
        <f ca="1">P239*Drivers!$D$3</f>
        <v>65</v>
      </c>
      <c r="W239" s="33">
        <f>Q239*Drivers!$D$3</f>
        <v>0</v>
      </c>
      <c r="X239" s="33">
        <f ca="1">R239*J239</f>
        <v>64.03</v>
      </c>
      <c r="Y239" s="33">
        <f ca="1">SUM(S239:X239)</f>
        <v>194.03</v>
      </c>
      <c r="Z239">
        <f ca="1">S239*($L239+1)</f>
        <v>0</v>
      </c>
      <c r="AA239">
        <f t="shared" ca="1" si="199"/>
        <v>94.25</v>
      </c>
      <c r="AB239">
        <f t="shared" ca="1" si="200"/>
        <v>0</v>
      </c>
      <c r="AC239">
        <f t="shared" ca="1" si="201"/>
        <v>94.25</v>
      </c>
      <c r="AD239">
        <f t="shared" si="202"/>
        <v>0</v>
      </c>
      <c r="AE239">
        <f ca="1">X239*(K239+1)</f>
        <v>80.037499999999994</v>
      </c>
      <c r="AF239">
        <f ca="1">SUM(Z239:AE239)</f>
        <v>268.53750000000002</v>
      </c>
    </row>
    <row r="240" spans="1:33">
      <c r="A240" t="str" cm="1">
        <f t="array" ref="A240">IF(ISBLANK($F240),"",INDEX(CVCompList[ID],_xlfn.XMATCH($F240,CVCompList[items],0)))</f>
        <v>CE2736</v>
      </c>
      <c r="E240">
        <v>2</v>
      </c>
      <c r="F240" t="s">
        <v>2909</v>
      </c>
      <c r="G240">
        <v>1</v>
      </c>
      <c r="H240">
        <v>1</v>
      </c>
      <c r="I240">
        <f ca="1">IF(ISBLANK(G240),"",G240*OFFSET(I240,-E240,-6))</f>
        <v>1</v>
      </c>
      <c r="J240">
        <f ca="1">IF(ISBLANK(H240),"",H240*OFFSET(J240,-E240,-6))</f>
        <v>1</v>
      </c>
      <c r="K240" s="10">
        <f>Drivers!$B$11</f>
        <v>0.25</v>
      </c>
      <c r="L240" s="10">
        <f>Drivers!$B$12</f>
        <v>0.45</v>
      </c>
      <c r="M240" s="37" cm="1">
        <f t="array" aca="1" ref="M240" ca="1">IF(ISBLANK($F240),"",INDEX(CVCompList[Design
'[h']],_xlfn.XMATCH($F240,CVCompList[items],0)))*I240</f>
        <v>0</v>
      </c>
      <c r="N240" s="37" cm="1">
        <f t="array" aca="1" ref="N240" ca="1">IF(ISBLANK($F240),"",INDEX(CVCompList[Construction
'[h']],_xlfn.XMATCH($F240,CVCompList[items],0)))*J240</f>
        <v>1</v>
      </c>
      <c r="O240" s="37" cm="1">
        <f t="array" aca="1" ref="O240" ca="1">IF(ISBLANK($F240),"",INDEX(CVCompList[Debug/Tryout '[h']],_xlfn.XMATCH($F240,CVCompList[items],0)))*J240</f>
        <v>0</v>
      </c>
      <c r="P240" s="37" cm="1">
        <f t="array" aca="1" ref="P240" ca="1">IF(ISBLANK($F240),"",INDEX(CVCompList[Installation
'[h']],_xlfn.XMATCH($F240,CVCompList[items],0)))*J240</f>
        <v>1</v>
      </c>
      <c r="Q240" s="37" cm="1">
        <f t="array" ref="Q240">IF(ISBLANK($F240),"",INDEX(CVCompList[Start up @ Client '[h']],_xlfn.XMATCH($F240,CVCompList[items],0)))*K240</f>
        <v>0</v>
      </c>
      <c r="R240" s="37" cm="1">
        <f t="array" ref="R240">IF(ISBLANK($F240),"",INDEX(CVCompList[Materail
Rate
 '[$/qua']],_xlfn.XMATCH($F240,CVCompList[items],0)))</f>
        <v>18.29</v>
      </c>
      <c r="S240" s="33">
        <f ca="1">M240*Drivers!$D$3</f>
        <v>0</v>
      </c>
      <c r="T240" s="33">
        <f ca="1">N240*Drivers!$D$3</f>
        <v>65</v>
      </c>
      <c r="U240" s="33">
        <f ca="1">O240*Drivers!$D$3</f>
        <v>0</v>
      </c>
      <c r="V240" s="33">
        <f ca="1">P240*Drivers!$D$3</f>
        <v>65</v>
      </c>
      <c r="W240" s="33">
        <f>Q240*Drivers!$D$3</f>
        <v>0</v>
      </c>
      <c r="X240" s="33">
        <f ca="1">R240*J240</f>
        <v>18.29</v>
      </c>
      <c r="Y240" s="33">
        <f ca="1">SUM(S240:X240)</f>
        <v>148.29</v>
      </c>
      <c r="Z240">
        <f ca="1">S240*($L240+1)</f>
        <v>0</v>
      </c>
      <c r="AA240">
        <f t="shared" ca="1" si="199"/>
        <v>94.25</v>
      </c>
      <c r="AB240">
        <f t="shared" ca="1" si="200"/>
        <v>0</v>
      </c>
      <c r="AC240">
        <f t="shared" ca="1" si="201"/>
        <v>94.25</v>
      </c>
      <c r="AD240">
        <f t="shared" si="202"/>
        <v>0</v>
      </c>
      <c r="AE240">
        <f ca="1">X240*(K240+1)</f>
        <v>22.862499999999997</v>
      </c>
      <c r="AF240">
        <f ca="1">SUM(Z240:AE240)</f>
        <v>211.36250000000001</v>
      </c>
    </row>
    <row r="241" spans="1:32">
      <c r="A241" t="str" cm="1">
        <f t="array" ref="A241">IF(ISBLANK($F241),"",INDEX(CVCompList[ID],_xlfn.XMATCH($F241,CVCompList[items],0)))</f>
        <v>CE2854</v>
      </c>
      <c r="E241">
        <v>3</v>
      </c>
      <c r="F241" t="s">
        <v>3026</v>
      </c>
      <c r="G241">
        <v>1</v>
      </c>
      <c r="H241">
        <v>1</v>
      </c>
      <c r="I241">
        <f ca="1">IF(ISBLANK(G241),"",G241*OFFSET(I241,-E241,-6))</f>
        <v>1</v>
      </c>
      <c r="J241">
        <f ca="1">IF(ISBLANK(H241),"",H241*OFFSET(J241,-E241,-6))</f>
        <v>1</v>
      </c>
      <c r="K241" s="10">
        <f>Drivers!$B$11</f>
        <v>0.25</v>
      </c>
      <c r="L241" s="10">
        <f>Drivers!$B$12</f>
        <v>0.45</v>
      </c>
      <c r="M241" s="37" cm="1">
        <f t="array" aca="1" ref="M241" ca="1">IF(ISBLANK($F241),"",INDEX(CVCompList[Design
'[h']],_xlfn.XMATCH($F241,CVCompList[items],0)))*I241</f>
        <v>0</v>
      </c>
      <c r="N241" s="37" cm="1">
        <f t="array" aca="1" ref="N241" ca="1">IF(ISBLANK($F241),"",INDEX(CVCompList[Construction
'[h']],_xlfn.XMATCH($F241,CVCompList[items],0)))*J241</f>
        <v>0.5</v>
      </c>
      <c r="O241" s="37" cm="1">
        <f t="array" aca="1" ref="O241" ca="1">IF(ISBLANK($F241),"",INDEX(CVCompList[Debug/Tryout '[h']],_xlfn.XMATCH($F241,CVCompList[items],0)))*J241</f>
        <v>0</v>
      </c>
      <c r="P241" s="37" cm="1">
        <f t="array" aca="1" ref="P241" ca="1">IF(ISBLANK($F241),"",INDEX(CVCompList[Installation
'[h']],_xlfn.XMATCH($F241,CVCompList[items],0)))*J241</f>
        <v>0.5</v>
      </c>
      <c r="Q241" s="37" cm="1">
        <f t="array" ref="Q241">IF(ISBLANK($F241),"",INDEX(CVCompList[Start up @ Client '[h']],_xlfn.XMATCH($F241,CVCompList[items],0)))*K241</f>
        <v>0</v>
      </c>
      <c r="R241" s="37" cm="1">
        <f t="array" ref="R241">IF(ISBLANK($F241),"",INDEX(CVCompList[Materail
Rate
 '[$/qua']],_xlfn.XMATCH($F241,CVCompList[items],0)))</f>
        <v>16.25</v>
      </c>
      <c r="S241" s="33">
        <f ca="1">M241*Drivers!$D$3</f>
        <v>0</v>
      </c>
      <c r="T241" s="33">
        <f ca="1">N241*Drivers!$D$3</f>
        <v>32.5</v>
      </c>
      <c r="U241" s="33">
        <f ca="1">O241*Drivers!$D$3</f>
        <v>0</v>
      </c>
      <c r="V241" s="33">
        <f ca="1">P241*Drivers!$D$3</f>
        <v>32.5</v>
      </c>
      <c r="W241" s="33">
        <f>Q241*Drivers!$D$3</f>
        <v>0</v>
      </c>
      <c r="X241" s="33">
        <f ca="1">R241*J241</f>
        <v>16.25</v>
      </c>
      <c r="Y241" s="33">
        <f ca="1">SUM(S241:X241)</f>
        <v>81.25</v>
      </c>
      <c r="Z241">
        <f ca="1">S241*($L241+1)</f>
        <v>0</v>
      </c>
      <c r="AA241">
        <f t="shared" ca="1" si="199"/>
        <v>47.125</v>
      </c>
      <c r="AB241">
        <f t="shared" ca="1" si="200"/>
        <v>0</v>
      </c>
      <c r="AC241">
        <f t="shared" ca="1" si="201"/>
        <v>47.125</v>
      </c>
      <c r="AD241">
        <f t="shared" si="202"/>
        <v>0</v>
      </c>
      <c r="AE241">
        <f ca="1">X241*(K241+1)</f>
        <v>20.3125</v>
      </c>
      <c r="AF241">
        <f ca="1">SUM(Z241:AE241)</f>
        <v>114.5625</v>
      </c>
    </row>
    <row r="242" spans="1:32" s="7" customFormat="1">
      <c r="B242" s="7" t="s">
        <v>3148</v>
      </c>
      <c r="C242" s="7">
        <v>1</v>
      </c>
      <c r="D242" s="7">
        <v>1</v>
      </c>
      <c r="K242" s="18"/>
      <c r="L242" s="18"/>
      <c r="M242" s="36">
        <f ca="1">SUM(M243:M244)</f>
        <v>0</v>
      </c>
      <c r="N242" s="36">
        <f ca="1">SUM(N243:N244)</f>
        <v>2.25</v>
      </c>
      <c r="O242" s="36">
        <f ca="1">SUM(O243:O244)</f>
        <v>0</v>
      </c>
      <c r="P242" s="36">
        <f ca="1">SUM(P243:P244)</f>
        <v>2.25</v>
      </c>
      <c r="Q242" s="36">
        <f>SUM(Q243:Q244)</f>
        <v>0</v>
      </c>
      <c r="R242" s="36"/>
      <c r="S242" s="35">
        <f t="shared" ref="S242:AF242" ca="1" si="206">SUM(S243:S244)</f>
        <v>0</v>
      </c>
      <c r="T242" s="35">
        <f t="shared" ca="1" si="206"/>
        <v>146.25</v>
      </c>
      <c r="U242" s="35">
        <f ca="1">SUM(U243:U244)</f>
        <v>0</v>
      </c>
      <c r="V242" s="35">
        <f t="shared" ca="1" si="206"/>
        <v>146.25</v>
      </c>
      <c r="W242" s="35">
        <f>SUM(W243:W244)</f>
        <v>0</v>
      </c>
      <c r="X242" s="35">
        <f t="shared" ca="1" si="206"/>
        <v>176</v>
      </c>
      <c r="Y242" s="35">
        <f t="shared" ca="1" si="206"/>
        <v>468.5</v>
      </c>
      <c r="Z242" s="7">
        <f t="shared" ca="1" si="206"/>
        <v>0</v>
      </c>
      <c r="AA242" s="7">
        <f t="shared" ca="1" si="206"/>
        <v>212.0625</v>
      </c>
      <c r="AB242" s="7">
        <f ca="1">SUM(AB243:AB244)</f>
        <v>0</v>
      </c>
      <c r="AC242" s="7">
        <f t="shared" ca="1" si="206"/>
        <v>212.0625</v>
      </c>
      <c r="AD242" s="7">
        <f>SUM(AD243:AD244)</f>
        <v>0</v>
      </c>
      <c r="AE242" s="7">
        <f t="shared" ca="1" si="206"/>
        <v>220</v>
      </c>
      <c r="AF242" s="7">
        <f t="shared" ca="1" si="206"/>
        <v>644.125</v>
      </c>
    </row>
    <row r="243" spans="1:32">
      <c r="A243" t="str" cm="1">
        <f t="array" ref="A243">IF(ISBLANK($F243),"",INDEX(CVCompList[ID],_xlfn.XMATCH($F243,CVCompList[items],0)))</f>
        <v>CE2820</v>
      </c>
      <c r="E243">
        <v>1</v>
      </c>
      <c r="F243" t="s">
        <v>2992</v>
      </c>
      <c r="G243">
        <v>1</v>
      </c>
      <c r="H243">
        <v>1</v>
      </c>
      <c r="I243">
        <f ca="1">IF(ISBLANK(G243),"",G243*OFFSET(I243,-E243,-6))</f>
        <v>1</v>
      </c>
      <c r="J243">
        <f ca="1">IF(ISBLANK(H243),"",H243*OFFSET(J243,-E243,-6))</f>
        <v>1</v>
      </c>
      <c r="K243" s="10">
        <f>Drivers!$B$11</f>
        <v>0.25</v>
      </c>
      <c r="L243" s="10">
        <f>Drivers!$B$12</f>
        <v>0.45</v>
      </c>
      <c r="M243" s="37" cm="1">
        <f t="array" aca="1" ref="M243" ca="1">IF(ISBLANK($F243),"",INDEX(CVCompList[Design
'[h']],_xlfn.XMATCH($F243,CVCompList[items],0)))*I243</f>
        <v>0</v>
      </c>
      <c r="N243" s="37" cm="1">
        <f t="array" aca="1" ref="N243" ca="1">IF(ISBLANK($F243),"",INDEX(CVCompList[Construction
'[h']],_xlfn.XMATCH($F243,CVCompList[items],0)))*J243</f>
        <v>2.25</v>
      </c>
      <c r="O243" s="37" cm="1">
        <f t="array" aca="1" ref="O243" ca="1">IF(ISBLANK($F243),"",INDEX(CVCompList[Debug/Tryout '[h']],_xlfn.XMATCH($F243,CVCompList[items],0)))*J243</f>
        <v>0</v>
      </c>
      <c r="P243" s="37" cm="1">
        <f t="array" aca="1" ref="P243" ca="1">IF(ISBLANK($F243),"",INDEX(CVCompList[Installation
'[h']],_xlfn.XMATCH($F243,CVCompList[items],0)))*J243</f>
        <v>2.25</v>
      </c>
      <c r="Q243" s="37" cm="1">
        <f t="array" ref="Q243">IF(ISBLANK($F243),"",INDEX(CVCompList[Start up @ Client '[h']],_xlfn.XMATCH($F243,CVCompList[items],0)))*K243</f>
        <v>0</v>
      </c>
      <c r="R243" s="37" cm="1">
        <f t="array" ref="R243">IF(ISBLANK($F243),"",INDEX(CVCompList[Materail
Rate
 '[$/qua']],_xlfn.XMATCH($F243,CVCompList[items],0)))</f>
        <v>140</v>
      </c>
      <c r="S243" s="33">
        <f ca="1">M243*Drivers!$D$3</f>
        <v>0</v>
      </c>
      <c r="T243" s="33">
        <f ca="1">N243*Drivers!$D$3</f>
        <v>146.25</v>
      </c>
      <c r="U243" s="33">
        <f ca="1">O243*Drivers!$D$3</f>
        <v>0</v>
      </c>
      <c r="V243" s="33">
        <f ca="1">P243*Drivers!$D$3</f>
        <v>146.25</v>
      </c>
      <c r="W243" s="33">
        <f>Q243*Drivers!$D$3</f>
        <v>0</v>
      </c>
      <c r="X243" s="33">
        <f ca="1">R243*J243</f>
        <v>140</v>
      </c>
      <c r="Y243" s="33">
        <f ca="1">SUM(S243:X243)</f>
        <v>432.5</v>
      </c>
      <c r="Z243">
        <f ca="1">S243*($L243+1)</f>
        <v>0</v>
      </c>
      <c r="AA243">
        <f t="shared" ca="1" si="199"/>
        <v>212.0625</v>
      </c>
      <c r="AB243">
        <f t="shared" ca="1" si="200"/>
        <v>0</v>
      </c>
      <c r="AC243">
        <f t="shared" ca="1" si="201"/>
        <v>212.0625</v>
      </c>
      <c r="AD243">
        <f t="shared" si="202"/>
        <v>0</v>
      </c>
      <c r="AE243">
        <f ca="1">X243*(K243+1)</f>
        <v>175</v>
      </c>
      <c r="AF243">
        <f ca="1">SUM(Z243:AE243)</f>
        <v>599.125</v>
      </c>
    </row>
    <row r="244" spans="1:32">
      <c r="A244" t="str" cm="1">
        <f t="array" ref="A244">IF(ISBLANK($F244),"",INDEX(CVCompList[ID],_xlfn.XMATCH($F244,CVCompList[items],0)))</f>
        <v>CE2821</v>
      </c>
      <c r="E244">
        <v>2</v>
      </c>
      <c r="F244" t="s">
        <v>2993</v>
      </c>
      <c r="G244">
        <v>2</v>
      </c>
      <c r="H244">
        <v>2</v>
      </c>
      <c r="I244">
        <f ca="1">IF(ISBLANK(G244),"",G244*OFFSET(I244,-E244,-6))</f>
        <v>2</v>
      </c>
      <c r="J244">
        <f ca="1">IF(ISBLANK(H244),"",H244*OFFSET(J244,-E244,-6))</f>
        <v>2</v>
      </c>
      <c r="K244" s="10">
        <f>Drivers!$B$11</f>
        <v>0.25</v>
      </c>
      <c r="L244" s="10">
        <f>Drivers!$B$12</f>
        <v>0.45</v>
      </c>
      <c r="M244" s="37" cm="1">
        <f t="array" aca="1" ref="M244" ca="1">IF(ISBLANK($F244),"",INDEX(CVCompList[Design
'[h']],_xlfn.XMATCH($F244,CVCompList[items],0)))*I244</f>
        <v>0</v>
      </c>
      <c r="N244" s="37" cm="1">
        <f t="array" aca="1" ref="N244" ca="1">IF(ISBLANK($F244),"",INDEX(CVCompList[Construction
'[h']],_xlfn.XMATCH($F244,CVCompList[items],0)))*J244</f>
        <v>0</v>
      </c>
      <c r="O244" s="37" cm="1">
        <f t="array" aca="1" ref="O244" ca="1">IF(ISBLANK($F244),"",INDEX(CVCompList[Debug/Tryout '[h']],_xlfn.XMATCH($F244,CVCompList[items],0)))*J244</f>
        <v>0</v>
      </c>
      <c r="P244" s="37" cm="1">
        <f t="array" aca="1" ref="P244" ca="1">IF(ISBLANK($F244),"",INDEX(CVCompList[Installation
'[h']],_xlfn.XMATCH($F244,CVCompList[items],0)))*J244</f>
        <v>0</v>
      </c>
      <c r="Q244" s="37" cm="1">
        <f t="array" ref="Q244">IF(ISBLANK($F244),"",INDEX(CVCompList[Start up @ Client '[h']],_xlfn.XMATCH($F244,CVCompList[items],0)))*K244</f>
        <v>0</v>
      </c>
      <c r="R244" s="37" cm="1">
        <f t="array" ref="R244">IF(ISBLANK($F244),"",INDEX(CVCompList[Materail
Rate
 '[$/qua']],_xlfn.XMATCH($F244,CVCompList[items],0)))</f>
        <v>18</v>
      </c>
      <c r="S244" s="33">
        <f ca="1">M244*Drivers!$D$3</f>
        <v>0</v>
      </c>
      <c r="T244" s="33">
        <f ca="1">N244*Drivers!$D$3</f>
        <v>0</v>
      </c>
      <c r="U244" s="33">
        <f ca="1">O244*Drivers!$D$3</f>
        <v>0</v>
      </c>
      <c r="V244" s="33">
        <f ca="1">P244*Drivers!$D$3</f>
        <v>0</v>
      </c>
      <c r="W244" s="33">
        <f>Q244*Drivers!$D$3</f>
        <v>0</v>
      </c>
      <c r="X244" s="33">
        <f ca="1">R244*J244</f>
        <v>36</v>
      </c>
      <c r="Y244" s="33">
        <f ca="1">SUM(S244:X244)</f>
        <v>36</v>
      </c>
      <c r="Z244">
        <f ca="1">S244*($L244+1)</f>
        <v>0</v>
      </c>
      <c r="AA244">
        <f t="shared" ca="1" si="199"/>
        <v>0</v>
      </c>
      <c r="AB244">
        <f t="shared" ca="1" si="200"/>
        <v>0</v>
      </c>
      <c r="AC244">
        <f t="shared" ca="1" si="201"/>
        <v>0</v>
      </c>
      <c r="AD244">
        <f t="shared" si="202"/>
        <v>0</v>
      </c>
      <c r="AE244">
        <f ca="1">X244*(K244+1)</f>
        <v>45</v>
      </c>
      <c r="AF244">
        <f ca="1">SUM(Z244:AE244)</f>
        <v>45</v>
      </c>
    </row>
    <row r="245" spans="1:32" s="7" customFormat="1">
      <c r="B245" s="7" t="s">
        <v>3150</v>
      </c>
      <c r="C245" s="7">
        <v>1</v>
      </c>
      <c r="D245" s="7">
        <v>1</v>
      </c>
      <c r="K245" s="18"/>
      <c r="L245" s="18"/>
      <c r="M245" s="36">
        <f ca="1">SUM(M246:M250)</f>
        <v>0</v>
      </c>
      <c r="N245" s="36">
        <f ca="1">SUM(N246:N250)</f>
        <v>6</v>
      </c>
      <c r="O245" s="36">
        <f ca="1">SUM(O246:O250)</f>
        <v>0</v>
      </c>
      <c r="P245" s="36">
        <f ca="1">SUM(P246:P250)</f>
        <v>6</v>
      </c>
      <c r="Q245" s="36">
        <f>SUM(Q246:Q250)</f>
        <v>0</v>
      </c>
      <c r="R245" s="36"/>
      <c r="S245" s="35">
        <f t="shared" ref="S245:AF245" ca="1" si="207">SUM(S246:S250)</f>
        <v>0</v>
      </c>
      <c r="T245" s="35">
        <f t="shared" ca="1" si="207"/>
        <v>390</v>
      </c>
      <c r="U245" s="35">
        <f ca="1">SUM(U246:U250)</f>
        <v>0</v>
      </c>
      <c r="V245" s="35">
        <f t="shared" ca="1" si="207"/>
        <v>390</v>
      </c>
      <c r="W245" s="35">
        <f>SUM(W246:W250)</f>
        <v>0</v>
      </c>
      <c r="X245" s="35">
        <f t="shared" ca="1" si="207"/>
        <v>2542.52</v>
      </c>
      <c r="Y245" s="35">
        <f t="shared" ca="1" si="207"/>
        <v>3322.52</v>
      </c>
      <c r="Z245" s="7">
        <f t="shared" ca="1" si="207"/>
        <v>0</v>
      </c>
      <c r="AA245" s="7">
        <f t="shared" ca="1" si="207"/>
        <v>565.5</v>
      </c>
      <c r="AB245" s="7">
        <f ca="1">SUM(AB246:AB250)</f>
        <v>0</v>
      </c>
      <c r="AC245" s="7">
        <f t="shared" ca="1" si="207"/>
        <v>565.5</v>
      </c>
      <c r="AD245" s="7">
        <f>SUM(AD246:AD250)</f>
        <v>0</v>
      </c>
      <c r="AE245" s="7">
        <f t="shared" ca="1" si="207"/>
        <v>3178.1499999999996</v>
      </c>
      <c r="AF245" s="7">
        <f t="shared" ca="1" si="207"/>
        <v>4309.1500000000005</v>
      </c>
    </row>
    <row r="246" spans="1:32">
      <c r="A246" t="str" cm="1">
        <f t="array" ref="A246">IF(ISBLANK($F246),"",INDEX(CVCompList[ID],_xlfn.XMATCH($F246,CVCompList[items],0)))</f>
        <v>CE2741</v>
      </c>
      <c r="E246">
        <v>1</v>
      </c>
      <c r="F246" t="s">
        <v>2914</v>
      </c>
      <c r="G246">
        <v>1</v>
      </c>
      <c r="H246">
        <v>1</v>
      </c>
      <c r="I246">
        <f ca="1">IF(ISBLANK(G246),"",G246*OFFSET(I246,-E246,-6))</f>
        <v>1</v>
      </c>
      <c r="J246">
        <f ca="1">IF(ISBLANK(H246),"",H246*OFFSET(J246,-E246,-6))</f>
        <v>1</v>
      </c>
      <c r="K246" s="10">
        <f>Drivers!$B$11</f>
        <v>0.25</v>
      </c>
      <c r="L246" s="10">
        <f>Drivers!$B$12</f>
        <v>0.45</v>
      </c>
      <c r="M246" s="37" cm="1">
        <f t="array" aca="1" ref="M246" ca="1">IF(ISBLANK($F246),"",INDEX(CVCompList[Design
'[h']],_xlfn.XMATCH($F246,CVCompList[items],0)))*I246</f>
        <v>0</v>
      </c>
      <c r="N246" s="37" cm="1">
        <f t="array" aca="1" ref="N246" ca="1">IF(ISBLANK($F246),"",INDEX(CVCompList[Construction
'[h']],_xlfn.XMATCH($F246,CVCompList[items],0)))*J246</f>
        <v>4</v>
      </c>
      <c r="O246" s="37" cm="1">
        <f t="array" aca="1" ref="O246" ca="1">IF(ISBLANK($F246),"",INDEX(CVCompList[Debug/Tryout '[h']],_xlfn.XMATCH($F246,CVCompList[items],0)))*J246</f>
        <v>0</v>
      </c>
      <c r="P246" s="37" cm="1">
        <f t="array" aca="1" ref="P246" ca="1">IF(ISBLANK($F246),"",INDEX(CVCompList[Installation
'[h']],_xlfn.XMATCH($F246,CVCompList[items],0)))*J246</f>
        <v>4</v>
      </c>
      <c r="Q246" s="37" cm="1">
        <f t="array" ref="Q246">IF(ISBLANK($F246),"",INDEX(CVCompList[Start up @ Client '[h']],_xlfn.XMATCH($F246,CVCompList[items],0)))*K246</f>
        <v>0</v>
      </c>
      <c r="R246" s="37" cm="1">
        <f t="array" ref="R246">IF(ISBLANK($F246),"",INDEX(CVCompList[Materail
Rate
 '[$/qua']],_xlfn.XMATCH($F246,CVCompList[items],0)))</f>
        <v>2295</v>
      </c>
      <c r="S246" s="33">
        <f ca="1">M246*Drivers!$D$3</f>
        <v>0</v>
      </c>
      <c r="T246" s="33">
        <f ca="1">N246*Drivers!$D$3</f>
        <v>260</v>
      </c>
      <c r="U246" s="33">
        <f ca="1">O246*Drivers!$D$3</f>
        <v>0</v>
      </c>
      <c r="V246" s="33">
        <f ca="1">P246*Drivers!$D$3</f>
        <v>260</v>
      </c>
      <c r="W246" s="33">
        <f>Q246*Drivers!$D$3</f>
        <v>0</v>
      </c>
      <c r="X246" s="33">
        <f ca="1">R246*J246</f>
        <v>2295</v>
      </c>
      <c r="Y246" s="33">
        <f ca="1">SUM(S246:X246)</f>
        <v>2815</v>
      </c>
      <c r="Z246">
        <f ca="1">S246*($L246+1)</f>
        <v>0</v>
      </c>
      <c r="AA246">
        <f t="shared" ca="1" si="199"/>
        <v>377</v>
      </c>
      <c r="AB246">
        <f t="shared" ca="1" si="200"/>
        <v>0</v>
      </c>
      <c r="AC246">
        <f t="shared" ca="1" si="201"/>
        <v>377</v>
      </c>
      <c r="AD246">
        <f t="shared" si="202"/>
        <v>0</v>
      </c>
      <c r="AE246">
        <f ca="1">X246*(K246+1)</f>
        <v>2868.75</v>
      </c>
      <c r="AF246">
        <f ca="1">SUM(Z246:AE246)</f>
        <v>3622.75</v>
      </c>
    </row>
    <row r="247" spans="1:32">
      <c r="A247" t="str" cm="1">
        <f t="array" ref="A247">IF(ISBLANK($F247),"",INDEX(CVCompList[ID],_xlfn.XMATCH($F247,CVCompList[items],0)))</f>
        <v>CE2737</v>
      </c>
      <c r="E247">
        <v>2</v>
      </c>
      <c r="F247" t="s">
        <v>2910</v>
      </c>
      <c r="G247">
        <v>1</v>
      </c>
      <c r="H247">
        <v>1</v>
      </c>
      <c r="I247">
        <f ca="1">IF(ISBLANK(G247),"",G247*OFFSET(I247,-E247,-6))</f>
        <v>1</v>
      </c>
      <c r="J247">
        <f ca="1">IF(ISBLANK(H247),"",H247*OFFSET(J247,-E247,-6))</f>
        <v>1</v>
      </c>
      <c r="K247" s="10">
        <f>Drivers!$B$11</f>
        <v>0.25</v>
      </c>
      <c r="L247" s="10">
        <f>Drivers!$B$12</f>
        <v>0.45</v>
      </c>
      <c r="M247" s="37" cm="1">
        <f t="array" aca="1" ref="M247" ca="1">IF(ISBLANK($F247),"",INDEX(CVCompList[Design
'[h']],_xlfn.XMATCH($F247,CVCompList[items],0)))*I247</f>
        <v>0</v>
      </c>
      <c r="N247" s="37" cm="1">
        <f t="array" aca="1" ref="N247" ca="1">IF(ISBLANK($F247),"",INDEX(CVCompList[Construction
'[h']],_xlfn.XMATCH($F247,CVCompList[items],0)))*J247</f>
        <v>0.5</v>
      </c>
      <c r="O247" s="37" cm="1">
        <f t="array" aca="1" ref="O247" ca="1">IF(ISBLANK($F247),"",INDEX(CVCompList[Debug/Tryout '[h']],_xlfn.XMATCH($F247,CVCompList[items],0)))*J247</f>
        <v>0</v>
      </c>
      <c r="P247" s="37" cm="1">
        <f t="array" aca="1" ref="P247" ca="1">IF(ISBLANK($F247),"",INDEX(CVCompList[Installation
'[h']],_xlfn.XMATCH($F247,CVCompList[items],0)))*J247</f>
        <v>0.5</v>
      </c>
      <c r="Q247" s="37" cm="1">
        <f t="array" ref="Q247">IF(ISBLANK($F247),"",INDEX(CVCompList[Start up @ Client '[h']],_xlfn.XMATCH($F247,CVCompList[items],0)))*K247</f>
        <v>0</v>
      </c>
      <c r="R247" s="37" cm="1">
        <f t="array" ref="R247">IF(ISBLANK($F247),"",INDEX(CVCompList[Materail
Rate
 '[$/qua']],_xlfn.XMATCH($F247,CVCompList[items],0)))</f>
        <v>41.58</v>
      </c>
      <c r="S247" s="33">
        <f ca="1">M247*Drivers!$D$3</f>
        <v>0</v>
      </c>
      <c r="T247" s="33">
        <f ca="1">N247*Drivers!$D$3</f>
        <v>32.5</v>
      </c>
      <c r="U247" s="33">
        <f ca="1">O247*Drivers!$D$3</f>
        <v>0</v>
      </c>
      <c r="V247" s="33">
        <f ca="1">P247*Drivers!$D$3</f>
        <v>32.5</v>
      </c>
      <c r="W247" s="33">
        <f>Q247*Drivers!$D$3</f>
        <v>0</v>
      </c>
      <c r="X247" s="33">
        <f ca="1">R247*J247</f>
        <v>41.58</v>
      </c>
      <c r="Y247" s="33">
        <f ca="1">SUM(S247:X247)</f>
        <v>106.58</v>
      </c>
      <c r="Z247">
        <f ca="1">S247*($L247+1)</f>
        <v>0</v>
      </c>
      <c r="AA247">
        <f t="shared" ca="1" si="199"/>
        <v>47.125</v>
      </c>
      <c r="AB247">
        <f t="shared" ca="1" si="200"/>
        <v>0</v>
      </c>
      <c r="AC247">
        <f t="shared" ca="1" si="201"/>
        <v>47.125</v>
      </c>
      <c r="AD247">
        <f t="shared" si="202"/>
        <v>0</v>
      </c>
      <c r="AE247">
        <f ca="1">X247*(K247+1)</f>
        <v>51.974999999999994</v>
      </c>
      <c r="AF247">
        <f ca="1">SUM(Z247:AE247)</f>
        <v>146.22499999999999</v>
      </c>
    </row>
    <row r="248" spans="1:32">
      <c r="A248" t="str" cm="1">
        <f t="array" ref="A248">IF(ISBLANK($F248),"",INDEX(CVCompList[ID],_xlfn.XMATCH($F248,CVCompList[items],0)))</f>
        <v>CE2852</v>
      </c>
      <c r="E248">
        <v>3</v>
      </c>
      <c r="F248" t="s">
        <v>3024</v>
      </c>
      <c r="G248">
        <v>2</v>
      </c>
      <c r="H248">
        <v>2</v>
      </c>
      <c r="I248">
        <f ca="1">IF(ISBLANK(G248),"",G248*OFFSET(I248,-E248,-6))</f>
        <v>2</v>
      </c>
      <c r="J248">
        <f ca="1">IF(ISBLANK(H248),"",H248*OFFSET(J248,-E248,-6))</f>
        <v>2</v>
      </c>
      <c r="K248" s="10">
        <f>Drivers!$B$11</f>
        <v>0.25</v>
      </c>
      <c r="L248" s="10">
        <f>Drivers!$B$12</f>
        <v>0.45</v>
      </c>
      <c r="M248" s="37" cm="1">
        <f t="array" aca="1" ref="M248" ca="1">IF(ISBLANK($F248),"",INDEX(CVCompList[Design
'[h']],_xlfn.XMATCH($F248,CVCompList[items],0)))*I248</f>
        <v>0</v>
      </c>
      <c r="N248" s="37" cm="1">
        <f t="array" aca="1" ref="N248" ca="1">IF(ISBLANK($F248),"",INDEX(CVCompList[Construction
'[h']],_xlfn.XMATCH($F248,CVCompList[items],0)))*J248</f>
        <v>1</v>
      </c>
      <c r="O248" s="37" cm="1">
        <f t="array" aca="1" ref="O248" ca="1">IF(ISBLANK($F248),"",INDEX(CVCompList[Debug/Tryout '[h']],_xlfn.XMATCH($F248,CVCompList[items],0)))*J248</f>
        <v>0</v>
      </c>
      <c r="P248" s="37" cm="1">
        <f t="array" aca="1" ref="P248" ca="1">IF(ISBLANK($F248),"",INDEX(CVCompList[Installation
'[h']],_xlfn.XMATCH($F248,CVCompList[items],0)))*J248</f>
        <v>1</v>
      </c>
      <c r="Q248" s="37" cm="1">
        <f t="array" ref="Q248">IF(ISBLANK($F248),"",INDEX(CVCompList[Start up @ Client '[h']],_xlfn.XMATCH($F248,CVCompList[items],0)))*K248</f>
        <v>0</v>
      </c>
      <c r="R248" s="37" cm="1">
        <f t="array" ref="R248">IF(ISBLANK($F248),"",INDEX(CVCompList[Materail
Rate
 '[$/qua']],_xlfn.XMATCH($F248,CVCompList[items],0)))</f>
        <v>69.33</v>
      </c>
      <c r="S248" s="33">
        <f ca="1">M248*Drivers!$D$3</f>
        <v>0</v>
      </c>
      <c r="T248" s="33">
        <f ca="1">N248*Drivers!$D$3</f>
        <v>65</v>
      </c>
      <c r="U248" s="33">
        <f ca="1">O248*Drivers!$D$3</f>
        <v>0</v>
      </c>
      <c r="V248" s="33">
        <f ca="1">P248*Drivers!$D$3</f>
        <v>65</v>
      </c>
      <c r="W248" s="33">
        <f>Q248*Drivers!$D$3</f>
        <v>0</v>
      </c>
      <c r="X248" s="33">
        <f ca="1">R248*J248</f>
        <v>138.66</v>
      </c>
      <c r="Y248" s="33">
        <f ca="1">SUM(S248:X248)</f>
        <v>268.65999999999997</v>
      </c>
      <c r="Z248">
        <f ca="1">S248*($L248+1)</f>
        <v>0</v>
      </c>
      <c r="AA248">
        <f t="shared" ca="1" si="199"/>
        <v>94.25</v>
      </c>
      <c r="AB248">
        <f t="shared" ca="1" si="200"/>
        <v>0</v>
      </c>
      <c r="AC248">
        <f t="shared" ca="1" si="201"/>
        <v>94.25</v>
      </c>
      <c r="AD248">
        <f t="shared" si="202"/>
        <v>0</v>
      </c>
      <c r="AE248">
        <f ca="1">X248*(K248+1)</f>
        <v>173.32499999999999</v>
      </c>
      <c r="AF248">
        <f ca="1">SUM(Z248:AE248)</f>
        <v>361.82499999999999</v>
      </c>
    </row>
    <row r="249" spans="1:32">
      <c r="A249" t="str" cm="1">
        <f t="array" ref="A249">IF(ISBLANK($F249),"",INDEX(CVCompList[ID],_xlfn.XMATCH($F249,CVCompList[items],0)))</f>
        <v>CE2779</v>
      </c>
      <c r="E249">
        <v>4</v>
      </c>
      <c r="F249" t="s">
        <v>2952</v>
      </c>
      <c r="G249">
        <v>1</v>
      </c>
      <c r="H249">
        <v>1</v>
      </c>
      <c r="I249">
        <f ca="1">IF(ISBLANK(G249),"",G249*OFFSET(I249,-E249,-6))</f>
        <v>1</v>
      </c>
      <c r="J249">
        <f ca="1">IF(ISBLANK(H249),"",H249*OFFSET(J249,-E249,-6))</f>
        <v>1</v>
      </c>
      <c r="K249" s="10">
        <f>Drivers!$B$11</f>
        <v>0.25</v>
      </c>
      <c r="L249" s="10">
        <f>Drivers!$B$12</f>
        <v>0.45</v>
      </c>
      <c r="M249" s="37" cm="1">
        <f t="array" aca="1" ref="M249" ca="1">IF(ISBLANK($F249),"",INDEX(CVCompList[Design
'[h']],_xlfn.XMATCH($F249,CVCompList[items],0)))*I249</f>
        <v>0</v>
      </c>
      <c r="N249" s="37" cm="1">
        <f t="array" aca="1" ref="N249" ca="1">IF(ISBLANK($F249),"",INDEX(CVCompList[Construction
'[h']],_xlfn.XMATCH($F249,CVCompList[items],0)))*J249</f>
        <v>0</v>
      </c>
      <c r="O249" s="37" cm="1">
        <f t="array" aca="1" ref="O249" ca="1">IF(ISBLANK($F249),"",INDEX(CVCompList[Debug/Tryout '[h']],_xlfn.XMATCH($F249,CVCompList[items],0)))*J249</f>
        <v>0</v>
      </c>
      <c r="P249" s="37" cm="1">
        <f t="array" aca="1" ref="P249" ca="1">IF(ISBLANK($F249),"",INDEX(CVCompList[Installation
'[h']],_xlfn.XMATCH($F249,CVCompList[items],0)))*J249</f>
        <v>0</v>
      </c>
      <c r="Q249" s="37" cm="1">
        <f t="array" ref="Q249">IF(ISBLANK($F249),"",INDEX(CVCompList[Start up @ Client '[h']],_xlfn.XMATCH($F249,CVCompList[items],0)))*K249</f>
        <v>0</v>
      </c>
      <c r="R249" s="37" cm="1">
        <f t="array" ref="R249">IF(ISBLANK($F249),"",INDEX(CVCompList[Materail
Rate
 '[$/qua']],_xlfn.XMATCH($F249,CVCompList[items],0)))</f>
        <v>30</v>
      </c>
      <c r="S249" s="33">
        <f ca="1">M249*Drivers!$D$3</f>
        <v>0</v>
      </c>
      <c r="T249" s="33">
        <f ca="1">N249*Drivers!$D$3</f>
        <v>0</v>
      </c>
      <c r="U249" s="33">
        <f ca="1">O249*Drivers!$D$3</f>
        <v>0</v>
      </c>
      <c r="V249" s="33">
        <f ca="1">P249*Drivers!$D$3</f>
        <v>0</v>
      </c>
      <c r="W249" s="33">
        <f>Q249*Drivers!$D$3</f>
        <v>0</v>
      </c>
      <c r="X249" s="33">
        <f ca="1">R249*J249</f>
        <v>30</v>
      </c>
      <c r="Y249" s="33">
        <f ca="1">SUM(S249:X249)</f>
        <v>30</v>
      </c>
      <c r="Z249">
        <f ca="1">S249*($L249+1)</f>
        <v>0</v>
      </c>
      <c r="AA249">
        <f t="shared" ca="1" si="199"/>
        <v>0</v>
      </c>
      <c r="AB249">
        <f t="shared" ca="1" si="200"/>
        <v>0</v>
      </c>
      <c r="AC249">
        <f t="shared" ca="1" si="201"/>
        <v>0</v>
      </c>
      <c r="AD249">
        <f t="shared" si="202"/>
        <v>0</v>
      </c>
      <c r="AE249">
        <f ca="1">X249*(K249+1)</f>
        <v>37.5</v>
      </c>
      <c r="AF249">
        <f ca="1">SUM(Z249:AE249)</f>
        <v>37.5</v>
      </c>
    </row>
    <row r="250" spans="1:32">
      <c r="A250" t="str" cm="1">
        <f t="array" ref="A250">IF(ISBLANK($F250),"",INDEX(CVCompList[ID],_xlfn.XMATCH($F250,CVCompList[items],0)))</f>
        <v>CE2851</v>
      </c>
      <c r="E250">
        <v>5</v>
      </c>
      <c r="F250" t="s">
        <v>3023</v>
      </c>
      <c r="G250">
        <v>1</v>
      </c>
      <c r="H250">
        <v>1</v>
      </c>
      <c r="I250">
        <f ca="1">IF(ISBLANK(G250),"",G250*OFFSET(I250,-E250,-6))</f>
        <v>1</v>
      </c>
      <c r="J250">
        <f ca="1">IF(ISBLANK(H250),"",H250*OFFSET(J250,-E250,-6))</f>
        <v>1</v>
      </c>
      <c r="K250" s="10">
        <f>Drivers!$B$11</f>
        <v>0.25</v>
      </c>
      <c r="L250" s="10">
        <f>Drivers!$B$12</f>
        <v>0.45</v>
      </c>
      <c r="M250" s="37" cm="1">
        <f t="array" aca="1" ref="M250" ca="1">IF(ISBLANK($F250),"",INDEX(CVCompList[Design
'[h']],_xlfn.XMATCH($F250,CVCompList[items],0)))*I250</f>
        <v>0</v>
      </c>
      <c r="N250" s="37" cm="1">
        <f t="array" aca="1" ref="N250" ca="1">IF(ISBLANK($F250),"",INDEX(CVCompList[Construction
'[h']],_xlfn.XMATCH($F250,CVCompList[items],0)))*J250</f>
        <v>0.5</v>
      </c>
      <c r="O250" s="37" cm="1">
        <f t="array" aca="1" ref="O250" ca="1">IF(ISBLANK($F250),"",INDEX(CVCompList[Debug/Tryout '[h']],_xlfn.XMATCH($F250,CVCompList[items],0)))*J250</f>
        <v>0</v>
      </c>
      <c r="P250" s="37" cm="1">
        <f t="array" aca="1" ref="P250" ca="1">IF(ISBLANK($F250),"",INDEX(CVCompList[Installation
'[h']],_xlfn.XMATCH($F250,CVCompList[items],0)))*J250</f>
        <v>0.5</v>
      </c>
      <c r="Q250" s="37" cm="1">
        <f t="array" ref="Q250">IF(ISBLANK($F250),"",INDEX(CVCompList[Start up @ Client '[h']],_xlfn.XMATCH($F250,CVCompList[items],0)))*K250</f>
        <v>0</v>
      </c>
      <c r="R250" s="37" cm="1">
        <f t="array" ref="R250">IF(ISBLANK($F250),"",INDEX(CVCompList[Materail
Rate
 '[$/qua']],_xlfn.XMATCH($F250,CVCompList[items],0)))</f>
        <v>37.28</v>
      </c>
      <c r="S250" s="33">
        <f ca="1">M250*Drivers!$D$3</f>
        <v>0</v>
      </c>
      <c r="T250" s="33">
        <f ca="1">N250*Drivers!$D$3</f>
        <v>32.5</v>
      </c>
      <c r="U250" s="33">
        <f ca="1">O250*Drivers!$D$3</f>
        <v>0</v>
      </c>
      <c r="V250" s="33">
        <f ca="1">P250*Drivers!$D$3</f>
        <v>32.5</v>
      </c>
      <c r="W250" s="33">
        <f>Q250*Drivers!$D$3</f>
        <v>0</v>
      </c>
      <c r="X250" s="33">
        <f ca="1">R250*J250</f>
        <v>37.28</v>
      </c>
      <c r="Y250" s="33">
        <f ca="1">SUM(S250:X250)</f>
        <v>102.28</v>
      </c>
      <c r="Z250">
        <f ca="1">S250*($L250+1)</f>
        <v>0</v>
      </c>
      <c r="AA250">
        <f t="shared" ca="1" si="199"/>
        <v>47.125</v>
      </c>
      <c r="AB250">
        <f t="shared" ca="1" si="200"/>
        <v>0</v>
      </c>
      <c r="AC250">
        <f t="shared" ca="1" si="201"/>
        <v>47.125</v>
      </c>
      <c r="AD250">
        <f t="shared" si="202"/>
        <v>0</v>
      </c>
      <c r="AE250">
        <f ca="1">X250*(K250+1)</f>
        <v>46.6</v>
      </c>
      <c r="AF250">
        <f ca="1">SUM(Z250:AE250)</f>
        <v>140.85</v>
      </c>
    </row>
    <row r="251" spans="1:32" s="7" customFormat="1">
      <c r="B251" s="7" t="s">
        <v>3149</v>
      </c>
      <c r="C251" s="7">
        <v>1</v>
      </c>
      <c r="D251" s="7">
        <v>1</v>
      </c>
      <c r="K251" s="18"/>
      <c r="L251" s="18"/>
      <c r="M251" s="36">
        <f ca="1">SUM(M252:M256)</f>
        <v>0</v>
      </c>
      <c r="N251" s="36">
        <f ca="1">SUM(N252:N256)</f>
        <v>4.75</v>
      </c>
      <c r="O251" s="36">
        <f ca="1">SUM(O252:O256)</f>
        <v>0</v>
      </c>
      <c r="P251" s="36">
        <f ca="1">SUM(P252:P256)</f>
        <v>4.75</v>
      </c>
      <c r="Q251" s="36">
        <f>SUM(Q252:Q256)</f>
        <v>0</v>
      </c>
      <c r="R251" s="36"/>
      <c r="S251" s="35">
        <f t="shared" ref="S251:AF251" ca="1" si="208">SUM(S252:S256)</f>
        <v>0</v>
      </c>
      <c r="T251" s="35">
        <f t="shared" ca="1" si="208"/>
        <v>308.75</v>
      </c>
      <c r="U251" s="35">
        <f ca="1">SUM(U252:U256)</f>
        <v>0</v>
      </c>
      <c r="V251" s="35">
        <f t="shared" ca="1" si="208"/>
        <v>308.75</v>
      </c>
      <c r="W251" s="35">
        <f>SUM(W252:W256)</f>
        <v>0</v>
      </c>
      <c r="X251" s="35">
        <f t="shared" ca="1" si="208"/>
        <v>795.56999999999994</v>
      </c>
      <c r="Y251" s="35">
        <f t="shared" ca="1" si="208"/>
        <v>1413.07</v>
      </c>
      <c r="Z251" s="7">
        <f t="shared" ca="1" si="208"/>
        <v>0</v>
      </c>
      <c r="AA251" s="7">
        <f t="shared" ca="1" si="208"/>
        <v>447.6875</v>
      </c>
      <c r="AB251" s="7">
        <f ca="1">SUM(AB252:AB256)</f>
        <v>0</v>
      </c>
      <c r="AC251" s="7">
        <f t="shared" ca="1" si="208"/>
        <v>447.6875</v>
      </c>
      <c r="AD251" s="7">
        <f>SUM(AD252:AD256)</f>
        <v>0</v>
      </c>
      <c r="AE251" s="7">
        <f t="shared" ca="1" si="208"/>
        <v>994.46249999999998</v>
      </c>
      <c r="AF251" s="7">
        <f t="shared" ca="1" si="208"/>
        <v>1889.8374999999999</v>
      </c>
    </row>
    <row r="252" spans="1:32">
      <c r="A252" t="str" cm="1">
        <f t="array" ref="A252">IF(ISBLANK($F252),"",INDEX(CVCompList[ID],_xlfn.XMATCH($F252,CVCompList[items],0)))</f>
        <v>CE2943</v>
      </c>
      <c r="E252">
        <v>1</v>
      </c>
      <c r="F252" t="s">
        <v>3115</v>
      </c>
      <c r="G252">
        <v>1</v>
      </c>
      <c r="H252">
        <v>1</v>
      </c>
      <c r="I252">
        <f ca="1">IF(ISBLANK(G252),"",G252*OFFSET(I252,-E252,-6))</f>
        <v>1</v>
      </c>
      <c r="J252">
        <f ca="1">IF(ISBLANK(H252),"",H252*OFFSET(J252,-E252,-6))</f>
        <v>1</v>
      </c>
      <c r="K252" s="10">
        <f>Drivers!$B$11</f>
        <v>0.25</v>
      </c>
      <c r="L252" s="10">
        <f>Drivers!$B$12</f>
        <v>0.45</v>
      </c>
      <c r="M252" s="37" cm="1">
        <f t="array" aca="1" ref="M252" ca="1">IF(ISBLANK($F252),"",INDEX(CVCompList[Design
'[h']],_xlfn.XMATCH($F252,CVCompList[items],0)))*I252</f>
        <v>0</v>
      </c>
      <c r="N252" s="37" cm="1">
        <f t="array" aca="1" ref="N252" ca="1">IF(ISBLANK($F252),"",INDEX(CVCompList[Construction
'[h']],_xlfn.XMATCH($F252,CVCompList[items],0)))*J252</f>
        <v>2.25</v>
      </c>
      <c r="O252" s="37" cm="1">
        <f t="array" aca="1" ref="O252" ca="1">IF(ISBLANK($F252),"",INDEX(CVCompList[Debug/Tryout '[h']],_xlfn.XMATCH($F252,CVCompList[items],0)))*J252</f>
        <v>0</v>
      </c>
      <c r="P252" s="37" cm="1">
        <f t="array" aca="1" ref="P252" ca="1">IF(ISBLANK($F252),"",INDEX(CVCompList[Installation
'[h']],_xlfn.XMATCH($F252,CVCompList[items],0)))*J252</f>
        <v>2.25</v>
      </c>
      <c r="Q252" s="37" cm="1">
        <f t="array" ref="Q252">IF(ISBLANK($F252),"",INDEX(CVCompList[Start up @ Client '[h']],_xlfn.XMATCH($F252,CVCompList[items],0)))*K252</f>
        <v>0</v>
      </c>
      <c r="R252" s="37" cm="1">
        <f t="array" ref="R252">IF(ISBLANK($F252),"",INDEX(CVCompList[Materail
Rate
 '[$/qua']],_xlfn.XMATCH($F252,CVCompList[items],0)))</f>
        <v>667</v>
      </c>
      <c r="S252" s="33">
        <f ca="1">M252*Drivers!$D$3</f>
        <v>0</v>
      </c>
      <c r="T252" s="33">
        <f ca="1">N252*Drivers!$D$3</f>
        <v>146.25</v>
      </c>
      <c r="U252" s="33">
        <f ca="1">O252*Drivers!$D$3</f>
        <v>0</v>
      </c>
      <c r="V252" s="33">
        <f ca="1">P252*Drivers!$D$3</f>
        <v>146.25</v>
      </c>
      <c r="W252" s="33">
        <f>Q252*Drivers!$D$3</f>
        <v>0</v>
      </c>
      <c r="X252" s="33">
        <f ca="1">R252*J252</f>
        <v>667</v>
      </c>
      <c r="Y252" s="33">
        <f ca="1">SUM(S252:X252)</f>
        <v>959.5</v>
      </c>
      <c r="Z252">
        <f ca="1">S252*($L252+1)</f>
        <v>0</v>
      </c>
      <c r="AA252">
        <f t="shared" ca="1" si="199"/>
        <v>212.0625</v>
      </c>
      <c r="AB252">
        <f t="shared" ca="1" si="200"/>
        <v>0</v>
      </c>
      <c r="AC252">
        <f t="shared" ca="1" si="201"/>
        <v>212.0625</v>
      </c>
      <c r="AD252">
        <f t="shared" si="202"/>
        <v>0</v>
      </c>
      <c r="AE252">
        <f ca="1">X252*(K252+1)</f>
        <v>833.75</v>
      </c>
      <c r="AF252">
        <f ca="1">SUM(Z252:AE252)</f>
        <v>1257.875</v>
      </c>
    </row>
    <row r="253" spans="1:32">
      <c r="A253" t="str" cm="1">
        <f t="array" ref="A253">IF(ISBLANK($F253),"",INDEX(CVCompList[ID],_xlfn.XMATCH($F253,CVCompList[items],0)))</f>
        <v>CE2735</v>
      </c>
      <c r="E253">
        <v>2</v>
      </c>
      <c r="F253" t="s">
        <v>2908</v>
      </c>
      <c r="G253">
        <v>1</v>
      </c>
      <c r="H253">
        <v>1</v>
      </c>
      <c r="I253">
        <f ca="1">IF(ISBLANK(G253),"",G253*OFFSET(I253,-E253,-6))</f>
        <v>1</v>
      </c>
      <c r="J253">
        <f ca="1">IF(ISBLANK(H253),"",H253*OFFSET(J253,-E253,-6))</f>
        <v>1</v>
      </c>
      <c r="K253" s="10">
        <f>Drivers!$B$11</f>
        <v>0.25</v>
      </c>
      <c r="L253" s="10">
        <f>Drivers!$B$12</f>
        <v>0.45</v>
      </c>
      <c r="M253" s="37" cm="1">
        <f t="array" aca="1" ref="M253" ca="1">IF(ISBLANK($F253),"",INDEX(CVCompList[Design
'[h']],_xlfn.XMATCH($F253,CVCompList[items],0)))*I253</f>
        <v>0</v>
      </c>
      <c r="N253" s="37" cm="1">
        <f t="array" aca="1" ref="N253" ca="1">IF(ISBLANK($F253),"",INDEX(CVCompList[Construction
'[h']],_xlfn.XMATCH($F253,CVCompList[items],0)))*J253</f>
        <v>1</v>
      </c>
      <c r="O253" s="37" cm="1">
        <f t="array" aca="1" ref="O253" ca="1">IF(ISBLANK($F253),"",INDEX(CVCompList[Debug/Tryout '[h']],_xlfn.XMATCH($F253,CVCompList[items],0)))*J253</f>
        <v>0</v>
      </c>
      <c r="P253" s="37" cm="1">
        <f t="array" aca="1" ref="P253" ca="1">IF(ISBLANK($F253),"",INDEX(CVCompList[Installation
'[h']],_xlfn.XMATCH($F253,CVCompList[items],0)))*J253</f>
        <v>1</v>
      </c>
      <c r="Q253" s="37" cm="1">
        <f t="array" ref="Q253">IF(ISBLANK($F253),"",INDEX(CVCompList[Start up @ Client '[h']],_xlfn.XMATCH($F253,CVCompList[items],0)))*K253</f>
        <v>0</v>
      </c>
      <c r="R253" s="37" cm="1">
        <f t="array" ref="R253">IF(ISBLANK($F253),"",INDEX(CVCompList[Materail
Rate
 '[$/qua']],_xlfn.XMATCH($F253,CVCompList[items],0)))</f>
        <v>64.03</v>
      </c>
      <c r="S253" s="33">
        <f ca="1">M253*Drivers!$D$3</f>
        <v>0</v>
      </c>
      <c r="T253" s="33">
        <f ca="1">N253*Drivers!$D$3</f>
        <v>65</v>
      </c>
      <c r="U253" s="33">
        <f ca="1">O253*Drivers!$D$3</f>
        <v>0</v>
      </c>
      <c r="V253" s="33">
        <f ca="1">P253*Drivers!$D$3</f>
        <v>65</v>
      </c>
      <c r="W253" s="33">
        <f>Q253*Drivers!$D$3</f>
        <v>0</v>
      </c>
      <c r="X253" s="33">
        <f ca="1">R253*J253</f>
        <v>64.03</v>
      </c>
      <c r="Y253" s="33">
        <f ca="1">SUM(S253:X253)</f>
        <v>194.03</v>
      </c>
      <c r="Z253">
        <f ca="1">S253*($L253+1)</f>
        <v>0</v>
      </c>
      <c r="AA253">
        <f t="shared" ca="1" si="199"/>
        <v>94.25</v>
      </c>
      <c r="AB253">
        <f t="shared" ca="1" si="200"/>
        <v>0</v>
      </c>
      <c r="AC253">
        <f t="shared" ca="1" si="201"/>
        <v>94.25</v>
      </c>
      <c r="AD253">
        <f t="shared" si="202"/>
        <v>0</v>
      </c>
      <c r="AE253">
        <f ca="1">X253*(K253+1)</f>
        <v>80.037499999999994</v>
      </c>
      <c r="AF253">
        <f ca="1">SUM(Z253:AE253)</f>
        <v>268.53750000000002</v>
      </c>
    </row>
    <row r="254" spans="1:32">
      <c r="A254" t="str" cm="1">
        <f t="array" ref="A254">IF(ISBLANK($F254),"",INDEX(CVCompList[ID],_xlfn.XMATCH($F254,CVCompList[items],0)))</f>
        <v>CE2736</v>
      </c>
      <c r="E254">
        <v>3</v>
      </c>
      <c r="F254" t="s">
        <v>2909</v>
      </c>
      <c r="G254">
        <v>1</v>
      </c>
      <c r="H254">
        <v>1</v>
      </c>
      <c r="I254">
        <f ca="1">IF(ISBLANK(G254),"",G254*OFFSET(I254,-E254,-6))</f>
        <v>1</v>
      </c>
      <c r="J254">
        <f ca="1">IF(ISBLANK(H254),"",H254*OFFSET(J254,-E254,-6))</f>
        <v>1</v>
      </c>
      <c r="K254" s="10">
        <f>Drivers!$B$11</f>
        <v>0.25</v>
      </c>
      <c r="L254" s="10">
        <f>Drivers!$B$12</f>
        <v>0.45</v>
      </c>
      <c r="M254" s="37" cm="1">
        <f t="array" aca="1" ref="M254" ca="1">IF(ISBLANK($F254),"",INDEX(CVCompList[Design
'[h']],_xlfn.XMATCH($F254,CVCompList[items],0)))*I254</f>
        <v>0</v>
      </c>
      <c r="N254" s="37" cm="1">
        <f t="array" aca="1" ref="N254" ca="1">IF(ISBLANK($F254),"",INDEX(CVCompList[Construction
'[h']],_xlfn.XMATCH($F254,CVCompList[items],0)))*J254</f>
        <v>1</v>
      </c>
      <c r="O254" s="37" cm="1">
        <f t="array" aca="1" ref="O254" ca="1">IF(ISBLANK($F254),"",INDEX(CVCompList[Debug/Tryout '[h']],_xlfn.XMATCH($F254,CVCompList[items],0)))*J254</f>
        <v>0</v>
      </c>
      <c r="P254" s="37" cm="1">
        <f t="array" aca="1" ref="P254" ca="1">IF(ISBLANK($F254),"",INDEX(CVCompList[Installation
'[h']],_xlfn.XMATCH($F254,CVCompList[items],0)))*J254</f>
        <v>1</v>
      </c>
      <c r="Q254" s="37" cm="1">
        <f t="array" ref="Q254">IF(ISBLANK($F254),"",INDEX(CVCompList[Start up @ Client '[h']],_xlfn.XMATCH($F254,CVCompList[items],0)))*K254</f>
        <v>0</v>
      </c>
      <c r="R254" s="37" cm="1">
        <f t="array" ref="R254">IF(ISBLANK($F254),"",INDEX(CVCompList[Materail
Rate
 '[$/qua']],_xlfn.XMATCH($F254,CVCompList[items],0)))</f>
        <v>18.29</v>
      </c>
      <c r="S254" s="33">
        <f ca="1">M254*Drivers!$D$3</f>
        <v>0</v>
      </c>
      <c r="T254" s="33">
        <f ca="1">N254*Drivers!$D$3</f>
        <v>65</v>
      </c>
      <c r="U254" s="33">
        <f ca="1">O254*Drivers!$D$3</f>
        <v>0</v>
      </c>
      <c r="V254" s="33">
        <f ca="1">P254*Drivers!$D$3</f>
        <v>65</v>
      </c>
      <c r="W254" s="33">
        <f>Q254*Drivers!$D$3</f>
        <v>0</v>
      </c>
      <c r="X254" s="33">
        <f ca="1">R254*J254</f>
        <v>18.29</v>
      </c>
      <c r="Y254" s="33">
        <f ca="1">SUM(S254:X254)</f>
        <v>148.29</v>
      </c>
      <c r="Z254">
        <f ca="1">S254*($L254+1)</f>
        <v>0</v>
      </c>
      <c r="AA254">
        <f t="shared" ca="1" si="199"/>
        <v>94.25</v>
      </c>
      <c r="AB254">
        <f t="shared" ca="1" si="200"/>
        <v>0</v>
      </c>
      <c r="AC254">
        <f t="shared" ca="1" si="201"/>
        <v>94.25</v>
      </c>
      <c r="AD254">
        <f t="shared" si="202"/>
        <v>0</v>
      </c>
      <c r="AE254">
        <f ca="1">X254*(K254+1)</f>
        <v>22.862499999999997</v>
      </c>
      <c r="AF254">
        <f ca="1">SUM(Z254:AE254)</f>
        <v>211.36250000000001</v>
      </c>
    </row>
    <row r="255" spans="1:32">
      <c r="A255" t="str" cm="1">
        <f t="array" ref="A255">IF(ISBLANK($F255),"",INDEX(CVCompList[ID],_xlfn.XMATCH($F255,CVCompList[items],0)))</f>
        <v>CE2854</v>
      </c>
      <c r="E255">
        <v>4</v>
      </c>
      <c r="F255" t="s">
        <v>3026</v>
      </c>
      <c r="G255">
        <v>1</v>
      </c>
      <c r="H255">
        <v>1</v>
      </c>
      <c r="I255">
        <f ca="1">IF(ISBLANK(G255),"",G255*OFFSET(I255,-E255,-6))</f>
        <v>1</v>
      </c>
      <c r="J255">
        <f ca="1">IF(ISBLANK(H255),"",H255*OFFSET(J255,-E255,-6))</f>
        <v>1</v>
      </c>
      <c r="K255" s="10">
        <f>Drivers!$B$11</f>
        <v>0.25</v>
      </c>
      <c r="L255" s="10">
        <f>Drivers!$B$12</f>
        <v>0.45</v>
      </c>
      <c r="M255" s="37" cm="1">
        <f t="array" aca="1" ref="M255" ca="1">IF(ISBLANK($F255),"",INDEX(CVCompList[Design
'[h']],_xlfn.XMATCH($F255,CVCompList[items],0)))*I255</f>
        <v>0</v>
      </c>
      <c r="N255" s="37" cm="1">
        <f t="array" aca="1" ref="N255" ca="1">IF(ISBLANK($F255),"",INDEX(CVCompList[Construction
'[h']],_xlfn.XMATCH($F255,CVCompList[items],0)))*J255</f>
        <v>0.5</v>
      </c>
      <c r="O255" s="37" cm="1">
        <f t="array" aca="1" ref="O255" ca="1">IF(ISBLANK($F255),"",INDEX(CVCompList[Debug/Tryout '[h']],_xlfn.XMATCH($F255,CVCompList[items],0)))*J255</f>
        <v>0</v>
      </c>
      <c r="P255" s="37" cm="1">
        <f t="array" aca="1" ref="P255" ca="1">IF(ISBLANK($F255),"",INDEX(CVCompList[Installation
'[h']],_xlfn.XMATCH($F255,CVCompList[items],0)))*J255</f>
        <v>0.5</v>
      </c>
      <c r="Q255" s="37" cm="1">
        <f t="array" ref="Q255">IF(ISBLANK($F255),"",INDEX(CVCompList[Start up @ Client '[h']],_xlfn.XMATCH($F255,CVCompList[items],0)))*K255</f>
        <v>0</v>
      </c>
      <c r="R255" s="37" cm="1">
        <f t="array" ref="R255">IF(ISBLANK($F255),"",INDEX(CVCompList[Materail
Rate
 '[$/qua']],_xlfn.XMATCH($F255,CVCompList[items],0)))</f>
        <v>16.25</v>
      </c>
      <c r="S255" s="33">
        <f ca="1">M255*Drivers!$D$3</f>
        <v>0</v>
      </c>
      <c r="T255" s="33">
        <f ca="1">N255*Drivers!$D$3</f>
        <v>32.5</v>
      </c>
      <c r="U255" s="33">
        <f ca="1">O255*Drivers!$D$3</f>
        <v>0</v>
      </c>
      <c r="V255" s="33">
        <f ca="1">P255*Drivers!$D$3</f>
        <v>32.5</v>
      </c>
      <c r="W255" s="33">
        <f>Q255*Drivers!$D$3</f>
        <v>0</v>
      </c>
      <c r="X255" s="33">
        <f ca="1">R255*J255</f>
        <v>16.25</v>
      </c>
      <c r="Y255" s="33">
        <f ca="1">SUM(S255:X255)</f>
        <v>81.25</v>
      </c>
      <c r="Z255">
        <f ca="1">S255*($L255+1)</f>
        <v>0</v>
      </c>
      <c r="AA255">
        <f t="shared" ca="1" si="199"/>
        <v>47.125</v>
      </c>
      <c r="AB255">
        <f t="shared" ca="1" si="200"/>
        <v>0</v>
      </c>
      <c r="AC255">
        <f t="shared" ca="1" si="201"/>
        <v>47.125</v>
      </c>
      <c r="AD255">
        <f t="shared" si="202"/>
        <v>0</v>
      </c>
      <c r="AE255">
        <f ca="1">X255*(K255+1)</f>
        <v>20.3125</v>
      </c>
      <c r="AF255">
        <f ca="1">SUM(Z255:AE255)</f>
        <v>114.5625</v>
      </c>
    </row>
    <row r="256" spans="1:32">
      <c r="A256" t="str" cm="1">
        <f t="array" ref="A256">IF(ISBLANK($F256),"",INDEX(CVCompList[ID],_xlfn.XMATCH($F256,CVCompList[items],0)))</f>
        <v>CE2779</v>
      </c>
      <c r="E256">
        <v>5</v>
      </c>
      <c r="F256" t="s">
        <v>2952</v>
      </c>
      <c r="G256">
        <v>1</v>
      </c>
      <c r="H256">
        <v>1</v>
      </c>
      <c r="I256">
        <f ca="1">IF(ISBLANK(G256),"",G256*OFFSET(I256,-E256,-6))</f>
        <v>1</v>
      </c>
      <c r="J256">
        <f ca="1">IF(ISBLANK(H256),"",H256*OFFSET(J256,-E256,-6))</f>
        <v>1</v>
      </c>
      <c r="K256" s="10">
        <f>Drivers!$B$11</f>
        <v>0.25</v>
      </c>
      <c r="L256" s="10">
        <f>Drivers!$B$12</f>
        <v>0.45</v>
      </c>
      <c r="M256" s="37" cm="1">
        <f t="array" aca="1" ref="M256" ca="1">IF(ISBLANK($F256),"",INDEX(CVCompList[Design
'[h']],_xlfn.XMATCH($F256,CVCompList[items],0)))*I256</f>
        <v>0</v>
      </c>
      <c r="N256" s="37" cm="1">
        <f t="array" aca="1" ref="N256" ca="1">IF(ISBLANK($F256),"",INDEX(CVCompList[Construction
'[h']],_xlfn.XMATCH($F256,CVCompList[items],0)))*J256</f>
        <v>0</v>
      </c>
      <c r="O256" s="37" cm="1">
        <f t="array" aca="1" ref="O256" ca="1">IF(ISBLANK($F256),"",INDEX(CVCompList[Debug/Tryout '[h']],_xlfn.XMATCH($F256,CVCompList[items],0)))*J256</f>
        <v>0</v>
      </c>
      <c r="P256" s="37" cm="1">
        <f t="array" aca="1" ref="P256" ca="1">IF(ISBLANK($F256),"",INDEX(CVCompList[Installation
'[h']],_xlfn.XMATCH($F256,CVCompList[items],0)))*J256</f>
        <v>0</v>
      </c>
      <c r="Q256" s="37" cm="1">
        <f t="array" ref="Q256">IF(ISBLANK($F256),"",INDEX(CVCompList[Start up @ Client '[h']],_xlfn.XMATCH($F256,CVCompList[items],0)))*K256</f>
        <v>0</v>
      </c>
      <c r="R256" s="37" cm="1">
        <f t="array" ref="R256">IF(ISBLANK($F256),"",INDEX(CVCompList[Materail
Rate
 '[$/qua']],_xlfn.XMATCH($F256,CVCompList[items],0)))</f>
        <v>30</v>
      </c>
      <c r="S256" s="33">
        <f ca="1">M256*Drivers!$D$3</f>
        <v>0</v>
      </c>
      <c r="T256" s="33">
        <f ca="1">N256*Drivers!$D$3</f>
        <v>0</v>
      </c>
      <c r="U256" s="33">
        <f ca="1">O256*Drivers!$D$3</f>
        <v>0</v>
      </c>
      <c r="V256" s="33">
        <f ca="1">P256*Drivers!$D$3</f>
        <v>0</v>
      </c>
      <c r="W256" s="33">
        <f>Q256*Drivers!$D$3</f>
        <v>0</v>
      </c>
      <c r="X256" s="33">
        <f ca="1">R256*J256</f>
        <v>30</v>
      </c>
      <c r="Y256" s="33">
        <f ca="1">SUM(S256:X256)</f>
        <v>30</v>
      </c>
      <c r="Z256">
        <f ca="1">S256*($L256+1)</f>
        <v>0</v>
      </c>
      <c r="AA256">
        <f t="shared" ca="1" si="199"/>
        <v>0</v>
      </c>
      <c r="AB256">
        <f t="shared" ca="1" si="200"/>
        <v>0</v>
      </c>
      <c r="AC256">
        <f t="shared" ca="1" si="201"/>
        <v>0</v>
      </c>
      <c r="AD256">
        <f t="shared" si="202"/>
        <v>0</v>
      </c>
      <c r="AE256">
        <f ca="1">X256*(K256+1)</f>
        <v>37.5</v>
      </c>
      <c r="AF256">
        <f ca="1">SUM(Z256:AE256)</f>
        <v>37.5</v>
      </c>
    </row>
    <row r="257" spans="1:32" s="7" customFormat="1">
      <c r="B257" s="7" t="s">
        <v>3151</v>
      </c>
      <c r="C257" s="7">
        <v>1</v>
      </c>
      <c r="D257" s="7">
        <v>1</v>
      </c>
      <c r="K257" s="18"/>
      <c r="L257" s="18"/>
      <c r="M257" s="36">
        <f ca="1">SUM(M258:M262)</f>
        <v>0</v>
      </c>
      <c r="N257" s="36">
        <f ca="1">SUM(N258:N262)</f>
        <v>4.5</v>
      </c>
      <c r="O257" s="36">
        <f ca="1">SUM(O258:O262)</f>
        <v>0</v>
      </c>
      <c r="P257" s="36">
        <f ca="1">SUM(P258:P262)</f>
        <v>4.5</v>
      </c>
      <c r="Q257" s="36">
        <f>SUM(Q258:Q262)</f>
        <v>0</v>
      </c>
      <c r="R257" s="36"/>
      <c r="S257" s="35">
        <f t="shared" ref="S257:AF257" ca="1" si="209">SUM(S258:S262)</f>
        <v>0</v>
      </c>
      <c r="T257" s="35">
        <f t="shared" ca="1" si="209"/>
        <v>292.5</v>
      </c>
      <c r="U257" s="35">
        <f ca="1">SUM(U258:U262)</f>
        <v>0</v>
      </c>
      <c r="V257" s="35">
        <f t="shared" ca="1" si="209"/>
        <v>292.5</v>
      </c>
      <c r="W257" s="35">
        <f>SUM(W258:W262)</f>
        <v>0</v>
      </c>
      <c r="X257" s="35">
        <f t="shared" ca="1" si="209"/>
        <v>1623.57</v>
      </c>
      <c r="Y257" s="35">
        <f t="shared" ca="1" si="209"/>
        <v>2208.5700000000002</v>
      </c>
      <c r="Z257" s="7">
        <f t="shared" ca="1" si="209"/>
        <v>0</v>
      </c>
      <c r="AA257" s="7">
        <f t="shared" ca="1" si="209"/>
        <v>424.125</v>
      </c>
      <c r="AB257" s="7">
        <f ca="1">SUM(AB258:AB262)</f>
        <v>0</v>
      </c>
      <c r="AC257" s="7">
        <f t="shared" ca="1" si="209"/>
        <v>424.125</v>
      </c>
      <c r="AD257" s="7">
        <f>SUM(AD258:AD262)</f>
        <v>0</v>
      </c>
      <c r="AE257" s="7">
        <f t="shared" ca="1" si="209"/>
        <v>2029.4624999999999</v>
      </c>
      <c r="AF257" s="7">
        <f t="shared" ca="1" si="209"/>
        <v>2877.7125000000001</v>
      </c>
    </row>
    <row r="258" spans="1:32">
      <c r="A258" t="str" cm="1">
        <f t="array" ref="A258">IF(ISBLANK($F258),"",INDEX(CVCompList[ID],_xlfn.XMATCH($F258,CVCompList[items],0)))</f>
        <v>CE2749</v>
      </c>
      <c r="E258">
        <v>1</v>
      </c>
      <c r="F258" t="s">
        <v>2922</v>
      </c>
      <c r="G258">
        <v>1</v>
      </c>
      <c r="H258">
        <v>1</v>
      </c>
      <c r="I258">
        <f ca="1">IF(ISBLANK(G258),"",G258*OFFSET(I258,-E258,-6))</f>
        <v>1</v>
      </c>
      <c r="J258">
        <f ca="1">IF(ISBLANK(H258),"",H258*OFFSET(J258,-E258,-6))</f>
        <v>1</v>
      </c>
      <c r="K258" s="10">
        <f>Drivers!$B$11</f>
        <v>0.25</v>
      </c>
      <c r="L258" s="10">
        <f>Drivers!$B$12</f>
        <v>0.45</v>
      </c>
      <c r="M258" s="37" cm="1">
        <f t="array" aca="1" ref="M258" ca="1">IF(ISBLANK($F258),"",INDEX(CVCompList[Design
'[h']],_xlfn.XMATCH($F258,CVCompList[items],0)))*I258</f>
        <v>0</v>
      </c>
      <c r="N258" s="37" cm="1">
        <f t="array" aca="1" ref="N258" ca="1">IF(ISBLANK($F258),"",INDEX(CVCompList[Construction
'[h']],_xlfn.XMATCH($F258,CVCompList[items],0)))*J258</f>
        <v>2</v>
      </c>
      <c r="O258" s="37" cm="1">
        <f t="array" aca="1" ref="O258" ca="1">IF(ISBLANK($F258),"",INDEX(CVCompList[Debug/Tryout '[h']],_xlfn.XMATCH($F258,CVCompList[items],0)))*J258</f>
        <v>0</v>
      </c>
      <c r="P258" s="37" cm="1">
        <f t="array" aca="1" ref="P258" ca="1">IF(ISBLANK($F258),"",INDEX(CVCompList[Installation
'[h']],_xlfn.XMATCH($F258,CVCompList[items],0)))*J258</f>
        <v>2</v>
      </c>
      <c r="Q258" s="37" cm="1">
        <f t="array" ref="Q258">IF(ISBLANK($F258),"",INDEX(CVCompList[Start up @ Client '[h']],_xlfn.XMATCH($F258,CVCompList[items],0)))*K258</f>
        <v>0</v>
      </c>
      <c r="R258" s="37" cm="1">
        <f t="array" ref="R258">IF(ISBLANK($F258),"",INDEX(CVCompList[Materail
Rate
 '[$/qua']],_xlfn.XMATCH($F258,CVCompList[items],0)))</f>
        <v>1495</v>
      </c>
      <c r="S258" s="33">
        <f ca="1">M258*Drivers!$D$3</f>
        <v>0</v>
      </c>
      <c r="T258" s="33">
        <f ca="1">N258*Drivers!$D$3</f>
        <v>130</v>
      </c>
      <c r="U258" s="33">
        <f ca="1">O258*Drivers!$D$3</f>
        <v>0</v>
      </c>
      <c r="V258" s="33">
        <f ca="1">P258*Drivers!$D$3</f>
        <v>130</v>
      </c>
      <c r="W258" s="33">
        <f>Q258*Drivers!$D$3</f>
        <v>0</v>
      </c>
      <c r="X258" s="33">
        <f ca="1">R258*J258</f>
        <v>1495</v>
      </c>
      <c r="Y258" s="33">
        <f ca="1">SUM(S258:X258)</f>
        <v>1755</v>
      </c>
      <c r="Z258">
        <f ca="1">S258*($L258+1)</f>
        <v>0</v>
      </c>
      <c r="AA258">
        <f t="shared" ca="1" si="199"/>
        <v>188.5</v>
      </c>
      <c r="AB258">
        <f t="shared" ca="1" si="200"/>
        <v>0</v>
      </c>
      <c r="AC258">
        <f t="shared" ca="1" si="201"/>
        <v>188.5</v>
      </c>
      <c r="AD258">
        <f t="shared" si="202"/>
        <v>0</v>
      </c>
      <c r="AE258">
        <f ca="1">X258*(K258+1)</f>
        <v>1868.75</v>
      </c>
      <c r="AF258">
        <f ca="1">SUM(Z258:AE258)</f>
        <v>2245.75</v>
      </c>
    </row>
    <row r="259" spans="1:32">
      <c r="A259" t="str" cm="1">
        <f t="array" ref="A259">IF(ISBLANK($F259),"",INDEX(CVCompList[ID],_xlfn.XMATCH($F259,CVCompList[items],0)))</f>
        <v>CE2735</v>
      </c>
      <c r="E259">
        <v>2</v>
      </c>
      <c r="F259" t="s">
        <v>2908</v>
      </c>
      <c r="G259">
        <v>1</v>
      </c>
      <c r="H259">
        <v>1</v>
      </c>
      <c r="I259">
        <f ca="1">IF(ISBLANK(G259),"",G259*OFFSET(I259,-E259,-6))</f>
        <v>1</v>
      </c>
      <c r="J259">
        <f ca="1">IF(ISBLANK(H259),"",H259*OFFSET(J259,-E259,-6))</f>
        <v>1</v>
      </c>
      <c r="K259" s="10">
        <f>Drivers!$B$11</f>
        <v>0.25</v>
      </c>
      <c r="L259" s="10">
        <f>Drivers!$B$12</f>
        <v>0.45</v>
      </c>
      <c r="M259" s="37" cm="1">
        <f t="array" aca="1" ref="M259" ca="1">IF(ISBLANK($F259),"",INDEX(CVCompList[Design
'[h']],_xlfn.XMATCH($F259,CVCompList[items],0)))*I259</f>
        <v>0</v>
      </c>
      <c r="N259" s="37" cm="1">
        <f t="array" aca="1" ref="N259" ca="1">IF(ISBLANK($F259),"",INDEX(CVCompList[Construction
'[h']],_xlfn.XMATCH($F259,CVCompList[items],0)))*J259</f>
        <v>1</v>
      </c>
      <c r="O259" s="37" cm="1">
        <f t="array" aca="1" ref="O259" ca="1">IF(ISBLANK($F259),"",INDEX(CVCompList[Debug/Tryout '[h']],_xlfn.XMATCH($F259,CVCompList[items],0)))*J259</f>
        <v>0</v>
      </c>
      <c r="P259" s="37" cm="1">
        <f t="array" aca="1" ref="P259" ca="1">IF(ISBLANK($F259),"",INDEX(CVCompList[Installation
'[h']],_xlfn.XMATCH($F259,CVCompList[items],0)))*J259</f>
        <v>1</v>
      </c>
      <c r="Q259" s="37" cm="1">
        <f t="array" ref="Q259">IF(ISBLANK($F259),"",INDEX(CVCompList[Start up @ Client '[h']],_xlfn.XMATCH($F259,CVCompList[items],0)))*K259</f>
        <v>0</v>
      </c>
      <c r="R259" s="37" cm="1">
        <f t="array" ref="R259">IF(ISBLANK($F259),"",INDEX(CVCompList[Materail
Rate
 '[$/qua']],_xlfn.XMATCH($F259,CVCompList[items],0)))</f>
        <v>64.03</v>
      </c>
      <c r="S259" s="33">
        <f ca="1">M259*Drivers!$D$3</f>
        <v>0</v>
      </c>
      <c r="T259" s="33">
        <f ca="1">N259*Drivers!$D$3</f>
        <v>65</v>
      </c>
      <c r="U259" s="33">
        <f ca="1">O259*Drivers!$D$3</f>
        <v>0</v>
      </c>
      <c r="V259" s="33">
        <f ca="1">P259*Drivers!$D$3</f>
        <v>65</v>
      </c>
      <c r="W259" s="33">
        <f>Q259*Drivers!$D$3</f>
        <v>0</v>
      </c>
      <c r="X259" s="33">
        <f ca="1">R259*J259</f>
        <v>64.03</v>
      </c>
      <c r="Y259" s="33">
        <f ca="1">SUM(S259:X259)</f>
        <v>194.03</v>
      </c>
      <c r="Z259">
        <f ca="1">S259*($L259+1)</f>
        <v>0</v>
      </c>
      <c r="AA259">
        <f t="shared" ca="1" si="199"/>
        <v>94.25</v>
      </c>
      <c r="AB259">
        <f t="shared" ca="1" si="200"/>
        <v>0</v>
      </c>
      <c r="AC259">
        <f t="shared" ca="1" si="201"/>
        <v>94.25</v>
      </c>
      <c r="AD259">
        <f t="shared" si="202"/>
        <v>0</v>
      </c>
      <c r="AE259">
        <f ca="1">X259*(K259+1)</f>
        <v>80.037499999999994</v>
      </c>
      <c r="AF259">
        <f ca="1">SUM(Z259:AE259)</f>
        <v>268.53750000000002</v>
      </c>
    </row>
    <row r="260" spans="1:32">
      <c r="A260" t="str" cm="1">
        <f t="array" ref="A260">IF(ISBLANK($F260),"",INDEX(CVCompList[ID],_xlfn.XMATCH($F260,CVCompList[items],0)))</f>
        <v>CE2736</v>
      </c>
      <c r="E260">
        <v>3</v>
      </c>
      <c r="F260" t="s">
        <v>2909</v>
      </c>
      <c r="G260">
        <v>1</v>
      </c>
      <c r="H260">
        <v>1</v>
      </c>
      <c r="I260">
        <f ca="1">IF(ISBLANK(G260),"",G260*OFFSET(I260,-E260,-6))</f>
        <v>1</v>
      </c>
      <c r="J260">
        <f ca="1">IF(ISBLANK(H260),"",H260*OFFSET(J260,-E260,-6))</f>
        <v>1</v>
      </c>
      <c r="K260" s="10">
        <f>Drivers!$B$11</f>
        <v>0.25</v>
      </c>
      <c r="L260" s="10">
        <f>Drivers!$B$12</f>
        <v>0.45</v>
      </c>
      <c r="M260" s="37" cm="1">
        <f t="array" aca="1" ref="M260" ca="1">IF(ISBLANK($F260),"",INDEX(CVCompList[Design
'[h']],_xlfn.XMATCH($F260,CVCompList[items],0)))*I260</f>
        <v>0</v>
      </c>
      <c r="N260" s="37" cm="1">
        <f t="array" aca="1" ref="N260" ca="1">IF(ISBLANK($F260),"",INDEX(CVCompList[Construction
'[h']],_xlfn.XMATCH($F260,CVCompList[items],0)))*J260</f>
        <v>1</v>
      </c>
      <c r="O260" s="37" cm="1">
        <f t="array" aca="1" ref="O260" ca="1">IF(ISBLANK($F260),"",INDEX(CVCompList[Debug/Tryout '[h']],_xlfn.XMATCH($F260,CVCompList[items],0)))*J260</f>
        <v>0</v>
      </c>
      <c r="P260" s="37" cm="1">
        <f t="array" aca="1" ref="P260" ca="1">IF(ISBLANK($F260),"",INDEX(CVCompList[Installation
'[h']],_xlfn.XMATCH($F260,CVCompList[items],0)))*J260</f>
        <v>1</v>
      </c>
      <c r="Q260" s="37" cm="1">
        <f t="array" ref="Q260">IF(ISBLANK($F260),"",INDEX(CVCompList[Start up @ Client '[h']],_xlfn.XMATCH($F260,CVCompList[items],0)))*K260</f>
        <v>0</v>
      </c>
      <c r="R260" s="37" cm="1">
        <f t="array" ref="R260">IF(ISBLANK($F260),"",INDEX(CVCompList[Materail
Rate
 '[$/qua']],_xlfn.XMATCH($F260,CVCompList[items],0)))</f>
        <v>18.29</v>
      </c>
      <c r="S260" s="33">
        <f ca="1">M260*Drivers!$D$3</f>
        <v>0</v>
      </c>
      <c r="T260" s="33">
        <f ca="1">N260*Drivers!$D$3</f>
        <v>65</v>
      </c>
      <c r="U260" s="33">
        <f ca="1">O260*Drivers!$D$3</f>
        <v>0</v>
      </c>
      <c r="V260" s="33">
        <f ca="1">P260*Drivers!$D$3</f>
        <v>65</v>
      </c>
      <c r="W260" s="33">
        <f>Q260*Drivers!$D$3</f>
        <v>0</v>
      </c>
      <c r="X260" s="33">
        <f ca="1">R260*J260</f>
        <v>18.29</v>
      </c>
      <c r="Y260" s="33">
        <f ca="1">SUM(S260:X260)</f>
        <v>148.29</v>
      </c>
      <c r="Z260">
        <f ca="1">S260*($L260+1)</f>
        <v>0</v>
      </c>
      <c r="AA260">
        <f t="shared" ca="1" si="199"/>
        <v>94.25</v>
      </c>
      <c r="AB260">
        <f t="shared" ca="1" si="200"/>
        <v>0</v>
      </c>
      <c r="AC260">
        <f t="shared" ca="1" si="201"/>
        <v>94.25</v>
      </c>
      <c r="AD260">
        <f t="shared" si="202"/>
        <v>0</v>
      </c>
      <c r="AE260">
        <f ca="1">X260*(K260+1)</f>
        <v>22.862499999999997</v>
      </c>
      <c r="AF260">
        <f ca="1">SUM(Z260:AE260)</f>
        <v>211.36250000000001</v>
      </c>
    </row>
    <row r="261" spans="1:32">
      <c r="A261" t="str" cm="1">
        <f t="array" ref="A261">IF(ISBLANK($F261),"",INDEX(CVCompList[ID],_xlfn.XMATCH($F261,CVCompList[items],0)))</f>
        <v>CE2854</v>
      </c>
      <c r="E261">
        <v>4</v>
      </c>
      <c r="F261" t="s">
        <v>3026</v>
      </c>
      <c r="G261">
        <v>1</v>
      </c>
      <c r="H261">
        <v>1</v>
      </c>
      <c r="I261">
        <f ca="1">IF(ISBLANK(G261),"",G261*OFFSET(I261,-E261,-6))</f>
        <v>1</v>
      </c>
      <c r="J261">
        <f ca="1">IF(ISBLANK(H261),"",H261*OFFSET(J261,-E261,-6))</f>
        <v>1</v>
      </c>
      <c r="K261" s="10">
        <f>Drivers!$B$11</f>
        <v>0.25</v>
      </c>
      <c r="L261" s="10">
        <f>Drivers!$B$12</f>
        <v>0.45</v>
      </c>
      <c r="M261" s="37" cm="1">
        <f t="array" aca="1" ref="M261" ca="1">IF(ISBLANK($F261),"",INDEX(CVCompList[Design
'[h']],_xlfn.XMATCH($F261,CVCompList[items],0)))*I261</f>
        <v>0</v>
      </c>
      <c r="N261" s="37" cm="1">
        <f t="array" aca="1" ref="N261" ca="1">IF(ISBLANK($F261),"",INDEX(CVCompList[Construction
'[h']],_xlfn.XMATCH($F261,CVCompList[items],0)))*J261</f>
        <v>0.5</v>
      </c>
      <c r="O261" s="37" cm="1">
        <f t="array" aca="1" ref="O261" ca="1">IF(ISBLANK($F261),"",INDEX(CVCompList[Debug/Tryout '[h']],_xlfn.XMATCH($F261,CVCompList[items],0)))*J261</f>
        <v>0</v>
      </c>
      <c r="P261" s="37" cm="1">
        <f t="array" aca="1" ref="P261" ca="1">IF(ISBLANK($F261),"",INDEX(CVCompList[Installation
'[h']],_xlfn.XMATCH($F261,CVCompList[items],0)))*J261</f>
        <v>0.5</v>
      </c>
      <c r="Q261" s="37" cm="1">
        <f t="array" ref="Q261">IF(ISBLANK($F261),"",INDEX(CVCompList[Start up @ Client '[h']],_xlfn.XMATCH($F261,CVCompList[items],0)))*K261</f>
        <v>0</v>
      </c>
      <c r="R261" s="37" cm="1">
        <f t="array" ref="R261">IF(ISBLANK($F261),"",INDEX(CVCompList[Materail
Rate
 '[$/qua']],_xlfn.XMATCH($F261,CVCompList[items],0)))</f>
        <v>16.25</v>
      </c>
      <c r="S261" s="33">
        <f ca="1">M261*Drivers!$D$3</f>
        <v>0</v>
      </c>
      <c r="T261" s="33">
        <f ca="1">N261*Drivers!$D$3</f>
        <v>32.5</v>
      </c>
      <c r="U261" s="33">
        <f ca="1">O261*Drivers!$D$3</f>
        <v>0</v>
      </c>
      <c r="V261" s="33">
        <f ca="1">P261*Drivers!$D$3</f>
        <v>32.5</v>
      </c>
      <c r="W261" s="33">
        <f>Q261*Drivers!$D$3</f>
        <v>0</v>
      </c>
      <c r="X261" s="33">
        <f ca="1">R261*J261</f>
        <v>16.25</v>
      </c>
      <c r="Y261" s="33">
        <f ca="1">SUM(S261:X261)</f>
        <v>81.25</v>
      </c>
      <c r="Z261">
        <f ca="1">S261*($L261+1)</f>
        <v>0</v>
      </c>
      <c r="AA261">
        <f t="shared" ca="1" si="199"/>
        <v>47.125</v>
      </c>
      <c r="AB261">
        <f t="shared" ca="1" si="200"/>
        <v>0</v>
      </c>
      <c r="AC261">
        <f t="shared" ca="1" si="201"/>
        <v>47.125</v>
      </c>
      <c r="AD261">
        <f t="shared" si="202"/>
        <v>0</v>
      </c>
      <c r="AE261">
        <f ca="1">X261*(K261+1)</f>
        <v>20.3125</v>
      </c>
      <c r="AF261">
        <f ca="1">SUM(Z261:AE261)</f>
        <v>114.5625</v>
      </c>
    </row>
    <row r="262" spans="1:32">
      <c r="A262" t="str" cm="1">
        <f t="array" ref="A262">IF(ISBLANK($F262),"",INDEX(CVCompList[ID],_xlfn.XMATCH($F262,CVCompList[items],0)))</f>
        <v>CE2779</v>
      </c>
      <c r="E262">
        <v>5</v>
      </c>
      <c r="F262" t="s">
        <v>2952</v>
      </c>
      <c r="G262">
        <v>1</v>
      </c>
      <c r="H262">
        <v>1</v>
      </c>
      <c r="I262">
        <f ca="1">IF(ISBLANK(G262),"",G262*OFFSET(I262,-E262,-6))</f>
        <v>1</v>
      </c>
      <c r="J262">
        <f ca="1">IF(ISBLANK(H262),"",H262*OFFSET(J262,-E262,-6))</f>
        <v>1</v>
      </c>
      <c r="K262" s="10">
        <f>Drivers!$B$11</f>
        <v>0.25</v>
      </c>
      <c r="L262" s="10">
        <f>Drivers!$B$12</f>
        <v>0.45</v>
      </c>
      <c r="M262" s="37" cm="1">
        <f t="array" aca="1" ref="M262" ca="1">IF(ISBLANK($F262),"",INDEX(CVCompList[Design
'[h']],_xlfn.XMATCH($F262,CVCompList[items],0)))*I262</f>
        <v>0</v>
      </c>
      <c r="N262" s="37" cm="1">
        <f t="array" aca="1" ref="N262" ca="1">IF(ISBLANK($F262),"",INDEX(CVCompList[Construction
'[h']],_xlfn.XMATCH($F262,CVCompList[items],0)))*J262</f>
        <v>0</v>
      </c>
      <c r="O262" s="37" cm="1">
        <f t="array" aca="1" ref="O262" ca="1">IF(ISBLANK($F262),"",INDEX(CVCompList[Debug/Tryout '[h']],_xlfn.XMATCH($F262,CVCompList[items],0)))*J262</f>
        <v>0</v>
      </c>
      <c r="P262" s="37" cm="1">
        <f t="array" aca="1" ref="P262" ca="1">IF(ISBLANK($F262),"",INDEX(CVCompList[Installation
'[h']],_xlfn.XMATCH($F262,CVCompList[items],0)))*J262</f>
        <v>0</v>
      </c>
      <c r="Q262" s="37" cm="1">
        <f t="array" ref="Q262">IF(ISBLANK($F262),"",INDEX(CVCompList[Start up @ Client '[h']],_xlfn.XMATCH($F262,CVCompList[items],0)))*K262</f>
        <v>0</v>
      </c>
      <c r="R262" s="37" cm="1">
        <f t="array" ref="R262">IF(ISBLANK($F262),"",INDEX(CVCompList[Materail
Rate
 '[$/qua']],_xlfn.XMATCH($F262,CVCompList[items],0)))</f>
        <v>30</v>
      </c>
      <c r="S262" s="33">
        <f ca="1">M262*Drivers!$D$3</f>
        <v>0</v>
      </c>
      <c r="T262" s="33">
        <f ca="1">N262*Drivers!$D$3</f>
        <v>0</v>
      </c>
      <c r="U262" s="33">
        <f ca="1">O262*Drivers!$D$3</f>
        <v>0</v>
      </c>
      <c r="V262" s="33">
        <f ca="1">P262*Drivers!$D$3</f>
        <v>0</v>
      </c>
      <c r="W262" s="33">
        <f>Q262*Drivers!$D$3</f>
        <v>0</v>
      </c>
      <c r="X262" s="33">
        <f ca="1">R262*J262</f>
        <v>30</v>
      </c>
      <c r="Y262" s="33">
        <f ca="1">SUM(S262:X262)</f>
        <v>30</v>
      </c>
      <c r="Z262">
        <f ca="1">S262*($L262+1)</f>
        <v>0</v>
      </c>
      <c r="AA262">
        <f t="shared" ca="1" si="199"/>
        <v>0</v>
      </c>
      <c r="AB262">
        <f t="shared" ca="1" si="200"/>
        <v>0</v>
      </c>
      <c r="AC262">
        <f t="shared" ca="1" si="201"/>
        <v>0</v>
      </c>
      <c r="AD262">
        <f t="shared" si="202"/>
        <v>0</v>
      </c>
      <c r="AE262">
        <f ca="1">X262*(K262+1)</f>
        <v>37.5</v>
      </c>
      <c r="AF262">
        <f ca="1">SUM(Z262:AE262)</f>
        <v>37.5</v>
      </c>
    </row>
    <row r="263" spans="1:32" s="7" customFormat="1">
      <c r="B263" s="7" t="s">
        <v>3152</v>
      </c>
      <c r="C263" s="7">
        <v>1</v>
      </c>
      <c r="D263" s="7">
        <v>1</v>
      </c>
      <c r="K263" s="18"/>
      <c r="L263" s="18"/>
      <c r="M263" s="36">
        <f ca="1">SUM(M264:M266)</f>
        <v>0</v>
      </c>
      <c r="N263" s="36">
        <f ca="1">SUM(N264:N266)</f>
        <v>3</v>
      </c>
      <c r="O263" s="36">
        <f ca="1">SUM(O264:O266)</f>
        <v>0</v>
      </c>
      <c r="P263" s="36">
        <f ca="1">SUM(P264:P266)</f>
        <v>3</v>
      </c>
      <c r="Q263" s="36">
        <f>SUM(Q264:Q266)</f>
        <v>0</v>
      </c>
      <c r="R263" s="36"/>
      <c r="S263" s="35">
        <f t="shared" ref="S263:AF263" ca="1" si="210">SUM(S264:S266)</f>
        <v>0</v>
      </c>
      <c r="T263" s="35">
        <f t="shared" ca="1" si="210"/>
        <v>195</v>
      </c>
      <c r="U263" s="35">
        <f ca="1">SUM(U264:U266)</f>
        <v>0</v>
      </c>
      <c r="V263" s="35">
        <f t="shared" ca="1" si="210"/>
        <v>195</v>
      </c>
      <c r="W263" s="35">
        <f>SUM(W264:W266)</f>
        <v>0</v>
      </c>
      <c r="X263" s="35">
        <f t="shared" ca="1" si="210"/>
        <v>1750.35</v>
      </c>
      <c r="Y263" s="35">
        <f t="shared" ca="1" si="210"/>
        <v>2140.35</v>
      </c>
      <c r="Z263" s="7">
        <f t="shared" ca="1" si="210"/>
        <v>0</v>
      </c>
      <c r="AA263" s="7">
        <f t="shared" ca="1" si="210"/>
        <v>282.75</v>
      </c>
      <c r="AB263" s="7">
        <f ca="1">SUM(AB264:AB266)</f>
        <v>0</v>
      </c>
      <c r="AC263" s="7">
        <f t="shared" ca="1" si="210"/>
        <v>282.75</v>
      </c>
      <c r="AD263" s="7">
        <f>SUM(AD264:AD266)</f>
        <v>0</v>
      </c>
      <c r="AE263" s="7">
        <f t="shared" ca="1" si="210"/>
        <v>2187.9375</v>
      </c>
      <c r="AF263" s="7">
        <f t="shared" ca="1" si="210"/>
        <v>2753.4375</v>
      </c>
    </row>
    <row r="264" spans="1:32">
      <c r="A264" t="str" cm="1">
        <f t="array" ref="A264">IF(ISBLANK($F264),"",INDEX(CVCompList[ID],_xlfn.XMATCH($F264,CVCompList[items],0)))</f>
        <v>CE2750</v>
      </c>
      <c r="E264">
        <v>1</v>
      </c>
      <c r="F264" t="s">
        <v>2923</v>
      </c>
      <c r="G264">
        <v>1</v>
      </c>
      <c r="H264">
        <v>1</v>
      </c>
      <c r="I264">
        <f ca="1">IF(ISBLANK(G264),"",G264*OFFSET(I264,-E264,-6))</f>
        <v>1</v>
      </c>
      <c r="J264">
        <f ca="1">IF(ISBLANK(H264),"",H264*OFFSET(J264,-E264,-6))</f>
        <v>1</v>
      </c>
      <c r="K264" s="10">
        <f>Drivers!$B$11</f>
        <v>0.25</v>
      </c>
      <c r="L264" s="10">
        <f>Drivers!$B$12</f>
        <v>0.45</v>
      </c>
      <c r="M264" s="37" cm="1">
        <f t="array" aca="1" ref="M264" ca="1">IF(ISBLANK($F264),"",INDEX(CVCompList[Design
'[h']],_xlfn.XMATCH($F264,CVCompList[items],0)))*I264</f>
        <v>0</v>
      </c>
      <c r="N264" s="37" cm="1">
        <f t="array" aca="1" ref="N264" ca="1">IF(ISBLANK($F264),"",INDEX(CVCompList[Construction
'[h']],_xlfn.XMATCH($F264,CVCompList[items],0)))*J264</f>
        <v>2</v>
      </c>
      <c r="O264" s="37" cm="1">
        <f t="array" aca="1" ref="O264" ca="1">IF(ISBLANK($F264),"",INDEX(CVCompList[Debug/Tryout '[h']],_xlfn.XMATCH($F264,CVCompList[items],0)))*J264</f>
        <v>0</v>
      </c>
      <c r="P264" s="37" cm="1">
        <f t="array" aca="1" ref="P264" ca="1">IF(ISBLANK($F264),"",INDEX(CVCompList[Installation
'[h']],_xlfn.XMATCH($F264,CVCompList[items],0)))*J264</f>
        <v>2</v>
      </c>
      <c r="Q264" s="37" cm="1">
        <f t="array" ref="Q264">IF(ISBLANK($F264),"",INDEX(CVCompList[Start up @ Client '[h']],_xlfn.XMATCH($F264,CVCompList[items],0)))*K264</f>
        <v>0</v>
      </c>
      <c r="R264" s="37" cm="1">
        <f t="array" ref="R264">IF(ISBLANK($F264),"",INDEX(CVCompList[Materail
Rate
 '[$/qua']],_xlfn.XMATCH($F264,CVCompList[items],0)))</f>
        <v>1643</v>
      </c>
      <c r="S264" s="33">
        <f ca="1">M264*Drivers!$D$3</f>
        <v>0</v>
      </c>
      <c r="T264" s="33">
        <f ca="1">N264*Drivers!$D$3</f>
        <v>130</v>
      </c>
      <c r="U264" s="33">
        <f ca="1">O264*Drivers!$D$3</f>
        <v>0</v>
      </c>
      <c r="V264" s="33">
        <f ca="1">P264*Drivers!$D$3</f>
        <v>130</v>
      </c>
      <c r="W264" s="33">
        <f>Q264*Drivers!$D$3</f>
        <v>0</v>
      </c>
      <c r="X264" s="33">
        <f ca="1">R264*J264</f>
        <v>1643</v>
      </c>
      <c r="Y264" s="33">
        <f ca="1">SUM(S264:X264)</f>
        <v>1903</v>
      </c>
      <c r="Z264">
        <f ca="1">S264*($L264+1)</f>
        <v>0</v>
      </c>
      <c r="AA264">
        <f t="shared" ca="1" si="199"/>
        <v>188.5</v>
      </c>
      <c r="AB264">
        <f t="shared" ca="1" si="200"/>
        <v>0</v>
      </c>
      <c r="AC264">
        <f t="shared" ca="1" si="201"/>
        <v>188.5</v>
      </c>
      <c r="AD264">
        <f t="shared" si="202"/>
        <v>0</v>
      </c>
      <c r="AE264">
        <f ca="1">X264*(K264+1)</f>
        <v>2053.75</v>
      </c>
      <c r="AF264">
        <f ca="1">SUM(Z264:AE264)</f>
        <v>2430.75</v>
      </c>
    </row>
    <row r="265" spans="1:32">
      <c r="A265" t="str" cm="1">
        <f t="array" ref="A265">IF(ISBLANK($F265),"",INDEX(CVCompList[ID],_xlfn.XMATCH($F265,CVCompList[items],0)))</f>
        <v>CE2737</v>
      </c>
      <c r="E265">
        <v>2</v>
      </c>
      <c r="F265" t="s">
        <v>2910</v>
      </c>
      <c r="G265">
        <v>1</v>
      </c>
      <c r="H265">
        <v>1</v>
      </c>
      <c r="I265">
        <f ca="1">IF(ISBLANK(G265),"",G265*OFFSET(I265,-E265,-6))</f>
        <v>1</v>
      </c>
      <c r="J265">
        <f ca="1">IF(ISBLANK(H265),"",H265*OFFSET(J265,-E265,-6))</f>
        <v>1</v>
      </c>
      <c r="K265" s="10">
        <f>Drivers!$B$11</f>
        <v>0.25</v>
      </c>
      <c r="L265" s="10">
        <f>Drivers!$B$12</f>
        <v>0.45</v>
      </c>
      <c r="M265" s="37" cm="1">
        <f t="array" aca="1" ref="M265" ca="1">IF(ISBLANK($F265),"",INDEX(CVCompList[Design
'[h']],_xlfn.XMATCH($F265,CVCompList[items],0)))*I265</f>
        <v>0</v>
      </c>
      <c r="N265" s="37" cm="1">
        <f t="array" aca="1" ref="N265" ca="1">IF(ISBLANK($F265),"",INDEX(CVCompList[Construction
'[h']],_xlfn.XMATCH($F265,CVCompList[items],0)))*J265</f>
        <v>0.5</v>
      </c>
      <c r="O265" s="37" cm="1">
        <f t="array" aca="1" ref="O265" ca="1">IF(ISBLANK($F265),"",INDEX(CVCompList[Debug/Tryout '[h']],_xlfn.XMATCH($F265,CVCompList[items],0)))*J265</f>
        <v>0</v>
      </c>
      <c r="P265" s="37" cm="1">
        <f t="array" aca="1" ref="P265" ca="1">IF(ISBLANK($F265),"",INDEX(CVCompList[Installation
'[h']],_xlfn.XMATCH($F265,CVCompList[items],0)))*J265</f>
        <v>0.5</v>
      </c>
      <c r="Q265" s="37" cm="1">
        <f t="array" ref="Q265">IF(ISBLANK($F265),"",INDEX(CVCompList[Start up @ Client '[h']],_xlfn.XMATCH($F265,CVCompList[items],0)))*K265</f>
        <v>0</v>
      </c>
      <c r="R265" s="37" cm="1">
        <f t="array" ref="R265">IF(ISBLANK($F265),"",INDEX(CVCompList[Materail
Rate
 '[$/qua']],_xlfn.XMATCH($F265,CVCompList[items],0)))</f>
        <v>41.58</v>
      </c>
      <c r="S265" s="33">
        <f ca="1">M265*Drivers!$D$3</f>
        <v>0</v>
      </c>
      <c r="T265" s="33">
        <f ca="1">N265*Drivers!$D$3</f>
        <v>32.5</v>
      </c>
      <c r="U265" s="33">
        <f ca="1">O265*Drivers!$D$3</f>
        <v>0</v>
      </c>
      <c r="V265" s="33">
        <f ca="1">P265*Drivers!$D$3</f>
        <v>32.5</v>
      </c>
      <c r="W265" s="33">
        <f>Q265*Drivers!$D$3</f>
        <v>0</v>
      </c>
      <c r="X265" s="33">
        <f ca="1">R265*J265</f>
        <v>41.58</v>
      </c>
      <c r="Y265" s="33">
        <f ca="1">SUM(S265:X265)</f>
        <v>106.58</v>
      </c>
      <c r="Z265">
        <f ca="1">S265*($L265+1)</f>
        <v>0</v>
      </c>
      <c r="AA265">
        <f t="shared" ca="1" si="199"/>
        <v>47.125</v>
      </c>
      <c r="AB265">
        <f t="shared" ca="1" si="200"/>
        <v>0</v>
      </c>
      <c r="AC265">
        <f t="shared" ca="1" si="201"/>
        <v>47.125</v>
      </c>
      <c r="AD265">
        <f t="shared" si="202"/>
        <v>0</v>
      </c>
      <c r="AE265">
        <f ca="1">X265*(K265+1)</f>
        <v>51.974999999999994</v>
      </c>
      <c r="AF265">
        <f ca="1">SUM(Z265:AE265)</f>
        <v>146.22499999999999</v>
      </c>
    </row>
    <row r="266" spans="1:32">
      <c r="A266" t="str" cm="1">
        <f t="array" ref="A266">IF(ISBLANK($F266),"",INDEX(CVCompList[ID],_xlfn.XMATCH($F266,CVCompList[items],0)))</f>
        <v>CE2850</v>
      </c>
      <c r="E266">
        <v>3</v>
      </c>
      <c r="F266" t="s">
        <v>3022</v>
      </c>
      <c r="G266">
        <v>1</v>
      </c>
      <c r="H266">
        <v>1</v>
      </c>
      <c r="I266">
        <f ca="1">IF(ISBLANK(G266),"",G266*OFFSET(I266,-E266,-6))</f>
        <v>1</v>
      </c>
      <c r="J266">
        <f ca="1">IF(ISBLANK(H266),"",H266*OFFSET(J266,-E266,-6))</f>
        <v>1</v>
      </c>
      <c r="K266" s="10">
        <f>Drivers!$B$11</f>
        <v>0.25</v>
      </c>
      <c r="L266" s="10">
        <f>Drivers!$B$12</f>
        <v>0.45</v>
      </c>
      <c r="M266" s="37" cm="1">
        <f t="array" aca="1" ref="M266" ca="1">IF(ISBLANK($F266),"",INDEX(CVCompList[Design
'[h']],_xlfn.XMATCH($F266,CVCompList[items],0)))*I266</f>
        <v>0</v>
      </c>
      <c r="N266" s="37" cm="1">
        <f t="array" aca="1" ref="N266" ca="1">IF(ISBLANK($F266),"",INDEX(CVCompList[Construction
'[h']],_xlfn.XMATCH($F266,CVCompList[items],0)))*J266</f>
        <v>0.5</v>
      </c>
      <c r="O266" s="37" cm="1">
        <f t="array" aca="1" ref="O266" ca="1">IF(ISBLANK($F266),"",INDEX(CVCompList[Debug/Tryout '[h']],_xlfn.XMATCH($F266,CVCompList[items],0)))*J266</f>
        <v>0</v>
      </c>
      <c r="P266" s="37" cm="1">
        <f t="array" aca="1" ref="P266" ca="1">IF(ISBLANK($F266),"",INDEX(CVCompList[Installation
'[h']],_xlfn.XMATCH($F266,CVCompList[items],0)))*J266</f>
        <v>0.5</v>
      </c>
      <c r="Q266" s="37" cm="1">
        <f t="array" ref="Q266">IF(ISBLANK($F266),"",INDEX(CVCompList[Start up @ Client '[h']],_xlfn.XMATCH($F266,CVCompList[items],0)))*K266</f>
        <v>0</v>
      </c>
      <c r="R266" s="37" cm="1">
        <f t="array" ref="R266">IF(ISBLANK($F266),"",INDEX(CVCompList[Materail
Rate
 '[$/qua']],_xlfn.XMATCH($F266,CVCompList[items],0)))</f>
        <v>65.77</v>
      </c>
      <c r="S266" s="33">
        <f ca="1">M266*Drivers!$D$3</f>
        <v>0</v>
      </c>
      <c r="T266" s="33">
        <f ca="1">N266*Drivers!$D$3</f>
        <v>32.5</v>
      </c>
      <c r="U266" s="33">
        <f ca="1">O266*Drivers!$D$3</f>
        <v>0</v>
      </c>
      <c r="V266" s="33">
        <f ca="1">P266*Drivers!$D$3</f>
        <v>32.5</v>
      </c>
      <c r="W266" s="33">
        <f>Q266*Drivers!$D$3</f>
        <v>0</v>
      </c>
      <c r="X266" s="33">
        <f ca="1">R266*J266</f>
        <v>65.77</v>
      </c>
      <c r="Y266" s="33">
        <f ca="1">SUM(S266:X266)</f>
        <v>130.76999999999998</v>
      </c>
      <c r="Z266">
        <f ca="1">S266*($L266+1)</f>
        <v>0</v>
      </c>
      <c r="AA266">
        <f t="shared" ca="1" si="199"/>
        <v>47.125</v>
      </c>
      <c r="AB266">
        <f t="shared" ca="1" si="200"/>
        <v>0</v>
      </c>
      <c r="AC266">
        <f t="shared" ca="1" si="201"/>
        <v>47.125</v>
      </c>
      <c r="AD266">
        <f t="shared" si="202"/>
        <v>0</v>
      </c>
      <c r="AE266">
        <f ca="1">X266*(K266+1)</f>
        <v>82.212499999999991</v>
      </c>
      <c r="AF266">
        <f ca="1">SUM(Z266:AE266)</f>
        <v>176.46249999999998</v>
      </c>
    </row>
    <row r="267" spans="1:32" s="7" customFormat="1">
      <c r="B267" s="7" t="s">
        <v>3153</v>
      </c>
      <c r="C267" s="7">
        <v>1</v>
      </c>
      <c r="D267" s="7">
        <v>1</v>
      </c>
      <c r="K267" s="18"/>
      <c r="L267" s="18"/>
      <c r="M267" s="36">
        <f ca="1">SUM(M268:M271)</f>
        <v>0</v>
      </c>
      <c r="N267" s="36">
        <f ca="1">SUM(N268:N271)</f>
        <v>5.5</v>
      </c>
      <c r="O267" s="36">
        <f ca="1">SUM(O268:O271)</f>
        <v>0</v>
      </c>
      <c r="P267" s="36">
        <f ca="1">SUM(P268:P271)</f>
        <v>5.5</v>
      </c>
      <c r="Q267" s="36">
        <f>SUM(Q268:Q271)</f>
        <v>0</v>
      </c>
      <c r="R267" s="36"/>
      <c r="S267" s="35">
        <f t="shared" ref="S267:AF267" ca="1" si="211">SUM(S268:S271)</f>
        <v>0</v>
      </c>
      <c r="T267" s="35">
        <f t="shared" ca="1" si="211"/>
        <v>357.5</v>
      </c>
      <c r="U267" s="35">
        <f ca="1">SUM(U268:U271)</f>
        <v>0</v>
      </c>
      <c r="V267" s="35">
        <f t="shared" ca="1" si="211"/>
        <v>357.5</v>
      </c>
      <c r="W267" s="35">
        <f>SUM(W268:W271)</f>
        <v>0</v>
      </c>
      <c r="X267" s="35">
        <f t="shared" ca="1" si="211"/>
        <v>1929.36</v>
      </c>
      <c r="Y267" s="35">
        <f t="shared" ca="1" si="211"/>
        <v>2644.36</v>
      </c>
      <c r="Z267" s="7">
        <f t="shared" ca="1" si="211"/>
        <v>0</v>
      </c>
      <c r="AA267" s="7">
        <f t="shared" ca="1" si="211"/>
        <v>518.375</v>
      </c>
      <c r="AB267" s="7">
        <f ca="1">SUM(AB268:AB271)</f>
        <v>0</v>
      </c>
      <c r="AC267" s="7">
        <f t="shared" ca="1" si="211"/>
        <v>518.375</v>
      </c>
      <c r="AD267" s="7">
        <f>SUM(AD268:AD271)</f>
        <v>0</v>
      </c>
      <c r="AE267" s="7">
        <f t="shared" ca="1" si="211"/>
        <v>2411.6999999999998</v>
      </c>
      <c r="AF267" s="7">
        <f t="shared" ca="1" si="211"/>
        <v>3448.45</v>
      </c>
    </row>
    <row r="268" spans="1:32">
      <c r="A268" t="str" cm="1">
        <f t="array" ref="A268">IF(ISBLANK($F268),"",INDEX(CVCompList[ID],_xlfn.XMATCH($F268,CVCompList[items],0)))</f>
        <v>CE2751</v>
      </c>
      <c r="E268">
        <v>1</v>
      </c>
      <c r="F268" t="s">
        <v>2924</v>
      </c>
      <c r="G268">
        <v>1</v>
      </c>
      <c r="H268">
        <v>1</v>
      </c>
      <c r="I268">
        <f ca="1">IF(ISBLANK(G268),"",G268*OFFSET(I268,-E268,-6))</f>
        <v>1</v>
      </c>
      <c r="J268">
        <f ca="1">IF(ISBLANK(H268),"",H268*OFFSET(J268,-E268,-6))</f>
        <v>1</v>
      </c>
      <c r="K268" s="10">
        <f>Drivers!$B$11</f>
        <v>0.25</v>
      </c>
      <c r="L268" s="10">
        <f>Drivers!$B$12</f>
        <v>0.45</v>
      </c>
      <c r="M268" s="37" cm="1">
        <f t="array" aca="1" ref="M268" ca="1">IF(ISBLANK($F268),"",INDEX(CVCompList[Design
'[h']],_xlfn.XMATCH($F268,CVCompList[items],0)))*I268</f>
        <v>0</v>
      </c>
      <c r="N268" s="37" cm="1">
        <f t="array" aca="1" ref="N268" ca="1">IF(ISBLANK($F268),"",INDEX(CVCompList[Construction
'[h']],_xlfn.XMATCH($F268,CVCompList[items],0)))*J268</f>
        <v>4</v>
      </c>
      <c r="O268" s="37" cm="1">
        <f t="array" aca="1" ref="O268" ca="1">IF(ISBLANK($F268),"",INDEX(CVCompList[Debug/Tryout '[h']],_xlfn.XMATCH($F268,CVCompList[items],0)))*J268</f>
        <v>0</v>
      </c>
      <c r="P268" s="37" cm="1">
        <f t="array" aca="1" ref="P268" ca="1">IF(ISBLANK($F268),"",INDEX(CVCompList[Installation
'[h']],_xlfn.XMATCH($F268,CVCompList[items],0)))*J268</f>
        <v>4</v>
      </c>
      <c r="Q268" s="37" cm="1">
        <f t="array" ref="Q268">IF(ISBLANK($F268),"",INDEX(CVCompList[Start up @ Client '[h']],_xlfn.XMATCH($F268,CVCompList[items],0)))*K268</f>
        <v>0</v>
      </c>
      <c r="R268" s="37" cm="1">
        <f t="array" ref="R268">IF(ISBLANK($F268),"",INDEX(CVCompList[Materail
Rate
 '[$/qua']],_xlfn.XMATCH($F268,CVCompList[items],0)))</f>
        <v>1766</v>
      </c>
      <c r="S268" s="33">
        <f ca="1">M268*Drivers!$D$3</f>
        <v>0</v>
      </c>
      <c r="T268" s="33">
        <f ca="1">N268*Drivers!$D$3</f>
        <v>260</v>
      </c>
      <c r="U268" s="33">
        <f ca="1">O268*Drivers!$D$3</f>
        <v>0</v>
      </c>
      <c r="V268" s="33">
        <f ca="1">P268*Drivers!$D$3</f>
        <v>260</v>
      </c>
      <c r="W268" s="33">
        <f>Q268*Drivers!$D$3</f>
        <v>0</v>
      </c>
      <c r="X268" s="33">
        <f ca="1">R268*J268</f>
        <v>1766</v>
      </c>
      <c r="Y268" s="33">
        <f ca="1">SUM(S268:X268)</f>
        <v>2286</v>
      </c>
      <c r="Z268">
        <f ca="1">S268*($L268+1)</f>
        <v>0</v>
      </c>
      <c r="AA268">
        <f t="shared" ca="1" si="199"/>
        <v>377</v>
      </c>
      <c r="AB268">
        <f t="shared" ca="1" si="200"/>
        <v>0</v>
      </c>
      <c r="AC268">
        <f t="shared" ca="1" si="201"/>
        <v>377</v>
      </c>
      <c r="AD268">
        <f t="shared" si="202"/>
        <v>0</v>
      </c>
      <c r="AE268">
        <f ca="1">X268*(K268+1)</f>
        <v>2207.5</v>
      </c>
      <c r="AF268">
        <f ca="1">SUM(Z268:AE268)</f>
        <v>2961.5</v>
      </c>
    </row>
    <row r="269" spans="1:32">
      <c r="A269" t="str" cm="1">
        <f t="array" ref="A269">IF(ISBLANK($F269),"",INDEX(CVCompList[ID],_xlfn.XMATCH($F269,CVCompList[items],0)))</f>
        <v>CE2735</v>
      </c>
      <c r="E269">
        <v>2</v>
      </c>
      <c r="F269" t="s">
        <v>2908</v>
      </c>
      <c r="G269">
        <v>1</v>
      </c>
      <c r="H269">
        <v>1</v>
      </c>
      <c r="I269">
        <f ca="1">IF(ISBLANK(G269),"",G269*OFFSET(I269,-E269,-6))</f>
        <v>1</v>
      </c>
      <c r="J269">
        <f ca="1">IF(ISBLANK(H269),"",H269*OFFSET(J269,-E269,-6))</f>
        <v>1</v>
      </c>
      <c r="K269" s="10">
        <f>Drivers!$B$11</f>
        <v>0.25</v>
      </c>
      <c r="L269" s="10">
        <f>Drivers!$B$12</f>
        <v>0.45</v>
      </c>
      <c r="M269" s="37" cm="1">
        <f t="array" aca="1" ref="M269" ca="1">IF(ISBLANK($F269),"",INDEX(CVCompList[Design
'[h']],_xlfn.XMATCH($F269,CVCompList[items],0)))*I269</f>
        <v>0</v>
      </c>
      <c r="N269" s="37" cm="1">
        <f t="array" aca="1" ref="N269" ca="1">IF(ISBLANK($F269),"",INDEX(CVCompList[Construction
'[h']],_xlfn.XMATCH($F269,CVCompList[items],0)))*J269</f>
        <v>1</v>
      </c>
      <c r="O269" s="37" cm="1">
        <f t="array" aca="1" ref="O269" ca="1">IF(ISBLANK($F269),"",INDEX(CVCompList[Debug/Tryout '[h']],_xlfn.XMATCH($F269,CVCompList[items],0)))*J269</f>
        <v>0</v>
      </c>
      <c r="P269" s="37" cm="1">
        <f t="array" aca="1" ref="P269" ca="1">IF(ISBLANK($F269),"",INDEX(CVCompList[Installation
'[h']],_xlfn.XMATCH($F269,CVCompList[items],0)))*J269</f>
        <v>1</v>
      </c>
      <c r="Q269" s="37" cm="1">
        <f t="array" ref="Q269">IF(ISBLANK($F269),"",INDEX(CVCompList[Start up @ Client '[h']],_xlfn.XMATCH($F269,CVCompList[items],0)))*K269</f>
        <v>0</v>
      </c>
      <c r="R269" s="37" cm="1">
        <f t="array" ref="R269">IF(ISBLANK($F269),"",INDEX(CVCompList[Materail
Rate
 '[$/qua']],_xlfn.XMATCH($F269,CVCompList[items],0)))</f>
        <v>64.03</v>
      </c>
      <c r="S269" s="33">
        <f ca="1">M269*Drivers!$D$3</f>
        <v>0</v>
      </c>
      <c r="T269" s="33">
        <f ca="1">N269*Drivers!$D$3</f>
        <v>65</v>
      </c>
      <c r="U269" s="33">
        <f ca="1">O269*Drivers!$D$3</f>
        <v>0</v>
      </c>
      <c r="V269" s="33">
        <f ca="1">P269*Drivers!$D$3</f>
        <v>65</v>
      </c>
      <c r="W269" s="33">
        <f>Q269*Drivers!$D$3</f>
        <v>0</v>
      </c>
      <c r="X269" s="33">
        <f ca="1">R269*J269</f>
        <v>64.03</v>
      </c>
      <c r="Y269" s="33">
        <f ca="1">SUM(S269:X269)</f>
        <v>194.03</v>
      </c>
      <c r="Z269">
        <f ca="1">S269*($L269+1)</f>
        <v>0</v>
      </c>
      <c r="AA269">
        <f t="shared" ca="1" si="199"/>
        <v>94.25</v>
      </c>
      <c r="AB269">
        <f t="shared" ca="1" si="200"/>
        <v>0</v>
      </c>
      <c r="AC269">
        <f t="shared" ca="1" si="201"/>
        <v>94.25</v>
      </c>
      <c r="AD269">
        <f t="shared" si="202"/>
        <v>0</v>
      </c>
      <c r="AE269">
        <f ca="1">X269*(K269+1)</f>
        <v>80.037499999999994</v>
      </c>
      <c r="AF269">
        <f ca="1">SUM(Z269:AE269)</f>
        <v>268.53750000000002</v>
      </c>
    </row>
    <row r="270" spans="1:32">
      <c r="A270" t="str" cm="1">
        <f t="array" ref="A270">IF(ISBLANK($F270),"",INDEX(CVCompList[ID],_xlfn.XMATCH($F270,CVCompList[items],0)))</f>
        <v>CE2852</v>
      </c>
      <c r="E270">
        <v>3</v>
      </c>
      <c r="F270" t="s">
        <v>3024</v>
      </c>
      <c r="G270">
        <v>1</v>
      </c>
      <c r="H270">
        <v>1</v>
      </c>
      <c r="I270">
        <f ca="1">IF(ISBLANK(G270),"",G270*OFFSET(I270,-E270,-6))</f>
        <v>1</v>
      </c>
      <c r="J270">
        <f ca="1">IF(ISBLANK(H270),"",H270*OFFSET(J270,-E270,-6))</f>
        <v>1</v>
      </c>
      <c r="K270" s="10">
        <f>Drivers!$B$11</f>
        <v>0.25</v>
      </c>
      <c r="L270" s="10">
        <f>Drivers!$B$12</f>
        <v>0.45</v>
      </c>
      <c r="M270" s="37" cm="1">
        <f t="array" aca="1" ref="M270" ca="1">IF(ISBLANK($F270),"",INDEX(CVCompList[Design
'[h']],_xlfn.XMATCH($F270,CVCompList[items],0)))*I270</f>
        <v>0</v>
      </c>
      <c r="N270" s="37" cm="1">
        <f t="array" aca="1" ref="N270" ca="1">IF(ISBLANK($F270),"",INDEX(CVCompList[Construction
'[h']],_xlfn.XMATCH($F270,CVCompList[items],0)))*J270</f>
        <v>0.5</v>
      </c>
      <c r="O270" s="37" cm="1">
        <f t="array" aca="1" ref="O270" ca="1">IF(ISBLANK($F270),"",INDEX(CVCompList[Debug/Tryout '[h']],_xlfn.XMATCH($F270,CVCompList[items],0)))*J270</f>
        <v>0</v>
      </c>
      <c r="P270" s="37" cm="1">
        <f t="array" aca="1" ref="P270" ca="1">IF(ISBLANK($F270),"",INDEX(CVCompList[Installation
'[h']],_xlfn.XMATCH($F270,CVCompList[items],0)))*J270</f>
        <v>0.5</v>
      </c>
      <c r="Q270" s="37" cm="1">
        <f t="array" ref="Q270">IF(ISBLANK($F270),"",INDEX(CVCompList[Start up @ Client '[h']],_xlfn.XMATCH($F270,CVCompList[items],0)))*K270</f>
        <v>0</v>
      </c>
      <c r="R270" s="37" cm="1">
        <f t="array" ref="R270">IF(ISBLANK($F270),"",INDEX(CVCompList[Materail
Rate
 '[$/qua']],_xlfn.XMATCH($F270,CVCompList[items],0)))</f>
        <v>69.33</v>
      </c>
      <c r="S270" s="33">
        <f ca="1">M270*Drivers!$D$3</f>
        <v>0</v>
      </c>
      <c r="T270" s="33">
        <f ca="1">N270*Drivers!$D$3</f>
        <v>32.5</v>
      </c>
      <c r="U270" s="33">
        <f ca="1">O270*Drivers!$D$3</f>
        <v>0</v>
      </c>
      <c r="V270" s="33">
        <f ca="1">P270*Drivers!$D$3</f>
        <v>32.5</v>
      </c>
      <c r="W270" s="33">
        <f>Q270*Drivers!$D$3</f>
        <v>0</v>
      </c>
      <c r="X270" s="33">
        <f ca="1">R270*J270</f>
        <v>69.33</v>
      </c>
      <c r="Y270" s="33">
        <f ca="1">SUM(S270:X270)</f>
        <v>134.32999999999998</v>
      </c>
      <c r="Z270">
        <f ca="1">S270*($L270+1)</f>
        <v>0</v>
      </c>
      <c r="AA270">
        <f t="shared" ca="1" si="199"/>
        <v>47.125</v>
      </c>
      <c r="AB270">
        <f t="shared" ca="1" si="200"/>
        <v>0</v>
      </c>
      <c r="AC270">
        <f t="shared" ca="1" si="201"/>
        <v>47.125</v>
      </c>
      <c r="AD270">
        <f t="shared" si="202"/>
        <v>0</v>
      </c>
      <c r="AE270">
        <f ca="1">X270*(K270+1)</f>
        <v>86.662499999999994</v>
      </c>
      <c r="AF270">
        <f ca="1">SUM(Z270:AE270)</f>
        <v>180.91249999999999</v>
      </c>
    </row>
    <row r="271" spans="1:32">
      <c r="A271" t="str" cm="1">
        <f t="array" ref="A271">IF(ISBLANK($F271),"",INDEX(CVCompList[ID],_xlfn.XMATCH($F271,CVCompList[items],0)))</f>
        <v>CE2779</v>
      </c>
      <c r="E271">
        <v>4</v>
      </c>
      <c r="F271" t="s">
        <v>2952</v>
      </c>
      <c r="G271">
        <v>1</v>
      </c>
      <c r="H271">
        <v>1</v>
      </c>
      <c r="I271">
        <f ca="1">IF(ISBLANK(G271),"",G271*OFFSET(I271,-E271,-6))</f>
        <v>1</v>
      </c>
      <c r="J271">
        <f ca="1">IF(ISBLANK(H271),"",H271*OFFSET(J271,-E271,-6))</f>
        <v>1</v>
      </c>
      <c r="K271" s="10">
        <f>Drivers!$B$11</f>
        <v>0.25</v>
      </c>
      <c r="L271" s="10">
        <f>Drivers!$B$12</f>
        <v>0.45</v>
      </c>
      <c r="M271" s="37" cm="1">
        <f t="array" aca="1" ref="M271" ca="1">IF(ISBLANK($F271),"",INDEX(CVCompList[Design
'[h']],_xlfn.XMATCH($F271,CVCompList[items],0)))*I271</f>
        <v>0</v>
      </c>
      <c r="N271" s="37" cm="1">
        <f t="array" aca="1" ref="N271" ca="1">IF(ISBLANK($F271),"",INDEX(CVCompList[Construction
'[h']],_xlfn.XMATCH($F271,CVCompList[items],0)))*J271</f>
        <v>0</v>
      </c>
      <c r="O271" s="37" cm="1">
        <f t="array" aca="1" ref="O271" ca="1">IF(ISBLANK($F271),"",INDEX(CVCompList[Debug/Tryout '[h']],_xlfn.XMATCH($F271,CVCompList[items],0)))*J271</f>
        <v>0</v>
      </c>
      <c r="P271" s="37" cm="1">
        <f t="array" aca="1" ref="P271" ca="1">IF(ISBLANK($F271),"",INDEX(CVCompList[Installation
'[h']],_xlfn.XMATCH($F271,CVCompList[items],0)))*J271</f>
        <v>0</v>
      </c>
      <c r="Q271" s="37" cm="1">
        <f t="array" ref="Q271">IF(ISBLANK($F271),"",INDEX(CVCompList[Start up @ Client '[h']],_xlfn.XMATCH($F271,CVCompList[items],0)))*K271</f>
        <v>0</v>
      </c>
      <c r="R271" s="37" cm="1">
        <f t="array" ref="R271">IF(ISBLANK($F271),"",INDEX(CVCompList[Materail
Rate
 '[$/qua']],_xlfn.XMATCH($F271,CVCompList[items],0)))</f>
        <v>30</v>
      </c>
      <c r="S271" s="33">
        <f ca="1">M271*Drivers!$D$3</f>
        <v>0</v>
      </c>
      <c r="T271" s="33">
        <f ca="1">N271*Drivers!$D$3</f>
        <v>0</v>
      </c>
      <c r="U271" s="33">
        <f ca="1">O271*Drivers!$D$3</f>
        <v>0</v>
      </c>
      <c r="V271" s="33">
        <f ca="1">P271*Drivers!$D$3</f>
        <v>0</v>
      </c>
      <c r="W271" s="33">
        <f>Q271*Drivers!$D$3</f>
        <v>0</v>
      </c>
      <c r="X271" s="33">
        <f ca="1">R271*J271</f>
        <v>30</v>
      </c>
      <c r="Y271" s="33">
        <f ca="1">SUM(S271:X271)</f>
        <v>30</v>
      </c>
      <c r="Z271">
        <f ca="1">S271*($L271+1)</f>
        <v>0</v>
      </c>
      <c r="AA271">
        <f t="shared" ca="1" si="199"/>
        <v>0</v>
      </c>
      <c r="AB271">
        <f t="shared" ca="1" si="200"/>
        <v>0</v>
      </c>
      <c r="AC271">
        <f t="shared" ca="1" si="201"/>
        <v>0</v>
      </c>
      <c r="AD271">
        <f t="shared" si="202"/>
        <v>0</v>
      </c>
      <c r="AE271">
        <f ca="1">X271*(K271+1)</f>
        <v>37.5</v>
      </c>
      <c r="AF271">
        <f ca="1">SUM(Z271:AE271)</f>
        <v>37.5</v>
      </c>
    </row>
    <row r="272" spans="1:32" s="7" customFormat="1">
      <c r="B272" s="7" t="s">
        <v>3154</v>
      </c>
      <c r="C272" s="7">
        <v>1</v>
      </c>
      <c r="D272" s="7">
        <v>1</v>
      </c>
      <c r="K272" s="18"/>
      <c r="L272" s="18"/>
      <c r="M272" s="36">
        <f ca="1">SUM(M273:M279)</f>
        <v>0</v>
      </c>
      <c r="N272" s="36">
        <f ca="1">SUM(N273:N279)</f>
        <v>8</v>
      </c>
      <c r="O272" s="36">
        <f ca="1">SUM(O273:O279)</f>
        <v>0</v>
      </c>
      <c r="P272" s="36">
        <f ca="1">SUM(P273:P279)</f>
        <v>8</v>
      </c>
      <c r="Q272" s="36">
        <f>SUM(Q273:Q279)</f>
        <v>0</v>
      </c>
      <c r="R272" s="36"/>
      <c r="S272" s="35">
        <f t="shared" ref="S272:AF272" ca="1" si="212">SUM(S273:S279)</f>
        <v>0</v>
      </c>
      <c r="T272" s="35">
        <f t="shared" ca="1" si="212"/>
        <v>520</v>
      </c>
      <c r="U272" s="35">
        <f ca="1">SUM(U273:U279)</f>
        <v>0</v>
      </c>
      <c r="V272" s="35">
        <f t="shared" ca="1" si="212"/>
        <v>520</v>
      </c>
      <c r="W272" s="35">
        <f>SUM(W273:W279)</f>
        <v>0</v>
      </c>
      <c r="X272" s="35">
        <f t="shared" ca="1" si="212"/>
        <v>3596.9300000000003</v>
      </c>
      <c r="Y272" s="35">
        <f t="shared" ca="1" si="212"/>
        <v>4636.9299999999994</v>
      </c>
      <c r="Z272" s="7">
        <f t="shared" ca="1" si="212"/>
        <v>0</v>
      </c>
      <c r="AA272" s="7">
        <f t="shared" ca="1" si="212"/>
        <v>754</v>
      </c>
      <c r="AB272" s="7">
        <f ca="1">SUM(AB273:AB279)</f>
        <v>0</v>
      </c>
      <c r="AC272" s="7">
        <f t="shared" ca="1" si="212"/>
        <v>754</v>
      </c>
      <c r="AD272" s="7">
        <f>SUM(AD273:AD279)</f>
        <v>0</v>
      </c>
      <c r="AE272" s="7">
        <f t="shared" ca="1" si="212"/>
        <v>4496.1625000000013</v>
      </c>
      <c r="AF272" s="7">
        <f t="shared" ca="1" si="212"/>
        <v>6004.1625000000013</v>
      </c>
    </row>
    <row r="273" spans="1:32">
      <c r="A273" t="str" cm="1">
        <f t="array" ref="A273">IF(ISBLANK($F273),"",INDEX(CVCompList[ID],_xlfn.XMATCH($F273,CVCompList[items],0)))</f>
        <v>CE2752</v>
      </c>
      <c r="E273">
        <v>1</v>
      </c>
      <c r="F273" t="s">
        <v>2925</v>
      </c>
      <c r="G273">
        <v>1</v>
      </c>
      <c r="H273">
        <v>1</v>
      </c>
      <c r="I273">
        <f t="shared" ref="I273:I279" ca="1" si="213">IF(ISBLANK(G273),"",G273*OFFSET(I273,-E273,-6))</f>
        <v>1</v>
      </c>
      <c r="J273">
        <f t="shared" ref="J273:J279" ca="1" si="214">IF(ISBLANK(H273),"",H273*OFFSET(J273,-E273,-6))</f>
        <v>1</v>
      </c>
      <c r="K273" s="10">
        <f>Drivers!$B$11</f>
        <v>0.25</v>
      </c>
      <c r="L273" s="10">
        <f>Drivers!$B$12</f>
        <v>0.45</v>
      </c>
      <c r="M273" s="37" cm="1">
        <f t="array" aca="1" ref="M273" ca="1">IF(ISBLANK($F273),"",INDEX(CVCompList[Design
'[h']],_xlfn.XMATCH($F273,CVCompList[items],0)))*I273</f>
        <v>0</v>
      </c>
      <c r="N273" s="37" cm="1">
        <f t="array" aca="1" ref="N273" ca="1">IF(ISBLANK($F273),"",INDEX(CVCompList[Construction
'[h']],_xlfn.XMATCH($F273,CVCompList[items],0)))*J273</f>
        <v>4</v>
      </c>
      <c r="O273" s="37" cm="1">
        <f t="array" aca="1" ref="O273" ca="1">IF(ISBLANK($F273),"",INDEX(CVCompList[Debug/Tryout '[h']],_xlfn.XMATCH($F273,CVCompList[items],0)))*J273</f>
        <v>0</v>
      </c>
      <c r="P273" s="37" cm="1">
        <f t="array" aca="1" ref="P273" ca="1">IF(ISBLANK($F273),"",INDEX(CVCompList[Installation
'[h']],_xlfn.XMATCH($F273,CVCompList[items],0)))*J273</f>
        <v>4</v>
      </c>
      <c r="Q273" s="37" cm="1">
        <f t="array" ref="Q273">IF(ISBLANK($F273),"",INDEX(CVCompList[Start up @ Client '[h']],_xlfn.XMATCH($F273,CVCompList[items],0)))*K273</f>
        <v>0</v>
      </c>
      <c r="R273" s="37" cm="1">
        <f t="array" ref="R273">IF(ISBLANK($F273),"",INDEX(CVCompList[Materail
Rate
 '[$/qua']],_xlfn.XMATCH($F273,CVCompList[items],0)))</f>
        <v>3387</v>
      </c>
      <c r="S273" s="33">
        <f ca="1">M273*Drivers!$D$3</f>
        <v>0</v>
      </c>
      <c r="T273" s="33">
        <f ca="1">N273*Drivers!$D$3</f>
        <v>260</v>
      </c>
      <c r="U273" s="33">
        <f ca="1">O273*Drivers!$D$3</f>
        <v>0</v>
      </c>
      <c r="V273" s="33">
        <f ca="1">P273*Drivers!$D$3</f>
        <v>260</v>
      </c>
      <c r="W273" s="33">
        <f>Q273*Drivers!$D$3</f>
        <v>0</v>
      </c>
      <c r="X273" s="33">
        <f t="shared" ref="X273:X279" ca="1" si="215">R273*J273</f>
        <v>3387</v>
      </c>
      <c r="Y273" s="33">
        <f t="shared" ref="Y273:Y279" ca="1" si="216">SUM(S273:X273)</f>
        <v>3907</v>
      </c>
      <c r="Z273">
        <f t="shared" ref="Z273:Z279" ca="1" si="217">S273*($L273+1)</f>
        <v>0</v>
      </c>
      <c r="AA273">
        <f t="shared" ca="1" si="199"/>
        <v>377</v>
      </c>
      <c r="AB273">
        <f t="shared" ca="1" si="200"/>
        <v>0</v>
      </c>
      <c r="AC273">
        <f t="shared" ca="1" si="201"/>
        <v>377</v>
      </c>
      <c r="AD273">
        <f t="shared" si="202"/>
        <v>0</v>
      </c>
      <c r="AE273">
        <f t="shared" ref="AE273:AE279" ca="1" si="218">X273*(K273+1)</f>
        <v>4233.75</v>
      </c>
      <c r="AF273">
        <f t="shared" ref="AF273:AF279" ca="1" si="219">SUM(Z273:AE273)</f>
        <v>4987.75</v>
      </c>
    </row>
    <row r="274" spans="1:32">
      <c r="A274" t="str" cm="1">
        <f t="array" ref="A274">IF(ISBLANK($F274),"",INDEX(CVCompList[ID],_xlfn.XMATCH($F274,CVCompList[items],0)))</f>
        <v>CE2735</v>
      </c>
      <c r="E274">
        <v>2</v>
      </c>
      <c r="F274" t="s">
        <v>2908</v>
      </c>
      <c r="G274">
        <v>1</v>
      </c>
      <c r="H274">
        <v>1</v>
      </c>
      <c r="I274">
        <f t="shared" ca="1" si="213"/>
        <v>1</v>
      </c>
      <c r="J274">
        <f t="shared" ca="1" si="214"/>
        <v>1</v>
      </c>
      <c r="K274" s="10">
        <f>Drivers!$B$11</f>
        <v>0.25</v>
      </c>
      <c r="L274" s="10">
        <f>Drivers!$B$12</f>
        <v>0.45</v>
      </c>
      <c r="M274" s="37" cm="1">
        <f t="array" aca="1" ref="M274" ca="1">IF(ISBLANK($F274),"",INDEX(CVCompList[Design
'[h']],_xlfn.XMATCH($F274,CVCompList[items],0)))*I274</f>
        <v>0</v>
      </c>
      <c r="N274" s="37" cm="1">
        <f t="array" aca="1" ref="N274" ca="1">IF(ISBLANK($F274),"",INDEX(CVCompList[Construction
'[h']],_xlfn.XMATCH($F274,CVCompList[items],0)))*J274</f>
        <v>1</v>
      </c>
      <c r="O274" s="37" cm="1">
        <f t="array" aca="1" ref="O274" ca="1">IF(ISBLANK($F274),"",INDEX(CVCompList[Debug/Tryout '[h']],_xlfn.XMATCH($F274,CVCompList[items],0)))*J274</f>
        <v>0</v>
      </c>
      <c r="P274" s="37" cm="1">
        <f t="array" aca="1" ref="P274" ca="1">IF(ISBLANK($F274),"",INDEX(CVCompList[Installation
'[h']],_xlfn.XMATCH($F274,CVCompList[items],0)))*J274</f>
        <v>1</v>
      </c>
      <c r="Q274" s="37" cm="1">
        <f t="array" ref="Q274">IF(ISBLANK($F274),"",INDEX(CVCompList[Start up @ Client '[h']],_xlfn.XMATCH($F274,CVCompList[items],0)))*K274</f>
        <v>0</v>
      </c>
      <c r="R274" s="37" cm="1">
        <f t="array" ref="R274">IF(ISBLANK($F274),"",INDEX(CVCompList[Materail
Rate
 '[$/qua']],_xlfn.XMATCH($F274,CVCompList[items],0)))</f>
        <v>64.03</v>
      </c>
      <c r="S274" s="33">
        <f ca="1">M274*Drivers!$D$3</f>
        <v>0</v>
      </c>
      <c r="T274" s="33">
        <f ca="1">N274*Drivers!$D$3</f>
        <v>65</v>
      </c>
      <c r="U274" s="33">
        <f ca="1">O274*Drivers!$D$3</f>
        <v>0</v>
      </c>
      <c r="V274" s="33">
        <f ca="1">P274*Drivers!$D$3</f>
        <v>65</v>
      </c>
      <c r="W274" s="33">
        <f>Q274*Drivers!$D$3</f>
        <v>0</v>
      </c>
      <c r="X274" s="33">
        <f t="shared" ca="1" si="215"/>
        <v>64.03</v>
      </c>
      <c r="Y274" s="33">
        <f t="shared" ca="1" si="216"/>
        <v>194.03</v>
      </c>
      <c r="Z274">
        <f t="shared" ca="1" si="217"/>
        <v>0</v>
      </c>
      <c r="AA274">
        <f t="shared" ca="1" si="199"/>
        <v>94.25</v>
      </c>
      <c r="AB274">
        <f t="shared" ca="1" si="200"/>
        <v>0</v>
      </c>
      <c r="AC274">
        <f t="shared" ca="1" si="201"/>
        <v>94.25</v>
      </c>
      <c r="AD274">
        <f t="shared" si="202"/>
        <v>0</v>
      </c>
      <c r="AE274">
        <f t="shared" ca="1" si="218"/>
        <v>80.037499999999994</v>
      </c>
      <c r="AF274">
        <f t="shared" ca="1" si="219"/>
        <v>268.53750000000002</v>
      </c>
    </row>
    <row r="275" spans="1:32">
      <c r="A275" t="str" cm="1">
        <f t="array" ref="A275">IF(ISBLANK($F275),"",INDEX(CVCompList[ID],_xlfn.XMATCH($F275,CVCompList[items],0)))</f>
        <v>CE2736</v>
      </c>
      <c r="E275">
        <v>3</v>
      </c>
      <c r="F275" t="s">
        <v>2909</v>
      </c>
      <c r="G275">
        <v>1</v>
      </c>
      <c r="H275">
        <v>1</v>
      </c>
      <c r="I275">
        <f t="shared" ca="1" si="213"/>
        <v>1</v>
      </c>
      <c r="J275">
        <f t="shared" ca="1" si="214"/>
        <v>1</v>
      </c>
      <c r="K275" s="10">
        <f>Drivers!$B$11</f>
        <v>0.25</v>
      </c>
      <c r="L275" s="10">
        <f>Drivers!$B$12</f>
        <v>0.45</v>
      </c>
      <c r="M275" s="37" cm="1">
        <f t="array" aca="1" ref="M275" ca="1">IF(ISBLANK($F275),"",INDEX(CVCompList[Design
'[h']],_xlfn.XMATCH($F275,CVCompList[items],0)))*I275</f>
        <v>0</v>
      </c>
      <c r="N275" s="37" cm="1">
        <f t="array" aca="1" ref="N275" ca="1">IF(ISBLANK($F275),"",INDEX(CVCompList[Construction
'[h']],_xlfn.XMATCH($F275,CVCompList[items],0)))*J275</f>
        <v>1</v>
      </c>
      <c r="O275" s="37" cm="1">
        <f t="array" aca="1" ref="O275" ca="1">IF(ISBLANK($F275),"",INDEX(CVCompList[Debug/Tryout '[h']],_xlfn.XMATCH($F275,CVCompList[items],0)))*J275</f>
        <v>0</v>
      </c>
      <c r="P275" s="37" cm="1">
        <f t="array" aca="1" ref="P275" ca="1">IF(ISBLANK($F275),"",INDEX(CVCompList[Installation
'[h']],_xlfn.XMATCH($F275,CVCompList[items],0)))*J275</f>
        <v>1</v>
      </c>
      <c r="Q275" s="37" cm="1">
        <f t="array" ref="Q275">IF(ISBLANK($F275),"",INDEX(CVCompList[Start up @ Client '[h']],_xlfn.XMATCH($F275,CVCompList[items],0)))*K275</f>
        <v>0</v>
      </c>
      <c r="R275" s="37" cm="1">
        <f t="array" ref="R275">IF(ISBLANK($F275),"",INDEX(CVCompList[Materail
Rate
 '[$/qua']],_xlfn.XMATCH($F275,CVCompList[items],0)))</f>
        <v>18.29</v>
      </c>
      <c r="S275" s="33">
        <f ca="1">M275*Drivers!$D$3</f>
        <v>0</v>
      </c>
      <c r="T275" s="33">
        <f ca="1">N275*Drivers!$D$3</f>
        <v>65</v>
      </c>
      <c r="U275" s="33">
        <f ca="1">O275*Drivers!$D$3</f>
        <v>0</v>
      </c>
      <c r="V275" s="33">
        <f ca="1">P275*Drivers!$D$3</f>
        <v>65</v>
      </c>
      <c r="W275" s="33">
        <f>Q275*Drivers!$D$3</f>
        <v>0</v>
      </c>
      <c r="X275" s="33">
        <f t="shared" ca="1" si="215"/>
        <v>18.29</v>
      </c>
      <c r="Y275" s="33">
        <f t="shared" ca="1" si="216"/>
        <v>148.29</v>
      </c>
      <c r="Z275">
        <f t="shared" ca="1" si="217"/>
        <v>0</v>
      </c>
      <c r="AA275">
        <f t="shared" ca="1" si="199"/>
        <v>94.25</v>
      </c>
      <c r="AB275">
        <f t="shared" ca="1" si="200"/>
        <v>0</v>
      </c>
      <c r="AC275">
        <f t="shared" ca="1" si="201"/>
        <v>94.25</v>
      </c>
      <c r="AD275">
        <f t="shared" si="202"/>
        <v>0</v>
      </c>
      <c r="AE275">
        <f t="shared" ca="1" si="218"/>
        <v>22.862499999999997</v>
      </c>
      <c r="AF275">
        <f t="shared" ca="1" si="219"/>
        <v>211.36250000000001</v>
      </c>
    </row>
    <row r="276" spans="1:32">
      <c r="A276" t="str" cm="1">
        <f t="array" ref="A276">IF(ISBLANK($F276),"",INDEX(CVCompList[ID],_xlfn.XMATCH($F276,CVCompList[items],0)))</f>
        <v>CE2854</v>
      </c>
      <c r="E276">
        <v>4</v>
      </c>
      <c r="F276" t="s">
        <v>3026</v>
      </c>
      <c r="G276">
        <v>1</v>
      </c>
      <c r="H276">
        <v>1</v>
      </c>
      <c r="I276">
        <f t="shared" ca="1" si="213"/>
        <v>1</v>
      </c>
      <c r="J276">
        <f t="shared" ca="1" si="214"/>
        <v>1</v>
      </c>
      <c r="K276" s="10">
        <f>Drivers!$B$11</f>
        <v>0.25</v>
      </c>
      <c r="L276" s="10">
        <f>Drivers!$B$12</f>
        <v>0.45</v>
      </c>
      <c r="M276" s="37" cm="1">
        <f t="array" aca="1" ref="M276" ca="1">IF(ISBLANK($F276),"",INDEX(CVCompList[Design
'[h']],_xlfn.XMATCH($F276,CVCompList[items],0)))*I276</f>
        <v>0</v>
      </c>
      <c r="N276" s="37" cm="1">
        <f t="array" aca="1" ref="N276" ca="1">IF(ISBLANK($F276),"",INDEX(CVCompList[Construction
'[h']],_xlfn.XMATCH($F276,CVCompList[items],0)))*J276</f>
        <v>0.5</v>
      </c>
      <c r="O276" s="37" cm="1">
        <f t="array" aca="1" ref="O276" ca="1">IF(ISBLANK($F276),"",INDEX(CVCompList[Debug/Tryout '[h']],_xlfn.XMATCH($F276,CVCompList[items],0)))*J276</f>
        <v>0</v>
      </c>
      <c r="P276" s="37" cm="1">
        <f t="array" aca="1" ref="P276" ca="1">IF(ISBLANK($F276),"",INDEX(CVCompList[Installation
'[h']],_xlfn.XMATCH($F276,CVCompList[items],0)))*J276</f>
        <v>0.5</v>
      </c>
      <c r="Q276" s="37" cm="1">
        <f t="array" ref="Q276">IF(ISBLANK($F276),"",INDEX(CVCompList[Start up @ Client '[h']],_xlfn.XMATCH($F276,CVCompList[items],0)))*K276</f>
        <v>0</v>
      </c>
      <c r="R276" s="37" cm="1">
        <f t="array" ref="R276">IF(ISBLANK($F276),"",INDEX(CVCompList[Materail
Rate
 '[$/qua']],_xlfn.XMATCH($F276,CVCompList[items],0)))</f>
        <v>16.25</v>
      </c>
      <c r="S276" s="33">
        <f ca="1">M276*Drivers!$D$3</f>
        <v>0</v>
      </c>
      <c r="T276" s="33">
        <f ca="1">N276*Drivers!$D$3</f>
        <v>32.5</v>
      </c>
      <c r="U276" s="33">
        <f ca="1">O276*Drivers!$D$3</f>
        <v>0</v>
      </c>
      <c r="V276" s="33">
        <f ca="1">P276*Drivers!$D$3</f>
        <v>32.5</v>
      </c>
      <c r="W276" s="33">
        <f>Q276*Drivers!$D$3</f>
        <v>0</v>
      </c>
      <c r="X276" s="33">
        <f t="shared" ca="1" si="215"/>
        <v>16.25</v>
      </c>
      <c r="Y276" s="33">
        <f t="shared" ca="1" si="216"/>
        <v>81.25</v>
      </c>
      <c r="Z276">
        <f t="shared" ca="1" si="217"/>
        <v>0</v>
      </c>
      <c r="AA276">
        <f t="shared" ca="1" si="199"/>
        <v>47.125</v>
      </c>
      <c r="AB276">
        <f t="shared" ca="1" si="200"/>
        <v>0</v>
      </c>
      <c r="AC276">
        <f t="shared" ca="1" si="201"/>
        <v>47.125</v>
      </c>
      <c r="AD276">
        <f t="shared" si="202"/>
        <v>0</v>
      </c>
      <c r="AE276">
        <f t="shared" ca="1" si="218"/>
        <v>20.3125</v>
      </c>
      <c r="AF276">
        <f t="shared" ca="1" si="219"/>
        <v>114.5625</v>
      </c>
    </row>
    <row r="277" spans="1:32">
      <c r="A277" t="str" cm="1">
        <f t="array" ref="A277">IF(ISBLANK($F277),"",INDEX(CVCompList[ID],_xlfn.XMATCH($F277,CVCompList[items],0)))</f>
        <v>CE2737</v>
      </c>
      <c r="E277">
        <v>5</v>
      </c>
      <c r="F277" t="s">
        <v>2910</v>
      </c>
      <c r="G277">
        <v>1</v>
      </c>
      <c r="H277">
        <v>1</v>
      </c>
      <c r="I277">
        <f t="shared" ca="1" si="213"/>
        <v>1</v>
      </c>
      <c r="J277">
        <f t="shared" ca="1" si="214"/>
        <v>1</v>
      </c>
      <c r="K277" s="10">
        <f>Drivers!$B$11</f>
        <v>0.25</v>
      </c>
      <c r="L277" s="10">
        <f>Drivers!$B$12</f>
        <v>0.45</v>
      </c>
      <c r="M277" s="37" cm="1">
        <f t="array" aca="1" ref="M277" ca="1">IF(ISBLANK($F277),"",INDEX(CVCompList[Design
'[h']],_xlfn.XMATCH($F277,CVCompList[items],0)))*I277</f>
        <v>0</v>
      </c>
      <c r="N277" s="37" cm="1">
        <f t="array" aca="1" ref="N277" ca="1">IF(ISBLANK($F277),"",INDEX(CVCompList[Construction
'[h']],_xlfn.XMATCH($F277,CVCompList[items],0)))*J277</f>
        <v>0.5</v>
      </c>
      <c r="O277" s="37" cm="1">
        <f t="array" aca="1" ref="O277" ca="1">IF(ISBLANK($F277),"",INDEX(CVCompList[Debug/Tryout '[h']],_xlfn.XMATCH($F277,CVCompList[items],0)))*J277</f>
        <v>0</v>
      </c>
      <c r="P277" s="37" cm="1">
        <f t="array" aca="1" ref="P277" ca="1">IF(ISBLANK($F277),"",INDEX(CVCompList[Installation
'[h']],_xlfn.XMATCH($F277,CVCompList[items],0)))*J277</f>
        <v>0.5</v>
      </c>
      <c r="Q277" s="37" cm="1">
        <f t="array" ref="Q277">IF(ISBLANK($F277),"",INDEX(CVCompList[Start up @ Client '[h']],_xlfn.XMATCH($F277,CVCompList[items],0)))*K277</f>
        <v>0</v>
      </c>
      <c r="R277" s="37" cm="1">
        <f t="array" ref="R277">IF(ISBLANK($F277),"",INDEX(CVCompList[Materail
Rate
 '[$/qua']],_xlfn.XMATCH($F277,CVCompList[items],0)))</f>
        <v>41.58</v>
      </c>
      <c r="S277" s="33">
        <f ca="1">M277*Drivers!$D$3</f>
        <v>0</v>
      </c>
      <c r="T277" s="33">
        <f ca="1">N277*Drivers!$D$3</f>
        <v>32.5</v>
      </c>
      <c r="U277" s="33">
        <f ca="1">O277*Drivers!$D$3</f>
        <v>0</v>
      </c>
      <c r="V277" s="33">
        <f ca="1">P277*Drivers!$D$3</f>
        <v>32.5</v>
      </c>
      <c r="W277" s="33">
        <f>Q277*Drivers!$D$3</f>
        <v>0</v>
      </c>
      <c r="X277" s="33">
        <f t="shared" ca="1" si="215"/>
        <v>41.58</v>
      </c>
      <c r="Y277" s="33">
        <f t="shared" ca="1" si="216"/>
        <v>106.58</v>
      </c>
      <c r="Z277">
        <f t="shared" ca="1" si="217"/>
        <v>0</v>
      </c>
      <c r="AA277">
        <f t="shared" ca="1" si="199"/>
        <v>47.125</v>
      </c>
      <c r="AB277">
        <f t="shared" ca="1" si="200"/>
        <v>0</v>
      </c>
      <c r="AC277">
        <f t="shared" ca="1" si="201"/>
        <v>47.125</v>
      </c>
      <c r="AD277">
        <f t="shared" si="202"/>
        <v>0</v>
      </c>
      <c r="AE277">
        <f t="shared" ca="1" si="218"/>
        <v>51.974999999999994</v>
      </c>
      <c r="AF277">
        <f t="shared" ca="1" si="219"/>
        <v>146.22499999999999</v>
      </c>
    </row>
    <row r="278" spans="1:32">
      <c r="A278" t="str" cm="1">
        <f t="array" ref="A278">IF(ISBLANK($F278),"",INDEX(CVCompList[ID],_xlfn.XMATCH($F278,CVCompList[items],0)))</f>
        <v>CE2773</v>
      </c>
      <c r="E278">
        <v>6</v>
      </c>
      <c r="F278" t="s">
        <v>2946</v>
      </c>
      <c r="G278">
        <v>1</v>
      </c>
      <c r="H278">
        <v>1</v>
      </c>
      <c r="I278">
        <f t="shared" ca="1" si="213"/>
        <v>1</v>
      </c>
      <c r="J278">
        <f t="shared" ca="1" si="214"/>
        <v>1</v>
      </c>
      <c r="K278" s="10">
        <f>Drivers!$B$11</f>
        <v>0.25</v>
      </c>
      <c r="L278" s="10">
        <f>Drivers!$B$12</f>
        <v>0.45</v>
      </c>
      <c r="M278" s="37" cm="1">
        <f t="array" aca="1" ref="M278" ca="1">IF(ISBLANK($F278),"",INDEX(CVCompList[Design
'[h']],_xlfn.XMATCH($F278,CVCompList[items],0)))*I278</f>
        <v>0</v>
      </c>
      <c r="N278" s="37" cm="1">
        <f t="array" aca="1" ref="N278" ca="1">IF(ISBLANK($F278),"",INDEX(CVCompList[Construction
'[h']],_xlfn.XMATCH($F278,CVCompList[items],0)))*J278</f>
        <v>0.5</v>
      </c>
      <c r="O278" s="37" cm="1">
        <f t="array" aca="1" ref="O278" ca="1">IF(ISBLANK($F278),"",INDEX(CVCompList[Debug/Tryout '[h']],_xlfn.XMATCH($F278,CVCompList[items],0)))*J278</f>
        <v>0</v>
      </c>
      <c r="P278" s="37" cm="1">
        <f t="array" aca="1" ref="P278" ca="1">IF(ISBLANK($F278),"",INDEX(CVCompList[Installation
'[h']],_xlfn.XMATCH($F278,CVCompList[items],0)))*J278</f>
        <v>0.5</v>
      </c>
      <c r="Q278" s="37" cm="1">
        <f t="array" ref="Q278">IF(ISBLANK($F278),"",INDEX(CVCompList[Start up @ Client '[h']],_xlfn.XMATCH($F278,CVCompList[items],0)))*K278</f>
        <v>0</v>
      </c>
      <c r="R278" s="37" cm="1">
        <f t="array" ref="R278">IF(ISBLANK($F278),"",INDEX(CVCompList[Materail
Rate
 '[$/qua']],_xlfn.XMATCH($F278,CVCompList[items],0)))</f>
        <v>32.5</v>
      </c>
      <c r="S278" s="33">
        <f ca="1">M278*Drivers!$D$3</f>
        <v>0</v>
      </c>
      <c r="T278" s="33">
        <f ca="1">N278*Drivers!$D$3</f>
        <v>32.5</v>
      </c>
      <c r="U278" s="33">
        <f ca="1">O278*Drivers!$D$3</f>
        <v>0</v>
      </c>
      <c r="V278" s="33">
        <f ca="1">P278*Drivers!$D$3</f>
        <v>32.5</v>
      </c>
      <c r="W278" s="33">
        <f>Q278*Drivers!$D$3</f>
        <v>0</v>
      </c>
      <c r="X278" s="33">
        <f t="shared" ca="1" si="215"/>
        <v>32.5</v>
      </c>
      <c r="Y278" s="33">
        <f t="shared" ca="1" si="216"/>
        <v>97.5</v>
      </c>
      <c r="Z278">
        <f t="shared" ca="1" si="217"/>
        <v>0</v>
      </c>
      <c r="AA278">
        <f t="shared" ca="1" si="199"/>
        <v>47.125</v>
      </c>
      <c r="AB278">
        <f t="shared" ca="1" si="200"/>
        <v>0</v>
      </c>
      <c r="AC278">
        <f t="shared" ca="1" si="201"/>
        <v>47.125</v>
      </c>
      <c r="AD278">
        <f t="shared" si="202"/>
        <v>0</v>
      </c>
      <c r="AE278">
        <f t="shared" ca="1" si="218"/>
        <v>40.625</v>
      </c>
      <c r="AF278">
        <f t="shared" ca="1" si="219"/>
        <v>134.875</v>
      </c>
    </row>
    <row r="279" spans="1:32">
      <c r="A279" t="str" cm="1">
        <f t="array" ref="A279">IF(ISBLANK($F279),"",INDEX(CVCompList[ID],_xlfn.XMATCH($F279,CVCompList[items],0)))</f>
        <v>CE2851</v>
      </c>
      <c r="E279">
        <v>7</v>
      </c>
      <c r="F279" t="s">
        <v>3023</v>
      </c>
      <c r="G279">
        <v>1</v>
      </c>
      <c r="H279">
        <v>1</v>
      </c>
      <c r="I279">
        <f t="shared" ca="1" si="213"/>
        <v>1</v>
      </c>
      <c r="J279">
        <f t="shared" ca="1" si="214"/>
        <v>1</v>
      </c>
      <c r="K279" s="10">
        <f>Drivers!$B$11</f>
        <v>0.25</v>
      </c>
      <c r="L279" s="10">
        <f>Drivers!$B$12</f>
        <v>0.45</v>
      </c>
      <c r="M279" s="37" cm="1">
        <f t="array" aca="1" ref="M279" ca="1">IF(ISBLANK($F279),"",INDEX(CVCompList[Design
'[h']],_xlfn.XMATCH($F279,CVCompList[items],0)))*I279</f>
        <v>0</v>
      </c>
      <c r="N279" s="37" cm="1">
        <f t="array" aca="1" ref="N279" ca="1">IF(ISBLANK($F279),"",INDEX(CVCompList[Construction
'[h']],_xlfn.XMATCH($F279,CVCompList[items],0)))*J279</f>
        <v>0.5</v>
      </c>
      <c r="O279" s="37" cm="1">
        <f t="array" aca="1" ref="O279" ca="1">IF(ISBLANK($F279),"",INDEX(CVCompList[Debug/Tryout '[h']],_xlfn.XMATCH($F279,CVCompList[items],0)))*J279</f>
        <v>0</v>
      </c>
      <c r="P279" s="37" cm="1">
        <f t="array" aca="1" ref="P279" ca="1">IF(ISBLANK($F279),"",INDEX(CVCompList[Installation
'[h']],_xlfn.XMATCH($F279,CVCompList[items],0)))*J279</f>
        <v>0.5</v>
      </c>
      <c r="Q279" s="37" cm="1">
        <f t="array" ref="Q279">IF(ISBLANK($F279),"",INDEX(CVCompList[Start up @ Client '[h']],_xlfn.XMATCH($F279,CVCompList[items],0)))*K279</f>
        <v>0</v>
      </c>
      <c r="R279" s="37" cm="1">
        <f t="array" ref="R279">IF(ISBLANK($F279),"",INDEX(CVCompList[Materail
Rate
 '[$/qua']],_xlfn.XMATCH($F279,CVCompList[items],0)))</f>
        <v>37.28</v>
      </c>
      <c r="S279" s="33">
        <f ca="1">M279*Drivers!$D$3</f>
        <v>0</v>
      </c>
      <c r="T279" s="33">
        <f ca="1">N279*Drivers!$D$3</f>
        <v>32.5</v>
      </c>
      <c r="U279" s="33">
        <f ca="1">O279*Drivers!$D$3</f>
        <v>0</v>
      </c>
      <c r="V279" s="33">
        <f ca="1">P279*Drivers!$D$3</f>
        <v>32.5</v>
      </c>
      <c r="W279" s="33">
        <f>Q279*Drivers!$D$3</f>
        <v>0</v>
      </c>
      <c r="X279" s="33">
        <f t="shared" ca="1" si="215"/>
        <v>37.28</v>
      </c>
      <c r="Y279" s="33">
        <f t="shared" ca="1" si="216"/>
        <v>102.28</v>
      </c>
      <c r="Z279">
        <f t="shared" ca="1" si="217"/>
        <v>0</v>
      </c>
      <c r="AA279">
        <f t="shared" ca="1" si="199"/>
        <v>47.125</v>
      </c>
      <c r="AB279">
        <f t="shared" ca="1" si="200"/>
        <v>0</v>
      </c>
      <c r="AC279">
        <f t="shared" ca="1" si="201"/>
        <v>47.125</v>
      </c>
      <c r="AD279">
        <f t="shared" si="202"/>
        <v>0</v>
      </c>
      <c r="AE279">
        <f t="shared" ca="1" si="218"/>
        <v>46.6</v>
      </c>
      <c r="AF279">
        <f t="shared" ca="1" si="219"/>
        <v>140.85</v>
      </c>
    </row>
    <row r="280" spans="1:32" s="7" customFormat="1">
      <c r="B280" s="7" t="s">
        <v>3231</v>
      </c>
      <c r="C280" s="7">
        <v>1</v>
      </c>
      <c r="D280" s="7">
        <v>1</v>
      </c>
      <c r="K280" s="18"/>
      <c r="L280" s="18"/>
      <c r="M280" s="36">
        <f ca="1">SUM(M281:M284)</f>
        <v>0</v>
      </c>
      <c r="N280" s="36">
        <f ca="1">SUM(N281:N284)</f>
        <v>16</v>
      </c>
      <c r="O280" s="36">
        <f ca="1">SUM(O281:O284)</f>
        <v>0</v>
      </c>
      <c r="P280" s="36">
        <f ca="1">SUM(P281:P284)</f>
        <v>16</v>
      </c>
      <c r="Q280" s="36">
        <f>SUM(Q281:Q284)</f>
        <v>0</v>
      </c>
      <c r="R280" s="36"/>
      <c r="S280" s="35">
        <f t="shared" ref="S280:AF280" ca="1" si="220">SUM(S281:S284)</f>
        <v>0</v>
      </c>
      <c r="T280" s="35">
        <f t="shared" ca="1" si="220"/>
        <v>1040</v>
      </c>
      <c r="U280" s="35">
        <f ca="1">SUM(U281:U284)</f>
        <v>0</v>
      </c>
      <c r="V280" s="35">
        <f t="shared" ca="1" si="220"/>
        <v>1040</v>
      </c>
      <c r="W280" s="35">
        <f>SUM(W281:W284)</f>
        <v>0</v>
      </c>
      <c r="X280" s="35">
        <f t="shared" ca="1" si="220"/>
        <v>16624</v>
      </c>
      <c r="Y280" s="35">
        <f t="shared" ca="1" si="220"/>
        <v>18704</v>
      </c>
      <c r="Z280" s="7">
        <f t="shared" ca="1" si="220"/>
        <v>0</v>
      </c>
      <c r="AA280" s="7">
        <f t="shared" ca="1" si="220"/>
        <v>1508</v>
      </c>
      <c r="AB280" s="7">
        <f ca="1">SUM(AB281:AB284)</f>
        <v>0</v>
      </c>
      <c r="AC280" s="7">
        <f t="shared" ca="1" si="220"/>
        <v>1508</v>
      </c>
      <c r="AD280" s="7">
        <f>SUM(AD281:AD284)</f>
        <v>0</v>
      </c>
      <c r="AE280" s="7">
        <f t="shared" ca="1" si="220"/>
        <v>20780</v>
      </c>
      <c r="AF280" s="7">
        <f t="shared" ca="1" si="220"/>
        <v>23796</v>
      </c>
    </row>
    <row r="281" spans="1:32">
      <c r="A281" t="str" cm="1">
        <f t="array" ref="A281">IF(ISBLANK($F281),"",INDEX(CVCompList[ID],_xlfn.XMATCH($F281,CVCompList[items],0)))</f>
        <v>CE2745</v>
      </c>
      <c r="E281">
        <v>1</v>
      </c>
      <c r="F281" t="s">
        <v>2918</v>
      </c>
      <c r="G281">
        <v>2</v>
      </c>
      <c r="H281">
        <v>2</v>
      </c>
      <c r="I281">
        <f ca="1">IF(ISBLANK(G281),"",G281*OFFSET(I281,-E281,-6))</f>
        <v>2</v>
      </c>
      <c r="J281">
        <f ca="1">IF(ISBLANK(H281),"",H281*OFFSET(J281,-E281,-6))</f>
        <v>2</v>
      </c>
      <c r="K281" s="10">
        <f>Drivers!$B$11</f>
        <v>0.25</v>
      </c>
      <c r="L281" s="10">
        <f>Drivers!$B$12</f>
        <v>0.45</v>
      </c>
      <c r="M281" s="37" cm="1">
        <f t="array" aca="1" ref="M281" ca="1">IF(ISBLANK($F281),"",INDEX(CVCompList[Design
'[h']],_xlfn.XMATCH($F281,CVCompList[items],0)))*I281</f>
        <v>0</v>
      </c>
      <c r="N281" s="37" cm="1">
        <f t="array" aca="1" ref="N281" ca="1">IF(ISBLANK($F281),"",INDEX(CVCompList[Construction
'[h']],_xlfn.XMATCH($F281,CVCompList[items],0)))*J281</f>
        <v>2</v>
      </c>
      <c r="O281" s="37" cm="1">
        <f t="array" aca="1" ref="O281" ca="1">IF(ISBLANK($F281),"",INDEX(CVCompList[Debug/Tryout '[h']],_xlfn.XMATCH($F281,CVCompList[items],0)))*J281</f>
        <v>0</v>
      </c>
      <c r="P281" s="37" cm="1">
        <f t="array" aca="1" ref="P281" ca="1">IF(ISBLANK($F281),"",INDEX(CVCompList[Installation
'[h']],_xlfn.XMATCH($F281,CVCompList[items],0)))*J281</f>
        <v>2</v>
      </c>
      <c r="Q281" s="37" cm="1">
        <f t="array" ref="Q281">IF(ISBLANK($F281),"",INDEX(CVCompList[Start up @ Client '[h']],_xlfn.XMATCH($F281,CVCompList[items],0)))*K281</f>
        <v>0</v>
      </c>
      <c r="R281" s="37" cm="1">
        <f t="array" ref="R281">IF(ISBLANK($F281),"",INDEX(CVCompList[Materail
Rate
 '[$/qua']],_xlfn.XMATCH($F281,CVCompList[items],0)))</f>
        <v>1300</v>
      </c>
      <c r="S281" s="33">
        <f ca="1">M281*Drivers!$D$3</f>
        <v>0</v>
      </c>
      <c r="T281" s="33">
        <f ca="1">N281*Drivers!$D$3</f>
        <v>130</v>
      </c>
      <c r="U281" s="33">
        <f ca="1">O281*Drivers!$D$3</f>
        <v>0</v>
      </c>
      <c r="V281" s="33">
        <f ca="1">P281*Drivers!$D$3</f>
        <v>130</v>
      </c>
      <c r="W281" s="33">
        <f>Q281*Drivers!$D$3</f>
        <v>0</v>
      </c>
      <c r="X281" s="33">
        <f ca="1">R281*J281</f>
        <v>2600</v>
      </c>
      <c r="Y281" s="33">
        <f ca="1">SUM(S281:X281)</f>
        <v>2860</v>
      </c>
      <c r="Z281">
        <f ca="1">S281*($L281+1)</f>
        <v>0</v>
      </c>
      <c r="AA281">
        <f t="shared" ca="1" si="199"/>
        <v>188.5</v>
      </c>
      <c r="AB281">
        <f t="shared" ca="1" si="200"/>
        <v>0</v>
      </c>
      <c r="AC281">
        <f t="shared" ca="1" si="201"/>
        <v>188.5</v>
      </c>
      <c r="AD281">
        <f t="shared" si="202"/>
        <v>0</v>
      </c>
      <c r="AE281">
        <f ca="1">X281*(K281+1)</f>
        <v>3250</v>
      </c>
      <c r="AF281">
        <f ca="1">SUM(Z281:AE281)</f>
        <v>3627</v>
      </c>
    </row>
    <row r="282" spans="1:32">
      <c r="A282" t="str" cm="1">
        <f t="array" ref="A282">IF(ISBLANK($F282),"",INDEX(CVCompList[ID],_xlfn.XMATCH($F282,CVCompList[items],0)))</f>
        <v>CE2747</v>
      </c>
      <c r="E282">
        <v>2</v>
      </c>
      <c r="F282" t="s">
        <v>2920</v>
      </c>
      <c r="G282">
        <v>4</v>
      </c>
      <c r="H282">
        <v>4</v>
      </c>
      <c r="I282">
        <f ca="1">IF(ISBLANK(G282),"",G282*OFFSET(I282,-E282,-6))</f>
        <v>4</v>
      </c>
      <c r="J282">
        <f ca="1">IF(ISBLANK(H282),"",H282*OFFSET(J282,-E282,-6))</f>
        <v>4</v>
      </c>
      <c r="K282" s="10">
        <f>Drivers!$B$11</f>
        <v>0.25</v>
      </c>
      <c r="L282" s="10">
        <f>Drivers!$B$12</f>
        <v>0.45</v>
      </c>
      <c r="M282" s="37" cm="1">
        <f t="array" aca="1" ref="M282" ca="1">IF(ISBLANK($F282),"",INDEX(CVCompList[Design
'[h']],_xlfn.XMATCH($F282,CVCompList[items],0)))*I282</f>
        <v>0</v>
      </c>
      <c r="N282" s="37" cm="1">
        <f t="array" aca="1" ref="N282" ca="1">IF(ISBLANK($F282),"",INDEX(CVCompList[Construction
'[h']],_xlfn.XMATCH($F282,CVCompList[items],0)))*J282</f>
        <v>0</v>
      </c>
      <c r="O282" s="37" cm="1">
        <f t="array" aca="1" ref="O282" ca="1">IF(ISBLANK($F282),"",INDEX(CVCompList[Debug/Tryout '[h']],_xlfn.XMATCH($F282,CVCompList[items],0)))*J282</f>
        <v>0</v>
      </c>
      <c r="P282" s="37" cm="1">
        <f t="array" aca="1" ref="P282" ca="1">IF(ISBLANK($F282),"",INDEX(CVCompList[Installation
'[h']],_xlfn.XMATCH($F282,CVCompList[items],0)))*J282</f>
        <v>0</v>
      </c>
      <c r="Q282" s="37" cm="1">
        <f t="array" ref="Q282">IF(ISBLANK($F282),"",INDEX(CVCompList[Start up @ Client '[h']],_xlfn.XMATCH($F282,CVCompList[items],0)))*K282</f>
        <v>0</v>
      </c>
      <c r="R282" s="37" cm="1">
        <f t="array" ref="R282">IF(ISBLANK($F282),"",INDEX(CVCompList[Materail
Rate
 '[$/qua']],_xlfn.XMATCH($F282,CVCompList[items],0)))</f>
        <v>56</v>
      </c>
      <c r="S282" s="33">
        <f ca="1">M282*Drivers!$D$3</f>
        <v>0</v>
      </c>
      <c r="T282" s="33">
        <f ca="1">N282*Drivers!$D$3</f>
        <v>0</v>
      </c>
      <c r="U282" s="33">
        <f ca="1">O282*Drivers!$D$3</f>
        <v>0</v>
      </c>
      <c r="V282" s="33">
        <f ca="1">P282*Drivers!$D$3</f>
        <v>0</v>
      </c>
      <c r="W282" s="33">
        <f>Q282*Drivers!$D$3</f>
        <v>0</v>
      </c>
      <c r="X282" s="33">
        <f ca="1">R282*J282</f>
        <v>224</v>
      </c>
      <c r="Y282" s="33">
        <f ca="1">SUM(S282:X282)</f>
        <v>224</v>
      </c>
      <c r="Z282">
        <f ca="1">S282*($L282+1)</f>
        <v>0</v>
      </c>
      <c r="AA282">
        <f t="shared" ca="1" si="199"/>
        <v>0</v>
      </c>
      <c r="AB282">
        <f t="shared" ca="1" si="200"/>
        <v>0</v>
      </c>
      <c r="AC282">
        <f t="shared" ca="1" si="201"/>
        <v>0</v>
      </c>
      <c r="AD282">
        <f t="shared" si="202"/>
        <v>0</v>
      </c>
      <c r="AE282">
        <f ca="1">X282*(K282+1)</f>
        <v>280</v>
      </c>
      <c r="AF282">
        <f ca="1">SUM(Z282:AE282)</f>
        <v>280</v>
      </c>
    </row>
    <row r="283" spans="1:32">
      <c r="A283" t="str" cm="1">
        <f t="array" ref="A283">IF(ISBLANK($F283),"",INDEX(CVCompList[ID],_xlfn.XMATCH($F283,CVCompList[items],0)))</f>
        <v>CE2901</v>
      </c>
      <c r="E283">
        <v>3</v>
      </c>
      <c r="F283" t="s">
        <v>3073</v>
      </c>
      <c r="G283">
        <v>1</v>
      </c>
      <c r="H283">
        <v>1</v>
      </c>
      <c r="I283">
        <f ca="1">IF(ISBLANK(G283),"",G283*OFFSET(I283,-E283,-6))</f>
        <v>1</v>
      </c>
      <c r="J283">
        <f ca="1">IF(ISBLANK(H283),"",H283*OFFSET(J283,-E283,-6))</f>
        <v>1</v>
      </c>
      <c r="K283" s="10">
        <f>Drivers!$B$11</f>
        <v>0.25</v>
      </c>
      <c r="L283" s="10">
        <f>Drivers!$B$12</f>
        <v>0.45</v>
      </c>
      <c r="M283" s="37" cm="1">
        <f t="array" aca="1" ref="M283" ca="1">IF(ISBLANK($F283),"",INDEX(CVCompList[Design
'[h']],_xlfn.XMATCH($F283,CVCompList[items],0)))*I283</f>
        <v>0</v>
      </c>
      <c r="N283" s="37" cm="1">
        <f t="array" aca="1" ref="N283" ca="1">IF(ISBLANK($F283),"",INDEX(CVCompList[Construction
'[h']],_xlfn.XMATCH($F283,CVCompList[items],0)))*J283</f>
        <v>4</v>
      </c>
      <c r="O283" s="37" cm="1">
        <f t="array" aca="1" ref="O283" ca="1">IF(ISBLANK($F283),"",INDEX(CVCompList[Debug/Tryout '[h']],_xlfn.XMATCH($F283,CVCompList[items],0)))*J283</f>
        <v>0</v>
      </c>
      <c r="P283" s="37" cm="1">
        <f t="array" aca="1" ref="P283" ca="1">IF(ISBLANK($F283),"",INDEX(CVCompList[Installation
'[h']],_xlfn.XMATCH($F283,CVCompList[items],0)))*J283</f>
        <v>4</v>
      </c>
      <c r="Q283" s="37" cm="1">
        <f t="array" ref="Q283">IF(ISBLANK($F283),"",INDEX(CVCompList[Start up @ Client '[h']],_xlfn.XMATCH($F283,CVCompList[items],0)))*K283</f>
        <v>0</v>
      </c>
      <c r="R283" s="37" cm="1">
        <f t="array" ref="R283">IF(ISBLANK($F283),"",INDEX(CVCompList[Materail
Rate
 '[$/qua']],_xlfn.XMATCH($F283,CVCompList[items],0)))</f>
        <v>800</v>
      </c>
      <c r="S283" s="33">
        <f ca="1">M283*Drivers!$D$3</f>
        <v>0</v>
      </c>
      <c r="T283" s="33">
        <f ca="1">N283*Drivers!$D$3</f>
        <v>260</v>
      </c>
      <c r="U283" s="33">
        <f ca="1">O283*Drivers!$D$3</f>
        <v>0</v>
      </c>
      <c r="V283" s="33">
        <f ca="1">P283*Drivers!$D$3</f>
        <v>260</v>
      </c>
      <c r="W283" s="33">
        <f>Q283*Drivers!$D$3</f>
        <v>0</v>
      </c>
      <c r="X283" s="33">
        <f ca="1">R283*J283</f>
        <v>800</v>
      </c>
      <c r="Y283" s="33">
        <f ca="1">SUM(S283:X283)</f>
        <v>1320</v>
      </c>
      <c r="Z283">
        <f ca="1">S283*($L283+1)</f>
        <v>0</v>
      </c>
      <c r="AA283">
        <f t="shared" ca="1" si="199"/>
        <v>377</v>
      </c>
      <c r="AB283">
        <f t="shared" ca="1" si="200"/>
        <v>0</v>
      </c>
      <c r="AC283">
        <f t="shared" ca="1" si="201"/>
        <v>377</v>
      </c>
      <c r="AD283">
        <f t="shared" si="202"/>
        <v>0</v>
      </c>
      <c r="AE283">
        <f ca="1">X283*(K283+1)</f>
        <v>1000</v>
      </c>
      <c r="AF283">
        <f ca="1">SUM(Z283:AE283)</f>
        <v>1754</v>
      </c>
    </row>
    <row r="284" spans="1:32">
      <c r="A284" t="str" cm="1">
        <f t="array" ref="A284">IF(ISBLANK($F284),"",INDEX(CVCompList[ID],_xlfn.XMATCH($F284,CVCompList[items],0)))</f>
        <v>CE2902</v>
      </c>
      <c r="E284">
        <v>4</v>
      </c>
      <c r="F284" t="s">
        <v>3074</v>
      </c>
      <c r="G284">
        <v>1</v>
      </c>
      <c r="H284">
        <v>1</v>
      </c>
      <c r="I284">
        <f ca="1">IF(ISBLANK(G284),"",G284*OFFSET(I284,-E284,-6))</f>
        <v>1</v>
      </c>
      <c r="J284">
        <f ca="1">IF(ISBLANK(H284),"",H284*OFFSET(J284,-E284,-6))</f>
        <v>1</v>
      </c>
      <c r="K284" s="10">
        <f>Drivers!$B$11</f>
        <v>0.25</v>
      </c>
      <c r="L284" s="10">
        <f>Drivers!$B$12</f>
        <v>0.45</v>
      </c>
      <c r="M284" s="37" cm="1">
        <f t="array" aca="1" ref="M284" ca="1">IF(ISBLANK($F284),"",INDEX(CVCompList[Design
'[h']],_xlfn.XMATCH($F284,CVCompList[items],0)))*I284</f>
        <v>0</v>
      </c>
      <c r="N284" s="37" cm="1">
        <f t="array" aca="1" ref="N284" ca="1">IF(ISBLANK($F284),"",INDEX(CVCompList[Construction
'[h']],_xlfn.XMATCH($F284,CVCompList[items],0)))*J284</f>
        <v>10</v>
      </c>
      <c r="O284" s="37" cm="1">
        <f t="array" aca="1" ref="O284" ca="1">IF(ISBLANK($F284),"",INDEX(CVCompList[Debug/Tryout '[h']],_xlfn.XMATCH($F284,CVCompList[items],0)))*J284</f>
        <v>0</v>
      </c>
      <c r="P284" s="37" cm="1">
        <f t="array" aca="1" ref="P284" ca="1">IF(ISBLANK($F284),"",INDEX(CVCompList[Installation
'[h']],_xlfn.XMATCH($F284,CVCompList[items],0)))*J284</f>
        <v>10</v>
      </c>
      <c r="Q284" s="37" cm="1">
        <f t="array" ref="Q284">IF(ISBLANK($F284),"",INDEX(CVCompList[Start up @ Client '[h']],_xlfn.XMATCH($F284,CVCompList[items],0)))*K284</f>
        <v>0</v>
      </c>
      <c r="R284" s="37" cm="1">
        <f t="array" ref="R284">IF(ISBLANK($F284),"",INDEX(CVCompList[Materail
Rate
 '[$/qua']],_xlfn.XMATCH($F284,CVCompList[items],0)))</f>
        <v>13000</v>
      </c>
      <c r="S284" s="33">
        <f ca="1">M284*Drivers!$D$3</f>
        <v>0</v>
      </c>
      <c r="T284" s="33">
        <f ca="1">N284*Drivers!$D$3</f>
        <v>650</v>
      </c>
      <c r="U284" s="33">
        <f ca="1">O284*Drivers!$D$3</f>
        <v>0</v>
      </c>
      <c r="V284" s="33">
        <f ca="1">P284*Drivers!$D$3</f>
        <v>650</v>
      </c>
      <c r="W284" s="33">
        <f>Q284*Drivers!$D$3</f>
        <v>0</v>
      </c>
      <c r="X284" s="33">
        <f ca="1">R284*J284</f>
        <v>13000</v>
      </c>
      <c r="Y284" s="33">
        <f ca="1">SUM(S284:X284)</f>
        <v>14300</v>
      </c>
      <c r="Z284">
        <f ca="1">S284*($L284+1)</f>
        <v>0</v>
      </c>
      <c r="AA284">
        <f t="shared" ca="1" si="199"/>
        <v>942.5</v>
      </c>
      <c r="AB284">
        <f t="shared" ca="1" si="200"/>
        <v>0</v>
      </c>
      <c r="AC284">
        <f t="shared" ca="1" si="201"/>
        <v>942.5</v>
      </c>
      <c r="AD284">
        <f t="shared" si="202"/>
        <v>0</v>
      </c>
      <c r="AE284">
        <f ca="1">X284*(K284+1)</f>
        <v>16250</v>
      </c>
      <c r="AF284">
        <f ca="1">SUM(Z284:AE284)</f>
        <v>18135</v>
      </c>
    </row>
    <row r="285" spans="1:32" s="7" customFormat="1">
      <c r="B285" s="7" t="s">
        <v>3155</v>
      </c>
      <c r="C285" s="7">
        <v>1</v>
      </c>
      <c r="D285" s="7">
        <v>1</v>
      </c>
      <c r="K285" s="18"/>
      <c r="L285" s="18"/>
      <c r="M285" s="36">
        <f ca="1">SUM(M286:M290)</f>
        <v>0</v>
      </c>
      <c r="N285" s="36">
        <f ca="1">SUM(N286:N290)</f>
        <v>4.5</v>
      </c>
      <c r="O285" s="36">
        <f ca="1">SUM(O286:O290)</f>
        <v>0</v>
      </c>
      <c r="P285" s="36">
        <f ca="1">SUM(P286:P290)</f>
        <v>4.5</v>
      </c>
      <c r="Q285" s="36">
        <f>SUM(Q286:Q290)</f>
        <v>0</v>
      </c>
      <c r="R285" s="36"/>
      <c r="S285" s="35">
        <f t="shared" ref="S285:AF285" ca="1" si="221">SUM(S286:S290)</f>
        <v>0</v>
      </c>
      <c r="T285" s="35">
        <f t="shared" ca="1" si="221"/>
        <v>292.5</v>
      </c>
      <c r="U285" s="35">
        <f ca="1">SUM(U286:U290)</f>
        <v>0</v>
      </c>
      <c r="V285" s="35">
        <f t="shared" ca="1" si="221"/>
        <v>292.5</v>
      </c>
      <c r="W285" s="35">
        <f>SUM(W286:W290)</f>
        <v>0</v>
      </c>
      <c r="X285" s="35">
        <f t="shared" ca="1" si="221"/>
        <v>1598.57</v>
      </c>
      <c r="Y285" s="35">
        <f t="shared" ca="1" si="221"/>
        <v>2183.5700000000002</v>
      </c>
      <c r="Z285" s="7">
        <f t="shared" ca="1" si="221"/>
        <v>0</v>
      </c>
      <c r="AA285" s="7">
        <f t="shared" ca="1" si="221"/>
        <v>424.125</v>
      </c>
      <c r="AB285" s="7">
        <f ca="1">SUM(AB286:AB290)</f>
        <v>0</v>
      </c>
      <c r="AC285" s="7">
        <f t="shared" ca="1" si="221"/>
        <v>424.125</v>
      </c>
      <c r="AD285" s="7">
        <f>SUM(AD286:AD290)</f>
        <v>0</v>
      </c>
      <c r="AE285" s="7">
        <f t="shared" ca="1" si="221"/>
        <v>1998.2124999999999</v>
      </c>
      <c r="AF285" s="7">
        <f t="shared" ca="1" si="221"/>
        <v>2846.4625000000001</v>
      </c>
    </row>
    <row r="286" spans="1:32">
      <c r="A286" t="str" cm="1">
        <f t="array" ref="A286">IF(ISBLANK($F286),"",INDEX(CVCompList[ID],_xlfn.XMATCH($F286,CVCompList[items],0)))</f>
        <v>CE2754</v>
      </c>
      <c r="E286">
        <v>1</v>
      </c>
      <c r="F286" t="s">
        <v>2927</v>
      </c>
      <c r="G286">
        <v>1</v>
      </c>
      <c r="H286">
        <v>1</v>
      </c>
      <c r="I286">
        <f ca="1">IF(ISBLANK(G286),"",G286*OFFSET(I286,-E286,-6))</f>
        <v>1</v>
      </c>
      <c r="J286">
        <f ca="1">IF(ISBLANK(H286),"",H286*OFFSET(J286,-E286,-6))</f>
        <v>1</v>
      </c>
      <c r="K286" s="10">
        <f>Drivers!$B$11</f>
        <v>0.25</v>
      </c>
      <c r="L286" s="10">
        <f>Drivers!$B$12</f>
        <v>0.45</v>
      </c>
      <c r="M286" s="37" cm="1">
        <f t="array" aca="1" ref="M286" ca="1">IF(ISBLANK($F286),"",INDEX(CVCompList[Design
'[h']],_xlfn.XMATCH($F286,CVCompList[items],0)))*I286</f>
        <v>0</v>
      </c>
      <c r="N286" s="37" cm="1">
        <f t="array" aca="1" ref="N286" ca="1">IF(ISBLANK($F286),"",INDEX(CVCompList[Construction
'[h']],_xlfn.XMATCH($F286,CVCompList[items],0)))*J286</f>
        <v>2</v>
      </c>
      <c r="O286" s="37" cm="1">
        <f t="array" aca="1" ref="O286" ca="1">IF(ISBLANK($F286),"",INDEX(CVCompList[Debug/Tryout '[h']],_xlfn.XMATCH($F286,CVCompList[items],0)))*J286</f>
        <v>0</v>
      </c>
      <c r="P286" s="37" cm="1">
        <f t="array" aca="1" ref="P286" ca="1">IF(ISBLANK($F286),"",INDEX(CVCompList[Installation
'[h']],_xlfn.XMATCH($F286,CVCompList[items],0)))*J286</f>
        <v>2</v>
      </c>
      <c r="Q286" s="37" cm="1">
        <f t="array" ref="Q286">IF(ISBLANK($F286),"",INDEX(CVCompList[Start up @ Client '[h']],_xlfn.XMATCH($F286,CVCompList[items],0)))*K286</f>
        <v>0</v>
      </c>
      <c r="R286" s="37" cm="1">
        <f t="array" ref="R286">IF(ISBLANK($F286),"",INDEX(CVCompList[Materail
Rate
 '[$/qua']],_xlfn.XMATCH($F286,CVCompList[items],0)))</f>
        <v>1470</v>
      </c>
      <c r="S286" s="33">
        <f ca="1">M286*Drivers!$D$3</f>
        <v>0</v>
      </c>
      <c r="T286" s="33">
        <f ca="1">N286*Drivers!$D$3</f>
        <v>130</v>
      </c>
      <c r="U286" s="33">
        <f ca="1">O286*Drivers!$D$3</f>
        <v>0</v>
      </c>
      <c r="V286" s="33">
        <f ca="1">P286*Drivers!$D$3</f>
        <v>130</v>
      </c>
      <c r="W286" s="33">
        <f>Q286*Drivers!$D$3</f>
        <v>0</v>
      </c>
      <c r="X286" s="33">
        <f ca="1">R286*J286</f>
        <v>1470</v>
      </c>
      <c r="Y286" s="33">
        <f ca="1">SUM(S286:X286)</f>
        <v>1730</v>
      </c>
      <c r="Z286">
        <f ca="1">S286*($L286+1)</f>
        <v>0</v>
      </c>
      <c r="AA286">
        <f t="shared" ca="1" si="199"/>
        <v>188.5</v>
      </c>
      <c r="AB286">
        <f t="shared" ca="1" si="200"/>
        <v>0</v>
      </c>
      <c r="AC286">
        <f t="shared" ca="1" si="201"/>
        <v>188.5</v>
      </c>
      <c r="AD286">
        <f t="shared" si="202"/>
        <v>0</v>
      </c>
      <c r="AE286">
        <f ca="1">X286*(K286+1)</f>
        <v>1837.5</v>
      </c>
      <c r="AF286">
        <f ca="1">SUM(Z286:AE286)</f>
        <v>2214.5</v>
      </c>
    </row>
    <row r="287" spans="1:32">
      <c r="A287" t="str" cm="1">
        <f t="array" ref="A287">IF(ISBLANK($F287),"",INDEX(CVCompList[ID],_xlfn.XMATCH($F287,CVCompList[items],0)))</f>
        <v>CE2735</v>
      </c>
      <c r="E287">
        <v>2</v>
      </c>
      <c r="F287" t="s">
        <v>2908</v>
      </c>
      <c r="G287">
        <v>1</v>
      </c>
      <c r="H287">
        <v>1</v>
      </c>
      <c r="I287">
        <f ca="1">IF(ISBLANK(G287),"",G287*OFFSET(I287,-E287,-6))</f>
        <v>1</v>
      </c>
      <c r="J287">
        <f ca="1">IF(ISBLANK(H287),"",H287*OFFSET(J287,-E287,-6))</f>
        <v>1</v>
      </c>
      <c r="K287" s="10">
        <f>Drivers!$B$11</f>
        <v>0.25</v>
      </c>
      <c r="L287" s="10">
        <f>Drivers!$B$12</f>
        <v>0.45</v>
      </c>
      <c r="M287" s="37" cm="1">
        <f t="array" aca="1" ref="M287" ca="1">IF(ISBLANK($F287),"",INDEX(CVCompList[Design
'[h']],_xlfn.XMATCH($F287,CVCompList[items],0)))*I287</f>
        <v>0</v>
      </c>
      <c r="N287" s="37" cm="1">
        <f t="array" aca="1" ref="N287" ca="1">IF(ISBLANK($F287),"",INDEX(CVCompList[Construction
'[h']],_xlfn.XMATCH($F287,CVCompList[items],0)))*J287</f>
        <v>1</v>
      </c>
      <c r="O287" s="37" cm="1">
        <f t="array" aca="1" ref="O287" ca="1">IF(ISBLANK($F287),"",INDEX(CVCompList[Debug/Tryout '[h']],_xlfn.XMATCH($F287,CVCompList[items],0)))*J287</f>
        <v>0</v>
      </c>
      <c r="P287" s="37" cm="1">
        <f t="array" aca="1" ref="P287" ca="1">IF(ISBLANK($F287),"",INDEX(CVCompList[Installation
'[h']],_xlfn.XMATCH($F287,CVCompList[items],0)))*J287</f>
        <v>1</v>
      </c>
      <c r="Q287" s="37" cm="1">
        <f t="array" ref="Q287">IF(ISBLANK($F287),"",INDEX(CVCompList[Start up @ Client '[h']],_xlfn.XMATCH($F287,CVCompList[items],0)))*K287</f>
        <v>0</v>
      </c>
      <c r="R287" s="37" cm="1">
        <f t="array" ref="R287">IF(ISBLANK($F287),"",INDEX(CVCompList[Materail
Rate
 '[$/qua']],_xlfn.XMATCH($F287,CVCompList[items],0)))</f>
        <v>64.03</v>
      </c>
      <c r="S287" s="33">
        <f ca="1">M287*Drivers!$D$3</f>
        <v>0</v>
      </c>
      <c r="T287" s="33">
        <f ca="1">N287*Drivers!$D$3</f>
        <v>65</v>
      </c>
      <c r="U287" s="33">
        <f ca="1">O287*Drivers!$D$3</f>
        <v>0</v>
      </c>
      <c r="V287" s="33">
        <f ca="1">P287*Drivers!$D$3</f>
        <v>65</v>
      </c>
      <c r="W287" s="33">
        <f>Q287*Drivers!$D$3</f>
        <v>0</v>
      </c>
      <c r="X287" s="33">
        <f ca="1">R287*J287</f>
        <v>64.03</v>
      </c>
      <c r="Y287" s="33">
        <f ca="1">SUM(S287:X287)</f>
        <v>194.03</v>
      </c>
      <c r="Z287">
        <f ca="1">S287*($L287+1)</f>
        <v>0</v>
      </c>
      <c r="AA287">
        <f t="shared" ca="1" si="199"/>
        <v>94.25</v>
      </c>
      <c r="AB287">
        <f t="shared" ca="1" si="200"/>
        <v>0</v>
      </c>
      <c r="AC287">
        <f t="shared" ca="1" si="201"/>
        <v>94.25</v>
      </c>
      <c r="AD287">
        <f t="shared" si="202"/>
        <v>0</v>
      </c>
      <c r="AE287">
        <f ca="1">X287*(K287+1)</f>
        <v>80.037499999999994</v>
      </c>
      <c r="AF287">
        <f ca="1">SUM(Z287:AE287)</f>
        <v>268.53750000000002</v>
      </c>
    </row>
    <row r="288" spans="1:32">
      <c r="A288" t="str" cm="1">
        <f t="array" ref="A288">IF(ISBLANK($F288),"",INDEX(CVCompList[ID],_xlfn.XMATCH($F288,CVCompList[items],0)))</f>
        <v>CE2736</v>
      </c>
      <c r="E288">
        <v>3</v>
      </c>
      <c r="F288" t="s">
        <v>2909</v>
      </c>
      <c r="G288">
        <v>1</v>
      </c>
      <c r="H288">
        <v>1</v>
      </c>
      <c r="I288">
        <f ca="1">IF(ISBLANK(G288),"",G288*OFFSET(I288,-E288,-6))</f>
        <v>1</v>
      </c>
      <c r="J288">
        <f ca="1">IF(ISBLANK(H288),"",H288*OFFSET(J288,-E288,-6))</f>
        <v>1</v>
      </c>
      <c r="K288" s="10">
        <f>Drivers!$B$11</f>
        <v>0.25</v>
      </c>
      <c r="L288" s="10">
        <f>Drivers!$B$12</f>
        <v>0.45</v>
      </c>
      <c r="M288" s="37" cm="1">
        <f t="array" aca="1" ref="M288" ca="1">IF(ISBLANK($F288),"",INDEX(CVCompList[Design
'[h']],_xlfn.XMATCH($F288,CVCompList[items],0)))*I288</f>
        <v>0</v>
      </c>
      <c r="N288" s="37" cm="1">
        <f t="array" aca="1" ref="N288" ca="1">IF(ISBLANK($F288),"",INDEX(CVCompList[Construction
'[h']],_xlfn.XMATCH($F288,CVCompList[items],0)))*J288</f>
        <v>1</v>
      </c>
      <c r="O288" s="37" cm="1">
        <f t="array" aca="1" ref="O288" ca="1">IF(ISBLANK($F288),"",INDEX(CVCompList[Debug/Tryout '[h']],_xlfn.XMATCH($F288,CVCompList[items],0)))*J288</f>
        <v>0</v>
      </c>
      <c r="P288" s="37" cm="1">
        <f t="array" aca="1" ref="P288" ca="1">IF(ISBLANK($F288),"",INDEX(CVCompList[Installation
'[h']],_xlfn.XMATCH($F288,CVCompList[items],0)))*J288</f>
        <v>1</v>
      </c>
      <c r="Q288" s="37" cm="1">
        <f t="array" ref="Q288">IF(ISBLANK($F288),"",INDEX(CVCompList[Start up @ Client '[h']],_xlfn.XMATCH($F288,CVCompList[items],0)))*K288</f>
        <v>0</v>
      </c>
      <c r="R288" s="37" cm="1">
        <f t="array" ref="R288">IF(ISBLANK($F288),"",INDEX(CVCompList[Materail
Rate
 '[$/qua']],_xlfn.XMATCH($F288,CVCompList[items],0)))</f>
        <v>18.29</v>
      </c>
      <c r="S288" s="33">
        <f ca="1">M288*Drivers!$D$3</f>
        <v>0</v>
      </c>
      <c r="T288" s="33">
        <f ca="1">N288*Drivers!$D$3</f>
        <v>65</v>
      </c>
      <c r="U288" s="33">
        <f ca="1">O288*Drivers!$D$3</f>
        <v>0</v>
      </c>
      <c r="V288" s="33">
        <f ca="1">P288*Drivers!$D$3</f>
        <v>65</v>
      </c>
      <c r="W288" s="33">
        <f>Q288*Drivers!$D$3</f>
        <v>0</v>
      </c>
      <c r="X288" s="33">
        <f ca="1">R288*J288</f>
        <v>18.29</v>
      </c>
      <c r="Y288" s="33">
        <f ca="1">SUM(S288:X288)</f>
        <v>148.29</v>
      </c>
      <c r="Z288">
        <f ca="1">S288*($L288+1)</f>
        <v>0</v>
      </c>
      <c r="AA288">
        <f t="shared" ca="1" si="199"/>
        <v>94.25</v>
      </c>
      <c r="AB288">
        <f t="shared" ca="1" si="200"/>
        <v>0</v>
      </c>
      <c r="AC288">
        <f t="shared" ca="1" si="201"/>
        <v>94.25</v>
      </c>
      <c r="AD288">
        <f t="shared" si="202"/>
        <v>0</v>
      </c>
      <c r="AE288">
        <f ca="1">X288*(K288+1)</f>
        <v>22.862499999999997</v>
      </c>
      <c r="AF288">
        <f ca="1">SUM(Z288:AE288)</f>
        <v>211.36250000000001</v>
      </c>
    </row>
    <row r="289" spans="1:32">
      <c r="A289" t="str" cm="1">
        <f t="array" ref="A289">IF(ISBLANK($F289),"",INDEX(CVCompList[ID],_xlfn.XMATCH($F289,CVCompList[items],0)))</f>
        <v>CE2854</v>
      </c>
      <c r="E289">
        <v>4</v>
      </c>
      <c r="F289" t="s">
        <v>3026</v>
      </c>
      <c r="G289">
        <v>1</v>
      </c>
      <c r="H289">
        <v>1</v>
      </c>
      <c r="I289">
        <f ca="1">IF(ISBLANK(G289),"",G289*OFFSET(I289,-E289,-6))</f>
        <v>1</v>
      </c>
      <c r="J289">
        <f ca="1">IF(ISBLANK(H289),"",H289*OFFSET(J289,-E289,-6))</f>
        <v>1</v>
      </c>
      <c r="K289" s="10">
        <f>Drivers!$B$11</f>
        <v>0.25</v>
      </c>
      <c r="L289" s="10">
        <f>Drivers!$B$12</f>
        <v>0.45</v>
      </c>
      <c r="M289" s="37" cm="1">
        <f t="array" aca="1" ref="M289" ca="1">IF(ISBLANK($F289),"",INDEX(CVCompList[Design
'[h']],_xlfn.XMATCH($F289,CVCompList[items],0)))*I289</f>
        <v>0</v>
      </c>
      <c r="N289" s="37" cm="1">
        <f t="array" aca="1" ref="N289" ca="1">IF(ISBLANK($F289),"",INDEX(CVCompList[Construction
'[h']],_xlfn.XMATCH($F289,CVCompList[items],0)))*J289</f>
        <v>0.5</v>
      </c>
      <c r="O289" s="37" cm="1">
        <f t="array" aca="1" ref="O289" ca="1">IF(ISBLANK($F289),"",INDEX(CVCompList[Debug/Tryout '[h']],_xlfn.XMATCH($F289,CVCompList[items],0)))*J289</f>
        <v>0</v>
      </c>
      <c r="P289" s="37" cm="1">
        <f t="array" aca="1" ref="P289" ca="1">IF(ISBLANK($F289),"",INDEX(CVCompList[Installation
'[h']],_xlfn.XMATCH($F289,CVCompList[items],0)))*J289</f>
        <v>0.5</v>
      </c>
      <c r="Q289" s="37" cm="1">
        <f t="array" ref="Q289">IF(ISBLANK($F289),"",INDEX(CVCompList[Start up @ Client '[h']],_xlfn.XMATCH($F289,CVCompList[items],0)))*K289</f>
        <v>0</v>
      </c>
      <c r="R289" s="37" cm="1">
        <f t="array" ref="R289">IF(ISBLANK($F289),"",INDEX(CVCompList[Materail
Rate
 '[$/qua']],_xlfn.XMATCH($F289,CVCompList[items],0)))</f>
        <v>16.25</v>
      </c>
      <c r="S289" s="33">
        <f ca="1">M289*Drivers!$D$3</f>
        <v>0</v>
      </c>
      <c r="T289" s="33">
        <f ca="1">N289*Drivers!$D$3</f>
        <v>32.5</v>
      </c>
      <c r="U289" s="33">
        <f ca="1">O289*Drivers!$D$3</f>
        <v>0</v>
      </c>
      <c r="V289" s="33">
        <f ca="1">P289*Drivers!$D$3</f>
        <v>32.5</v>
      </c>
      <c r="W289" s="33">
        <f>Q289*Drivers!$D$3</f>
        <v>0</v>
      </c>
      <c r="X289" s="33">
        <f ca="1">R289*J289</f>
        <v>16.25</v>
      </c>
      <c r="Y289" s="33">
        <f ca="1">SUM(S289:X289)</f>
        <v>81.25</v>
      </c>
      <c r="Z289">
        <f ca="1">S289*($L289+1)</f>
        <v>0</v>
      </c>
      <c r="AA289">
        <f t="shared" ca="1" si="199"/>
        <v>47.125</v>
      </c>
      <c r="AB289">
        <f t="shared" ca="1" si="200"/>
        <v>0</v>
      </c>
      <c r="AC289">
        <f t="shared" ca="1" si="201"/>
        <v>47.125</v>
      </c>
      <c r="AD289">
        <f t="shared" si="202"/>
        <v>0</v>
      </c>
      <c r="AE289">
        <f ca="1">X289*(K289+1)</f>
        <v>20.3125</v>
      </c>
      <c r="AF289">
        <f ca="1">SUM(Z289:AE289)</f>
        <v>114.5625</v>
      </c>
    </row>
    <row r="290" spans="1:32">
      <c r="A290" t="str" cm="1">
        <f t="array" ref="A290">IF(ISBLANK($F290),"",INDEX(CVCompList[ID],_xlfn.XMATCH($F290,CVCompList[items],0)))</f>
        <v>CE2779</v>
      </c>
      <c r="E290">
        <v>5</v>
      </c>
      <c r="F290" t="s">
        <v>2952</v>
      </c>
      <c r="G290">
        <v>1</v>
      </c>
      <c r="H290">
        <v>1</v>
      </c>
      <c r="I290">
        <f ca="1">IF(ISBLANK(G290),"",G290*OFFSET(I290,-E290,-6))</f>
        <v>1</v>
      </c>
      <c r="J290">
        <f ca="1">IF(ISBLANK(H290),"",H290*OFFSET(J290,-E290,-6))</f>
        <v>1</v>
      </c>
      <c r="K290" s="10">
        <f>Drivers!$B$11</f>
        <v>0.25</v>
      </c>
      <c r="L290" s="10">
        <f>Drivers!$B$12</f>
        <v>0.45</v>
      </c>
      <c r="M290" s="37" cm="1">
        <f t="array" aca="1" ref="M290" ca="1">IF(ISBLANK($F290),"",INDEX(CVCompList[Design
'[h']],_xlfn.XMATCH($F290,CVCompList[items],0)))*I290</f>
        <v>0</v>
      </c>
      <c r="N290" s="37" cm="1">
        <f t="array" aca="1" ref="N290" ca="1">IF(ISBLANK($F290),"",INDEX(CVCompList[Construction
'[h']],_xlfn.XMATCH($F290,CVCompList[items],0)))*J290</f>
        <v>0</v>
      </c>
      <c r="O290" s="37" cm="1">
        <f t="array" aca="1" ref="O290" ca="1">IF(ISBLANK($F290),"",INDEX(CVCompList[Debug/Tryout '[h']],_xlfn.XMATCH($F290,CVCompList[items],0)))*J290</f>
        <v>0</v>
      </c>
      <c r="P290" s="37" cm="1">
        <f t="array" aca="1" ref="P290" ca="1">IF(ISBLANK($F290),"",INDEX(CVCompList[Installation
'[h']],_xlfn.XMATCH($F290,CVCompList[items],0)))*J290</f>
        <v>0</v>
      </c>
      <c r="Q290" s="37" cm="1">
        <f t="array" ref="Q290">IF(ISBLANK($F290),"",INDEX(CVCompList[Start up @ Client '[h']],_xlfn.XMATCH($F290,CVCompList[items],0)))*K290</f>
        <v>0</v>
      </c>
      <c r="R290" s="37" cm="1">
        <f t="array" ref="R290">IF(ISBLANK($F290),"",INDEX(CVCompList[Materail
Rate
 '[$/qua']],_xlfn.XMATCH($F290,CVCompList[items],0)))</f>
        <v>30</v>
      </c>
      <c r="S290" s="33">
        <f ca="1">M290*Drivers!$D$3</f>
        <v>0</v>
      </c>
      <c r="T290" s="33">
        <f ca="1">N290*Drivers!$D$3</f>
        <v>0</v>
      </c>
      <c r="U290" s="33">
        <f ca="1">O290*Drivers!$D$3</f>
        <v>0</v>
      </c>
      <c r="V290" s="33">
        <f ca="1">P290*Drivers!$D$3</f>
        <v>0</v>
      </c>
      <c r="W290" s="33">
        <f>Q290*Drivers!$D$3</f>
        <v>0</v>
      </c>
      <c r="X290" s="33">
        <f ca="1">R290*J290</f>
        <v>30</v>
      </c>
      <c r="Y290" s="33">
        <f ca="1">SUM(S290:X290)</f>
        <v>30</v>
      </c>
      <c r="Z290">
        <f ca="1">S290*($L290+1)</f>
        <v>0</v>
      </c>
      <c r="AA290">
        <f t="shared" ca="1" si="199"/>
        <v>0</v>
      </c>
      <c r="AB290">
        <f t="shared" ca="1" si="200"/>
        <v>0</v>
      </c>
      <c r="AC290">
        <f t="shared" ca="1" si="201"/>
        <v>0</v>
      </c>
      <c r="AD290">
        <f t="shared" si="202"/>
        <v>0</v>
      </c>
      <c r="AE290">
        <f ca="1">X290*(K290+1)</f>
        <v>37.5</v>
      </c>
      <c r="AF290">
        <f ca="1">SUM(Z290:AE290)</f>
        <v>37.5</v>
      </c>
    </row>
    <row r="291" spans="1:32" s="7" customFormat="1">
      <c r="B291" s="7" t="s">
        <v>3232</v>
      </c>
      <c r="C291" s="7">
        <v>1</v>
      </c>
      <c r="D291" s="7">
        <v>1</v>
      </c>
      <c r="K291" s="18"/>
      <c r="L291" s="18"/>
      <c r="M291" s="36">
        <f ca="1">SUM(M292:M299)</f>
        <v>0</v>
      </c>
      <c r="N291" s="36">
        <f ca="1">SUM(N292:N299)</f>
        <v>18</v>
      </c>
      <c r="O291" s="36">
        <f ca="1">SUM(O292:O299)</f>
        <v>0</v>
      </c>
      <c r="P291" s="36">
        <f ca="1">SUM(P292:P299)</f>
        <v>18</v>
      </c>
      <c r="Q291" s="36">
        <f>SUM(Q292:Q299)</f>
        <v>0</v>
      </c>
      <c r="R291" s="36"/>
      <c r="S291" s="35">
        <f t="shared" ref="S291:AF291" ca="1" si="222">SUM(S292:S299)</f>
        <v>0</v>
      </c>
      <c r="T291" s="35">
        <f t="shared" ca="1" si="222"/>
        <v>1170</v>
      </c>
      <c r="U291" s="35">
        <f ca="1">SUM(U292:U299)</f>
        <v>0</v>
      </c>
      <c r="V291" s="35">
        <f t="shared" ca="1" si="222"/>
        <v>1170</v>
      </c>
      <c r="W291" s="35">
        <f>SUM(W292:W299)</f>
        <v>0</v>
      </c>
      <c r="X291" s="35">
        <f t="shared" ca="1" si="222"/>
        <v>7950.32</v>
      </c>
      <c r="Y291" s="35">
        <f t="shared" ca="1" si="222"/>
        <v>10290.320000000002</v>
      </c>
      <c r="Z291" s="7">
        <f t="shared" ca="1" si="222"/>
        <v>0</v>
      </c>
      <c r="AA291" s="7">
        <f t="shared" ca="1" si="222"/>
        <v>1696.5</v>
      </c>
      <c r="AB291" s="7">
        <f ca="1">SUM(AB292:AB299)</f>
        <v>0</v>
      </c>
      <c r="AC291" s="7">
        <f t="shared" ca="1" si="222"/>
        <v>1696.5</v>
      </c>
      <c r="AD291" s="7">
        <f>SUM(AD292:AD299)</f>
        <v>0</v>
      </c>
      <c r="AE291" s="7">
        <f t="shared" ca="1" si="222"/>
        <v>9937.9</v>
      </c>
      <c r="AF291" s="7">
        <f t="shared" ca="1" si="222"/>
        <v>13330.9</v>
      </c>
    </row>
    <row r="292" spans="1:32">
      <c r="A292" t="str" cm="1">
        <f t="array" ref="A292">IF(ISBLANK($F292),"",INDEX(CVCompList[ID],_xlfn.XMATCH($F292,CVCompList[items],0)))</f>
        <v>CE2755</v>
      </c>
      <c r="E292">
        <v>1</v>
      </c>
      <c r="F292" t="s">
        <v>2928</v>
      </c>
      <c r="G292">
        <v>1</v>
      </c>
      <c r="H292">
        <v>1</v>
      </c>
      <c r="I292">
        <f t="shared" ref="I292:I299" ca="1" si="223">IF(ISBLANK(G292),"",G292*OFFSET(I292,-E292,-6))</f>
        <v>1</v>
      </c>
      <c r="J292">
        <f t="shared" ref="J292:J299" ca="1" si="224">IF(ISBLANK(H292),"",H292*OFFSET(J292,-E292,-6))</f>
        <v>1</v>
      </c>
      <c r="K292" s="10">
        <f>Drivers!$B$11</f>
        <v>0.25</v>
      </c>
      <c r="L292" s="10">
        <f>Drivers!$B$12</f>
        <v>0.45</v>
      </c>
      <c r="M292" s="37" cm="1">
        <f t="array" aca="1" ref="M292" ca="1">IF(ISBLANK($F292),"",INDEX(CVCompList[Design
'[h']],_xlfn.XMATCH($F292,CVCompList[items],0)))*I292</f>
        <v>0</v>
      </c>
      <c r="N292" s="37" cm="1">
        <f t="array" aca="1" ref="N292" ca="1">IF(ISBLANK($F292),"",INDEX(CVCompList[Construction
'[h']],_xlfn.XMATCH($F292,CVCompList[items],0)))*J292</f>
        <v>7.5</v>
      </c>
      <c r="O292" s="37" cm="1">
        <f t="array" aca="1" ref="O292" ca="1">IF(ISBLANK($F292),"",INDEX(CVCompList[Debug/Tryout '[h']],_xlfn.XMATCH($F292,CVCompList[items],0)))*J292</f>
        <v>0</v>
      </c>
      <c r="P292" s="37" cm="1">
        <f t="array" aca="1" ref="P292" ca="1">IF(ISBLANK($F292),"",INDEX(CVCompList[Installation
'[h']],_xlfn.XMATCH($F292,CVCompList[items],0)))*J292</f>
        <v>7.5</v>
      </c>
      <c r="Q292" s="37" cm="1">
        <f t="array" ref="Q292">IF(ISBLANK($F292),"",INDEX(CVCompList[Start up @ Client '[h']],_xlfn.XMATCH($F292,CVCompList[items],0)))*K292</f>
        <v>0</v>
      </c>
      <c r="R292" s="37" cm="1">
        <f t="array" ref="R292">IF(ISBLANK($F292),"",INDEX(CVCompList[Materail
Rate
 '[$/qua']],_xlfn.XMATCH($F292,CVCompList[items],0)))</f>
        <v>7070</v>
      </c>
      <c r="S292" s="33">
        <f ca="1">M292*Drivers!$D$3</f>
        <v>0</v>
      </c>
      <c r="T292" s="33">
        <f ca="1">N292*Drivers!$D$3</f>
        <v>487.5</v>
      </c>
      <c r="U292" s="33">
        <f ca="1">O292*Drivers!$D$3</f>
        <v>0</v>
      </c>
      <c r="V292" s="33">
        <f ca="1">P292*Drivers!$D$3</f>
        <v>487.5</v>
      </c>
      <c r="W292" s="33">
        <f>Q292*Drivers!$D$3</f>
        <v>0</v>
      </c>
      <c r="X292" s="33">
        <f t="shared" ref="X292:X299" ca="1" si="225">R292*J292</f>
        <v>7070</v>
      </c>
      <c r="Y292" s="33">
        <f t="shared" ref="Y292:Y299" ca="1" si="226">SUM(S292:X292)</f>
        <v>8045</v>
      </c>
      <c r="Z292">
        <f t="shared" ref="Z292:Z299" ca="1" si="227">S292*($L292+1)</f>
        <v>0</v>
      </c>
      <c r="AA292">
        <f t="shared" ca="1" si="199"/>
        <v>706.875</v>
      </c>
      <c r="AB292">
        <f t="shared" ca="1" si="200"/>
        <v>0</v>
      </c>
      <c r="AC292">
        <f t="shared" ca="1" si="201"/>
        <v>706.875</v>
      </c>
      <c r="AD292">
        <f t="shared" si="202"/>
        <v>0</v>
      </c>
      <c r="AE292">
        <f t="shared" ref="AE292:AE299" ca="1" si="228">X292*(K292+1)</f>
        <v>8837.5</v>
      </c>
      <c r="AF292">
        <f t="shared" ref="AF292:AF299" ca="1" si="229">SUM(Z292:AE292)</f>
        <v>10251.25</v>
      </c>
    </row>
    <row r="293" spans="1:32">
      <c r="A293" t="str" cm="1">
        <f t="array" ref="A293">IF(ISBLANK($F293),"",INDEX(CVCompList[ID],_xlfn.XMATCH($F293,CVCompList[items],0)))</f>
        <v>CE2854</v>
      </c>
      <c r="E293">
        <v>2</v>
      </c>
      <c r="F293" t="s">
        <v>3026</v>
      </c>
      <c r="G293">
        <v>1</v>
      </c>
      <c r="H293">
        <v>1</v>
      </c>
      <c r="I293">
        <f t="shared" ca="1" si="223"/>
        <v>1</v>
      </c>
      <c r="J293">
        <f t="shared" ca="1" si="224"/>
        <v>1</v>
      </c>
      <c r="K293" s="10">
        <f>Drivers!$B$11</f>
        <v>0.25</v>
      </c>
      <c r="L293" s="10">
        <f>Drivers!$B$12</f>
        <v>0.45</v>
      </c>
      <c r="M293" s="37" cm="1">
        <f t="array" aca="1" ref="M293" ca="1">IF(ISBLANK($F293),"",INDEX(CVCompList[Design
'[h']],_xlfn.XMATCH($F293,CVCompList[items],0)))*I293</f>
        <v>0</v>
      </c>
      <c r="N293" s="37" cm="1">
        <f t="array" aca="1" ref="N293" ca="1">IF(ISBLANK($F293),"",INDEX(CVCompList[Construction
'[h']],_xlfn.XMATCH($F293,CVCompList[items],0)))*J293</f>
        <v>0.5</v>
      </c>
      <c r="O293" s="37" cm="1">
        <f t="array" aca="1" ref="O293" ca="1">IF(ISBLANK($F293),"",INDEX(CVCompList[Debug/Tryout '[h']],_xlfn.XMATCH($F293,CVCompList[items],0)))*J293</f>
        <v>0</v>
      </c>
      <c r="P293" s="37" cm="1">
        <f t="array" aca="1" ref="P293" ca="1">IF(ISBLANK($F293),"",INDEX(CVCompList[Installation
'[h']],_xlfn.XMATCH($F293,CVCompList[items],0)))*J293</f>
        <v>0.5</v>
      </c>
      <c r="Q293" s="37" cm="1">
        <f t="array" ref="Q293">IF(ISBLANK($F293),"",INDEX(CVCompList[Start up @ Client '[h']],_xlfn.XMATCH($F293,CVCompList[items],0)))*K293</f>
        <v>0</v>
      </c>
      <c r="R293" s="37" cm="1">
        <f t="array" ref="R293">IF(ISBLANK($F293),"",INDEX(CVCompList[Materail
Rate
 '[$/qua']],_xlfn.XMATCH($F293,CVCompList[items],0)))</f>
        <v>16.25</v>
      </c>
      <c r="S293" s="33">
        <f ca="1">M293*Drivers!$D$3</f>
        <v>0</v>
      </c>
      <c r="T293" s="33">
        <f ca="1">N293*Drivers!$D$3</f>
        <v>32.5</v>
      </c>
      <c r="U293" s="33">
        <f ca="1">O293*Drivers!$D$3</f>
        <v>0</v>
      </c>
      <c r="V293" s="33">
        <f ca="1">P293*Drivers!$D$3</f>
        <v>32.5</v>
      </c>
      <c r="W293" s="33">
        <f>Q293*Drivers!$D$3</f>
        <v>0</v>
      </c>
      <c r="X293" s="33">
        <f t="shared" ca="1" si="225"/>
        <v>16.25</v>
      </c>
      <c r="Y293" s="33">
        <f t="shared" ca="1" si="226"/>
        <v>81.25</v>
      </c>
      <c r="Z293">
        <f t="shared" ca="1" si="227"/>
        <v>0</v>
      </c>
      <c r="AA293">
        <f t="shared" ca="1" si="199"/>
        <v>47.125</v>
      </c>
      <c r="AB293">
        <f t="shared" ca="1" si="200"/>
        <v>0</v>
      </c>
      <c r="AC293">
        <f t="shared" ca="1" si="201"/>
        <v>47.125</v>
      </c>
      <c r="AD293">
        <f t="shared" si="202"/>
        <v>0</v>
      </c>
      <c r="AE293">
        <f t="shared" ca="1" si="228"/>
        <v>20.3125</v>
      </c>
      <c r="AF293">
        <f t="shared" ca="1" si="229"/>
        <v>114.5625</v>
      </c>
    </row>
    <row r="294" spans="1:32">
      <c r="A294" t="str" cm="1">
        <f t="array" ref="A294">IF(ISBLANK($F294),"",INDEX(CVCompList[ID],_xlfn.XMATCH($F294,CVCompList[items],0)))</f>
        <v>CE2731</v>
      </c>
      <c r="E294">
        <v>3</v>
      </c>
      <c r="F294" t="s">
        <v>2904</v>
      </c>
      <c r="G294">
        <v>7</v>
      </c>
      <c r="H294">
        <v>7</v>
      </c>
      <c r="I294">
        <f t="shared" ca="1" si="223"/>
        <v>7</v>
      </c>
      <c r="J294">
        <f t="shared" ca="1" si="224"/>
        <v>7</v>
      </c>
      <c r="K294" s="10">
        <f>Drivers!$B$11</f>
        <v>0.25</v>
      </c>
      <c r="L294" s="10">
        <f>Drivers!$B$12</f>
        <v>0.45</v>
      </c>
      <c r="M294" s="37" cm="1">
        <f t="array" aca="1" ref="M294" ca="1">IF(ISBLANK($F294),"",INDEX(CVCompList[Design
'[h']],_xlfn.XMATCH($F294,CVCompList[items],0)))*I294</f>
        <v>0</v>
      </c>
      <c r="N294" s="37" cm="1">
        <f t="array" aca="1" ref="N294" ca="1">IF(ISBLANK($F294),"",INDEX(CVCompList[Construction
'[h']],_xlfn.XMATCH($F294,CVCompList[items],0)))*J294</f>
        <v>7</v>
      </c>
      <c r="O294" s="37" cm="1">
        <f t="array" aca="1" ref="O294" ca="1">IF(ISBLANK($F294),"",INDEX(CVCompList[Debug/Tryout '[h']],_xlfn.XMATCH($F294,CVCompList[items],0)))*J294</f>
        <v>0</v>
      </c>
      <c r="P294" s="37" cm="1">
        <f t="array" aca="1" ref="P294" ca="1">IF(ISBLANK($F294),"",INDEX(CVCompList[Installation
'[h']],_xlfn.XMATCH($F294,CVCompList[items],0)))*J294</f>
        <v>7</v>
      </c>
      <c r="Q294" s="37" cm="1">
        <f t="array" ref="Q294">IF(ISBLANK($F294),"",INDEX(CVCompList[Start up @ Client '[h']],_xlfn.XMATCH($F294,CVCompList[items],0)))*K294</f>
        <v>0</v>
      </c>
      <c r="R294" s="37" cm="1">
        <f t="array" ref="R294">IF(ISBLANK($F294),"",INDEX(CVCompList[Materail
Rate
 '[$/qua']],_xlfn.XMATCH($F294,CVCompList[items],0)))</f>
        <v>97.5</v>
      </c>
      <c r="S294" s="33">
        <f ca="1">M294*Drivers!$D$3</f>
        <v>0</v>
      </c>
      <c r="T294" s="33">
        <f ca="1">N294*Drivers!$D$3</f>
        <v>455</v>
      </c>
      <c r="U294" s="33">
        <f ca="1">O294*Drivers!$D$3</f>
        <v>0</v>
      </c>
      <c r="V294" s="33">
        <f ca="1">P294*Drivers!$D$3</f>
        <v>455</v>
      </c>
      <c r="W294" s="33">
        <f>Q294*Drivers!$D$3</f>
        <v>0</v>
      </c>
      <c r="X294" s="33">
        <f t="shared" ca="1" si="225"/>
        <v>682.5</v>
      </c>
      <c r="Y294" s="33">
        <f t="shared" ca="1" si="226"/>
        <v>1592.5</v>
      </c>
      <c r="Z294">
        <f t="shared" ca="1" si="227"/>
        <v>0</v>
      </c>
      <c r="AA294">
        <f t="shared" ca="1" si="199"/>
        <v>659.75</v>
      </c>
      <c r="AB294">
        <f t="shared" ca="1" si="200"/>
        <v>0</v>
      </c>
      <c r="AC294">
        <f t="shared" ca="1" si="201"/>
        <v>659.75</v>
      </c>
      <c r="AD294">
        <f t="shared" si="202"/>
        <v>0</v>
      </c>
      <c r="AE294">
        <f t="shared" ca="1" si="228"/>
        <v>853.125</v>
      </c>
      <c r="AF294">
        <f t="shared" ca="1" si="229"/>
        <v>2172.625</v>
      </c>
    </row>
    <row r="295" spans="1:32">
      <c r="A295" t="str" cm="1">
        <f t="array" ref="A295">IF(ISBLANK($F295),"",INDEX(CVCompList[ID],_xlfn.XMATCH($F295,CVCompList[items],0)))</f>
        <v>CE2735</v>
      </c>
      <c r="E295">
        <v>4</v>
      </c>
      <c r="F295" t="s">
        <v>2908</v>
      </c>
      <c r="G295">
        <v>1</v>
      </c>
      <c r="H295">
        <v>1</v>
      </c>
      <c r="I295">
        <f t="shared" ca="1" si="223"/>
        <v>1</v>
      </c>
      <c r="J295">
        <f t="shared" ca="1" si="224"/>
        <v>1</v>
      </c>
      <c r="K295" s="10">
        <f>Drivers!$B$11</f>
        <v>0.25</v>
      </c>
      <c r="L295" s="10">
        <f>Drivers!$B$12</f>
        <v>0.45</v>
      </c>
      <c r="M295" s="37" cm="1">
        <f t="array" aca="1" ref="M295" ca="1">IF(ISBLANK($F295),"",INDEX(CVCompList[Design
'[h']],_xlfn.XMATCH($F295,CVCompList[items],0)))*I295</f>
        <v>0</v>
      </c>
      <c r="N295" s="37" cm="1">
        <f t="array" aca="1" ref="N295" ca="1">IF(ISBLANK($F295),"",INDEX(CVCompList[Construction
'[h']],_xlfn.XMATCH($F295,CVCompList[items],0)))*J295</f>
        <v>1</v>
      </c>
      <c r="O295" s="37" cm="1">
        <f t="array" aca="1" ref="O295" ca="1">IF(ISBLANK($F295),"",INDEX(CVCompList[Debug/Tryout '[h']],_xlfn.XMATCH($F295,CVCompList[items],0)))*J295</f>
        <v>0</v>
      </c>
      <c r="P295" s="37" cm="1">
        <f t="array" aca="1" ref="P295" ca="1">IF(ISBLANK($F295),"",INDEX(CVCompList[Installation
'[h']],_xlfn.XMATCH($F295,CVCompList[items],0)))*J295</f>
        <v>1</v>
      </c>
      <c r="Q295" s="37" cm="1">
        <f t="array" ref="Q295">IF(ISBLANK($F295),"",INDEX(CVCompList[Start up @ Client '[h']],_xlfn.XMATCH($F295,CVCompList[items],0)))*K295</f>
        <v>0</v>
      </c>
      <c r="R295" s="37" cm="1">
        <f t="array" ref="R295">IF(ISBLANK($F295),"",INDEX(CVCompList[Materail
Rate
 '[$/qua']],_xlfn.XMATCH($F295,CVCompList[items],0)))</f>
        <v>64.03</v>
      </c>
      <c r="S295" s="33">
        <f ca="1">M295*Drivers!$D$3</f>
        <v>0</v>
      </c>
      <c r="T295" s="33">
        <f ca="1">N295*Drivers!$D$3</f>
        <v>65</v>
      </c>
      <c r="U295" s="33">
        <f ca="1">O295*Drivers!$D$3</f>
        <v>0</v>
      </c>
      <c r="V295" s="33">
        <f ca="1">P295*Drivers!$D$3</f>
        <v>65</v>
      </c>
      <c r="W295" s="33">
        <f>Q295*Drivers!$D$3</f>
        <v>0</v>
      </c>
      <c r="X295" s="33">
        <f t="shared" ca="1" si="225"/>
        <v>64.03</v>
      </c>
      <c r="Y295" s="33">
        <f t="shared" ca="1" si="226"/>
        <v>194.03</v>
      </c>
      <c r="Z295">
        <f t="shared" ca="1" si="227"/>
        <v>0</v>
      </c>
      <c r="AA295">
        <f t="shared" ca="1" si="199"/>
        <v>94.25</v>
      </c>
      <c r="AB295">
        <f t="shared" ca="1" si="200"/>
        <v>0</v>
      </c>
      <c r="AC295">
        <f t="shared" ca="1" si="201"/>
        <v>94.25</v>
      </c>
      <c r="AD295">
        <f t="shared" si="202"/>
        <v>0</v>
      </c>
      <c r="AE295">
        <f t="shared" ca="1" si="228"/>
        <v>80.037499999999994</v>
      </c>
      <c r="AF295">
        <f t="shared" ca="1" si="229"/>
        <v>268.53750000000002</v>
      </c>
    </row>
    <row r="296" spans="1:32">
      <c r="A296" t="str" cm="1">
        <f t="array" ref="A296">IF(ISBLANK($F296),"",INDEX(CVCompList[ID],_xlfn.XMATCH($F296,CVCompList[items],0)))</f>
        <v>CE2736</v>
      </c>
      <c r="E296">
        <v>5</v>
      </c>
      <c r="F296" t="s">
        <v>2909</v>
      </c>
      <c r="G296">
        <v>1</v>
      </c>
      <c r="H296">
        <v>1</v>
      </c>
      <c r="I296">
        <f t="shared" ca="1" si="223"/>
        <v>1</v>
      </c>
      <c r="J296">
        <f t="shared" ca="1" si="224"/>
        <v>1</v>
      </c>
      <c r="K296" s="10">
        <f>Drivers!$B$11</f>
        <v>0.25</v>
      </c>
      <c r="L296" s="10">
        <f>Drivers!$B$12</f>
        <v>0.45</v>
      </c>
      <c r="M296" s="37" cm="1">
        <f t="array" aca="1" ref="M296" ca="1">IF(ISBLANK($F296),"",INDEX(CVCompList[Design
'[h']],_xlfn.XMATCH($F296,CVCompList[items],0)))*I296</f>
        <v>0</v>
      </c>
      <c r="N296" s="37" cm="1">
        <f t="array" aca="1" ref="N296" ca="1">IF(ISBLANK($F296),"",INDEX(CVCompList[Construction
'[h']],_xlfn.XMATCH($F296,CVCompList[items],0)))*J296</f>
        <v>1</v>
      </c>
      <c r="O296" s="37" cm="1">
        <f t="array" aca="1" ref="O296" ca="1">IF(ISBLANK($F296),"",INDEX(CVCompList[Debug/Tryout '[h']],_xlfn.XMATCH($F296,CVCompList[items],0)))*J296</f>
        <v>0</v>
      </c>
      <c r="P296" s="37" cm="1">
        <f t="array" aca="1" ref="P296" ca="1">IF(ISBLANK($F296),"",INDEX(CVCompList[Installation
'[h']],_xlfn.XMATCH($F296,CVCompList[items],0)))*J296</f>
        <v>1</v>
      </c>
      <c r="Q296" s="37" cm="1">
        <f t="array" ref="Q296">IF(ISBLANK($F296),"",INDEX(CVCompList[Start up @ Client '[h']],_xlfn.XMATCH($F296,CVCompList[items],0)))*K296</f>
        <v>0</v>
      </c>
      <c r="R296" s="37" cm="1">
        <f t="array" ref="R296">IF(ISBLANK($F296),"",INDEX(CVCompList[Materail
Rate
 '[$/qua']],_xlfn.XMATCH($F296,CVCompList[items],0)))</f>
        <v>18.29</v>
      </c>
      <c r="S296" s="33">
        <f ca="1">M296*Drivers!$D$3</f>
        <v>0</v>
      </c>
      <c r="T296" s="33">
        <f ca="1">N296*Drivers!$D$3</f>
        <v>65</v>
      </c>
      <c r="U296" s="33">
        <f ca="1">O296*Drivers!$D$3</f>
        <v>0</v>
      </c>
      <c r="V296" s="33">
        <f ca="1">P296*Drivers!$D$3</f>
        <v>65</v>
      </c>
      <c r="W296" s="33">
        <f>Q296*Drivers!$D$3</f>
        <v>0</v>
      </c>
      <c r="X296" s="33">
        <f t="shared" ca="1" si="225"/>
        <v>18.29</v>
      </c>
      <c r="Y296" s="33">
        <f t="shared" ca="1" si="226"/>
        <v>148.29</v>
      </c>
      <c r="Z296">
        <f t="shared" ca="1" si="227"/>
        <v>0</v>
      </c>
      <c r="AA296">
        <f t="shared" ca="1" si="199"/>
        <v>94.25</v>
      </c>
      <c r="AB296">
        <f t="shared" ca="1" si="200"/>
        <v>0</v>
      </c>
      <c r="AC296">
        <f t="shared" ca="1" si="201"/>
        <v>94.25</v>
      </c>
      <c r="AD296">
        <f t="shared" si="202"/>
        <v>0</v>
      </c>
      <c r="AE296">
        <f t="shared" ca="1" si="228"/>
        <v>22.862499999999997</v>
      </c>
      <c r="AF296">
        <f t="shared" ca="1" si="229"/>
        <v>211.36250000000001</v>
      </c>
    </row>
    <row r="297" spans="1:32">
      <c r="A297" t="str" cm="1">
        <f t="array" ref="A297">IF(ISBLANK($F297),"",INDEX(CVCompList[ID],_xlfn.XMATCH($F297,CVCompList[items],0)))</f>
        <v>CE2737</v>
      </c>
      <c r="E297">
        <v>6</v>
      </c>
      <c r="F297" t="s">
        <v>2910</v>
      </c>
      <c r="G297">
        <v>1</v>
      </c>
      <c r="H297">
        <v>1</v>
      </c>
      <c r="I297">
        <f t="shared" ca="1" si="223"/>
        <v>1</v>
      </c>
      <c r="J297">
        <f t="shared" ca="1" si="224"/>
        <v>1</v>
      </c>
      <c r="K297" s="10">
        <f>Drivers!$B$11</f>
        <v>0.25</v>
      </c>
      <c r="L297" s="10">
        <f>Drivers!$B$12</f>
        <v>0.45</v>
      </c>
      <c r="M297" s="37" cm="1">
        <f t="array" aca="1" ref="M297" ca="1">IF(ISBLANK($F297),"",INDEX(CVCompList[Design
'[h']],_xlfn.XMATCH($F297,CVCompList[items],0)))*I297</f>
        <v>0</v>
      </c>
      <c r="N297" s="37" cm="1">
        <f t="array" aca="1" ref="N297" ca="1">IF(ISBLANK($F297),"",INDEX(CVCompList[Construction
'[h']],_xlfn.XMATCH($F297,CVCompList[items],0)))*J297</f>
        <v>0.5</v>
      </c>
      <c r="O297" s="37" cm="1">
        <f t="array" aca="1" ref="O297" ca="1">IF(ISBLANK($F297),"",INDEX(CVCompList[Debug/Tryout '[h']],_xlfn.XMATCH($F297,CVCompList[items],0)))*J297</f>
        <v>0</v>
      </c>
      <c r="P297" s="37" cm="1">
        <f t="array" aca="1" ref="P297" ca="1">IF(ISBLANK($F297),"",INDEX(CVCompList[Installation
'[h']],_xlfn.XMATCH($F297,CVCompList[items],0)))*J297</f>
        <v>0.5</v>
      </c>
      <c r="Q297" s="37" cm="1">
        <f t="array" ref="Q297">IF(ISBLANK($F297),"",INDEX(CVCompList[Start up @ Client '[h']],_xlfn.XMATCH($F297,CVCompList[items],0)))*K297</f>
        <v>0</v>
      </c>
      <c r="R297" s="37" cm="1">
        <f t="array" ref="R297">IF(ISBLANK($F297),"",INDEX(CVCompList[Materail
Rate
 '[$/qua']],_xlfn.XMATCH($F297,CVCompList[items],0)))</f>
        <v>41.58</v>
      </c>
      <c r="S297" s="33">
        <f ca="1">M297*Drivers!$D$3</f>
        <v>0</v>
      </c>
      <c r="T297" s="33">
        <f ca="1">N297*Drivers!$D$3</f>
        <v>32.5</v>
      </c>
      <c r="U297" s="33">
        <f ca="1">O297*Drivers!$D$3</f>
        <v>0</v>
      </c>
      <c r="V297" s="33">
        <f ca="1">P297*Drivers!$D$3</f>
        <v>32.5</v>
      </c>
      <c r="W297" s="33">
        <f>Q297*Drivers!$D$3</f>
        <v>0</v>
      </c>
      <c r="X297" s="33">
        <f t="shared" ca="1" si="225"/>
        <v>41.58</v>
      </c>
      <c r="Y297" s="33">
        <f t="shared" ca="1" si="226"/>
        <v>106.58</v>
      </c>
      <c r="Z297">
        <f t="shared" ca="1" si="227"/>
        <v>0</v>
      </c>
      <c r="AA297">
        <f t="shared" ca="1" si="199"/>
        <v>47.125</v>
      </c>
      <c r="AB297">
        <f t="shared" ca="1" si="200"/>
        <v>0</v>
      </c>
      <c r="AC297">
        <f t="shared" ca="1" si="201"/>
        <v>47.125</v>
      </c>
      <c r="AD297">
        <f t="shared" si="202"/>
        <v>0</v>
      </c>
      <c r="AE297">
        <f t="shared" ca="1" si="228"/>
        <v>51.974999999999994</v>
      </c>
      <c r="AF297">
        <f t="shared" ca="1" si="229"/>
        <v>146.22499999999999</v>
      </c>
    </row>
    <row r="298" spans="1:32">
      <c r="A298" t="str" cm="1">
        <f t="array" ref="A298">IF(ISBLANK($F298),"",INDEX(CVCompList[ID],_xlfn.XMATCH($F298,CVCompList[items],0)))</f>
        <v>CE2858</v>
      </c>
      <c r="E298">
        <v>7</v>
      </c>
      <c r="F298" t="s">
        <v>3030</v>
      </c>
      <c r="G298">
        <v>1</v>
      </c>
      <c r="H298">
        <v>1</v>
      </c>
      <c r="I298">
        <f t="shared" ca="1" si="223"/>
        <v>1</v>
      </c>
      <c r="J298">
        <f t="shared" ca="1" si="224"/>
        <v>1</v>
      </c>
      <c r="K298" s="10">
        <f>Drivers!$B$11</f>
        <v>0.25</v>
      </c>
      <c r="L298" s="10">
        <f>Drivers!$B$12</f>
        <v>0.45</v>
      </c>
      <c r="M298" s="37" cm="1">
        <f t="array" aca="1" ref="M298" ca="1">IF(ISBLANK($F298),"",INDEX(CVCompList[Design
'[h']],_xlfn.XMATCH($F298,CVCompList[items],0)))*I298</f>
        <v>0</v>
      </c>
      <c r="N298" s="37" cm="1">
        <f t="array" aca="1" ref="N298" ca="1">IF(ISBLANK($F298),"",INDEX(CVCompList[Construction
'[h']],_xlfn.XMATCH($F298,CVCompList[items],0)))*J298</f>
        <v>0.5</v>
      </c>
      <c r="O298" s="37" cm="1">
        <f t="array" aca="1" ref="O298" ca="1">IF(ISBLANK($F298),"",INDEX(CVCompList[Debug/Tryout '[h']],_xlfn.XMATCH($F298,CVCompList[items],0)))*J298</f>
        <v>0</v>
      </c>
      <c r="P298" s="37" cm="1">
        <f t="array" aca="1" ref="P298" ca="1">IF(ISBLANK($F298),"",INDEX(CVCompList[Installation
'[h']],_xlfn.XMATCH($F298,CVCompList[items],0)))*J298</f>
        <v>0.5</v>
      </c>
      <c r="Q298" s="37" cm="1">
        <f t="array" ref="Q298">IF(ISBLANK($F298),"",INDEX(CVCompList[Start up @ Client '[h']],_xlfn.XMATCH($F298,CVCompList[items],0)))*K298</f>
        <v>0</v>
      </c>
      <c r="R298" s="37" cm="1">
        <f t="array" ref="R298">IF(ISBLANK($F298),"",INDEX(CVCompList[Materail
Rate
 '[$/qua']],_xlfn.XMATCH($F298,CVCompList[items],0)))</f>
        <v>27.67</v>
      </c>
      <c r="S298" s="33">
        <f ca="1">M298*Drivers!$D$3</f>
        <v>0</v>
      </c>
      <c r="T298" s="33">
        <f ca="1">N298*Drivers!$D$3</f>
        <v>32.5</v>
      </c>
      <c r="U298" s="33">
        <f ca="1">O298*Drivers!$D$3</f>
        <v>0</v>
      </c>
      <c r="V298" s="33">
        <f ca="1">P298*Drivers!$D$3</f>
        <v>32.5</v>
      </c>
      <c r="W298" s="33">
        <f>Q298*Drivers!$D$3</f>
        <v>0</v>
      </c>
      <c r="X298" s="33">
        <f t="shared" ca="1" si="225"/>
        <v>27.67</v>
      </c>
      <c r="Y298" s="33">
        <f t="shared" ca="1" si="226"/>
        <v>92.67</v>
      </c>
      <c r="Z298">
        <f t="shared" ca="1" si="227"/>
        <v>0</v>
      </c>
      <c r="AA298">
        <f t="shared" ca="1" si="199"/>
        <v>47.125</v>
      </c>
      <c r="AB298">
        <f t="shared" ca="1" si="200"/>
        <v>0</v>
      </c>
      <c r="AC298">
        <f t="shared" ca="1" si="201"/>
        <v>47.125</v>
      </c>
      <c r="AD298">
        <f t="shared" si="202"/>
        <v>0</v>
      </c>
      <c r="AE298">
        <f t="shared" ca="1" si="228"/>
        <v>34.587500000000006</v>
      </c>
      <c r="AF298">
        <f t="shared" ca="1" si="229"/>
        <v>128.83750000000001</v>
      </c>
    </row>
    <row r="299" spans="1:32">
      <c r="A299" t="str" cm="1">
        <f t="array" ref="A299">IF(ISBLANK($F299),"",INDEX(CVCompList[ID],_xlfn.XMATCH($F299,CVCompList[items],0)))</f>
        <v>CE2779</v>
      </c>
      <c r="E299">
        <v>8</v>
      </c>
      <c r="F299" t="s">
        <v>2952</v>
      </c>
      <c r="G299">
        <v>1</v>
      </c>
      <c r="H299">
        <v>1</v>
      </c>
      <c r="I299">
        <f t="shared" ca="1" si="223"/>
        <v>1</v>
      </c>
      <c r="J299">
        <f t="shared" ca="1" si="224"/>
        <v>1</v>
      </c>
      <c r="K299" s="10">
        <f>Drivers!$B$11</f>
        <v>0.25</v>
      </c>
      <c r="L299" s="10">
        <f>Drivers!$B$12</f>
        <v>0.45</v>
      </c>
      <c r="M299" s="37" cm="1">
        <f t="array" aca="1" ref="M299" ca="1">IF(ISBLANK($F299),"",INDEX(CVCompList[Design
'[h']],_xlfn.XMATCH($F299,CVCompList[items],0)))*I299</f>
        <v>0</v>
      </c>
      <c r="N299" s="37" cm="1">
        <f t="array" aca="1" ref="N299" ca="1">IF(ISBLANK($F299),"",INDEX(CVCompList[Construction
'[h']],_xlfn.XMATCH($F299,CVCompList[items],0)))*J299</f>
        <v>0</v>
      </c>
      <c r="O299" s="37" cm="1">
        <f t="array" aca="1" ref="O299" ca="1">IF(ISBLANK($F299),"",INDEX(CVCompList[Debug/Tryout '[h']],_xlfn.XMATCH($F299,CVCompList[items],0)))*J299</f>
        <v>0</v>
      </c>
      <c r="P299" s="37" cm="1">
        <f t="array" aca="1" ref="P299" ca="1">IF(ISBLANK($F299),"",INDEX(CVCompList[Installation
'[h']],_xlfn.XMATCH($F299,CVCompList[items],0)))*J299</f>
        <v>0</v>
      </c>
      <c r="Q299" s="37" cm="1">
        <f t="array" ref="Q299">IF(ISBLANK($F299),"",INDEX(CVCompList[Start up @ Client '[h']],_xlfn.XMATCH($F299,CVCompList[items],0)))*K299</f>
        <v>0</v>
      </c>
      <c r="R299" s="37" cm="1">
        <f t="array" ref="R299">IF(ISBLANK($F299),"",INDEX(CVCompList[Materail
Rate
 '[$/qua']],_xlfn.XMATCH($F299,CVCompList[items],0)))</f>
        <v>30</v>
      </c>
      <c r="S299" s="33">
        <f ca="1">M299*Drivers!$D$3</f>
        <v>0</v>
      </c>
      <c r="T299" s="33">
        <f ca="1">N299*Drivers!$D$3</f>
        <v>0</v>
      </c>
      <c r="U299" s="33">
        <f ca="1">O299*Drivers!$D$3</f>
        <v>0</v>
      </c>
      <c r="V299" s="33">
        <f ca="1">P299*Drivers!$D$3</f>
        <v>0</v>
      </c>
      <c r="W299" s="33">
        <f>Q299*Drivers!$D$3</f>
        <v>0</v>
      </c>
      <c r="X299" s="33">
        <f t="shared" ca="1" si="225"/>
        <v>30</v>
      </c>
      <c r="Y299" s="33">
        <f t="shared" ca="1" si="226"/>
        <v>30</v>
      </c>
      <c r="Z299">
        <f t="shared" ca="1" si="227"/>
        <v>0</v>
      </c>
      <c r="AA299">
        <f t="shared" ca="1" si="199"/>
        <v>0</v>
      </c>
      <c r="AB299">
        <f t="shared" ca="1" si="200"/>
        <v>0</v>
      </c>
      <c r="AC299">
        <f t="shared" ca="1" si="201"/>
        <v>0</v>
      </c>
      <c r="AD299">
        <f t="shared" si="202"/>
        <v>0</v>
      </c>
      <c r="AE299">
        <f t="shared" ca="1" si="228"/>
        <v>37.5</v>
      </c>
      <c r="AF299">
        <f t="shared" ca="1" si="229"/>
        <v>37.5</v>
      </c>
    </row>
    <row r="300" spans="1:32" s="7" customFormat="1">
      <c r="B300" s="7" t="s">
        <v>3156</v>
      </c>
      <c r="C300" s="7">
        <v>1</v>
      </c>
      <c r="D300" s="7">
        <v>1</v>
      </c>
      <c r="K300" s="18"/>
      <c r="L300" s="18"/>
      <c r="M300" s="36">
        <f ca="1">SUM(M301:M305)</f>
        <v>0</v>
      </c>
      <c r="N300" s="36">
        <f ca="1">SUM(N301:N305)</f>
        <v>5.5</v>
      </c>
      <c r="O300" s="36">
        <f ca="1">SUM(O301:O305)</f>
        <v>0</v>
      </c>
      <c r="P300" s="36">
        <f ca="1">SUM(P301:P305)</f>
        <v>5.5</v>
      </c>
      <c r="Q300" s="36">
        <f>SUM(Q301:Q305)</f>
        <v>0</v>
      </c>
      <c r="R300" s="36"/>
      <c r="S300" s="35">
        <f t="shared" ref="S300:AF300" ca="1" si="230">SUM(S301:S305)</f>
        <v>0</v>
      </c>
      <c r="T300" s="35">
        <f t="shared" ca="1" si="230"/>
        <v>357.5</v>
      </c>
      <c r="U300" s="35">
        <f ca="1">SUM(U301:U305)</f>
        <v>0</v>
      </c>
      <c r="V300" s="35">
        <f t="shared" ca="1" si="230"/>
        <v>357.5</v>
      </c>
      <c r="W300" s="35">
        <f>SUM(W301:W305)</f>
        <v>0</v>
      </c>
      <c r="X300" s="35">
        <f t="shared" ca="1" si="230"/>
        <v>2164.58</v>
      </c>
      <c r="Y300" s="35">
        <f t="shared" ca="1" si="230"/>
        <v>2879.58</v>
      </c>
      <c r="Z300" s="7">
        <f t="shared" ca="1" si="230"/>
        <v>0</v>
      </c>
      <c r="AA300" s="7">
        <f t="shared" ca="1" si="230"/>
        <v>518.375</v>
      </c>
      <c r="AB300" s="7">
        <f ca="1">SUM(AB301:AB305)</f>
        <v>0</v>
      </c>
      <c r="AC300" s="7">
        <f t="shared" ca="1" si="230"/>
        <v>518.375</v>
      </c>
      <c r="AD300" s="7">
        <f>SUM(AD301:AD305)</f>
        <v>0</v>
      </c>
      <c r="AE300" s="7">
        <f t="shared" ca="1" si="230"/>
        <v>2705.7249999999999</v>
      </c>
      <c r="AF300" s="7">
        <f t="shared" ca="1" si="230"/>
        <v>3742.4749999999999</v>
      </c>
    </row>
    <row r="301" spans="1:32">
      <c r="A301" t="str" cm="1">
        <f t="array" ref="A301">IF(ISBLANK($F301),"",INDEX(CVCompList[ID],_xlfn.XMATCH($F301,CVCompList[items],0)))</f>
        <v>CE2756</v>
      </c>
      <c r="E301">
        <v>1</v>
      </c>
      <c r="F301" t="s">
        <v>2929</v>
      </c>
      <c r="G301">
        <v>1</v>
      </c>
      <c r="H301">
        <v>1</v>
      </c>
      <c r="I301">
        <f ca="1">IF(ISBLANK(G301),"",G301*OFFSET(I301,-E301,-6))</f>
        <v>1</v>
      </c>
      <c r="J301">
        <f ca="1">IF(ISBLANK(H301),"",H301*OFFSET(J301,-E301,-6))</f>
        <v>1</v>
      </c>
      <c r="K301" s="10">
        <f>Drivers!$B$11</f>
        <v>0.25</v>
      </c>
      <c r="L301" s="10">
        <f>Drivers!$B$12</f>
        <v>0.45</v>
      </c>
      <c r="M301" s="37" cm="1">
        <f t="array" aca="1" ref="M301" ca="1">IF(ISBLANK($F301),"",INDEX(CVCompList[Design
'[h']],_xlfn.XMATCH($F301,CVCompList[items],0)))*I301</f>
        <v>0</v>
      </c>
      <c r="N301" s="37" cm="1">
        <f t="array" aca="1" ref="N301" ca="1">IF(ISBLANK($F301),"",INDEX(CVCompList[Construction
'[h']],_xlfn.XMATCH($F301,CVCompList[items],0)))*J301</f>
        <v>4</v>
      </c>
      <c r="O301" s="37" cm="1">
        <f t="array" aca="1" ref="O301" ca="1">IF(ISBLANK($F301),"",INDEX(CVCompList[Debug/Tryout '[h']],_xlfn.XMATCH($F301,CVCompList[items],0)))*J301</f>
        <v>0</v>
      </c>
      <c r="P301" s="37" cm="1">
        <f t="array" aca="1" ref="P301" ca="1">IF(ISBLANK($F301),"",INDEX(CVCompList[Installation
'[h']],_xlfn.XMATCH($F301,CVCompList[items],0)))*J301</f>
        <v>4</v>
      </c>
      <c r="Q301" s="37" cm="1">
        <f t="array" ref="Q301">IF(ISBLANK($F301),"",INDEX(CVCompList[Start up @ Client '[h']],_xlfn.XMATCH($F301,CVCompList[items],0)))*K301</f>
        <v>0</v>
      </c>
      <c r="R301" s="37" cm="1">
        <f t="array" ref="R301">IF(ISBLANK($F301),"",INDEX(CVCompList[Materail
Rate
 '[$/qua']],_xlfn.XMATCH($F301,CVCompList[items],0)))</f>
        <v>1996</v>
      </c>
      <c r="S301" s="33">
        <f ca="1">M301*Drivers!$D$3</f>
        <v>0</v>
      </c>
      <c r="T301" s="33">
        <f ca="1">N301*Drivers!$D$3</f>
        <v>260</v>
      </c>
      <c r="U301" s="33">
        <f ca="1">O301*Drivers!$D$3</f>
        <v>0</v>
      </c>
      <c r="V301" s="33">
        <f ca="1">P301*Drivers!$D$3</f>
        <v>260</v>
      </c>
      <c r="W301" s="33">
        <f>Q301*Drivers!$D$3</f>
        <v>0</v>
      </c>
      <c r="X301" s="33">
        <f ca="1">R301*J301</f>
        <v>1996</v>
      </c>
      <c r="Y301" s="33">
        <f ca="1">SUM(S301:X301)</f>
        <v>2516</v>
      </c>
      <c r="Z301">
        <f ca="1">S301*($L301+1)</f>
        <v>0</v>
      </c>
      <c r="AA301">
        <f t="shared" ca="1" si="199"/>
        <v>377</v>
      </c>
      <c r="AB301">
        <f t="shared" ca="1" si="200"/>
        <v>0</v>
      </c>
      <c r="AC301">
        <f t="shared" ca="1" si="201"/>
        <v>377</v>
      </c>
      <c r="AD301">
        <f t="shared" si="202"/>
        <v>0</v>
      </c>
      <c r="AE301">
        <f ca="1">X301*(K301+1)</f>
        <v>2495</v>
      </c>
      <c r="AF301">
        <f ca="1">SUM(Z301:AE301)</f>
        <v>3249</v>
      </c>
    </row>
    <row r="302" spans="1:32">
      <c r="A302" t="str" cm="1">
        <f t="array" ref="A302">IF(ISBLANK($F302),"",INDEX(CVCompList[ID],_xlfn.XMATCH($F302,CVCompList[items],0)))</f>
        <v>CE2737</v>
      </c>
      <c r="E302">
        <v>2</v>
      </c>
      <c r="F302" t="s">
        <v>2910</v>
      </c>
      <c r="G302">
        <v>1</v>
      </c>
      <c r="H302">
        <v>1</v>
      </c>
      <c r="I302">
        <f ca="1">IF(ISBLANK(G302),"",G302*OFFSET(I302,-E302,-6))</f>
        <v>1</v>
      </c>
      <c r="J302">
        <f ca="1">IF(ISBLANK(H302),"",H302*OFFSET(J302,-E302,-6))</f>
        <v>1</v>
      </c>
      <c r="K302" s="10">
        <f>Drivers!$B$11</f>
        <v>0.25</v>
      </c>
      <c r="L302" s="10">
        <f>Drivers!$B$12</f>
        <v>0.45</v>
      </c>
      <c r="M302" s="37" cm="1">
        <f t="array" aca="1" ref="M302" ca="1">IF(ISBLANK($F302),"",INDEX(CVCompList[Design
'[h']],_xlfn.XMATCH($F302,CVCompList[items],0)))*I302</f>
        <v>0</v>
      </c>
      <c r="N302" s="37" cm="1">
        <f t="array" aca="1" ref="N302" ca="1">IF(ISBLANK($F302),"",INDEX(CVCompList[Construction
'[h']],_xlfn.XMATCH($F302,CVCompList[items],0)))*J302</f>
        <v>0.5</v>
      </c>
      <c r="O302" s="37" cm="1">
        <f t="array" aca="1" ref="O302" ca="1">IF(ISBLANK($F302),"",INDEX(CVCompList[Debug/Tryout '[h']],_xlfn.XMATCH($F302,CVCompList[items],0)))*J302</f>
        <v>0</v>
      </c>
      <c r="P302" s="37" cm="1">
        <f t="array" aca="1" ref="P302" ca="1">IF(ISBLANK($F302),"",INDEX(CVCompList[Installation
'[h']],_xlfn.XMATCH($F302,CVCompList[items],0)))*J302</f>
        <v>0.5</v>
      </c>
      <c r="Q302" s="37" cm="1">
        <f t="array" ref="Q302">IF(ISBLANK($F302),"",INDEX(CVCompList[Start up @ Client '[h']],_xlfn.XMATCH($F302,CVCompList[items],0)))*K302</f>
        <v>0</v>
      </c>
      <c r="R302" s="37" cm="1">
        <f t="array" ref="R302">IF(ISBLANK($F302),"",INDEX(CVCompList[Materail
Rate
 '[$/qua']],_xlfn.XMATCH($F302,CVCompList[items],0)))</f>
        <v>41.58</v>
      </c>
      <c r="S302" s="33">
        <f ca="1">M302*Drivers!$D$3</f>
        <v>0</v>
      </c>
      <c r="T302" s="33">
        <f ca="1">N302*Drivers!$D$3</f>
        <v>32.5</v>
      </c>
      <c r="U302" s="33">
        <f ca="1">O302*Drivers!$D$3</f>
        <v>0</v>
      </c>
      <c r="V302" s="33">
        <f ca="1">P302*Drivers!$D$3</f>
        <v>32.5</v>
      </c>
      <c r="W302" s="33">
        <f>Q302*Drivers!$D$3</f>
        <v>0</v>
      </c>
      <c r="X302" s="33">
        <f ca="1">R302*J302</f>
        <v>41.58</v>
      </c>
      <c r="Y302" s="33">
        <f ca="1">SUM(S302:X302)</f>
        <v>106.58</v>
      </c>
      <c r="Z302">
        <f ca="1">S302*($L302+1)</f>
        <v>0</v>
      </c>
      <c r="AA302">
        <f t="shared" ca="1" si="199"/>
        <v>47.125</v>
      </c>
      <c r="AB302">
        <f t="shared" ca="1" si="200"/>
        <v>0</v>
      </c>
      <c r="AC302">
        <f t="shared" ca="1" si="201"/>
        <v>47.125</v>
      </c>
      <c r="AD302">
        <f t="shared" si="202"/>
        <v>0</v>
      </c>
      <c r="AE302">
        <f ca="1">X302*(K302+1)</f>
        <v>51.974999999999994</v>
      </c>
      <c r="AF302">
        <f ca="1">SUM(Z302:AE302)</f>
        <v>146.22499999999999</v>
      </c>
    </row>
    <row r="303" spans="1:32">
      <c r="A303" t="str" cm="1">
        <f t="array" ref="A303">IF(ISBLANK($F303),"",INDEX(CVCompList[ID],_xlfn.XMATCH($F303,CVCompList[items],0)))</f>
        <v>CE2852</v>
      </c>
      <c r="E303">
        <v>3</v>
      </c>
      <c r="F303" t="s">
        <v>3024</v>
      </c>
      <c r="G303">
        <v>1</v>
      </c>
      <c r="H303">
        <v>1</v>
      </c>
      <c r="I303">
        <f ca="1">IF(ISBLANK(G303),"",G303*OFFSET(I303,-E303,-6))</f>
        <v>1</v>
      </c>
      <c r="J303">
        <f ca="1">IF(ISBLANK(H303),"",H303*OFFSET(J303,-E303,-6))</f>
        <v>1</v>
      </c>
      <c r="K303" s="10">
        <f>Drivers!$B$11</f>
        <v>0.25</v>
      </c>
      <c r="L303" s="10">
        <f>Drivers!$B$12</f>
        <v>0.45</v>
      </c>
      <c r="M303" s="37" cm="1">
        <f t="array" aca="1" ref="M303" ca="1">IF(ISBLANK($F303),"",INDEX(CVCompList[Design
'[h']],_xlfn.XMATCH($F303,CVCompList[items],0)))*I303</f>
        <v>0</v>
      </c>
      <c r="N303" s="37" cm="1">
        <f t="array" aca="1" ref="N303" ca="1">IF(ISBLANK($F303),"",INDEX(CVCompList[Construction
'[h']],_xlfn.XMATCH($F303,CVCompList[items],0)))*J303</f>
        <v>0.5</v>
      </c>
      <c r="O303" s="37" cm="1">
        <f t="array" aca="1" ref="O303" ca="1">IF(ISBLANK($F303),"",INDEX(CVCompList[Debug/Tryout '[h']],_xlfn.XMATCH($F303,CVCompList[items],0)))*J303</f>
        <v>0</v>
      </c>
      <c r="P303" s="37" cm="1">
        <f t="array" aca="1" ref="P303" ca="1">IF(ISBLANK($F303),"",INDEX(CVCompList[Installation
'[h']],_xlfn.XMATCH($F303,CVCompList[items],0)))*J303</f>
        <v>0.5</v>
      </c>
      <c r="Q303" s="37" cm="1">
        <f t="array" ref="Q303">IF(ISBLANK($F303),"",INDEX(CVCompList[Start up @ Client '[h']],_xlfn.XMATCH($F303,CVCompList[items],0)))*K303</f>
        <v>0</v>
      </c>
      <c r="R303" s="37" cm="1">
        <f t="array" ref="R303">IF(ISBLANK($F303),"",INDEX(CVCompList[Materail
Rate
 '[$/qua']],_xlfn.XMATCH($F303,CVCompList[items],0)))</f>
        <v>69.33</v>
      </c>
      <c r="S303" s="33">
        <f ca="1">M303*Drivers!$D$3</f>
        <v>0</v>
      </c>
      <c r="T303" s="33">
        <f ca="1">N303*Drivers!$D$3</f>
        <v>32.5</v>
      </c>
      <c r="U303" s="33">
        <f ca="1">O303*Drivers!$D$3</f>
        <v>0</v>
      </c>
      <c r="V303" s="33">
        <f ca="1">P303*Drivers!$D$3</f>
        <v>32.5</v>
      </c>
      <c r="W303" s="33">
        <f>Q303*Drivers!$D$3</f>
        <v>0</v>
      </c>
      <c r="X303" s="33">
        <f ca="1">R303*J303</f>
        <v>69.33</v>
      </c>
      <c r="Y303" s="33">
        <f ca="1">SUM(S303:X303)</f>
        <v>134.32999999999998</v>
      </c>
      <c r="Z303">
        <f ca="1">S303*($L303+1)</f>
        <v>0</v>
      </c>
      <c r="AA303">
        <f t="shared" ca="1" si="199"/>
        <v>47.125</v>
      </c>
      <c r="AB303">
        <f t="shared" ca="1" si="200"/>
        <v>0</v>
      </c>
      <c r="AC303">
        <f t="shared" ca="1" si="201"/>
        <v>47.125</v>
      </c>
      <c r="AD303">
        <f t="shared" si="202"/>
        <v>0</v>
      </c>
      <c r="AE303">
        <f ca="1">X303*(K303+1)</f>
        <v>86.662499999999994</v>
      </c>
      <c r="AF303">
        <f ca="1">SUM(Z303:AE303)</f>
        <v>180.91249999999999</v>
      </c>
    </row>
    <row r="304" spans="1:32">
      <c r="A304" t="str" cm="1">
        <f t="array" ref="A304">IF(ISBLANK($F304),"",INDEX(CVCompList[ID],_xlfn.XMATCH($F304,CVCompList[items],0)))</f>
        <v>CE2858</v>
      </c>
      <c r="E304">
        <v>4</v>
      </c>
      <c r="F304" t="s">
        <v>3030</v>
      </c>
      <c r="G304">
        <v>1</v>
      </c>
      <c r="H304">
        <v>1</v>
      </c>
      <c r="I304">
        <f ca="1">IF(ISBLANK(G304),"",G304*OFFSET(I304,-E304,-6))</f>
        <v>1</v>
      </c>
      <c r="J304">
        <f ca="1">IF(ISBLANK(H304),"",H304*OFFSET(J304,-E304,-6))</f>
        <v>1</v>
      </c>
      <c r="K304" s="10">
        <f>Drivers!$B$11</f>
        <v>0.25</v>
      </c>
      <c r="L304" s="10">
        <f>Drivers!$B$12</f>
        <v>0.45</v>
      </c>
      <c r="M304" s="37" cm="1">
        <f t="array" aca="1" ref="M304" ca="1">IF(ISBLANK($F304),"",INDEX(CVCompList[Design
'[h']],_xlfn.XMATCH($F304,CVCompList[items],0)))*I304</f>
        <v>0</v>
      </c>
      <c r="N304" s="37" cm="1">
        <f t="array" aca="1" ref="N304" ca="1">IF(ISBLANK($F304),"",INDEX(CVCompList[Construction
'[h']],_xlfn.XMATCH($F304,CVCompList[items],0)))*J304</f>
        <v>0.5</v>
      </c>
      <c r="O304" s="37" cm="1">
        <f t="array" aca="1" ref="O304" ca="1">IF(ISBLANK($F304),"",INDEX(CVCompList[Debug/Tryout '[h']],_xlfn.XMATCH($F304,CVCompList[items],0)))*J304</f>
        <v>0</v>
      </c>
      <c r="P304" s="37" cm="1">
        <f t="array" aca="1" ref="P304" ca="1">IF(ISBLANK($F304),"",INDEX(CVCompList[Installation
'[h']],_xlfn.XMATCH($F304,CVCompList[items],0)))*J304</f>
        <v>0.5</v>
      </c>
      <c r="Q304" s="37" cm="1">
        <f t="array" ref="Q304">IF(ISBLANK($F304),"",INDEX(CVCompList[Start up @ Client '[h']],_xlfn.XMATCH($F304,CVCompList[items],0)))*K304</f>
        <v>0</v>
      </c>
      <c r="R304" s="37" cm="1">
        <f t="array" ref="R304">IF(ISBLANK($F304),"",INDEX(CVCompList[Materail
Rate
 '[$/qua']],_xlfn.XMATCH($F304,CVCompList[items],0)))</f>
        <v>27.67</v>
      </c>
      <c r="S304" s="33">
        <f ca="1">M304*Drivers!$D$3</f>
        <v>0</v>
      </c>
      <c r="T304" s="33">
        <f ca="1">N304*Drivers!$D$3</f>
        <v>32.5</v>
      </c>
      <c r="U304" s="33">
        <f ca="1">O304*Drivers!$D$3</f>
        <v>0</v>
      </c>
      <c r="V304" s="33">
        <f ca="1">P304*Drivers!$D$3</f>
        <v>32.5</v>
      </c>
      <c r="W304" s="33">
        <f>Q304*Drivers!$D$3</f>
        <v>0</v>
      </c>
      <c r="X304" s="33">
        <f ca="1">R304*J304</f>
        <v>27.67</v>
      </c>
      <c r="Y304" s="33">
        <f ca="1">SUM(S304:X304)</f>
        <v>92.67</v>
      </c>
      <c r="Z304">
        <f ca="1">S304*($L304+1)</f>
        <v>0</v>
      </c>
      <c r="AA304">
        <f t="shared" ca="1" si="199"/>
        <v>47.125</v>
      </c>
      <c r="AB304">
        <f t="shared" ca="1" si="200"/>
        <v>0</v>
      </c>
      <c r="AC304">
        <f t="shared" ca="1" si="201"/>
        <v>47.125</v>
      </c>
      <c r="AD304">
        <f t="shared" si="202"/>
        <v>0</v>
      </c>
      <c r="AE304">
        <f ca="1">X304*(K304+1)</f>
        <v>34.587500000000006</v>
      </c>
      <c r="AF304">
        <f ca="1">SUM(Z304:AE304)</f>
        <v>128.83750000000001</v>
      </c>
    </row>
    <row r="305" spans="1:32">
      <c r="A305" t="str" cm="1">
        <f t="array" ref="A305">IF(ISBLANK($F305),"",INDEX(CVCompList[ID],_xlfn.XMATCH($F305,CVCompList[items],0)))</f>
        <v>CE2779</v>
      </c>
      <c r="E305">
        <v>5</v>
      </c>
      <c r="F305" t="s">
        <v>2952</v>
      </c>
      <c r="G305">
        <v>1</v>
      </c>
      <c r="H305">
        <v>1</v>
      </c>
      <c r="I305">
        <f ca="1">IF(ISBLANK(G305),"",G305*OFFSET(I305,-E305,-6))</f>
        <v>1</v>
      </c>
      <c r="J305">
        <f ca="1">IF(ISBLANK(H305),"",H305*OFFSET(J305,-E305,-6))</f>
        <v>1</v>
      </c>
      <c r="K305" s="10">
        <f>Drivers!$B$11</f>
        <v>0.25</v>
      </c>
      <c r="L305" s="10">
        <f>Drivers!$B$12</f>
        <v>0.45</v>
      </c>
      <c r="M305" s="37" cm="1">
        <f t="array" aca="1" ref="M305" ca="1">IF(ISBLANK($F305),"",INDEX(CVCompList[Design
'[h']],_xlfn.XMATCH($F305,CVCompList[items],0)))*I305</f>
        <v>0</v>
      </c>
      <c r="N305" s="37" cm="1">
        <f t="array" aca="1" ref="N305" ca="1">IF(ISBLANK($F305),"",INDEX(CVCompList[Construction
'[h']],_xlfn.XMATCH($F305,CVCompList[items],0)))*J305</f>
        <v>0</v>
      </c>
      <c r="O305" s="37" cm="1">
        <f t="array" aca="1" ref="O305" ca="1">IF(ISBLANK($F305),"",INDEX(CVCompList[Debug/Tryout '[h']],_xlfn.XMATCH($F305,CVCompList[items],0)))*J305</f>
        <v>0</v>
      </c>
      <c r="P305" s="37" cm="1">
        <f t="array" aca="1" ref="P305" ca="1">IF(ISBLANK($F305),"",INDEX(CVCompList[Installation
'[h']],_xlfn.XMATCH($F305,CVCompList[items],0)))*J305</f>
        <v>0</v>
      </c>
      <c r="Q305" s="37" cm="1">
        <f t="array" ref="Q305">IF(ISBLANK($F305),"",INDEX(CVCompList[Start up @ Client '[h']],_xlfn.XMATCH($F305,CVCompList[items],0)))*K305</f>
        <v>0</v>
      </c>
      <c r="R305" s="37" cm="1">
        <f t="array" ref="R305">IF(ISBLANK($F305),"",INDEX(CVCompList[Materail
Rate
 '[$/qua']],_xlfn.XMATCH($F305,CVCompList[items],0)))</f>
        <v>30</v>
      </c>
      <c r="S305" s="33">
        <f ca="1">M305*Drivers!$D$3</f>
        <v>0</v>
      </c>
      <c r="T305" s="33">
        <f ca="1">N305*Drivers!$D$3</f>
        <v>0</v>
      </c>
      <c r="U305" s="33">
        <f ca="1">O305*Drivers!$D$3</f>
        <v>0</v>
      </c>
      <c r="V305" s="33">
        <f ca="1">P305*Drivers!$D$3</f>
        <v>0</v>
      </c>
      <c r="W305" s="33">
        <f>Q305*Drivers!$D$3</f>
        <v>0</v>
      </c>
      <c r="X305" s="33">
        <f ca="1">R305*J305</f>
        <v>30</v>
      </c>
      <c r="Y305" s="33">
        <f ca="1">SUM(S305:X305)</f>
        <v>30</v>
      </c>
      <c r="Z305">
        <f ca="1">S305*($L305+1)</f>
        <v>0</v>
      </c>
      <c r="AA305">
        <f t="shared" ca="1" si="199"/>
        <v>0</v>
      </c>
      <c r="AB305">
        <f t="shared" ca="1" si="200"/>
        <v>0</v>
      </c>
      <c r="AC305">
        <f t="shared" ca="1" si="201"/>
        <v>0</v>
      </c>
      <c r="AD305">
        <f t="shared" si="202"/>
        <v>0</v>
      </c>
      <c r="AE305">
        <f ca="1">X305*(K305+1)</f>
        <v>37.5</v>
      </c>
      <c r="AF305">
        <f ca="1">SUM(Z305:AE305)</f>
        <v>37.5</v>
      </c>
    </row>
    <row r="306" spans="1:32" s="7" customFormat="1">
      <c r="B306" s="7" t="s">
        <v>3233</v>
      </c>
      <c r="C306" s="7">
        <v>1</v>
      </c>
      <c r="D306" s="7">
        <v>1</v>
      </c>
      <c r="K306" s="18"/>
      <c r="L306" s="18"/>
      <c r="M306" s="36">
        <f ca="1">SUM(M307:M312)</f>
        <v>0</v>
      </c>
      <c r="N306" s="36">
        <f ca="1">SUM(N307:N312)</f>
        <v>13</v>
      </c>
      <c r="O306" s="36">
        <f ca="1">SUM(O307:O312)</f>
        <v>0</v>
      </c>
      <c r="P306" s="36">
        <f ca="1">SUM(P307:P312)</f>
        <v>13</v>
      </c>
      <c r="Q306" s="36">
        <f>SUM(Q307:Q312)</f>
        <v>0</v>
      </c>
      <c r="R306" s="36"/>
      <c r="S306" s="35">
        <f ca="1">SUM(S307:S312)</f>
        <v>0</v>
      </c>
      <c r="T306" s="35">
        <f ca="1">SUM(T307:T312)</f>
        <v>845</v>
      </c>
      <c r="U306" s="35">
        <f ca="1">SUM(U307:U312)</f>
        <v>0</v>
      </c>
      <c r="V306" s="35">
        <f ca="1">SUM(V307:V312)</f>
        <v>845</v>
      </c>
      <c r="W306" s="35">
        <f>SUM(W307:W312)</f>
        <v>0</v>
      </c>
      <c r="X306" s="35">
        <f t="shared" ref="X306:AF306" ca="1" si="231">SUM(X307:X311)</f>
        <v>6160.62</v>
      </c>
      <c r="Y306" s="35">
        <f t="shared" ca="1" si="231"/>
        <v>7850.62</v>
      </c>
      <c r="Z306" s="7">
        <f t="shared" ca="1" si="231"/>
        <v>0</v>
      </c>
      <c r="AA306" s="7">
        <f t="shared" ca="1" si="231"/>
        <v>1225.25</v>
      </c>
      <c r="AB306" s="7">
        <f ca="1">SUM(AB307:AB311)</f>
        <v>0</v>
      </c>
      <c r="AC306" s="7">
        <f t="shared" ca="1" si="231"/>
        <v>1225.25</v>
      </c>
      <c r="AD306" s="7">
        <f>SUM(AD307:AD311)</f>
        <v>0</v>
      </c>
      <c r="AE306" s="7">
        <f t="shared" ca="1" si="231"/>
        <v>7700.7750000000005</v>
      </c>
      <c r="AF306" s="7">
        <f t="shared" ca="1" si="231"/>
        <v>10151.275</v>
      </c>
    </row>
    <row r="307" spans="1:32">
      <c r="A307" t="str" cm="1">
        <f t="array" ref="A307">IF(ISBLANK($F307),"",INDEX(CVCompList[ID],_xlfn.XMATCH($F307,CVCompList[items],0)))</f>
        <v>CE2925</v>
      </c>
      <c r="E307">
        <v>1</v>
      </c>
      <c r="F307" t="s">
        <v>3097</v>
      </c>
      <c r="G307">
        <v>1</v>
      </c>
      <c r="H307">
        <v>1</v>
      </c>
      <c r="I307">
        <f t="shared" ref="I307:I312" ca="1" si="232">IF(ISBLANK(G307),"",G307*OFFSET(I307,-E307,-6))</f>
        <v>1</v>
      </c>
      <c r="J307">
        <f t="shared" ref="J307:J312" ca="1" si="233">IF(ISBLANK(H307),"",H307*OFFSET(J307,-E307,-6))</f>
        <v>1</v>
      </c>
      <c r="K307" s="10">
        <f>Drivers!$B$11</f>
        <v>0.25</v>
      </c>
      <c r="L307" s="10">
        <f>Drivers!$B$12</f>
        <v>0.45</v>
      </c>
      <c r="M307" s="37" cm="1">
        <f t="array" aca="1" ref="M307" ca="1">IF(ISBLANK($F307),"",INDEX(CVCompList[Design
'[h']],_xlfn.XMATCH($F307,CVCompList[items],0)))*I307</f>
        <v>0</v>
      </c>
      <c r="N307" s="37" cm="1">
        <f t="array" aca="1" ref="N307" ca="1">IF(ISBLANK($F307),"",INDEX(CVCompList[Construction
'[h']],_xlfn.XMATCH($F307,CVCompList[items],0)))*J307</f>
        <v>10</v>
      </c>
      <c r="O307" s="37" cm="1">
        <f t="array" aca="1" ref="O307" ca="1">IF(ISBLANK($F307),"",INDEX(CVCompList[Debug/Tryout '[h']],_xlfn.XMATCH($F307,CVCompList[items],0)))*J307</f>
        <v>0</v>
      </c>
      <c r="P307" s="37" cm="1">
        <f t="array" aca="1" ref="P307" ca="1">IF(ISBLANK($F307),"",INDEX(CVCompList[Installation
'[h']],_xlfn.XMATCH($F307,CVCompList[items],0)))*J307</f>
        <v>10</v>
      </c>
      <c r="Q307" s="37" cm="1">
        <f t="array" ref="Q307">IF(ISBLANK($F307),"",INDEX(CVCompList[Start up @ Client '[h']],_xlfn.XMATCH($F307,CVCompList[items],0)))*K307</f>
        <v>0</v>
      </c>
      <c r="R307" s="37" cm="1">
        <f t="array" ref="R307">IF(ISBLANK($F307),"",INDEX(CVCompList[Materail
Rate
 '[$/qua']],_xlfn.XMATCH($F307,CVCompList[items],0)))</f>
        <v>5938</v>
      </c>
      <c r="S307" s="33">
        <f ca="1">M307*Drivers!$D$3</f>
        <v>0</v>
      </c>
      <c r="T307" s="33">
        <f ca="1">N307*Drivers!$D$3</f>
        <v>650</v>
      </c>
      <c r="U307" s="33">
        <f ca="1">O307*Drivers!$D$3</f>
        <v>0</v>
      </c>
      <c r="V307" s="33">
        <f ca="1">P307*Drivers!$D$3</f>
        <v>650</v>
      </c>
      <c r="W307" s="33">
        <f>Q307*Drivers!$D$3</f>
        <v>0</v>
      </c>
      <c r="X307" s="33">
        <f t="shared" ref="X307:X312" ca="1" si="234">R307*J307</f>
        <v>5938</v>
      </c>
      <c r="Y307" s="33">
        <f t="shared" ref="Y307:Y312" ca="1" si="235">SUM(S307:X307)</f>
        <v>7238</v>
      </c>
      <c r="Z307">
        <f t="shared" ref="Z307:Z312" ca="1" si="236">S307*($L307+1)</f>
        <v>0</v>
      </c>
      <c r="AA307">
        <f t="shared" ca="1" si="199"/>
        <v>942.5</v>
      </c>
      <c r="AB307">
        <f t="shared" ca="1" si="200"/>
        <v>0</v>
      </c>
      <c r="AC307">
        <f t="shared" ca="1" si="201"/>
        <v>942.5</v>
      </c>
      <c r="AD307">
        <f t="shared" si="202"/>
        <v>0</v>
      </c>
      <c r="AE307">
        <f t="shared" ref="AE307:AE312" ca="1" si="237">X307*(K307+1)</f>
        <v>7422.5</v>
      </c>
      <c r="AF307">
        <f t="shared" ref="AF307:AF312" ca="1" si="238">SUM(Z307:AE307)</f>
        <v>9307.5</v>
      </c>
    </row>
    <row r="308" spans="1:32">
      <c r="A308" t="str" cm="1">
        <f t="array" ref="A308">IF(ISBLANK($F308),"",INDEX(CVCompList[ID],_xlfn.XMATCH($F308,CVCompList[items],0)))</f>
        <v>CE2731</v>
      </c>
      <c r="E308">
        <v>2</v>
      </c>
      <c r="F308" t="s">
        <v>2904</v>
      </c>
      <c r="G308">
        <v>1</v>
      </c>
      <c r="H308">
        <v>1</v>
      </c>
      <c r="I308">
        <f t="shared" ca="1" si="232"/>
        <v>1</v>
      </c>
      <c r="J308">
        <f t="shared" ca="1" si="233"/>
        <v>1</v>
      </c>
      <c r="K308" s="10">
        <f>Drivers!$B$11</f>
        <v>0.25</v>
      </c>
      <c r="L308" s="10">
        <f>Drivers!$B$12</f>
        <v>0.45</v>
      </c>
      <c r="M308" s="37" cm="1">
        <f t="array" aca="1" ref="M308" ca="1">IF(ISBLANK($F308),"",INDEX(CVCompList[Design
'[h']],_xlfn.XMATCH($F308,CVCompList[items],0)))*I308</f>
        <v>0</v>
      </c>
      <c r="N308" s="37" cm="1">
        <f t="array" aca="1" ref="N308" ca="1">IF(ISBLANK($F308),"",INDEX(CVCompList[Construction
'[h']],_xlfn.XMATCH($F308,CVCompList[items],0)))*J308</f>
        <v>1</v>
      </c>
      <c r="O308" s="37" cm="1">
        <f t="array" aca="1" ref="O308" ca="1">IF(ISBLANK($F308),"",INDEX(CVCompList[Debug/Tryout '[h']],_xlfn.XMATCH($F308,CVCompList[items],0)))*J308</f>
        <v>0</v>
      </c>
      <c r="P308" s="37" cm="1">
        <f t="array" aca="1" ref="P308" ca="1">IF(ISBLANK($F308),"",INDEX(CVCompList[Installation
'[h']],_xlfn.XMATCH($F308,CVCompList[items],0)))*J308</f>
        <v>1</v>
      </c>
      <c r="Q308" s="37" cm="1">
        <f t="array" ref="Q308">IF(ISBLANK($F308),"",INDEX(CVCompList[Start up @ Client '[h']],_xlfn.XMATCH($F308,CVCompList[items],0)))*K308</f>
        <v>0</v>
      </c>
      <c r="R308" s="37" cm="1">
        <f t="array" ref="R308">IF(ISBLANK($F308),"",INDEX(CVCompList[Materail
Rate
 '[$/qua']],_xlfn.XMATCH($F308,CVCompList[items],0)))</f>
        <v>97.5</v>
      </c>
      <c r="S308" s="33">
        <f ca="1">M308*Drivers!$D$3</f>
        <v>0</v>
      </c>
      <c r="T308" s="33">
        <f ca="1">N308*Drivers!$D$3</f>
        <v>65</v>
      </c>
      <c r="U308" s="33">
        <f ca="1">O308*Drivers!$D$3</f>
        <v>0</v>
      </c>
      <c r="V308" s="33">
        <f ca="1">P308*Drivers!$D$3</f>
        <v>65</v>
      </c>
      <c r="W308" s="33">
        <f>Q308*Drivers!$D$3</f>
        <v>0</v>
      </c>
      <c r="X308" s="33">
        <f t="shared" ca="1" si="234"/>
        <v>97.5</v>
      </c>
      <c r="Y308" s="33">
        <f t="shared" ca="1" si="235"/>
        <v>227.5</v>
      </c>
      <c r="Z308">
        <f t="shared" ca="1" si="236"/>
        <v>0</v>
      </c>
      <c r="AA308">
        <f t="shared" ca="1" si="199"/>
        <v>94.25</v>
      </c>
      <c r="AB308">
        <f t="shared" ca="1" si="200"/>
        <v>0</v>
      </c>
      <c r="AC308">
        <f t="shared" ca="1" si="201"/>
        <v>94.25</v>
      </c>
      <c r="AD308">
        <f t="shared" si="202"/>
        <v>0</v>
      </c>
      <c r="AE308">
        <f t="shared" ca="1" si="237"/>
        <v>121.875</v>
      </c>
      <c r="AF308">
        <f t="shared" ca="1" si="238"/>
        <v>310.375</v>
      </c>
    </row>
    <row r="309" spans="1:32">
      <c r="A309" t="str" cm="1">
        <f t="array" ref="A309">IF(ISBLANK($F309),"",INDEX(CVCompList[ID],_xlfn.XMATCH($F309,CVCompList[items],0)))</f>
        <v>CE2858</v>
      </c>
      <c r="E309">
        <v>3</v>
      </c>
      <c r="F309" t="s">
        <v>3030</v>
      </c>
      <c r="G309">
        <v>2</v>
      </c>
      <c r="H309">
        <v>2</v>
      </c>
      <c r="I309">
        <f t="shared" ca="1" si="232"/>
        <v>2</v>
      </c>
      <c r="J309">
        <f t="shared" ca="1" si="233"/>
        <v>2</v>
      </c>
      <c r="K309" s="10">
        <f>Drivers!$B$11</f>
        <v>0.25</v>
      </c>
      <c r="L309" s="10">
        <f>Drivers!$B$12</f>
        <v>0.45</v>
      </c>
      <c r="M309" s="37" cm="1">
        <f t="array" aca="1" ref="M309" ca="1">IF(ISBLANK($F309),"",INDEX(CVCompList[Design
'[h']],_xlfn.XMATCH($F309,CVCompList[items],0)))*I309</f>
        <v>0</v>
      </c>
      <c r="N309" s="37" cm="1">
        <f t="array" aca="1" ref="N309" ca="1">IF(ISBLANK($F309),"",INDEX(CVCompList[Construction
'[h']],_xlfn.XMATCH($F309,CVCompList[items],0)))*J309</f>
        <v>1</v>
      </c>
      <c r="O309" s="37" cm="1">
        <f t="array" aca="1" ref="O309" ca="1">IF(ISBLANK($F309),"",INDEX(CVCompList[Debug/Tryout '[h']],_xlfn.XMATCH($F309,CVCompList[items],0)))*J309</f>
        <v>0</v>
      </c>
      <c r="P309" s="37" cm="1">
        <f t="array" aca="1" ref="P309" ca="1">IF(ISBLANK($F309),"",INDEX(CVCompList[Installation
'[h']],_xlfn.XMATCH($F309,CVCompList[items],0)))*J309</f>
        <v>1</v>
      </c>
      <c r="Q309" s="37" cm="1">
        <f t="array" ref="Q309">IF(ISBLANK($F309),"",INDEX(CVCompList[Start up @ Client '[h']],_xlfn.XMATCH($F309,CVCompList[items],0)))*K309</f>
        <v>0</v>
      </c>
      <c r="R309" s="37" cm="1">
        <f t="array" ref="R309">IF(ISBLANK($F309),"",INDEX(CVCompList[Materail
Rate
 '[$/qua']],_xlfn.XMATCH($F309,CVCompList[items],0)))</f>
        <v>27.67</v>
      </c>
      <c r="S309" s="33">
        <f ca="1">M309*Drivers!$D$3</f>
        <v>0</v>
      </c>
      <c r="T309" s="33">
        <f ca="1">N309*Drivers!$D$3</f>
        <v>65</v>
      </c>
      <c r="U309" s="33">
        <f ca="1">O309*Drivers!$D$3</f>
        <v>0</v>
      </c>
      <c r="V309" s="33">
        <f ca="1">P309*Drivers!$D$3</f>
        <v>65</v>
      </c>
      <c r="W309" s="33">
        <f>Q309*Drivers!$D$3</f>
        <v>0</v>
      </c>
      <c r="X309" s="33">
        <f t="shared" ca="1" si="234"/>
        <v>55.34</v>
      </c>
      <c r="Y309" s="33">
        <f t="shared" ca="1" si="235"/>
        <v>185.34</v>
      </c>
      <c r="Z309">
        <f t="shared" ca="1" si="236"/>
        <v>0</v>
      </c>
      <c r="AA309">
        <f t="shared" ca="1" si="199"/>
        <v>94.25</v>
      </c>
      <c r="AB309">
        <f t="shared" ca="1" si="200"/>
        <v>0</v>
      </c>
      <c r="AC309">
        <f t="shared" ca="1" si="201"/>
        <v>94.25</v>
      </c>
      <c r="AD309">
        <f t="shared" si="202"/>
        <v>0</v>
      </c>
      <c r="AE309">
        <f t="shared" ca="1" si="237"/>
        <v>69.175000000000011</v>
      </c>
      <c r="AF309">
        <f t="shared" ca="1" si="238"/>
        <v>257.67500000000001</v>
      </c>
    </row>
    <row r="310" spans="1:32">
      <c r="A310" t="str" cm="1">
        <f t="array" ref="A310">IF(ISBLANK($F310),"",INDEX(CVCompList[ID],_xlfn.XMATCH($F310,CVCompList[items],0)))</f>
        <v>CE2851</v>
      </c>
      <c r="E310">
        <v>4</v>
      </c>
      <c r="F310" t="s">
        <v>3023</v>
      </c>
      <c r="G310">
        <v>1</v>
      </c>
      <c r="H310">
        <v>1</v>
      </c>
      <c r="I310">
        <f t="shared" ca="1" si="232"/>
        <v>1</v>
      </c>
      <c r="J310">
        <f t="shared" ca="1" si="233"/>
        <v>1</v>
      </c>
      <c r="K310" s="10">
        <f>Drivers!$B$11</f>
        <v>0.25</v>
      </c>
      <c r="L310" s="10">
        <f>Drivers!$B$12</f>
        <v>0.45</v>
      </c>
      <c r="M310" s="37" cm="1">
        <f t="array" aca="1" ref="M310" ca="1">IF(ISBLANK($F310),"",INDEX(CVCompList[Design
'[h']],_xlfn.XMATCH($F310,CVCompList[items],0)))*I310</f>
        <v>0</v>
      </c>
      <c r="N310" s="37" cm="1">
        <f t="array" aca="1" ref="N310" ca="1">IF(ISBLANK($F310),"",INDEX(CVCompList[Construction
'[h']],_xlfn.XMATCH($F310,CVCompList[items],0)))*J310</f>
        <v>0.5</v>
      </c>
      <c r="O310" s="37" cm="1">
        <f t="array" aca="1" ref="O310" ca="1">IF(ISBLANK($F310),"",INDEX(CVCompList[Debug/Tryout '[h']],_xlfn.XMATCH($F310,CVCompList[items],0)))*J310</f>
        <v>0</v>
      </c>
      <c r="P310" s="37" cm="1">
        <f t="array" aca="1" ref="P310" ca="1">IF(ISBLANK($F310),"",INDEX(CVCompList[Installation
'[h']],_xlfn.XMATCH($F310,CVCompList[items],0)))*J310</f>
        <v>0.5</v>
      </c>
      <c r="Q310" s="37" cm="1">
        <f t="array" ref="Q310">IF(ISBLANK($F310),"",INDEX(CVCompList[Start up @ Client '[h']],_xlfn.XMATCH($F310,CVCompList[items],0)))*K310</f>
        <v>0</v>
      </c>
      <c r="R310" s="37" cm="1">
        <f t="array" ref="R310">IF(ISBLANK($F310),"",INDEX(CVCompList[Materail
Rate
 '[$/qua']],_xlfn.XMATCH($F310,CVCompList[items],0)))</f>
        <v>37.28</v>
      </c>
      <c r="S310" s="33">
        <f ca="1">M310*Drivers!$D$3</f>
        <v>0</v>
      </c>
      <c r="T310" s="33">
        <f ca="1">N310*Drivers!$D$3</f>
        <v>32.5</v>
      </c>
      <c r="U310" s="33">
        <f ca="1">O310*Drivers!$D$3</f>
        <v>0</v>
      </c>
      <c r="V310" s="33">
        <f ca="1">P310*Drivers!$D$3</f>
        <v>32.5</v>
      </c>
      <c r="W310" s="33">
        <f>Q310*Drivers!$D$3</f>
        <v>0</v>
      </c>
      <c r="X310" s="33">
        <f t="shared" ca="1" si="234"/>
        <v>37.28</v>
      </c>
      <c r="Y310" s="33">
        <f t="shared" ca="1" si="235"/>
        <v>102.28</v>
      </c>
      <c r="Z310">
        <f t="shared" ca="1" si="236"/>
        <v>0</v>
      </c>
      <c r="AA310">
        <f t="shared" ca="1" si="199"/>
        <v>47.125</v>
      </c>
      <c r="AB310">
        <f t="shared" ca="1" si="200"/>
        <v>0</v>
      </c>
      <c r="AC310">
        <f t="shared" ca="1" si="201"/>
        <v>47.125</v>
      </c>
      <c r="AD310">
        <f t="shared" si="202"/>
        <v>0</v>
      </c>
      <c r="AE310">
        <f t="shared" ca="1" si="237"/>
        <v>46.6</v>
      </c>
      <c r="AF310">
        <f t="shared" ca="1" si="238"/>
        <v>140.85</v>
      </c>
    </row>
    <row r="311" spans="1:32">
      <c r="A311" t="str" cm="1">
        <f t="array" ref="A311">IF(ISBLANK($F311),"",INDEX(CVCompList[ID],_xlfn.XMATCH($F311,CVCompList[items],0)))</f>
        <v>CE2773</v>
      </c>
      <c r="E311">
        <v>5</v>
      </c>
      <c r="F311" t="s">
        <v>2946</v>
      </c>
      <c r="G311">
        <v>1</v>
      </c>
      <c r="H311">
        <v>1</v>
      </c>
      <c r="I311">
        <f t="shared" ca="1" si="232"/>
        <v>1</v>
      </c>
      <c r="J311">
        <f t="shared" ca="1" si="233"/>
        <v>1</v>
      </c>
      <c r="K311" s="10">
        <f>Drivers!$B$11</f>
        <v>0.25</v>
      </c>
      <c r="L311" s="10">
        <f>Drivers!$B$12</f>
        <v>0.45</v>
      </c>
      <c r="M311" s="37" cm="1">
        <f t="array" aca="1" ref="M311" ca="1">IF(ISBLANK($F311),"",INDEX(CVCompList[Design
'[h']],_xlfn.XMATCH($F311,CVCompList[items],0)))*I311</f>
        <v>0</v>
      </c>
      <c r="N311" s="37" cm="1">
        <f t="array" aca="1" ref="N311" ca="1">IF(ISBLANK($F311),"",INDEX(CVCompList[Construction
'[h']],_xlfn.XMATCH($F311,CVCompList[items],0)))*J311</f>
        <v>0.5</v>
      </c>
      <c r="O311" s="37" cm="1">
        <f t="array" aca="1" ref="O311" ca="1">IF(ISBLANK($F311),"",INDEX(CVCompList[Debug/Tryout '[h']],_xlfn.XMATCH($F311,CVCompList[items],0)))*J311</f>
        <v>0</v>
      </c>
      <c r="P311" s="37" cm="1">
        <f t="array" aca="1" ref="P311" ca="1">IF(ISBLANK($F311),"",INDEX(CVCompList[Installation
'[h']],_xlfn.XMATCH($F311,CVCompList[items],0)))*J311</f>
        <v>0.5</v>
      </c>
      <c r="Q311" s="37" cm="1">
        <f t="array" ref="Q311">IF(ISBLANK($F311),"",INDEX(CVCompList[Start up @ Client '[h']],_xlfn.XMATCH($F311,CVCompList[items],0)))*K311</f>
        <v>0</v>
      </c>
      <c r="R311" s="37" cm="1">
        <f t="array" ref="R311">IF(ISBLANK($F311),"",INDEX(CVCompList[Materail
Rate
 '[$/qua']],_xlfn.XMATCH($F311,CVCompList[items],0)))</f>
        <v>32.5</v>
      </c>
      <c r="S311" s="33">
        <f ca="1">M311*Drivers!$D$3</f>
        <v>0</v>
      </c>
      <c r="T311" s="33">
        <f ca="1">N311*Drivers!$D$3</f>
        <v>32.5</v>
      </c>
      <c r="U311" s="33">
        <f ca="1">O311*Drivers!$D$3</f>
        <v>0</v>
      </c>
      <c r="V311" s="33">
        <f ca="1">P311*Drivers!$D$3</f>
        <v>32.5</v>
      </c>
      <c r="W311" s="33">
        <f>Q311*Drivers!$D$3</f>
        <v>0</v>
      </c>
      <c r="X311" s="33">
        <f t="shared" ca="1" si="234"/>
        <v>32.5</v>
      </c>
      <c r="Y311" s="33">
        <f t="shared" ca="1" si="235"/>
        <v>97.5</v>
      </c>
      <c r="Z311">
        <f t="shared" ca="1" si="236"/>
        <v>0</v>
      </c>
      <c r="AA311">
        <f t="shared" ca="1" si="199"/>
        <v>47.125</v>
      </c>
      <c r="AB311">
        <f t="shared" ca="1" si="200"/>
        <v>0</v>
      </c>
      <c r="AC311">
        <f t="shared" ca="1" si="201"/>
        <v>47.125</v>
      </c>
      <c r="AD311">
        <f t="shared" si="202"/>
        <v>0</v>
      </c>
      <c r="AE311">
        <f t="shared" ca="1" si="237"/>
        <v>40.625</v>
      </c>
      <c r="AF311">
        <f t="shared" ca="1" si="238"/>
        <v>134.875</v>
      </c>
    </row>
    <row r="312" spans="1:32">
      <c r="A312" t="str" cm="1">
        <f t="array" ref="A312">IF(ISBLANK($F312),"",INDEX(CVCompList[ID],_xlfn.XMATCH($F312,CVCompList[items],0)))</f>
        <v>CE2779</v>
      </c>
      <c r="E312">
        <v>6</v>
      </c>
      <c r="F312" t="s">
        <v>2952</v>
      </c>
      <c r="G312">
        <v>1</v>
      </c>
      <c r="H312">
        <v>1</v>
      </c>
      <c r="I312">
        <f t="shared" ca="1" si="232"/>
        <v>1</v>
      </c>
      <c r="J312">
        <f t="shared" ca="1" si="233"/>
        <v>1</v>
      </c>
      <c r="K312" s="10">
        <f>Drivers!$B$11</f>
        <v>0.25</v>
      </c>
      <c r="L312" s="10">
        <f>Drivers!$B$12</f>
        <v>0.45</v>
      </c>
      <c r="M312" s="37" cm="1">
        <f t="array" aca="1" ref="M312" ca="1">IF(ISBLANK($F312),"",INDEX(CVCompList[Design
'[h']],_xlfn.XMATCH($F312,CVCompList[items],0)))*I312</f>
        <v>0</v>
      </c>
      <c r="N312" s="37" cm="1">
        <f t="array" aca="1" ref="N312" ca="1">IF(ISBLANK($F312),"",INDEX(CVCompList[Construction
'[h']],_xlfn.XMATCH($F312,CVCompList[items],0)))*J312</f>
        <v>0</v>
      </c>
      <c r="O312" s="37" cm="1">
        <f t="array" aca="1" ref="O312" ca="1">IF(ISBLANK($F312),"",INDEX(CVCompList[Debug/Tryout '[h']],_xlfn.XMATCH($F312,CVCompList[items],0)))*J312</f>
        <v>0</v>
      </c>
      <c r="P312" s="37" cm="1">
        <f t="array" aca="1" ref="P312" ca="1">IF(ISBLANK($F312),"",INDEX(CVCompList[Installation
'[h']],_xlfn.XMATCH($F312,CVCompList[items],0)))*J312</f>
        <v>0</v>
      </c>
      <c r="Q312" s="37" cm="1">
        <f t="array" ref="Q312">IF(ISBLANK($F312),"",INDEX(CVCompList[Start up @ Client '[h']],_xlfn.XMATCH($F312,CVCompList[items],0)))*K312</f>
        <v>0</v>
      </c>
      <c r="R312" s="37" cm="1">
        <f t="array" ref="R312">IF(ISBLANK($F312),"",INDEX(CVCompList[Materail
Rate
 '[$/qua']],_xlfn.XMATCH($F312,CVCompList[items],0)))</f>
        <v>30</v>
      </c>
      <c r="S312" s="33">
        <f ca="1">M312*Drivers!$D$3</f>
        <v>0</v>
      </c>
      <c r="T312" s="33">
        <f ca="1">N312*Drivers!$D$3</f>
        <v>0</v>
      </c>
      <c r="U312" s="33">
        <f ca="1">O312*Drivers!$D$3</f>
        <v>0</v>
      </c>
      <c r="V312" s="33">
        <f ca="1">P312*Drivers!$D$3</f>
        <v>0</v>
      </c>
      <c r="W312" s="33">
        <f>Q312*Drivers!$D$3</f>
        <v>0</v>
      </c>
      <c r="X312" s="33">
        <f t="shared" ca="1" si="234"/>
        <v>30</v>
      </c>
      <c r="Y312" s="33">
        <f t="shared" ca="1" si="235"/>
        <v>30</v>
      </c>
      <c r="Z312">
        <f t="shared" ca="1" si="236"/>
        <v>0</v>
      </c>
      <c r="AA312">
        <f t="shared" ca="1" si="199"/>
        <v>0</v>
      </c>
      <c r="AB312">
        <f t="shared" ca="1" si="200"/>
        <v>0</v>
      </c>
      <c r="AC312">
        <f t="shared" ca="1" si="201"/>
        <v>0</v>
      </c>
      <c r="AD312">
        <f t="shared" si="202"/>
        <v>0</v>
      </c>
      <c r="AE312">
        <f t="shared" ca="1" si="237"/>
        <v>37.5</v>
      </c>
      <c r="AF312">
        <f t="shared" ca="1" si="238"/>
        <v>37.5</v>
      </c>
    </row>
    <row r="313" spans="1:32" s="7" customFormat="1">
      <c r="B313" s="7" t="s">
        <v>3157</v>
      </c>
      <c r="C313" s="7">
        <v>1</v>
      </c>
      <c r="D313" s="7">
        <v>1</v>
      </c>
      <c r="K313" s="18"/>
      <c r="L313" s="18"/>
      <c r="M313" s="36">
        <f ca="1">SUM(M314:M317)</f>
        <v>0</v>
      </c>
      <c r="N313" s="36">
        <f ca="1">SUM(N314:N317)</f>
        <v>6</v>
      </c>
      <c r="O313" s="36">
        <f ca="1">SUM(O314:O317)</f>
        <v>0</v>
      </c>
      <c r="P313" s="36">
        <f ca="1">SUM(P314:P317)</f>
        <v>6</v>
      </c>
      <c r="Q313" s="36">
        <f>SUM(Q314:Q317)</f>
        <v>0</v>
      </c>
      <c r="R313" s="36"/>
      <c r="S313" s="35">
        <f t="shared" ref="S313:AF313" ca="1" si="239">SUM(S314:S317)</f>
        <v>0</v>
      </c>
      <c r="T313" s="35">
        <f t="shared" ca="1" si="239"/>
        <v>390</v>
      </c>
      <c r="U313" s="35">
        <f ca="1">SUM(U314:U317)</f>
        <v>0</v>
      </c>
      <c r="V313" s="35">
        <f t="shared" ca="1" si="239"/>
        <v>390</v>
      </c>
      <c r="W313" s="35">
        <f>SUM(W314:W317)</f>
        <v>0</v>
      </c>
      <c r="X313" s="35">
        <f t="shared" ca="1" si="239"/>
        <v>3610.99</v>
      </c>
      <c r="Y313" s="35">
        <f t="shared" ca="1" si="239"/>
        <v>4390.99</v>
      </c>
      <c r="Z313" s="7">
        <f t="shared" ca="1" si="239"/>
        <v>0</v>
      </c>
      <c r="AA313" s="7">
        <f t="shared" ca="1" si="239"/>
        <v>565.5</v>
      </c>
      <c r="AB313" s="7">
        <f ca="1">SUM(AB314:AB317)</f>
        <v>0</v>
      </c>
      <c r="AC313" s="7">
        <f t="shared" ca="1" si="239"/>
        <v>565.5</v>
      </c>
      <c r="AD313" s="7">
        <f>SUM(AD314:AD317)</f>
        <v>0</v>
      </c>
      <c r="AE313" s="7">
        <f t="shared" ca="1" si="239"/>
        <v>4513.7375000000002</v>
      </c>
      <c r="AF313" s="7">
        <f t="shared" ca="1" si="239"/>
        <v>5644.7375000000002</v>
      </c>
    </row>
    <row r="314" spans="1:32">
      <c r="A314" t="str" cm="1">
        <f t="array" ref="A314">IF(ISBLANK($F314),"",INDEX(CVCompList[ID],_xlfn.XMATCH($F314,CVCompList[items],0)))</f>
        <v>CE2803</v>
      </c>
      <c r="E314">
        <v>1</v>
      </c>
      <c r="F314" t="s">
        <v>2976</v>
      </c>
      <c r="G314">
        <v>1</v>
      </c>
      <c r="H314">
        <v>1</v>
      </c>
      <c r="I314">
        <f ca="1">IF(ISBLANK(G314),"",G314*OFFSET(I314,-E314,-6))</f>
        <v>1</v>
      </c>
      <c r="J314">
        <f ca="1">IF(ISBLANK(H314),"",H314*OFFSET(J314,-E314,-6))</f>
        <v>1</v>
      </c>
      <c r="K314" s="10">
        <f>Drivers!$B$11</f>
        <v>0.25</v>
      </c>
      <c r="L314" s="10">
        <f>Drivers!$B$12</f>
        <v>0.45</v>
      </c>
      <c r="M314" s="37" cm="1">
        <f t="array" aca="1" ref="M314" ca="1">IF(ISBLANK($F314),"",INDEX(CVCompList[Design
'[h']],_xlfn.XMATCH($F314,CVCompList[items],0)))*I314</f>
        <v>0</v>
      </c>
      <c r="N314" s="37" cm="1">
        <f t="array" aca="1" ref="N314" ca="1">IF(ISBLANK($F314),"",INDEX(CVCompList[Construction
'[h']],_xlfn.XMATCH($F314,CVCompList[items],0)))*J314</f>
        <v>4</v>
      </c>
      <c r="O314" s="37" cm="1">
        <f t="array" aca="1" ref="O314" ca="1">IF(ISBLANK($F314),"",INDEX(CVCompList[Debug/Tryout '[h']],_xlfn.XMATCH($F314,CVCompList[items],0)))*J314</f>
        <v>0</v>
      </c>
      <c r="P314" s="37" cm="1">
        <f t="array" aca="1" ref="P314" ca="1">IF(ISBLANK($F314),"",INDEX(CVCompList[Installation
'[h']],_xlfn.XMATCH($F314,CVCompList[items],0)))*J314</f>
        <v>4</v>
      </c>
      <c r="Q314" s="37" cm="1">
        <f t="array" ref="Q314">IF(ISBLANK($F314),"",INDEX(CVCompList[Start up @ Client '[h']],_xlfn.XMATCH($F314,CVCompList[items],0)))*K314</f>
        <v>0</v>
      </c>
      <c r="R314" s="37" cm="1">
        <f t="array" ref="R314">IF(ISBLANK($F314),"",INDEX(CVCompList[Materail
Rate
 '[$/qua']],_xlfn.XMATCH($F314,CVCompList[items],0)))</f>
        <v>3426</v>
      </c>
      <c r="S314" s="33">
        <f ca="1">M314*Drivers!$D$3</f>
        <v>0</v>
      </c>
      <c r="T314" s="33">
        <f ca="1">N314*Drivers!$D$3</f>
        <v>260</v>
      </c>
      <c r="U314" s="33">
        <f ca="1">O314*Drivers!$D$3</f>
        <v>0</v>
      </c>
      <c r="V314" s="33">
        <f ca="1">P314*Drivers!$D$3</f>
        <v>260</v>
      </c>
      <c r="W314" s="33">
        <f>Q314*Drivers!$D$3</f>
        <v>0</v>
      </c>
      <c r="X314" s="33">
        <f ca="1">R314*J314</f>
        <v>3426</v>
      </c>
      <c r="Y314" s="33">
        <f ca="1">SUM(S314:X314)</f>
        <v>3946</v>
      </c>
      <c r="Z314">
        <f ca="1">S314*($L314+1)</f>
        <v>0</v>
      </c>
      <c r="AA314">
        <f t="shared" ca="1" si="199"/>
        <v>377</v>
      </c>
      <c r="AB314">
        <f t="shared" ca="1" si="200"/>
        <v>0</v>
      </c>
      <c r="AC314">
        <f t="shared" ca="1" si="201"/>
        <v>377</v>
      </c>
      <c r="AD314">
        <f t="shared" si="202"/>
        <v>0</v>
      </c>
      <c r="AE314">
        <f ca="1">X314*(K314+1)</f>
        <v>4282.5</v>
      </c>
      <c r="AF314">
        <f ca="1">SUM(Z314:AE314)</f>
        <v>5036.5</v>
      </c>
    </row>
    <row r="315" spans="1:32">
      <c r="A315" t="str" cm="1">
        <f t="array" ref="A315">IF(ISBLANK($F315),"",INDEX(CVCompList[ID],_xlfn.XMATCH($F315,CVCompList[items],0)))</f>
        <v>CE2737</v>
      </c>
      <c r="E315">
        <v>2</v>
      </c>
      <c r="F315" t="s">
        <v>2910</v>
      </c>
      <c r="G315">
        <v>2</v>
      </c>
      <c r="H315">
        <v>2</v>
      </c>
      <c r="I315">
        <f ca="1">IF(ISBLANK(G315),"",G315*OFFSET(I315,-E315,-6))</f>
        <v>2</v>
      </c>
      <c r="J315">
        <f ca="1">IF(ISBLANK(H315),"",H315*OFFSET(J315,-E315,-6))</f>
        <v>2</v>
      </c>
      <c r="K315" s="10">
        <f>Drivers!$B$11</f>
        <v>0.25</v>
      </c>
      <c r="L315" s="10">
        <f>Drivers!$B$12</f>
        <v>0.45</v>
      </c>
      <c r="M315" s="37" cm="1">
        <f t="array" aca="1" ref="M315" ca="1">IF(ISBLANK($F315),"",INDEX(CVCompList[Design
'[h']],_xlfn.XMATCH($F315,CVCompList[items],0)))*I315</f>
        <v>0</v>
      </c>
      <c r="N315" s="37" cm="1">
        <f t="array" aca="1" ref="N315" ca="1">IF(ISBLANK($F315),"",INDEX(CVCompList[Construction
'[h']],_xlfn.XMATCH($F315,CVCompList[items],0)))*J315</f>
        <v>1</v>
      </c>
      <c r="O315" s="37" cm="1">
        <f t="array" aca="1" ref="O315" ca="1">IF(ISBLANK($F315),"",INDEX(CVCompList[Debug/Tryout '[h']],_xlfn.XMATCH($F315,CVCompList[items],0)))*J315</f>
        <v>0</v>
      </c>
      <c r="P315" s="37" cm="1">
        <f t="array" aca="1" ref="P315" ca="1">IF(ISBLANK($F315),"",INDEX(CVCompList[Installation
'[h']],_xlfn.XMATCH($F315,CVCompList[items],0)))*J315</f>
        <v>1</v>
      </c>
      <c r="Q315" s="37" cm="1">
        <f t="array" ref="Q315">IF(ISBLANK($F315),"",INDEX(CVCompList[Start up @ Client '[h']],_xlfn.XMATCH($F315,CVCompList[items],0)))*K315</f>
        <v>0</v>
      </c>
      <c r="R315" s="37" cm="1">
        <f t="array" ref="R315">IF(ISBLANK($F315),"",INDEX(CVCompList[Materail
Rate
 '[$/qua']],_xlfn.XMATCH($F315,CVCompList[items],0)))</f>
        <v>41.58</v>
      </c>
      <c r="S315" s="33">
        <f ca="1">M315*Drivers!$D$3</f>
        <v>0</v>
      </c>
      <c r="T315" s="33">
        <f ca="1">N315*Drivers!$D$3</f>
        <v>65</v>
      </c>
      <c r="U315" s="33">
        <f ca="1">O315*Drivers!$D$3</f>
        <v>0</v>
      </c>
      <c r="V315" s="33">
        <f ca="1">P315*Drivers!$D$3</f>
        <v>65</v>
      </c>
      <c r="W315" s="33">
        <f>Q315*Drivers!$D$3</f>
        <v>0</v>
      </c>
      <c r="X315" s="33">
        <f ca="1">R315*J315</f>
        <v>83.16</v>
      </c>
      <c r="Y315" s="33">
        <f ca="1">SUM(S315:X315)</f>
        <v>213.16</v>
      </c>
      <c r="Z315">
        <f ca="1">S315*($L315+1)</f>
        <v>0</v>
      </c>
      <c r="AA315">
        <f t="shared" ca="1" si="199"/>
        <v>94.25</v>
      </c>
      <c r="AB315">
        <f t="shared" ca="1" si="200"/>
        <v>0</v>
      </c>
      <c r="AC315">
        <f t="shared" ca="1" si="201"/>
        <v>94.25</v>
      </c>
      <c r="AD315">
        <f t="shared" si="202"/>
        <v>0</v>
      </c>
      <c r="AE315">
        <f ca="1">X315*(K315+1)</f>
        <v>103.94999999999999</v>
      </c>
      <c r="AF315">
        <f ca="1">SUM(Z315:AE315)</f>
        <v>292.45</v>
      </c>
    </row>
    <row r="316" spans="1:32">
      <c r="A316" t="str" cm="1">
        <f t="array" ref="A316">IF(ISBLANK($F316),"",INDEX(CVCompList[ID],_xlfn.XMATCH($F316,CVCompList[items],0)))</f>
        <v>CE2773</v>
      </c>
      <c r="E316">
        <v>3</v>
      </c>
      <c r="F316" t="s">
        <v>2946</v>
      </c>
      <c r="G316">
        <v>1</v>
      </c>
      <c r="H316">
        <v>1</v>
      </c>
      <c r="I316">
        <f ca="1">IF(ISBLANK(G316),"",G316*OFFSET(I316,-E316,-6))</f>
        <v>1</v>
      </c>
      <c r="J316">
        <f ca="1">IF(ISBLANK(H316),"",H316*OFFSET(J316,-E316,-6))</f>
        <v>1</v>
      </c>
      <c r="K316" s="10">
        <f>Drivers!$B$11</f>
        <v>0.25</v>
      </c>
      <c r="L316" s="10">
        <f>Drivers!$B$12</f>
        <v>0.45</v>
      </c>
      <c r="M316" s="37" cm="1">
        <f t="array" aca="1" ref="M316" ca="1">IF(ISBLANK($F316),"",INDEX(CVCompList[Design
'[h']],_xlfn.XMATCH($F316,CVCompList[items],0)))*I316</f>
        <v>0</v>
      </c>
      <c r="N316" s="37" cm="1">
        <f t="array" aca="1" ref="N316" ca="1">IF(ISBLANK($F316),"",INDEX(CVCompList[Construction
'[h']],_xlfn.XMATCH($F316,CVCompList[items],0)))*J316</f>
        <v>0.5</v>
      </c>
      <c r="O316" s="37" cm="1">
        <f t="array" aca="1" ref="O316" ca="1">IF(ISBLANK($F316),"",INDEX(CVCompList[Debug/Tryout '[h']],_xlfn.XMATCH($F316,CVCompList[items],0)))*J316</f>
        <v>0</v>
      </c>
      <c r="P316" s="37" cm="1">
        <f t="array" aca="1" ref="P316" ca="1">IF(ISBLANK($F316),"",INDEX(CVCompList[Installation
'[h']],_xlfn.XMATCH($F316,CVCompList[items],0)))*J316</f>
        <v>0.5</v>
      </c>
      <c r="Q316" s="37" cm="1">
        <f t="array" ref="Q316">IF(ISBLANK($F316),"",INDEX(CVCompList[Start up @ Client '[h']],_xlfn.XMATCH($F316,CVCompList[items],0)))*K316</f>
        <v>0</v>
      </c>
      <c r="R316" s="37" cm="1">
        <f t="array" ref="R316">IF(ISBLANK($F316),"",INDEX(CVCompList[Materail
Rate
 '[$/qua']],_xlfn.XMATCH($F316,CVCompList[items],0)))</f>
        <v>32.5</v>
      </c>
      <c r="S316" s="33">
        <f ca="1">M316*Drivers!$D$3</f>
        <v>0</v>
      </c>
      <c r="T316" s="33">
        <f ca="1">N316*Drivers!$D$3</f>
        <v>32.5</v>
      </c>
      <c r="U316" s="33">
        <f ca="1">O316*Drivers!$D$3</f>
        <v>0</v>
      </c>
      <c r="V316" s="33">
        <f ca="1">P316*Drivers!$D$3</f>
        <v>32.5</v>
      </c>
      <c r="W316" s="33">
        <f>Q316*Drivers!$D$3</f>
        <v>0</v>
      </c>
      <c r="X316" s="33">
        <f ca="1">R316*J316</f>
        <v>32.5</v>
      </c>
      <c r="Y316" s="33">
        <f ca="1">SUM(S316:X316)</f>
        <v>97.5</v>
      </c>
      <c r="Z316">
        <f ca="1">S316*($L316+1)</f>
        <v>0</v>
      </c>
      <c r="AA316">
        <f t="shared" ca="1" si="199"/>
        <v>47.125</v>
      </c>
      <c r="AB316">
        <f t="shared" ca="1" si="200"/>
        <v>0</v>
      </c>
      <c r="AC316">
        <f t="shared" ca="1" si="201"/>
        <v>47.125</v>
      </c>
      <c r="AD316">
        <f t="shared" si="202"/>
        <v>0</v>
      </c>
      <c r="AE316">
        <f ca="1">X316*(K316+1)</f>
        <v>40.625</v>
      </c>
      <c r="AF316">
        <f ca="1">SUM(Z316:AE316)</f>
        <v>134.875</v>
      </c>
    </row>
    <row r="317" spans="1:32">
      <c r="A317" t="str" cm="1">
        <f t="array" ref="A317">IF(ISBLANK($F317),"",INDEX(CVCompList[ID],_xlfn.XMATCH($F317,CVCompList[items],0)))</f>
        <v>CE2852</v>
      </c>
      <c r="E317">
        <v>4</v>
      </c>
      <c r="F317" t="s">
        <v>3024</v>
      </c>
      <c r="G317">
        <v>1</v>
      </c>
      <c r="H317">
        <v>1</v>
      </c>
      <c r="I317">
        <f ca="1">IF(ISBLANK(G317),"",G317*OFFSET(I317,-E317,-6))</f>
        <v>1</v>
      </c>
      <c r="J317">
        <f ca="1">IF(ISBLANK(H317),"",H317*OFFSET(J317,-E317,-6))</f>
        <v>1</v>
      </c>
      <c r="K317" s="10">
        <f>Drivers!$B$11</f>
        <v>0.25</v>
      </c>
      <c r="L317" s="10">
        <f>Drivers!$B$12</f>
        <v>0.45</v>
      </c>
      <c r="M317" s="37" cm="1">
        <f t="array" aca="1" ref="M317" ca="1">IF(ISBLANK($F317),"",INDEX(CVCompList[Design
'[h']],_xlfn.XMATCH($F317,CVCompList[items],0)))*I317</f>
        <v>0</v>
      </c>
      <c r="N317" s="37" cm="1">
        <f t="array" aca="1" ref="N317" ca="1">IF(ISBLANK($F317),"",INDEX(CVCompList[Construction
'[h']],_xlfn.XMATCH($F317,CVCompList[items],0)))*J317</f>
        <v>0.5</v>
      </c>
      <c r="O317" s="37" cm="1">
        <f t="array" aca="1" ref="O317" ca="1">IF(ISBLANK($F317),"",INDEX(CVCompList[Debug/Tryout '[h']],_xlfn.XMATCH($F317,CVCompList[items],0)))*J317</f>
        <v>0</v>
      </c>
      <c r="P317" s="37" cm="1">
        <f t="array" aca="1" ref="P317" ca="1">IF(ISBLANK($F317),"",INDEX(CVCompList[Installation
'[h']],_xlfn.XMATCH($F317,CVCompList[items],0)))*J317</f>
        <v>0.5</v>
      </c>
      <c r="Q317" s="37" cm="1">
        <f t="array" ref="Q317">IF(ISBLANK($F317),"",INDEX(CVCompList[Start up @ Client '[h']],_xlfn.XMATCH($F317,CVCompList[items],0)))*K317</f>
        <v>0</v>
      </c>
      <c r="R317" s="37" cm="1">
        <f t="array" ref="R317">IF(ISBLANK($F317),"",INDEX(CVCompList[Materail
Rate
 '[$/qua']],_xlfn.XMATCH($F317,CVCompList[items],0)))</f>
        <v>69.33</v>
      </c>
      <c r="S317" s="33">
        <f ca="1">M317*Drivers!$D$3</f>
        <v>0</v>
      </c>
      <c r="T317" s="33">
        <f ca="1">N317*Drivers!$D$3</f>
        <v>32.5</v>
      </c>
      <c r="U317" s="33">
        <f ca="1">O317*Drivers!$D$3</f>
        <v>0</v>
      </c>
      <c r="V317" s="33">
        <f ca="1">P317*Drivers!$D$3</f>
        <v>32.5</v>
      </c>
      <c r="W317" s="33">
        <f>Q317*Drivers!$D$3</f>
        <v>0</v>
      </c>
      <c r="X317" s="33">
        <f ca="1">R317*J317</f>
        <v>69.33</v>
      </c>
      <c r="Y317" s="33">
        <f ca="1">SUM(S317:X317)</f>
        <v>134.32999999999998</v>
      </c>
      <c r="Z317">
        <f ca="1">S317*($L317+1)</f>
        <v>0</v>
      </c>
      <c r="AA317">
        <f t="shared" ca="1" si="199"/>
        <v>47.125</v>
      </c>
      <c r="AB317">
        <f t="shared" ca="1" si="200"/>
        <v>0</v>
      </c>
      <c r="AC317">
        <f t="shared" ca="1" si="201"/>
        <v>47.125</v>
      </c>
      <c r="AD317">
        <f t="shared" si="202"/>
        <v>0</v>
      </c>
      <c r="AE317">
        <f ca="1">X317*(K317+1)</f>
        <v>86.662499999999994</v>
      </c>
      <c r="AF317">
        <f ca="1">SUM(Z317:AE317)</f>
        <v>180.91249999999999</v>
      </c>
    </row>
    <row r="318" spans="1:32" s="7" customFormat="1">
      <c r="B318" s="7" t="s">
        <v>3172</v>
      </c>
      <c r="C318" s="7">
        <v>1</v>
      </c>
      <c r="D318" s="7">
        <v>1</v>
      </c>
      <c r="K318" s="18"/>
      <c r="L318" s="18"/>
      <c r="M318" s="36">
        <f ca="1">SUM(M319:M331)</f>
        <v>0</v>
      </c>
      <c r="N318" s="36">
        <f ca="1">SUM(N319:N331)</f>
        <v>41.5</v>
      </c>
      <c r="O318" s="36">
        <f ca="1">SUM(O319:O331)</f>
        <v>0</v>
      </c>
      <c r="P318" s="36">
        <f ca="1">SUM(P319:P331)</f>
        <v>41.5</v>
      </c>
      <c r="Q318" s="36">
        <f>SUM(Q319:Q331)</f>
        <v>0</v>
      </c>
      <c r="R318" s="36"/>
      <c r="S318" s="35">
        <f t="shared" ref="S318:AF318" ca="1" si="240">SUM(S319:S331)</f>
        <v>0</v>
      </c>
      <c r="T318" s="35">
        <f t="shared" ca="1" si="240"/>
        <v>2697.5</v>
      </c>
      <c r="U318" s="35">
        <f ca="1">SUM(U319:U331)</f>
        <v>0</v>
      </c>
      <c r="V318" s="35">
        <f t="shared" ca="1" si="240"/>
        <v>2697.5</v>
      </c>
      <c r="W318" s="35">
        <f>SUM(W319:W331)</f>
        <v>0</v>
      </c>
      <c r="X318" s="35">
        <f t="shared" ca="1" si="240"/>
        <v>7636.96</v>
      </c>
      <c r="Y318" s="35">
        <f t="shared" ca="1" si="240"/>
        <v>13031.960000000001</v>
      </c>
      <c r="Z318" s="7">
        <f t="shared" ca="1" si="240"/>
        <v>0</v>
      </c>
      <c r="AA318" s="7">
        <f t="shared" ca="1" si="240"/>
        <v>3911.375</v>
      </c>
      <c r="AB318" s="7">
        <f ca="1">SUM(AB319:AB331)</f>
        <v>0</v>
      </c>
      <c r="AC318" s="7">
        <f t="shared" ca="1" si="240"/>
        <v>3911.375</v>
      </c>
      <c r="AD318" s="7">
        <f>SUM(AD319:AD331)</f>
        <v>0</v>
      </c>
      <c r="AE318" s="7">
        <f t="shared" ca="1" si="240"/>
        <v>9546.2000000000007</v>
      </c>
      <c r="AF318" s="7">
        <f t="shared" ca="1" si="240"/>
        <v>17368.95</v>
      </c>
    </row>
    <row r="319" spans="1:32">
      <c r="A319" t="str" cm="1">
        <f t="array" ref="A319">IF(ISBLANK($F319),"",INDEX(CVCompList[ID],_xlfn.XMATCH($F319,CVCompList[items],0)))</f>
        <v>CE2759</v>
      </c>
      <c r="E319">
        <v>1</v>
      </c>
      <c r="F319" t="s">
        <v>2932</v>
      </c>
      <c r="G319">
        <v>1</v>
      </c>
      <c r="H319">
        <v>1</v>
      </c>
      <c r="I319">
        <f t="shared" ref="I319:I331" ca="1" si="241">IF(ISBLANK(G319),"",G319*OFFSET(I319,-E319,-6))</f>
        <v>1</v>
      </c>
      <c r="J319">
        <f t="shared" ref="J319:J331" ca="1" si="242">IF(ISBLANK(H319),"",H319*OFFSET(J319,-E319,-6))</f>
        <v>1</v>
      </c>
      <c r="K319" s="10">
        <f>Drivers!$B$11</f>
        <v>0.25</v>
      </c>
      <c r="L319" s="10">
        <f>Drivers!$B$12</f>
        <v>0.45</v>
      </c>
      <c r="M319" s="37" cm="1">
        <f t="array" aca="1" ref="M319" ca="1">IF(ISBLANK($F319),"",INDEX(CVCompList[Design
'[h']],_xlfn.XMATCH($F319,CVCompList[items],0)))*I319</f>
        <v>0</v>
      </c>
      <c r="N319" s="37" cm="1">
        <f t="array" aca="1" ref="N319" ca="1">IF(ISBLANK($F319),"",INDEX(CVCompList[Construction
'[h']],_xlfn.XMATCH($F319,CVCompList[items],0)))*J319</f>
        <v>7.5</v>
      </c>
      <c r="O319" s="37" cm="1">
        <f t="array" aca="1" ref="O319" ca="1">IF(ISBLANK($F319),"",INDEX(CVCompList[Debug/Tryout '[h']],_xlfn.XMATCH($F319,CVCompList[items],0)))*J319</f>
        <v>0</v>
      </c>
      <c r="P319" s="37" cm="1">
        <f t="array" aca="1" ref="P319" ca="1">IF(ISBLANK($F319),"",INDEX(CVCompList[Installation
'[h']],_xlfn.XMATCH($F319,CVCompList[items],0)))*J319</f>
        <v>7.5</v>
      </c>
      <c r="Q319" s="37" cm="1">
        <f t="array" ref="Q319">IF(ISBLANK($F319),"",INDEX(CVCompList[Start up @ Client '[h']],_xlfn.XMATCH($F319,CVCompList[items],0)))*K319</f>
        <v>0</v>
      </c>
      <c r="R319" s="37" cm="1">
        <f t="array" ref="R319">IF(ISBLANK($F319),"",INDEX(CVCompList[Materail
Rate
 '[$/qua']],_xlfn.XMATCH($F319,CVCompList[items],0)))</f>
        <v>5723</v>
      </c>
      <c r="S319" s="33">
        <f ca="1">M319*Drivers!$D$3</f>
        <v>0</v>
      </c>
      <c r="T319" s="33">
        <f ca="1">N319*Drivers!$D$3</f>
        <v>487.5</v>
      </c>
      <c r="U319" s="33">
        <f ca="1">O319*Drivers!$D$3</f>
        <v>0</v>
      </c>
      <c r="V319" s="33">
        <f ca="1">P319*Drivers!$D$3</f>
        <v>487.5</v>
      </c>
      <c r="W319" s="33">
        <f>Q319*Drivers!$D$3</f>
        <v>0</v>
      </c>
      <c r="X319" s="33">
        <f t="shared" ref="X319:X331" ca="1" si="243">R319*J319</f>
        <v>5723</v>
      </c>
      <c r="Y319" s="33">
        <f t="shared" ref="Y319:Y331" ca="1" si="244">SUM(S319:X319)</f>
        <v>6698</v>
      </c>
      <c r="Z319">
        <f t="shared" ref="Z319:Z331" ca="1" si="245">S319*($L319+1)</f>
        <v>0</v>
      </c>
      <c r="AA319">
        <f t="shared" ca="1" si="199"/>
        <v>706.875</v>
      </c>
      <c r="AB319">
        <f t="shared" ca="1" si="200"/>
        <v>0</v>
      </c>
      <c r="AC319">
        <f t="shared" ca="1" si="201"/>
        <v>706.875</v>
      </c>
      <c r="AD319">
        <f t="shared" si="202"/>
        <v>0</v>
      </c>
      <c r="AE319">
        <f t="shared" ref="AE319:AE331" ca="1" si="246">X319*(K319+1)</f>
        <v>7153.75</v>
      </c>
      <c r="AF319">
        <f t="shared" ref="AF319:AF331" ca="1" si="247">SUM(Z319:AE319)</f>
        <v>8567.5</v>
      </c>
    </row>
    <row r="320" spans="1:32">
      <c r="A320" t="str" cm="1">
        <f t="array" ref="A320">IF(ISBLANK($F320),"",INDEX(CVCompList[ID],_xlfn.XMATCH($F320,CVCompList[items],0)))</f>
        <v>CE2731</v>
      </c>
      <c r="E320">
        <v>2</v>
      </c>
      <c r="F320" t="s">
        <v>2904</v>
      </c>
      <c r="G320">
        <v>8</v>
      </c>
      <c r="H320">
        <v>8</v>
      </c>
      <c r="I320">
        <f t="shared" ca="1" si="241"/>
        <v>8</v>
      </c>
      <c r="J320">
        <f t="shared" ca="1" si="242"/>
        <v>8</v>
      </c>
      <c r="K320" s="10">
        <f>Drivers!$B$11</f>
        <v>0.25</v>
      </c>
      <c r="L320" s="10">
        <f>Drivers!$B$12</f>
        <v>0.45</v>
      </c>
      <c r="M320" s="37" cm="1">
        <f t="array" aca="1" ref="M320" ca="1">IF(ISBLANK($F320),"",INDEX(CVCompList[Design
'[h']],_xlfn.XMATCH($F320,CVCompList[items],0)))*I320</f>
        <v>0</v>
      </c>
      <c r="N320" s="37" cm="1">
        <f t="array" aca="1" ref="N320" ca="1">IF(ISBLANK($F320),"",INDEX(CVCompList[Construction
'[h']],_xlfn.XMATCH($F320,CVCompList[items],0)))*J320</f>
        <v>8</v>
      </c>
      <c r="O320" s="37" cm="1">
        <f t="array" aca="1" ref="O320" ca="1">IF(ISBLANK($F320),"",INDEX(CVCompList[Debug/Tryout '[h']],_xlfn.XMATCH($F320,CVCompList[items],0)))*J320</f>
        <v>0</v>
      </c>
      <c r="P320" s="37" cm="1">
        <f t="array" aca="1" ref="P320" ca="1">IF(ISBLANK($F320),"",INDEX(CVCompList[Installation
'[h']],_xlfn.XMATCH($F320,CVCompList[items],0)))*J320</f>
        <v>8</v>
      </c>
      <c r="Q320" s="37" cm="1">
        <f t="array" ref="Q320">IF(ISBLANK($F320),"",INDEX(CVCompList[Start up @ Client '[h']],_xlfn.XMATCH($F320,CVCompList[items],0)))*K320</f>
        <v>0</v>
      </c>
      <c r="R320" s="37" cm="1">
        <f t="array" ref="R320">IF(ISBLANK($F320),"",INDEX(CVCompList[Materail
Rate
 '[$/qua']],_xlfn.XMATCH($F320,CVCompList[items],0)))</f>
        <v>97.5</v>
      </c>
      <c r="S320" s="33">
        <f ca="1">M320*Drivers!$D$3</f>
        <v>0</v>
      </c>
      <c r="T320" s="33">
        <f ca="1">N320*Drivers!$D$3</f>
        <v>520</v>
      </c>
      <c r="U320" s="33">
        <f ca="1">O320*Drivers!$D$3</f>
        <v>0</v>
      </c>
      <c r="V320" s="33">
        <f ca="1">P320*Drivers!$D$3</f>
        <v>520</v>
      </c>
      <c r="W320" s="33">
        <f>Q320*Drivers!$D$3</f>
        <v>0</v>
      </c>
      <c r="X320" s="33">
        <f t="shared" ca="1" si="243"/>
        <v>780</v>
      </c>
      <c r="Y320" s="33">
        <f t="shared" ca="1" si="244"/>
        <v>1820</v>
      </c>
      <c r="Z320">
        <f t="shared" ca="1" si="245"/>
        <v>0</v>
      </c>
      <c r="AA320">
        <f t="shared" ca="1" si="199"/>
        <v>754</v>
      </c>
      <c r="AB320">
        <f t="shared" ca="1" si="200"/>
        <v>0</v>
      </c>
      <c r="AC320">
        <f t="shared" ca="1" si="201"/>
        <v>754</v>
      </c>
      <c r="AD320">
        <f t="shared" si="202"/>
        <v>0</v>
      </c>
      <c r="AE320">
        <f t="shared" ca="1" si="246"/>
        <v>975</v>
      </c>
      <c r="AF320">
        <f t="shared" ca="1" si="247"/>
        <v>2483</v>
      </c>
    </row>
    <row r="321" spans="1:32">
      <c r="A321" t="str" cm="1">
        <f t="array" ref="A321">IF(ISBLANK($F321),"",INDEX(CVCompList[ID],_xlfn.XMATCH($F321,CVCompList[items],0)))</f>
        <v>CE2737</v>
      </c>
      <c r="E321">
        <v>3</v>
      </c>
      <c r="F321" t="s">
        <v>2910</v>
      </c>
      <c r="G321">
        <v>1</v>
      </c>
      <c r="H321">
        <v>1</v>
      </c>
      <c r="I321">
        <f t="shared" ca="1" si="241"/>
        <v>1</v>
      </c>
      <c r="J321">
        <f t="shared" ca="1" si="242"/>
        <v>1</v>
      </c>
      <c r="K321" s="10">
        <f>Drivers!$B$11</f>
        <v>0.25</v>
      </c>
      <c r="L321" s="10">
        <f>Drivers!$B$12</f>
        <v>0.45</v>
      </c>
      <c r="M321" s="37" cm="1">
        <f t="array" aca="1" ref="M321" ca="1">IF(ISBLANK($F321),"",INDEX(CVCompList[Design
'[h']],_xlfn.XMATCH($F321,CVCompList[items],0)))*I321</f>
        <v>0</v>
      </c>
      <c r="N321" s="37" cm="1">
        <f t="array" aca="1" ref="N321" ca="1">IF(ISBLANK($F321),"",INDEX(CVCompList[Construction
'[h']],_xlfn.XMATCH($F321,CVCompList[items],0)))*J321</f>
        <v>0.5</v>
      </c>
      <c r="O321" s="37" cm="1">
        <f t="array" aca="1" ref="O321" ca="1">IF(ISBLANK($F321),"",INDEX(CVCompList[Debug/Tryout '[h']],_xlfn.XMATCH($F321,CVCompList[items],0)))*J321</f>
        <v>0</v>
      </c>
      <c r="P321" s="37" cm="1">
        <f t="array" aca="1" ref="P321" ca="1">IF(ISBLANK($F321),"",INDEX(CVCompList[Installation
'[h']],_xlfn.XMATCH($F321,CVCompList[items],0)))*J321</f>
        <v>0.5</v>
      </c>
      <c r="Q321" s="37" cm="1">
        <f t="array" ref="Q321">IF(ISBLANK($F321),"",INDEX(CVCompList[Start up @ Client '[h']],_xlfn.XMATCH($F321,CVCompList[items],0)))*K321</f>
        <v>0</v>
      </c>
      <c r="R321" s="37" cm="1">
        <f t="array" ref="R321">IF(ISBLANK($F321),"",INDEX(CVCompList[Materail
Rate
 '[$/qua']],_xlfn.XMATCH($F321,CVCompList[items],0)))</f>
        <v>41.58</v>
      </c>
      <c r="S321" s="33">
        <f ca="1">M321*Drivers!$D$3</f>
        <v>0</v>
      </c>
      <c r="T321" s="33">
        <f ca="1">N321*Drivers!$D$3</f>
        <v>32.5</v>
      </c>
      <c r="U321" s="33">
        <f ca="1">O321*Drivers!$D$3</f>
        <v>0</v>
      </c>
      <c r="V321" s="33">
        <f ca="1">P321*Drivers!$D$3</f>
        <v>32.5</v>
      </c>
      <c r="W321" s="33">
        <f>Q321*Drivers!$D$3</f>
        <v>0</v>
      </c>
      <c r="X321" s="33">
        <f t="shared" ca="1" si="243"/>
        <v>41.58</v>
      </c>
      <c r="Y321" s="33">
        <f t="shared" ca="1" si="244"/>
        <v>106.58</v>
      </c>
      <c r="Z321">
        <f t="shared" ca="1" si="245"/>
        <v>0</v>
      </c>
      <c r="AA321">
        <f t="shared" ca="1" si="199"/>
        <v>47.125</v>
      </c>
      <c r="AB321">
        <f t="shared" ca="1" si="200"/>
        <v>0</v>
      </c>
      <c r="AC321">
        <f t="shared" ca="1" si="201"/>
        <v>47.125</v>
      </c>
      <c r="AD321">
        <f t="shared" si="202"/>
        <v>0</v>
      </c>
      <c r="AE321">
        <f t="shared" ca="1" si="246"/>
        <v>51.974999999999994</v>
      </c>
      <c r="AF321">
        <f t="shared" ca="1" si="247"/>
        <v>146.22499999999999</v>
      </c>
    </row>
    <row r="322" spans="1:32">
      <c r="A322" t="str" cm="1">
        <f t="array" ref="A322">IF(ISBLANK($F322),"",INDEX(CVCompList[ID],_xlfn.XMATCH($F322,CVCompList[items],0)))</f>
        <v>CE2735</v>
      </c>
      <c r="E322">
        <v>4</v>
      </c>
      <c r="F322" t="s">
        <v>2908</v>
      </c>
      <c r="G322">
        <v>1</v>
      </c>
      <c r="H322">
        <v>1</v>
      </c>
      <c r="I322">
        <f t="shared" ca="1" si="241"/>
        <v>1</v>
      </c>
      <c r="J322">
        <f t="shared" ca="1" si="242"/>
        <v>1</v>
      </c>
      <c r="K322" s="10">
        <f>Drivers!$B$11</f>
        <v>0.25</v>
      </c>
      <c r="L322" s="10">
        <f>Drivers!$B$12</f>
        <v>0.45</v>
      </c>
      <c r="M322" s="37" cm="1">
        <f t="array" aca="1" ref="M322" ca="1">IF(ISBLANK($F322),"",INDEX(CVCompList[Design
'[h']],_xlfn.XMATCH($F322,CVCompList[items],0)))*I322</f>
        <v>0</v>
      </c>
      <c r="N322" s="37" cm="1">
        <f t="array" aca="1" ref="N322" ca="1">IF(ISBLANK($F322),"",INDEX(CVCompList[Construction
'[h']],_xlfn.XMATCH($F322,CVCompList[items],0)))*J322</f>
        <v>1</v>
      </c>
      <c r="O322" s="37" cm="1">
        <f t="array" aca="1" ref="O322" ca="1">IF(ISBLANK($F322),"",INDEX(CVCompList[Debug/Tryout '[h']],_xlfn.XMATCH($F322,CVCompList[items],0)))*J322</f>
        <v>0</v>
      </c>
      <c r="P322" s="37" cm="1">
        <f t="array" aca="1" ref="P322" ca="1">IF(ISBLANK($F322),"",INDEX(CVCompList[Installation
'[h']],_xlfn.XMATCH($F322,CVCompList[items],0)))*J322</f>
        <v>1</v>
      </c>
      <c r="Q322" s="37" cm="1">
        <f t="array" ref="Q322">IF(ISBLANK($F322),"",INDEX(CVCompList[Start up @ Client '[h']],_xlfn.XMATCH($F322,CVCompList[items],0)))*K322</f>
        <v>0</v>
      </c>
      <c r="R322" s="37" cm="1">
        <f t="array" ref="R322">IF(ISBLANK($F322),"",INDEX(CVCompList[Materail
Rate
 '[$/qua']],_xlfn.XMATCH($F322,CVCompList[items],0)))</f>
        <v>64.03</v>
      </c>
      <c r="S322" s="33">
        <f ca="1">M322*Drivers!$D$3</f>
        <v>0</v>
      </c>
      <c r="T322" s="33">
        <f ca="1">N322*Drivers!$D$3</f>
        <v>65</v>
      </c>
      <c r="U322" s="33">
        <f ca="1">O322*Drivers!$D$3</f>
        <v>0</v>
      </c>
      <c r="V322" s="33">
        <f ca="1">P322*Drivers!$D$3</f>
        <v>65</v>
      </c>
      <c r="W322" s="33">
        <f>Q322*Drivers!$D$3</f>
        <v>0</v>
      </c>
      <c r="X322" s="33">
        <f t="shared" ca="1" si="243"/>
        <v>64.03</v>
      </c>
      <c r="Y322" s="33">
        <f t="shared" ca="1" si="244"/>
        <v>194.03</v>
      </c>
      <c r="Z322">
        <f t="shared" ca="1" si="245"/>
        <v>0</v>
      </c>
      <c r="AA322">
        <f t="shared" ca="1" si="199"/>
        <v>94.25</v>
      </c>
      <c r="AB322">
        <f t="shared" ca="1" si="200"/>
        <v>0</v>
      </c>
      <c r="AC322">
        <f t="shared" ca="1" si="201"/>
        <v>94.25</v>
      </c>
      <c r="AD322">
        <f t="shared" si="202"/>
        <v>0</v>
      </c>
      <c r="AE322">
        <f t="shared" ca="1" si="246"/>
        <v>80.037499999999994</v>
      </c>
      <c r="AF322">
        <f t="shared" ca="1" si="247"/>
        <v>268.53750000000002</v>
      </c>
    </row>
    <row r="323" spans="1:32">
      <c r="A323" t="str" cm="1">
        <f t="array" ref="A323">IF(ISBLANK($F323),"",INDEX(CVCompList[ID],_xlfn.XMATCH($F323,CVCompList[items],0)))</f>
        <v>CE2736</v>
      </c>
      <c r="E323">
        <v>5</v>
      </c>
      <c r="F323" t="s">
        <v>2909</v>
      </c>
      <c r="G323">
        <v>1</v>
      </c>
      <c r="H323">
        <v>1</v>
      </c>
      <c r="I323">
        <f t="shared" ca="1" si="241"/>
        <v>1</v>
      </c>
      <c r="J323">
        <f t="shared" ca="1" si="242"/>
        <v>1</v>
      </c>
      <c r="K323" s="10">
        <f>Drivers!$B$11</f>
        <v>0.25</v>
      </c>
      <c r="L323" s="10">
        <f>Drivers!$B$12</f>
        <v>0.45</v>
      </c>
      <c r="M323" s="37" cm="1">
        <f t="array" aca="1" ref="M323" ca="1">IF(ISBLANK($F323),"",INDEX(CVCompList[Design
'[h']],_xlfn.XMATCH($F323,CVCompList[items],0)))*I323</f>
        <v>0</v>
      </c>
      <c r="N323" s="37" cm="1">
        <f t="array" aca="1" ref="N323" ca="1">IF(ISBLANK($F323),"",INDEX(CVCompList[Construction
'[h']],_xlfn.XMATCH($F323,CVCompList[items],0)))*J323</f>
        <v>1</v>
      </c>
      <c r="O323" s="37" cm="1">
        <f t="array" aca="1" ref="O323" ca="1">IF(ISBLANK($F323),"",INDEX(CVCompList[Debug/Tryout '[h']],_xlfn.XMATCH($F323,CVCompList[items],0)))*J323</f>
        <v>0</v>
      </c>
      <c r="P323" s="37" cm="1">
        <f t="array" aca="1" ref="P323" ca="1">IF(ISBLANK($F323),"",INDEX(CVCompList[Installation
'[h']],_xlfn.XMATCH($F323,CVCompList[items],0)))*J323</f>
        <v>1</v>
      </c>
      <c r="Q323" s="37" cm="1">
        <f t="array" ref="Q323">IF(ISBLANK($F323),"",INDEX(CVCompList[Start up @ Client '[h']],_xlfn.XMATCH($F323,CVCompList[items],0)))*K323</f>
        <v>0</v>
      </c>
      <c r="R323" s="37" cm="1">
        <f t="array" ref="R323">IF(ISBLANK($F323),"",INDEX(CVCompList[Materail
Rate
 '[$/qua']],_xlfn.XMATCH($F323,CVCompList[items],0)))</f>
        <v>18.29</v>
      </c>
      <c r="S323" s="33">
        <f ca="1">M323*Drivers!$D$3</f>
        <v>0</v>
      </c>
      <c r="T323" s="33">
        <f ca="1">N323*Drivers!$D$3</f>
        <v>65</v>
      </c>
      <c r="U323" s="33">
        <f ca="1">O323*Drivers!$D$3</f>
        <v>0</v>
      </c>
      <c r="V323" s="33">
        <f ca="1">P323*Drivers!$D$3</f>
        <v>65</v>
      </c>
      <c r="W323" s="33">
        <f>Q323*Drivers!$D$3</f>
        <v>0</v>
      </c>
      <c r="X323" s="33">
        <f t="shared" ca="1" si="243"/>
        <v>18.29</v>
      </c>
      <c r="Y323" s="33">
        <f t="shared" ca="1" si="244"/>
        <v>148.29</v>
      </c>
      <c r="Z323">
        <f t="shared" ca="1" si="245"/>
        <v>0</v>
      </c>
      <c r="AA323">
        <f t="shared" ca="1" si="199"/>
        <v>94.25</v>
      </c>
      <c r="AB323">
        <f t="shared" ca="1" si="200"/>
        <v>0</v>
      </c>
      <c r="AC323">
        <f t="shared" ca="1" si="201"/>
        <v>94.25</v>
      </c>
      <c r="AD323">
        <f t="shared" si="202"/>
        <v>0</v>
      </c>
      <c r="AE323">
        <f t="shared" ca="1" si="246"/>
        <v>22.862499999999997</v>
      </c>
      <c r="AF323">
        <f t="shared" ca="1" si="247"/>
        <v>211.36250000000001</v>
      </c>
    </row>
    <row r="324" spans="1:32">
      <c r="A324" t="str" cm="1">
        <f t="array" ref="A324">IF(ISBLANK($F324),"",INDEX(CVCompList[ID],_xlfn.XMATCH($F324,CVCompList[items],0)))</f>
        <v>CE2854</v>
      </c>
      <c r="E324">
        <v>6</v>
      </c>
      <c r="F324" t="s">
        <v>3026</v>
      </c>
      <c r="G324">
        <v>1</v>
      </c>
      <c r="H324">
        <v>1</v>
      </c>
      <c r="I324">
        <f t="shared" ca="1" si="241"/>
        <v>1</v>
      </c>
      <c r="J324">
        <f t="shared" ca="1" si="242"/>
        <v>1</v>
      </c>
      <c r="K324" s="10">
        <f>Drivers!$B$11</f>
        <v>0.25</v>
      </c>
      <c r="L324" s="10">
        <f>Drivers!$B$12</f>
        <v>0.45</v>
      </c>
      <c r="M324" s="37" cm="1">
        <f t="array" aca="1" ref="M324" ca="1">IF(ISBLANK($F324),"",INDEX(CVCompList[Design
'[h']],_xlfn.XMATCH($F324,CVCompList[items],0)))*I324</f>
        <v>0</v>
      </c>
      <c r="N324" s="37" cm="1">
        <f t="array" aca="1" ref="N324" ca="1">IF(ISBLANK($F324),"",INDEX(CVCompList[Construction
'[h']],_xlfn.XMATCH($F324,CVCompList[items],0)))*J324</f>
        <v>0.5</v>
      </c>
      <c r="O324" s="37" cm="1">
        <f t="array" aca="1" ref="O324" ca="1">IF(ISBLANK($F324),"",INDEX(CVCompList[Debug/Tryout '[h']],_xlfn.XMATCH($F324,CVCompList[items],0)))*J324</f>
        <v>0</v>
      </c>
      <c r="P324" s="37" cm="1">
        <f t="array" aca="1" ref="P324" ca="1">IF(ISBLANK($F324),"",INDEX(CVCompList[Installation
'[h']],_xlfn.XMATCH($F324,CVCompList[items],0)))*J324</f>
        <v>0.5</v>
      </c>
      <c r="Q324" s="37" cm="1">
        <f t="array" ref="Q324">IF(ISBLANK($F324),"",INDEX(CVCompList[Start up @ Client '[h']],_xlfn.XMATCH($F324,CVCompList[items],0)))*K324</f>
        <v>0</v>
      </c>
      <c r="R324" s="37" cm="1">
        <f t="array" ref="R324">IF(ISBLANK($F324),"",INDEX(CVCompList[Materail
Rate
 '[$/qua']],_xlfn.XMATCH($F324,CVCompList[items],0)))</f>
        <v>16.25</v>
      </c>
      <c r="S324" s="33">
        <f ca="1">M324*Drivers!$D$3</f>
        <v>0</v>
      </c>
      <c r="T324" s="33">
        <f ca="1">N324*Drivers!$D$3</f>
        <v>32.5</v>
      </c>
      <c r="U324" s="33">
        <f ca="1">O324*Drivers!$D$3</f>
        <v>0</v>
      </c>
      <c r="V324" s="33">
        <f ca="1">P324*Drivers!$D$3</f>
        <v>32.5</v>
      </c>
      <c r="W324" s="33">
        <f>Q324*Drivers!$D$3</f>
        <v>0</v>
      </c>
      <c r="X324" s="33">
        <f t="shared" ca="1" si="243"/>
        <v>16.25</v>
      </c>
      <c r="Y324" s="33">
        <f t="shared" ca="1" si="244"/>
        <v>81.25</v>
      </c>
      <c r="Z324">
        <f t="shared" ca="1" si="245"/>
        <v>0</v>
      </c>
      <c r="AA324">
        <f t="shared" ca="1" si="199"/>
        <v>47.125</v>
      </c>
      <c r="AB324">
        <f t="shared" ca="1" si="200"/>
        <v>0</v>
      </c>
      <c r="AC324">
        <f t="shared" ca="1" si="201"/>
        <v>47.125</v>
      </c>
      <c r="AD324">
        <f t="shared" si="202"/>
        <v>0</v>
      </c>
      <c r="AE324">
        <f t="shared" ca="1" si="246"/>
        <v>20.3125</v>
      </c>
      <c r="AF324">
        <f t="shared" ca="1" si="247"/>
        <v>114.5625</v>
      </c>
    </row>
    <row r="325" spans="1:32">
      <c r="A325" t="str" cm="1">
        <f t="array" ref="A325">IF(ISBLANK($F325),"",INDEX(CVCompList[ID],_xlfn.XMATCH($F325,CVCompList[items],0)))</f>
        <v>CE2858</v>
      </c>
      <c r="E325">
        <v>7</v>
      </c>
      <c r="F325" t="s">
        <v>3030</v>
      </c>
      <c r="G325">
        <v>2</v>
      </c>
      <c r="H325">
        <v>2</v>
      </c>
      <c r="I325">
        <f t="shared" ca="1" si="241"/>
        <v>2</v>
      </c>
      <c r="J325">
        <f t="shared" ca="1" si="242"/>
        <v>2</v>
      </c>
      <c r="K325" s="10">
        <f>Drivers!$B$11</f>
        <v>0.25</v>
      </c>
      <c r="L325" s="10">
        <f>Drivers!$B$12</f>
        <v>0.45</v>
      </c>
      <c r="M325" s="37" cm="1">
        <f t="array" aca="1" ref="M325" ca="1">IF(ISBLANK($F325),"",INDEX(CVCompList[Design
'[h']],_xlfn.XMATCH($F325,CVCompList[items],0)))*I325</f>
        <v>0</v>
      </c>
      <c r="N325" s="37" cm="1">
        <f t="array" aca="1" ref="N325" ca="1">IF(ISBLANK($F325),"",INDEX(CVCompList[Construction
'[h']],_xlfn.XMATCH($F325,CVCompList[items],0)))*J325</f>
        <v>1</v>
      </c>
      <c r="O325" s="37" cm="1">
        <f t="array" aca="1" ref="O325" ca="1">IF(ISBLANK($F325),"",INDEX(CVCompList[Debug/Tryout '[h']],_xlfn.XMATCH($F325,CVCompList[items],0)))*J325</f>
        <v>0</v>
      </c>
      <c r="P325" s="37" cm="1">
        <f t="array" aca="1" ref="P325" ca="1">IF(ISBLANK($F325),"",INDEX(CVCompList[Installation
'[h']],_xlfn.XMATCH($F325,CVCompList[items],0)))*J325</f>
        <v>1</v>
      </c>
      <c r="Q325" s="37" cm="1">
        <f t="array" ref="Q325">IF(ISBLANK($F325),"",INDEX(CVCompList[Start up @ Client '[h']],_xlfn.XMATCH($F325,CVCompList[items],0)))*K325</f>
        <v>0</v>
      </c>
      <c r="R325" s="37" cm="1">
        <f t="array" ref="R325">IF(ISBLANK($F325),"",INDEX(CVCompList[Materail
Rate
 '[$/qua']],_xlfn.XMATCH($F325,CVCompList[items],0)))</f>
        <v>27.67</v>
      </c>
      <c r="S325" s="33">
        <f ca="1">M325*Drivers!$D$3</f>
        <v>0</v>
      </c>
      <c r="T325" s="33">
        <f ca="1">N325*Drivers!$D$3</f>
        <v>65</v>
      </c>
      <c r="U325" s="33">
        <f ca="1">O325*Drivers!$D$3</f>
        <v>0</v>
      </c>
      <c r="V325" s="33">
        <f ca="1">P325*Drivers!$D$3</f>
        <v>65</v>
      </c>
      <c r="W325" s="33">
        <f>Q325*Drivers!$D$3</f>
        <v>0</v>
      </c>
      <c r="X325" s="33">
        <f t="shared" ca="1" si="243"/>
        <v>55.34</v>
      </c>
      <c r="Y325" s="33">
        <f t="shared" ca="1" si="244"/>
        <v>185.34</v>
      </c>
      <c r="Z325">
        <f t="shared" ca="1" si="245"/>
        <v>0</v>
      </c>
      <c r="AA325">
        <f t="shared" ca="1" si="199"/>
        <v>94.25</v>
      </c>
      <c r="AB325">
        <f t="shared" ca="1" si="200"/>
        <v>0</v>
      </c>
      <c r="AC325">
        <f t="shared" ca="1" si="201"/>
        <v>94.25</v>
      </c>
      <c r="AD325">
        <f t="shared" si="202"/>
        <v>0</v>
      </c>
      <c r="AE325">
        <f t="shared" ca="1" si="246"/>
        <v>69.175000000000011</v>
      </c>
      <c r="AF325">
        <f t="shared" ca="1" si="247"/>
        <v>257.67500000000001</v>
      </c>
    </row>
    <row r="326" spans="1:32">
      <c r="A326" t="str" cm="1">
        <f t="array" ref="A326">IF(ISBLANK($F326),"",INDEX(CVCompList[ID],_xlfn.XMATCH($F326,CVCompList[items],0)))</f>
        <v>CE2851</v>
      </c>
      <c r="E326">
        <v>8</v>
      </c>
      <c r="F326" t="s">
        <v>3023</v>
      </c>
      <c r="G326">
        <v>2</v>
      </c>
      <c r="H326">
        <v>2</v>
      </c>
      <c r="I326">
        <f t="shared" ca="1" si="241"/>
        <v>2</v>
      </c>
      <c r="J326">
        <f t="shared" ca="1" si="242"/>
        <v>2</v>
      </c>
      <c r="K326" s="10">
        <f>Drivers!$B$11</f>
        <v>0.25</v>
      </c>
      <c r="L326" s="10">
        <f>Drivers!$B$12</f>
        <v>0.45</v>
      </c>
      <c r="M326" s="37" cm="1">
        <f t="array" aca="1" ref="M326" ca="1">IF(ISBLANK($F326),"",INDEX(CVCompList[Design
'[h']],_xlfn.XMATCH($F326,CVCompList[items],0)))*I326</f>
        <v>0</v>
      </c>
      <c r="N326" s="37" cm="1">
        <f t="array" aca="1" ref="N326" ca="1">IF(ISBLANK($F326),"",INDEX(CVCompList[Construction
'[h']],_xlfn.XMATCH($F326,CVCompList[items],0)))*J326</f>
        <v>1</v>
      </c>
      <c r="O326" s="37" cm="1">
        <f t="array" aca="1" ref="O326" ca="1">IF(ISBLANK($F326),"",INDEX(CVCompList[Debug/Tryout '[h']],_xlfn.XMATCH($F326,CVCompList[items],0)))*J326</f>
        <v>0</v>
      </c>
      <c r="P326" s="37" cm="1">
        <f t="array" aca="1" ref="P326" ca="1">IF(ISBLANK($F326),"",INDEX(CVCompList[Installation
'[h']],_xlfn.XMATCH($F326,CVCompList[items],0)))*J326</f>
        <v>1</v>
      </c>
      <c r="Q326" s="37" cm="1">
        <f t="array" ref="Q326">IF(ISBLANK($F326),"",INDEX(CVCompList[Start up @ Client '[h']],_xlfn.XMATCH($F326,CVCompList[items],0)))*K326</f>
        <v>0</v>
      </c>
      <c r="R326" s="37" cm="1">
        <f t="array" ref="R326">IF(ISBLANK($F326),"",INDEX(CVCompList[Materail
Rate
 '[$/qua']],_xlfn.XMATCH($F326,CVCompList[items],0)))</f>
        <v>37.28</v>
      </c>
      <c r="S326" s="33">
        <f ca="1">M326*Drivers!$D$3</f>
        <v>0</v>
      </c>
      <c r="T326" s="33">
        <f ca="1">N326*Drivers!$D$3</f>
        <v>65</v>
      </c>
      <c r="U326" s="33">
        <f ca="1">O326*Drivers!$D$3</f>
        <v>0</v>
      </c>
      <c r="V326" s="33">
        <f ca="1">P326*Drivers!$D$3</f>
        <v>65</v>
      </c>
      <c r="W326" s="33">
        <f>Q326*Drivers!$D$3</f>
        <v>0</v>
      </c>
      <c r="X326" s="33">
        <f t="shared" ca="1" si="243"/>
        <v>74.56</v>
      </c>
      <c r="Y326" s="33">
        <f t="shared" ca="1" si="244"/>
        <v>204.56</v>
      </c>
      <c r="Z326">
        <f t="shared" ca="1" si="245"/>
        <v>0</v>
      </c>
      <c r="AA326">
        <f t="shared" ca="1" si="199"/>
        <v>94.25</v>
      </c>
      <c r="AB326">
        <f t="shared" ca="1" si="200"/>
        <v>0</v>
      </c>
      <c r="AC326">
        <f t="shared" ca="1" si="201"/>
        <v>94.25</v>
      </c>
      <c r="AD326">
        <f t="shared" si="202"/>
        <v>0</v>
      </c>
      <c r="AE326">
        <f t="shared" ca="1" si="246"/>
        <v>93.2</v>
      </c>
      <c r="AF326">
        <f t="shared" ca="1" si="247"/>
        <v>281.7</v>
      </c>
    </row>
    <row r="327" spans="1:32">
      <c r="A327" t="str" cm="1">
        <f t="array" ref="A327">IF(ISBLANK($F327),"",INDEX(CVCompList[ID],_xlfn.XMATCH($F327,CVCompList[items],0)))</f>
        <v>CE2852</v>
      </c>
      <c r="E327">
        <v>9</v>
      </c>
      <c r="F327" t="s">
        <v>3024</v>
      </c>
      <c r="G327">
        <v>1</v>
      </c>
      <c r="H327">
        <v>1</v>
      </c>
      <c r="I327">
        <f t="shared" ca="1" si="241"/>
        <v>1</v>
      </c>
      <c r="J327">
        <f t="shared" ca="1" si="242"/>
        <v>1</v>
      </c>
      <c r="K327" s="10">
        <f>Drivers!$B$11</f>
        <v>0.25</v>
      </c>
      <c r="L327" s="10">
        <f>Drivers!$B$12</f>
        <v>0.45</v>
      </c>
      <c r="M327" s="37" cm="1">
        <f t="array" aca="1" ref="M327" ca="1">IF(ISBLANK($F327),"",INDEX(CVCompList[Design
'[h']],_xlfn.XMATCH($F327,CVCompList[items],0)))*I327</f>
        <v>0</v>
      </c>
      <c r="N327" s="37" cm="1">
        <f t="array" aca="1" ref="N327" ca="1">IF(ISBLANK($F327),"",INDEX(CVCompList[Construction
'[h']],_xlfn.XMATCH($F327,CVCompList[items],0)))*J327</f>
        <v>0.5</v>
      </c>
      <c r="O327" s="37" cm="1">
        <f t="array" aca="1" ref="O327" ca="1">IF(ISBLANK($F327),"",INDEX(CVCompList[Debug/Tryout '[h']],_xlfn.XMATCH($F327,CVCompList[items],0)))*J327</f>
        <v>0</v>
      </c>
      <c r="P327" s="37" cm="1">
        <f t="array" aca="1" ref="P327" ca="1">IF(ISBLANK($F327),"",INDEX(CVCompList[Installation
'[h']],_xlfn.XMATCH($F327,CVCompList[items],0)))*J327</f>
        <v>0.5</v>
      </c>
      <c r="Q327" s="37" cm="1">
        <f t="array" ref="Q327">IF(ISBLANK($F327),"",INDEX(CVCompList[Start up @ Client '[h']],_xlfn.XMATCH($F327,CVCompList[items],0)))*K327</f>
        <v>0</v>
      </c>
      <c r="R327" s="37" cm="1">
        <f t="array" ref="R327">IF(ISBLANK($F327),"",INDEX(CVCompList[Materail
Rate
 '[$/qua']],_xlfn.XMATCH($F327,CVCompList[items],0)))</f>
        <v>69.33</v>
      </c>
      <c r="S327" s="33">
        <f ca="1">M327*Drivers!$D$3</f>
        <v>0</v>
      </c>
      <c r="T327" s="33">
        <f ca="1">N327*Drivers!$D$3</f>
        <v>32.5</v>
      </c>
      <c r="U327" s="33">
        <f ca="1">O327*Drivers!$D$3</f>
        <v>0</v>
      </c>
      <c r="V327" s="33">
        <f ca="1">P327*Drivers!$D$3</f>
        <v>32.5</v>
      </c>
      <c r="W327" s="33">
        <f>Q327*Drivers!$D$3</f>
        <v>0</v>
      </c>
      <c r="X327" s="33">
        <f t="shared" ca="1" si="243"/>
        <v>69.33</v>
      </c>
      <c r="Y327" s="33">
        <f t="shared" ca="1" si="244"/>
        <v>134.32999999999998</v>
      </c>
      <c r="Z327">
        <f t="shared" ca="1" si="245"/>
        <v>0</v>
      </c>
      <c r="AA327">
        <f t="shared" ca="1" si="199"/>
        <v>47.125</v>
      </c>
      <c r="AB327">
        <f t="shared" ca="1" si="200"/>
        <v>0</v>
      </c>
      <c r="AC327">
        <f t="shared" ca="1" si="201"/>
        <v>47.125</v>
      </c>
      <c r="AD327">
        <f t="shared" si="202"/>
        <v>0</v>
      </c>
      <c r="AE327">
        <f t="shared" ca="1" si="246"/>
        <v>86.662499999999994</v>
      </c>
      <c r="AF327">
        <f t="shared" ca="1" si="247"/>
        <v>180.91249999999999</v>
      </c>
    </row>
    <row r="328" spans="1:32">
      <c r="A328" t="str" cm="1">
        <f t="array" ref="A328">IF(ISBLANK($F328),"",INDEX(CVCompList[ID],_xlfn.XMATCH($F328,CVCompList[items],0)))</f>
        <v>CE2859</v>
      </c>
      <c r="E328">
        <v>10</v>
      </c>
      <c r="F328" t="s">
        <v>3031</v>
      </c>
      <c r="G328">
        <v>1</v>
      </c>
      <c r="H328">
        <v>1</v>
      </c>
      <c r="I328">
        <f t="shared" ca="1" si="241"/>
        <v>1</v>
      </c>
      <c r="J328">
        <f t="shared" ca="1" si="242"/>
        <v>1</v>
      </c>
      <c r="K328" s="10">
        <f>Drivers!$B$11</f>
        <v>0.25</v>
      </c>
      <c r="L328" s="10">
        <f>Drivers!$B$12</f>
        <v>0.45</v>
      </c>
      <c r="M328" s="37" cm="1">
        <f t="array" aca="1" ref="M328" ca="1">IF(ISBLANK($F328),"",INDEX(CVCompList[Design
'[h']],_xlfn.XMATCH($F328,CVCompList[items],0)))*I328</f>
        <v>0</v>
      </c>
      <c r="N328" s="37" cm="1">
        <f t="array" aca="1" ref="N328" ca="1">IF(ISBLANK($F328),"",INDEX(CVCompList[Construction
'[h']],_xlfn.XMATCH($F328,CVCompList[items],0)))*J328</f>
        <v>0</v>
      </c>
      <c r="O328" s="37" cm="1">
        <f t="array" aca="1" ref="O328" ca="1">IF(ISBLANK($F328),"",INDEX(CVCompList[Debug/Tryout '[h']],_xlfn.XMATCH($F328,CVCompList[items],0)))*J328</f>
        <v>0</v>
      </c>
      <c r="P328" s="37" cm="1">
        <f t="array" aca="1" ref="P328" ca="1">IF(ISBLANK($F328),"",INDEX(CVCompList[Installation
'[h']],_xlfn.XMATCH($F328,CVCompList[items],0)))*J328</f>
        <v>0</v>
      </c>
      <c r="Q328" s="37" cm="1">
        <f t="array" ref="Q328">IF(ISBLANK($F328),"",INDEX(CVCompList[Start up @ Client '[h']],_xlfn.XMATCH($F328,CVCompList[items],0)))*K328</f>
        <v>0</v>
      </c>
      <c r="R328" s="37" cm="1">
        <f t="array" ref="R328">IF(ISBLANK($F328),"",INDEX(CVCompList[Materail
Rate
 '[$/qua']],_xlfn.XMATCH($F328,CVCompList[items],0)))</f>
        <v>18.079999999999998</v>
      </c>
      <c r="S328" s="33">
        <f ca="1">M328*Drivers!$D$3</f>
        <v>0</v>
      </c>
      <c r="T328" s="33">
        <f ca="1">N328*Drivers!$D$3</f>
        <v>0</v>
      </c>
      <c r="U328" s="33">
        <f ca="1">O328*Drivers!$D$3</f>
        <v>0</v>
      </c>
      <c r="V328" s="33">
        <f ca="1">P328*Drivers!$D$3</f>
        <v>0</v>
      </c>
      <c r="W328" s="33">
        <f>Q328*Drivers!$D$3</f>
        <v>0</v>
      </c>
      <c r="X328" s="33">
        <f t="shared" ca="1" si="243"/>
        <v>18.079999999999998</v>
      </c>
      <c r="Y328" s="33">
        <f t="shared" ca="1" si="244"/>
        <v>18.079999999999998</v>
      </c>
      <c r="Z328">
        <f t="shared" ca="1" si="245"/>
        <v>0</v>
      </c>
      <c r="AA328">
        <f t="shared" ca="1" si="199"/>
        <v>0</v>
      </c>
      <c r="AB328">
        <f t="shared" ca="1" si="200"/>
        <v>0</v>
      </c>
      <c r="AC328">
        <f t="shared" ca="1" si="201"/>
        <v>0</v>
      </c>
      <c r="AD328">
        <f t="shared" si="202"/>
        <v>0</v>
      </c>
      <c r="AE328">
        <f t="shared" ca="1" si="246"/>
        <v>22.599999999999998</v>
      </c>
      <c r="AF328">
        <f t="shared" ca="1" si="247"/>
        <v>22.599999999999998</v>
      </c>
    </row>
    <row r="329" spans="1:32">
      <c r="A329" t="str" cm="1">
        <f t="array" ref="A329">IF(ISBLANK($F329),"",INDEX(CVCompList[ID],_xlfn.XMATCH($F329,CVCompList[items],0)))</f>
        <v>CE2773</v>
      </c>
      <c r="E329">
        <v>11</v>
      </c>
      <c r="F329" t="s">
        <v>2946</v>
      </c>
      <c r="G329">
        <v>1</v>
      </c>
      <c r="H329">
        <v>1</v>
      </c>
      <c r="I329">
        <f t="shared" ca="1" si="241"/>
        <v>1</v>
      </c>
      <c r="J329">
        <f t="shared" ca="1" si="242"/>
        <v>1</v>
      </c>
      <c r="K329" s="10">
        <f>Drivers!$B$11</f>
        <v>0.25</v>
      </c>
      <c r="L329" s="10">
        <f>Drivers!$B$12</f>
        <v>0.45</v>
      </c>
      <c r="M329" s="37" cm="1">
        <f t="array" aca="1" ref="M329" ca="1">IF(ISBLANK($F329),"",INDEX(CVCompList[Design
'[h']],_xlfn.XMATCH($F329,CVCompList[items],0)))*I329</f>
        <v>0</v>
      </c>
      <c r="N329" s="37" cm="1">
        <f t="array" aca="1" ref="N329" ca="1">IF(ISBLANK($F329),"",INDEX(CVCompList[Construction
'[h']],_xlfn.XMATCH($F329,CVCompList[items],0)))*J329</f>
        <v>0.5</v>
      </c>
      <c r="O329" s="37" cm="1">
        <f t="array" aca="1" ref="O329" ca="1">IF(ISBLANK($F329),"",INDEX(CVCompList[Debug/Tryout '[h']],_xlfn.XMATCH($F329,CVCompList[items],0)))*J329</f>
        <v>0</v>
      </c>
      <c r="P329" s="37" cm="1">
        <f t="array" aca="1" ref="P329" ca="1">IF(ISBLANK($F329),"",INDEX(CVCompList[Installation
'[h']],_xlfn.XMATCH($F329,CVCompList[items],0)))*J329</f>
        <v>0.5</v>
      </c>
      <c r="Q329" s="37" cm="1">
        <f t="array" ref="Q329">IF(ISBLANK($F329),"",INDEX(CVCompList[Start up @ Client '[h']],_xlfn.XMATCH($F329,CVCompList[items],0)))*K329</f>
        <v>0</v>
      </c>
      <c r="R329" s="37" cm="1">
        <f t="array" ref="R329">IF(ISBLANK($F329),"",INDEX(CVCompList[Materail
Rate
 '[$/qua']],_xlfn.XMATCH($F329,CVCompList[items],0)))</f>
        <v>32.5</v>
      </c>
      <c r="S329" s="33">
        <f ca="1">M329*Drivers!$D$3</f>
        <v>0</v>
      </c>
      <c r="T329" s="33">
        <f ca="1">N329*Drivers!$D$3</f>
        <v>32.5</v>
      </c>
      <c r="U329" s="33">
        <f ca="1">O329*Drivers!$D$3</f>
        <v>0</v>
      </c>
      <c r="V329" s="33">
        <f ca="1">P329*Drivers!$D$3</f>
        <v>32.5</v>
      </c>
      <c r="W329" s="33">
        <f>Q329*Drivers!$D$3</f>
        <v>0</v>
      </c>
      <c r="X329" s="33">
        <f t="shared" ca="1" si="243"/>
        <v>32.5</v>
      </c>
      <c r="Y329" s="33">
        <f t="shared" ca="1" si="244"/>
        <v>97.5</v>
      </c>
      <c r="Z329">
        <f t="shared" ca="1" si="245"/>
        <v>0</v>
      </c>
      <c r="AA329">
        <f t="shared" ca="1" si="199"/>
        <v>47.125</v>
      </c>
      <c r="AB329">
        <f t="shared" ca="1" si="200"/>
        <v>0</v>
      </c>
      <c r="AC329">
        <f t="shared" ca="1" si="201"/>
        <v>47.125</v>
      </c>
      <c r="AD329">
        <f t="shared" si="202"/>
        <v>0</v>
      </c>
      <c r="AE329">
        <f t="shared" ca="1" si="246"/>
        <v>40.625</v>
      </c>
      <c r="AF329">
        <f t="shared" ca="1" si="247"/>
        <v>134.875</v>
      </c>
    </row>
    <row r="330" spans="1:32">
      <c r="A330" t="str" cm="1">
        <f t="array" ref="A330">IF(ISBLANK($F330),"",INDEX(CVCompList[ID],_xlfn.XMATCH($F330,CVCompList[items],0)))</f>
        <v>CE2779</v>
      </c>
      <c r="E330">
        <v>12</v>
      </c>
      <c r="F330" t="s">
        <v>2952</v>
      </c>
      <c r="G330">
        <v>1</v>
      </c>
      <c r="H330">
        <v>1</v>
      </c>
      <c r="I330">
        <f t="shared" ca="1" si="241"/>
        <v>1</v>
      </c>
      <c r="J330">
        <f t="shared" ca="1" si="242"/>
        <v>1</v>
      </c>
      <c r="K330" s="10">
        <f>Drivers!$B$11</f>
        <v>0.25</v>
      </c>
      <c r="L330" s="10">
        <f>Drivers!$B$12</f>
        <v>0.45</v>
      </c>
      <c r="M330" s="37" cm="1">
        <f t="array" aca="1" ref="M330" ca="1">IF(ISBLANK($F330),"",INDEX(CVCompList[Design
'[h']],_xlfn.XMATCH($F330,CVCompList[items],0)))*I330</f>
        <v>0</v>
      </c>
      <c r="N330" s="37" cm="1">
        <f t="array" aca="1" ref="N330" ca="1">IF(ISBLANK($F330),"",INDEX(CVCompList[Construction
'[h']],_xlfn.XMATCH($F330,CVCompList[items],0)))*J330</f>
        <v>0</v>
      </c>
      <c r="O330" s="37" cm="1">
        <f t="array" aca="1" ref="O330" ca="1">IF(ISBLANK($F330),"",INDEX(CVCompList[Debug/Tryout '[h']],_xlfn.XMATCH($F330,CVCompList[items],0)))*J330</f>
        <v>0</v>
      </c>
      <c r="P330" s="37" cm="1">
        <f t="array" aca="1" ref="P330" ca="1">IF(ISBLANK($F330),"",INDEX(CVCompList[Installation
'[h']],_xlfn.XMATCH($F330,CVCompList[items],0)))*J330</f>
        <v>0</v>
      </c>
      <c r="Q330" s="37" cm="1">
        <f t="array" ref="Q330">IF(ISBLANK($F330),"",INDEX(CVCompList[Start up @ Client '[h']],_xlfn.XMATCH($F330,CVCompList[items],0)))*K330</f>
        <v>0</v>
      </c>
      <c r="R330" s="37" cm="1">
        <f t="array" ref="R330">IF(ISBLANK($F330),"",INDEX(CVCompList[Materail
Rate
 '[$/qua']],_xlfn.XMATCH($F330,CVCompList[items],0)))</f>
        <v>30</v>
      </c>
      <c r="S330" s="33">
        <f ca="1">M330*Drivers!$D$3</f>
        <v>0</v>
      </c>
      <c r="T330" s="33">
        <f ca="1">N330*Drivers!$D$3</f>
        <v>0</v>
      </c>
      <c r="U330" s="33">
        <f ca="1">O330*Drivers!$D$3</f>
        <v>0</v>
      </c>
      <c r="V330" s="33">
        <f ca="1">P330*Drivers!$D$3</f>
        <v>0</v>
      </c>
      <c r="W330" s="33">
        <f>Q330*Drivers!$D$3</f>
        <v>0</v>
      </c>
      <c r="X330" s="33">
        <f t="shared" ca="1" si="243"/>
        <v>30</v>
      </c>
      <c r="Y330" s="33">
        <f t="shared" ca="1" si="244"/>
        <v>30</v>
      </c>
      <c r="Z330">
        <f t="shared" ca="1" si="245"/>
        <v>0</v>
      </c>
      <c r="AA330">
        <f t="shared" ca="1" si="199"/>
        <v>0</v>
      </c>
      <c r="AB330">
        <f t="shared" ca="1" si="200"/>
        <v>0</v>
      </c>
      <c r="AC330">
        <f t="shared" ca="1" si="201"/>
        <v>0</v>
      </c>
      <c r="AD330">
        <f t="shared" si="202"/>
        <v>0</v>
      </c>
      <c r="AE330">
        <f t="shared" ca="1" si="246"/>
        <v>37.5</v>
      </c>
      <c r="AF330">
        <f t="shared" ca="1" si="247"/>
        <v>37.5</v>
      </c>
    </row>
    <row r="331" spans="1:32">
      <c r="A331" t="str" cm="1">
        <f t="array" ref="A331">IF(ISBLANK($F331),"",INDEX(CVCompList[ID],_xlfn.XMATCH($F331,CVCompList[items],0)))</f>
        <v>CE2760</v>
      </c>
      <c r="E331">
        <v>13</v>
      </c>
      <c r="F331" t="s">
        <v>2933</v>
      </c>
      <c r="G331">
        <v>1</v>
      </c>
      <c r="H331">
        <v>1</v>
      </c>
      <c r="I331">
        <f t="shared" ca="1" si="241"/>
        <v>1</v>
      </c>
      <c r="J331">
        <f t="shared" ca="1" si="242"/>
        <v>1</v>
      </c>
      <c r="K331" s="10">
        <f>Drivers!$B$11</f>
        <v>0.25</v>
      </c>
      <c r="L331" s="10">
        <f>Drivers!$B$12</f>
        <v>0.45</v>
      </c>
      <c r="M331" s="37" cm="1">
        <f t="array" aca="1" ref="M331" ca="1">IF(ISBLANK($F331),"",INDEX(CVCompList[Design
'[h']],_xlfn.XMATCH($F331,CVCompList[items],0)))*I331</f>
        <v>0</v>
      </c>
      <c r="N331" s="37" cm="1">
        <f t="array" aca="1" ref="N331" ca="1">IF(ISBLANK($F331),"",INDEX(CVCompList[Construction
'[h']],_xlfn.XMATCH($F331,CVCompList[items],0)))*J331</f>
        <v>20</v>
      </c>
      <c r="O331" s="37" cm="1">
        <f t="array" aca="1" ref="O331" ca="1">IF(ISBLANK($F331),"",INDEX(CVCompList[Debug/Tryout '[h']],_xlfn.XMATCH($F331,CVCompList[items],0)))*J331</f>
        <v>0</v>
      </c>
      <c r="P331" s="37" cm="1">
        <f t="array" aca="1" ref="P331" ca="1">IF(ISBLANK($F331),"",INDEX(CVCompList[Installation
'[h']],_xlfn.XMATCH($F331,CVCompList[items],0)))*J331</f>
        <v>20</v>
      </c>
      <c r="Q331" s="37" cm="1">
        <f t="array" ref="Q331">IF(ISBLANK($F331),"",INDEX(CVCompList[Start up @ Client '[h']],_xlfn.XMATCH($F331,CVCompList[items],0)))*K331</f>
        <v>0</v>
      </c>
      <c r="R331" s="37" cm="1">
        <f t="array" ref="R331">IF(ISBLANK($F331),"",INDEX(CVCompList[Materail
Rate
 '[$/qua']],_xlfn.XMATCH($F331,CVCompList[items],0)))</f>
        <v>714</v>
      </c>
      <c r="S331" s="33">
        <f ca="1">M331*Drivers!$D$3</f>
        <v>0</v>
      </c>
      <c r="T331" s="33">
        <f ca="1">N331*Drivers!$D$3</f>
        <v>1300</v>
      </c>
      <c r="U331" s="33">
        <f ca="1">O331*Drivers!$D$3</f>
        <v>0</v>
      </c>
      <c r="V331" s="33">
        <f ca="1">P331*Drivers!$D$3</f>
        <v>1300</v>
      </c>
      <c r="W331" s="33">
        <f>Q331*Drivers!$D$3</f>
        <v>0</v>
      </c>
      <c r="X331" s="33">
        <f t="shared" ca="1" si="243"/>
        <v>714</v>
      </c>
      <c r="Y331" s="33">
        <f t="shared" ca="1" si="244"/>
        <v>3314</v>
      </c>
      <c r="Z331">
        <f t="shared" ca="1" si="245"/>
        <v>0</v>
      </c>
      <c r="AA331">
        <f t="shared" ca="1" si="199"/>
        <v>1885</v>
      </c>
      <c r="AB331">
        <f t="shared" ca="1" si="200"/>
        <v>0</v>
      </c>
      <c r="AC331">
        <f t="shared" ca="1" si="201"/>
        <v>1885</v>
      </c>
      <c r="AD331">
        <f t="shared" si="202"/>
        <v>0</v>
      </c>
      <c r="AE331">
        <f t="shared" ca="1" si="246"/>
        <v>892.5</v>
      </c>
      <c r="AF331">
        <f t="shared" ca="1" si="247"/>
        <v>4662.5</v>
      </c>
    </row>
    <row r="332" spans="1:32" s="7" customFormat="1">
      <c r="B332" s="7" t="s">
        <v>3158</v>
      </c>
      <c r="C332" s="7">
        <v>1</v>
      </c>
      <c r="D332" s="7">
        <v>1</v>
      </c>
      <c r="K332" s="18"/>
      <c r="L332" s="18"/>
      <c r="M332" s="36">
        <f ca="1">SUM(M333:M334)</f>
        <v>0</v>
      </c>
      <c r="N332" s="36">
        <f ca="1">SUM(N333:N334)</f>
        <v>3.75</v>
      </c>
      <c r="O332" s="36">
        <f ca="1">SUM(O333:O334)</f>
        <v>0</v>
      </c>
      <c r="P332" s="36">
        <f ca="1">SUM(P333:P334)</f>
        <v>3.75</v>
      </c>
      <c r="Q332" s="36">
        <f>SUM(Q333:Q334)</f>
        <v>0</v>
      </c>
      <c r="R332" s="36"/>
      <c r="S332" s="35">
        <f t="shared" ref="S332:AF332" ca="1" si="248">SUM(S333:S334)</f>
        <v>0</v>
      </c>
      <c r="T332" s="35">
        <f t="shared" ca="1" si="248"/>
        <v>243.75</v>
      </c>
      <c r="U332" s="35">
        <f ca="1">SUM(U333:U334)</f>
        <v>0</v>
      </c>
      <c r="V332" s="35">
        <f t="shared" ca="1" si="248"/>
        <v>243.75</v>
      </c>
      <c r="W332" s="35">
        <f>SUM(W333:W334)</f>
        <v>0</v>
      </c>
      <c r="X332" s="35">
        <f t="shared" ca="1" si="248"/>
        <v>180.17000000000002</v>
      </c>
      <c r="Y332" s="35">
        <f t="shared" ca="1" si="248"/>
        <v>667.67</v>
      </c>
      <c r="Z332" s="7">
        <f t="shared" ca="1" si="248"/>
        <v>0</v>
      </c>
      <c r="AA332" s="7">
        <f t="shared" ca="1" si="248"/>
        <v>353.4375</v>
      </c>
      <c r="AB332" s="7">
        <f ca="1">SUM(AB333:AB334)</f>
        <v>0</v>
      </c>
      <c r="AC332" s="7">
        <f t="shared" ca="1" si="248"/>
        <v>353.4375</v>
      </c>
      <c r="AD332" s="7">
        <f>SUM(AD333:AD334)</f>
        <v>0</v>
      </c>
      <c r="AE332" s="7">
        <f t="shared" ca="1" si="248"/>
        <v>225.21250000000001</v>
      </c>
      <c r="AF332" s="7">
        <f t="shared" ca="1" si="248"/>
        <v>932.08749999999998</v>
      </c>
    </row>
    <row r="333" spans="1:32">
      <c r="A333" t="str" cm="1">
        <f t="array" ref="A333">IF(ISBLANK($F333),"",INDEX(CVCompList[ID],_xlfn.XMATCH($F333,CVCompList[items],0)))</f>
        <v>CE2924</v>
      </c>
      <c r="E333">
        <v>1</v>
      </c>
      <c r="F333" t="s">
        <v>3096</v>
      </c>
      <c r="G333">
        <v>1</v>
      </c>
      <c r="H333">
        <v>1</v>
      </c>
      <c r="I333">
        <f ca="1">IF(ISBLANK(G333),"",G333*OFFSET(I333,-E333,-6))</f>
        <v>1</v>
      </c>
      <c r="J333">
        <f ca="1">IF(ISBLANK(H333),"",H333*OFFSET(J333,-E333,-6))</f>
        <v>1</v>
      </c>
      <c r="K333" s="10">
        <f>Drivers!$B$11</f>
        <v>0.25</v>
      </c>
      <c r="L333" s="10">
        <f>Drivers!$B$12</f>
        <v>0.45</v>
      </c>
      <c r="M333" s="37" cm="1">
        <f t="array" aca="1" ref="M333" ca="1">IF(ISBLANK($F333),"",INDEX(CVCompList[Design
'[h']],_xlfn.XMATCH($F333,CVCompList[items],0)))*I333</f>
        <v>0</v>
      </c>
      <c r="N333" s="37" cm="1">
        <f t="array" aca="1" ref="N333" ca="1">IF(ISBLANK($F333),"",INDEX(CVCompList[Construction
'[h']],_xlfn.XMATCH($F333,CVCompList[items],0)))*J333</f>
        <v>3.25</v>
      </c>
      <c r="O333" s="37" cm="1">
        <f t="array" aca="1" ref="O333" ca="1">IF(ISBLANK($F333),"",INDEX(CVCompList[Debug/Tryout '[h']],_xlfn.XMATCH($F333,CVCompList[items],0)))*J333</f>
        <v>0</v>
      </c>
      <c r="P333" s="37" cm="1">
        <f t="array" aca="1" ref="P333" ca="1">IF(ISBLANK($F333),"",INDEX(CVCompList[Installation
'[h']],_xlfn.XMATCH($F333,CVCompList[items],0)))*J333</f>
        <v>3.25</v>
      </c>
      <c r="Q333" s="37" cm="1">
        <f t="array" ref="Q333">IF(ISBLANK($F333),"",INDEX(CVCompList[Start up @ Client '[h']],_xlfn.XMATCH($F333,CVCompList[items],0)))*K333</f>
        <v>0</v>
      </c>
      <c r="R333" s="37" cm="1">
        <f t="array" ref="R333">IF(ISBLANK($F333),"",INDEX(CVCompList[Materail
Rate
 '[$/qua']],_xlfn.XMATCH($F333,CVCompList[items],0)))</f>
        <v>152.5</v>
      </c>
      <c r="S333" s="33">
        <f ca="1">M333*Drivers!$D$3</f>
        <v>0</v>
      </c>
      <c r="T333" s="33">
        <f ca="1">N333*Drivers!$D$3</f>
        <v>211.25</v>
      </c>
      <c r="U333" s="33">
        <f ca="1">O333*Drivers!$D$3</f>
        <v>0</v>
      </c>
      <c r="V333" s="33">
        <f ca="1">P333*Drivers!$D$3</f>
        <v>211.25</v>
      </c>
      <c r="W333" s="33">
        <f>Q333*Drivers!$D$3</f>
        <v>0</v>
      </c>
      <c r="X333" s="33">
        <f ca="1">R333*J333</f>
        <v>152.5</v>
      </c>
      <c r="Y333" s="33">
        <f ca="1">SUM(S333:X333)</f>
        <v>575</v>
      </c>
      <c r="Z333">
        <f ca="1">S333*($L333+1)</f>
        <v>0</v>
      </c>
      <c r="AA333">
        <f t="shared" ca="1" si="199"/>
        <v>306.3125</v>
      </c>
      <c r="AB333">
        <f t="shared" ca="1" si="200"/>
        <v>0</v>
      </c>
      <c r="AC333">
        <f t="shared" ca="1" si="201"/>
        <v>306.3125</v>
      </c>
      <c r="AD333">
        <f t="shared" si="202"/>
        <v>0</v>
      </c>
      <c r="AE333">
        <f ca="1">X333*(K333+1)</f>
        <v>190.625</v>
      </c>
      <c r="AF333">
        <f ca="1">SUM(Z333:AE333)</f>
        <v>803.25</v>
      </c>
    </row>
    <row r="334" spans="1:32">
      <c r="A334" t="str" cm="1">
        <f t="array" ref="A334">IF(ISBLANK($F334),"",INDEX(CVCompList[ID],_xlfn.XMATCH($F334,CVCompList[items],0)))</f>
        <v>CE2858</v>
      </c>
      <c r="E334">
        <v>2</v>
      </c>
      <c r="F334" t="s">
        <v>3030</v>
      </c>
      <c r="G334">
        <v>1</v>
      </c>
      <c r="H334">
        <v>1</v>
      </c>
      <c r="I334">
        <f ca="1">IF(ISBLANK(G334),"",G334*OFFSET(I334,-E334,-6))</f>
        <v>1</v>
      </c>
      <c r="J334">
        <f ca="1">IF(ISBLANK(H334),"",H334*OFFSET(J334,-E334,-6))</f>
        <v>1</v>
      </c>
      <c r="K334" s="10">
        <f>Drivers!$B$11</f>
        <v>0.25</v>
      </c>
      <c r="L334" s="10">
        <f>Drivers!$B$12</f>
        <v>0.45</v>
      </c>
      <c r="M334" s="37" cm="1">
        <f t="array" aca="1" ref="M334" ca="1">IF(ISBLANK($F334),"",INDEX(CVCompList[Design
'[h']],_xlfn.XMATCH($F334,CVCompList[items],0)))*I334</f>
        <v>0</v>
      </c>
      <c r="N334" s="37" cm="1">
        <f t="array" aca="1" ref="N334" ca="1">IF(ISBLANK($F334),"",INDEX(CVCompList[Construction
'[h']],_xlfn.XMATCH($F334,CVCompList[items],0)))*J334</f>
        <v>0.5</v>
      </c>
      <c r="O334" s="37" cm="1">
        <f t="array" aca="1" ref="O334" ca="1">IF(ISBLANK($F334),"",INDEX(CVCompList[Debug/Tryout '[h']],_xlfn.XMATCH($F334,CVCompList[items],0)))*J334</f>
        <v>0</v>
      </c>
      <c r="P334" s="37" cm="1">
        <f t="array" aca="1" ref="P334" ca="1">IF(ISBLANK($F334),"",INDEX(CVCompList[Installation
'[h']],_xlfn.XMATCH($F334,CVCompList[items],0)))*J334</f>
        <v>0.5</v>
      </c>
      <c r="Q334" s="37" cm="1">
        <f t="array" ref="Q334">IF(ISBLANK($F334),"",INDEX(CVCompList[Start up @ Client '[h']],_xlfn.XMATCH($F334,CVCompList[items],0)))*K334</f>
        <v>0</v>
      </c>
      <c r="R334" s="37" cm="1">
        <f t="array" ref="R334">IF(ISBLANK($F334),"",INDEX(CVCompList[Materail
Rate
 '[$/qua']],_xlfn.XMATCH($F334,CVCompList[items],0)))</f>
        <v>27.67</v>
      </c>
      <c r="S334" s="33">
        <f ca="1">M334*Drivers!$D$3</f>
        <v>0</v>
      </c>
      <c r="T334" s="33">
        <f ca="1">N334*Drivers!$D$3</f>
        <v>32.5</v>
      </c>
      <c r="U334" s="33">
        <f ca="1">O334*Drivers!$D$3</f>
        <v>0</v>
      </c>
      <c r="V334" s="33">
        <f ca="1">P334*Drivers!$D$3</f>
        <v>32.5</v>
      </c>
      <c r="W334" s="33">
        <f>Q334*Drivers!$D$3</f>
        <v>0</v>
      </c>
      <c r="X334" s="33">
        <f ca="1">R334*J334</f>
        <v>27.67</v>
      </c>
      <c r="Y334" s="33">
        <f ca="1">SUM(S334:X334)</f>
        <v>92.67</v>
      </c>
      <c r="Z334">
        <f ca="1">S334*($L334+1)</f>
        <v>0</v>
      </c>
      <c r="AA334">
        <f t="shared" ca="1" si="199"/>
        <v>47.125</v>
      </c>
      <c r="AB334">
        <f t="shared" ca="1" si="200"/>
        <v>0</v>
      </c>
      <c r="AC334">
        <f t="shared" ca="1" si="201"/>
        <v>47.125</v>
      </c>
      <c r="AD334">
        <f t="shared" si="202"/>
        <v>0</v>
      </c>
      <c r="AE334">
        <f ca="1">X334*(K334+1)</f>
        <v>34.587500000000006</v>
      </c>
      <c r="AF334">
        <f ca="1">SUM(Z334:AE334)</f>
        <v>128.83750000000001</v>
      </c>
    </row>
    <row r="335" spans="1:32" s="7" customFormat="1">
      <c r="B335" s="7" t="s">
        <v>3159</v>
      </c>
      <c r="C335" s="7">
        <v>1</v>
      </c>
      <c r="D335" s="7">
        <v>1</v>
      </c>
      <c r="K335" s="18"/>
      <c r="L335" s="18"/>
      <c r="M335" s="36">
        <f ca="1">SUM(M336:M342)</f>
        <v>0</v>
      </c>
      <c r="N335" s="36">
        <f ca="1">SUM(N336:N342)</f>
        <v>13.5</v>
      </c>
      <c r="O335" s="36">
        <f ca="1">SUM(O336:O342)</f>
        <v>0</v>
      </c>
      <c r="P335" s="36">
        <f ca="1">SUM(P336:P342)</f>
        <v>13.5</v>
      </c>
      <c r="Q335" s="36">
        <f>SUM(Q336:Q342)</f>
        <v>0</v>
      </c>
      <c r="R335" s="36"/>
      <c r="S335" s="35">
        <f t="shared" ref="S335:AF335" ca="1" si="249">SUM(S336:S342)</f>
        <v>0</v>
      </c>
      <c r="T335" s="35">
        <f t="shared" ca="1" si="249"/>
        <v>877.5</v>
      </c>
      <c r="U335" s="35">
        <f ca="1">SUM(U336:U342)</f>
        <v>0</v>
      </c>
      <c r="V335" s="35">
        <f t="shared" ca="1" si="249"/>
        <v>877.5</v>
      </c>
      <c r="W335" s="35">
        <f>SUM(W336:W342)</f>
        <v>0</v>
      </c>
      <c r="X335" s="35">
        <f t="shared" ca="1" si="249"/>
        <v>294.2</v>
      </c>
      <c r="Y335" s="35">
        <f t="shared" ca="1" si="249"/>
        <v>2049.1999999999998</v>
      </c>
      <c r="Z335" s="7">
        <f t="shared" ca="1" si="249"/>
        <v>0</v>
      </c>
      <c r="AA335" s="7">
        <f t="shared" ca="1" si="249"/>
        <v>1272.375</v>
      </c>
      <c r="AB335" s="7">
        <f ca="1">SUM(AB336:AB342)</f>
        <v>0</v>
      </c>
      <c r="AC335" s="7">
        <f t="shared" ca="1" si="249"/>
        <v>1272.375</v>
      </c>
      <c r="AD335" s="7">
        <f>SUM(AD336:AD342)</f>
        <v>0</v>
      </c>
      <c r="AE335" s="7">
        <f t="shared" ca="1" si="249"/>
        <v>367.75</v>
      </c>
      <c r="AF335" s="7">
        <f t="shared" ca="1" si="249"/>
        <v>2912.5</v>
      </c>
    </row>
    <row r="336" spans="1:32">
      <c r="A336" t="str" cm="1">
        <f t="array" ref="A336">IF(ISBLANK($F336),"",INDEX(CVCompList[ID],_xlfn.XMATCH($F336,CVCompList[items],0)))</f>
        <v>CE2762</v>
      </c>
      <c r="E336">
        <v>1</v>
      </c>
      <c r="F336" t="s">
        <v>2935</v>
      </c>
      <c r="G336">
        <v>1</v>
      </c>
      <c r="H336">
        <v>1</v>
      </c>
      <c r="I336">
        <f t="shared" ref="I336:I342" ca="1" si="250">IF(ISBLANK(G336),"",G336*OFFSET(I336,-E336,-6))</f>
        <v>1</v>
      </c>
      <c r="J336">
        <f t="shared" ref="J336:J342" ca="1" si="251">IF(ISBLANK(H336),"",H336*OFFSET(J336,-E336,-6))</f>
        <v>1</v>
      </c>
      <c r="K336" s="10">
        <f>Drivers!$B$11</f>
        <v>0.25</v>
      </c>
      <c r="L336" s="10">
        <f>Drivers!$B$12</f>
        <v>0.45</v>
      </c>
      <c r="M336" s="37" cm="1">
        <f t="array" aca="1" ref="M336" ca="1">IF(ISBLANK($F336),"",INDEX(CVCompList[Design
'[h']],_xlfn.XMATCH($F336,CVCompList[items],0)))*I336</f>
        <v>0</v>
      </c>
      <c r="N336" s="37" cm="1">
        <f t="array" aca="1" ref="N336" ca="1">IF(ISBLANK($F336),"",INDEX(CVCompList[Construction
'[h']],_xlfn.XMATCH($F336,CVCompList[items],0)))*J336</f>
        <v>10</v>
      </c>
      <c r="O336" s="37" cm="1">
        <f t="array" aca="1" ref="O336" ca="1">IF(ISBLANK($F336),"",INDEX(CVCompList[Debug/Tryout '[h']],_xlfn.XMATCH($F336,CVCompList[items],0)))*J336</f>
        <v>0</v>
      </c>
      <c r="P336" s="37" cm="1">
        <f t="array" aca="1" ref="P336" ca="1">IF(ISBLANK($F336),"",INDEX(CVCompList[Installation
'[h']],_xlfn.XMATCH($F336,CVCompList[items],0)))*J336</f>
        <v>10</v>
      </c>
      <c r="Q336" s="37" cm="1">
        <f t="array" ref="Q336">IF(ISBLANK($F336),"",INDEX(CVCompList[Start up @ Client '[h']],_xlfn.XMATCH($F336,CVCompList[items],0)))*K336</f>
        <v>0</v>
      </c>
      <c r="R336" s="37" cm="1">
        <f t="array" ref="R336">IF(ISBLANK($F336),"",INDEX(CVCompList[Materail
Rate
 '[$/qua']],_xlfn.XMATCH($F336,CVCompList[items],0)))</f>
        <v>0</v>
      </c>
      <c r="S336" s="33">
        <f ca="1">M336*Drivers!$D$3</f>
        <v>0</v>
      </c>
      <c r="T336" s="33">
        <f ca="1">N336*Drivers!$D$3</f>
        <v>650</v>
      </c>
      <c r="U336" s="33">
        <f ca="1">O336*Drivers!$D$3</f>
        <v>0</v>
      </c>
      <c r="V336" s="33">
        <f ca="1">P336*Drivers!$D$3</f>
        <v>650</v>
      </c>
      <c r="W336" s="33">
        <f>Q336*Drivers!$D$3</f>
        <v>0</v>
      </c>
      <c r="X336" s="33">
        <f t="shared" ref="X336:X342" ca="1" si="252">R336*J336</f>
        <v>0</v>
      </c>
      <c r="Y336" s="33">
        <f t="shared" ref="Y336:Y342" ca="1" si="253">SUM(S336:X336)</f>
        <v>1300</v>
      </c>
      <c r="Z336">
        <f t="shared" ref="Z336:Z342" ca="1" si="254">S336*($L336+1)</f>
        <v>0</v>
      </c>
      <c r="AA336">
        <f t="shared" ca="1" si="199"/>
        <v>942.5</v>
      </c>
      <c r="AB336">
        <f t="shared" ca="1" si="200"/>
        <v>0</v>
      </c>
      <c r="AC336">
        <f t="shared" ca="1" si="201"/>
        <v>942.5</v>
      </c>
      <c r="AD336">
        <f t="shared" si="202"/>
        <v>0</v>
      </c>
      <c r="AE336">
        <f t="shared" ref="AE336:AE342" ca="1" si="255">X336*(K336+1)</f>
        <v>0</v>
      </c>
      <c r="AF336">
        <f t="shared" ref="AF336:AF342" ca="1" si="256">SUM(Z336:AE336)</f>
        <v>1885</v>
      </c>
    </row>
    <row r="337" spans="1:32">
      <c r="A337" t="str" cm="1">
        <f t="array" ref="A337">IF(ISBLANK($F337),"",INDEX(CVCompList[ID],_xlfn.XMATCH($F337,CVCompList[items],0)))</f>
        <v>CE2731</v>
      </c>
      <c r="E337">
        <v>2</v>
      </c>
      <c r="F337" t="s">
        <v>2904</v>
      </c>
      <c r="G337">
        <v>1</v>
      </c>
      <c r="H337">
        <v>1</v>
      </c>
      <c r="I337">
        <f t="shared" ca="1" si="250"/>
        <v>1</v>
      </c>
      <c r="J337">
        <f t="shared" ca="1" si="251"/>
        <v>1</v>
      </c>
      <c r="K337" s="10">
        <f>Drivers!$B$11</f>
        <v>0.25</v>
      </c>
      <c r="L337" s="10">
        <f>Drivers!$B$12</f>
        <v>0.45</v>
      </c>
      <c r="M337" s="37" cm="1">
        <f t="array" aca="1" ref="M337" ca="1">IF(ISBLANK($F337),"",INDEX(CVCompList[Design
'[h']],_xlfn.XMATCH($F337,CVCompList[items],0)))*I337</f>
        <v>0</v>
      </c>
      <c r="N337" s="37" cm="1">
        <f t="array" aca="1" ref="N337" ca="1">IF(ISBLANK($F337),"",INDEX(CVCompList[Construction
'[h']],_xlfn.XMATCH($F337,CVCompList[items],0)))*J337</f>
        <v>1</v>
      </c>
      <c r="O337" s="37" cm="1">
        <f t="array" aca="1" ref="O337" ca="1">IF(ISBLANK($F337),"",INDEX(CVCompList[Debug/Tryout '[h']],_xlfn.XMATCH($F337,CVCompList[items],0)))*J337</f>
        <v>0</v>
      </c>
      <c r="P337" s="37" cm="1">
        <f t="array" aca="1" ref="P337" ca="1">IF(ISBLANK($F337),"",INDEX(CVCompList[Installation
'[h']],_xlfn.XMATCH($F337,CVCompList[items],0)))*J337</f>
        <v>1</v>
      </c>
      <c r="Q337" s="37" cm="1">
        <f t="array" ref="Q337">IF(ISBLANK($F337),"",INDEX(CVCompList[Start up @ Client '[h']],_xlfn.XMATCH($F337,CVCompList[items],0)))*K337</f>
        <v>0</v>
      </c>
      <c r="R337" s="37" cm="1">
        <f t="array" ref="R337">IF(ISBLANK($F337),"",INDEX(CVCompList[Materail
Rate
 '[$/qua']],_xlfn.XMATCH($F337,CVCompList[items],0)))</f>
        <v>97.5</v>
      </c>
      <c r="S337" s="33">
        <f ca="1">M337*Drivers!$D$3</f>
        <v>0</v>
      </c>
      <c r="T337" s="33">
        <f ca="1">N337*Drivers!$D$3</f>
        <v>65</v>
      </c>
      <c r="U337" s="33">
        <f ca="1">O337*Drivers!$D$3</f>
        <v>0</v>
      </c>
      <c r="V337" s="33">
        <f ca="1">P337*Drivers!$D$3</f>
        <v>65</v>
      </c>
      <c r="W337" s="33">
        <f>Q337*Drivers!$D$3</f>
        <v>0</v>
      </c>
      <c r="X337" s="33">
        <f t="shared" ca="1" si="252"/>
        <v>97.5</v>
      </c>
      <c r="Y337" s="33">
        <f t="shared" ca="1" si="253"/>
        <v>227.5</v>
      </c>
      <c r="Z337">
        <f t="shared" ca="1" si="254"/>
        <v>0</v>
      </c>
      <c r="AA337">
        <f t="shared" ca="1" si="199"/>
        <v>94.25</v>
      </c>
      <c r="AB337">
        <f t="shared" ca="1" si="200"/>
        <v>0</v>
      </c>
      <c r="AC337">
        <f t="shared" ca="1" si="201"/>
        <v>94.25</v>
      </c>
      <c r="AD337">
        <f t="shared" si="202"/>
        <v>0</v>
      </c>
      <c r="AE337">
        <f t="shared" ca="1" si="255"/>
        <v>121.875</v>
      </c>
      <c r="AF337">
        <f t="shared" ca="1" si="256"/>
        <v>310.375</v>
      </c>
    </row>
    <row r="338" spans="1:32">
      <c r="A338" t="str" cm="1">
        <f t="array" ref="A338">IF(ISBLANK($F338),"",INDEX(CVCompList[ID],_xlfn.XMATCH($F338,CVCompList[items],0)))</f>
        <v>CE2737</v>
      </c>
      <c r="E338">
        <v>3</v>
      </c>
      <c r="F338" t="s">
        <v>2910</v>
      </c>
      <c r="G338">
        <v>1</v>
      </c>
      <c r="H338">
        <v>1</v>
      </c>
      <c r="I338">
        <f t="shared" ca="1" si="250"/>
        <v>1</v>
      </c>
      <c r="J338">
        <f t="shared" ca="1" si="251"/>
        <v>1</v>
      </c>
      <c r="K338" s="10">
        <f>Drivers!$B$11</f>
        <v>0.25</v>
      </c>
      <c r="L338" s="10">
        <f>Drivers!$B$12</f>
        <v>0.45</v>
      </c>
      <c r="M338" s="37" cm="1">
        <f t="array" aca="1" ref="M338" ca="1">IF(ISBLANK($F338),"",INDEX(CVCompList[Design
'[h']],_xlfn.XMATCH($F338,CVCompList[items],0)))*I338</f>
        <v>0</v>
      </c>
      <c r="N338" s="37" cm="1">
        <f t="array" aca="1" ref="N338" ca="1">IF(ISBLANK($F338),"",INDEX(CVCompList[Construction
'[h']],_xlfn.XMATCH($F338,CVCompList[items],0)))*J338</f>
        <v>0.5</v>
      </c>
      <c r="O338" s="37" cm="1">
        <f t="array" aca="1" ref="O338" ca="1">IF(ISBLANK($F338),"",INDEX(CVCompList[Debug/Tryout '[h']],_xlfn.XMATCH($F338,CVCompList[items],0)))*J338</f>
        <v>0</v>
      </c>
      <c r="P338" s="37" cm="1">
        <f t="array" aca="1" ref="P338" ca="1">IF(ISBLANK($F338),"",INDEX(CVCompList[Installation
'[h']],_xlfn.XMATCH($F338,CVCompList[items],0)))*J338</f>
        <v>0.5</v>
      </c>
      <c r="Q338" s="37" cm="1">
        <f t="array" ref="Q338">IF(ISBLANK($F338),"",INDEX(CVCompList[Start up @ Client '[h']],_xlfn.XMATCH($F338,CVCompList[items],0)))*K338</f>
        <v>0</v>
      </c>
      <c r="R338" s="37" cm="1">
        <f t="array" ref="R338">IF(ISBLANK($F338),"",INDEX(CVCompList[Materail
Rate
 '[$/qua']],_xlfn.XMATCH($F338,CVCompList[items],0)))</f>
        <v>41.58</v>
      </c>
      <c r="S338" s="33">
        <f ca="1">M338*Drivers!$D$3</f>
        <v>0</v>
      </c>
      <c r="T338" s="33">
        <f ca="1">N338*Drivers!$D$3</f>
        <v>32.5</v>
      </c>
      <c r="U338" s="33">
        <f ca="1">O338*Drivers!$D$3</f>
        <v>0</v>
      </c>
      <c r="V338" s="33">
        <f ca="1">P338*Drivers!$D$3</f>
        <v>32.5</v>
      </c>
      <c r="W338" s="33">
        <f>Q338*Drivers!$D$3</f>
        <v>0</v>
      </c>
      <c r="X338" s="33">
        <f t="shared" ca="1" si="252"/>
        <v>41.58</v>
      </c>
      <c r="Y338" s="33">
        <f t="shared" ca="1" si="253"/>
        <v>106.58</v>
      </c>
      <c r="Z338">
        <f t="shared" ca="1" si="254"/>
        <v>0</v>
      </c>
      <c r="AA338">
        <f t="shared" ca="1" si="199"/>
        <v>47.125</v>
      </c>
      <c r="AB338">
        <f t="shared" ca="1" si="200"/>
        <v>0</v>
      </c>
      <c r="AC338">
        <f t="shared" ca="1" si="201"/>
        <v>47.125</v>
      </c>
      <c r="AD338">
        <f t="shared" si="202"/>
        <v>0</v>
      </c>
      <c r="AE338">
        <f t="shared" ca="1" si="255"/>
        <v>51.974999999999994</v>
      </c>
      <c r="AF338">
        <f t="shared" ca="1" si="256"/>
        <v>146.22499999999999</v>
      </c>
    </row>
    <row r="339" spans="1:32">
      <c r="A339" t="str" cm="1">
        <f t="array" ref="A339">IF(ISBLANK($F339),"",INDEX(CVCompList[ID],_xlfn.XMATCH($F339,CVCompList[items],0)))</f>
        <v>CE2851</v>
      </c>
      <c r="E339">
        <v>4</v>
      </c>
      <c r="F339" t="s">
        <v>3023</v>
      </c>
      <c r="G339">
        <v>1</v>
      </c>
      <c r="H339">
        <v>1</v>
      </c>
      <c r="I339">
        <f t="shared" ca="1" si="250"/>
        <v>1</v>
      </c>
      <c r="J339">
        <f t="shared" ca="1" si="251"/>
        <v>1</v>
      </c>
      <c r="K339" s="10">
        <f>Drivers!$B$11</f>
        <v>0.25</v>
      </c>
      <c r="L339" s="10">
        <f>Drivers!$B$12</f>
        <v>0.45</v>
      </c>
      <c r="M339" s="37" cm="1">
        <f t="array" aca="1" ref="M339" ca="1">IF(ISBLANK($F339),"",INDEX(CVCompList[Design
'[h']],_xlfn.XMATCH($F339,CVCompList[items],0)))*I339</f>
        <v>0</v>
      </c>
      <c r="N339" s="37" cm="1">
        <f t="array" aca="1" ref="N339" ca="1">IF(ISBLANK($F339),"",INDEX(CVCompList[Construction
'[h']],_xlfn.XMATCH($F339,CVCompList[items],0)))*J339</f>
        <v>0.5</v>
      </c>
      <c r="O339" s="37" cm="1">
        <f t="array" aca="1" ref="O339" ca="1">IF(ISBLANK($F339),"",INDEX(CVCompList[Debug/Tryout '[h']],_xlfn.XMATCH($F339,CVCompList[items],0)))*J339</f>
        <v>0</v>
      </c>
      <c r="P339" s="37" cm="1">
        <f t="array" aca="1" ref="P339" ca="1">IF(ISBLANK($F339),"",INDEX(CVCompList[Installation
'[h']],_xlfn.XMATCH($F339,CVCompList[items],0)))*J339</f>
        <v>0.5</v>
      </c>
      <c r="Q339" s="37" cm="1">
        <f t="array" ref="Q339">IF(ISBLANK($F339),"",INDEX(CVCompList[Start up @ Client '[h']],_xlfn.XMATCH($F339,CVCompList[items],0)))*K339</f>
        <v>0</v>
      </c>
      <c r="R339" s="37" cm="1">
        <f t="array" ref="R339">IF(ISBLANK($F339),"",INDEX(CVCompList[Materail
Rate
 '[$/qua']],_xlfn.XMATCH($F339,CVCompList[items],0)))</f>
        <v>37.28</v>
      </c>
      <c r="S339" s="33">
        <f ca="1">M339*Drivers!$D$3</f>
        <v>0</v>
      </c>
      <c r="T339" s="33">
        <f ca="1">N339*Drivers!$D$3</f>
        <v>32.5</v>
      </c>
      <c r="U339" s="33">
        <f ca="1">O339*Drivers!$D$3</f>
        <v>0</v>
      </c>
      <c r="V339" s="33">
        <f ca="1">P339*Drivers!$D$3</f>
        <v>32.5</v>
      </c>
      <c r="W339" s="33">
        <f>Q339*Drivers!$D$3</f>
        <v>0</v>
      </c>
      <c r="X339" s="33">
        <f t="shared" ca="1" si="252"/>
        <v>37.28</v>
      </c>
      <c r="Y339" s="33">
        <f t="shared" ca="1" si="253"/>
        <v>102.28</v>
      </c>
      <c r="Z339">
        <f t="shared" ca="1" si="254"/>
        <v>0</v>
      </c>
      <c r="AA339">
        <f t="shared" ca="1" si="199"/>
        <v>47.125</v>
      </c>
      <c r="AB339">
        <f t="shared" ca="1" si="200"/>
        <v>0</v>
      </c>
      <c r="AC339">
        <f t="shared" ca="1" si="201"/>
        <v>47.125</v>
      </c>
      <c r="AD339">
        <f t="shared" si="202"/>
        <v>0</v>
      </c>
      <c r="AE339">
        <f t="shared" ca="1" si="255"/>
        <v>46.6</v>
      </c>
      <c r="AF339">
        <f t="shared" ca="1" si="256"/>
        <v>140.85</v>
      </c>
    </row>
    <row r="340" spans="1:32">
      <c r="A340" t="str" cm="1">
        <f t="array" ref="A340">IF(ISBLANK($F340),"",INDEX(CVCompList[ID],_xlfn.XMATCH($F340,CVCompList[items],0)))</f>
        <v>CE2858</v>
      </c>
      <c r="E340">
        <v>5</v>
      </c>
      <c r="F340" t="s">
        <v>3030</v>
      </c>
      <c r="G340">
        <v>2</v>
      </c>
      <c r="H340">
        <v>2</v>
      </c>
      <c r="I340">
        <f t="shared" ca="1" si="250"/>
        <v>2</v>
      </c>
      <c r="J340">
        <f t="shared" ca="1" si="251"/>
        <v>2</v>
      </c>
      <c r="K340" s="10">
        <f>Drivers!$B$11</f>
        <v>0.25</v>
      </c>
      <c r="L340" s="10">
        <f>Drivers!$B$12</f>
        <v>0.45</v>
      </c>
      <c r="M340" s="37" cm="1">
        <f t="array" aca="1" ref="M340" ca="1">IF(ISBLANK($F340),"",INDEX(CVCompList[Design
'[h']],_xlfn.XMATCH($F340,CVCompList[items],0)))*I340</f>
        <v>0</v>
      </c>
      <c r="N340" s="37" cm="1">
        <f t="array" aca="1" ref="N340" ca="1">IF(ISBLANK($F340),"",INDEX(CVCompList[Construction
'[h']],_xlfn.XMATCH($F340,CVCompList[items],0)))*J340</f>
        <v>1</v>
      </c>
      <c r="O340" s="37" cm="1">
        <f t="array" aca="1" ref="O340" ca="1">IF(ISBLANK($F340),"",INDEX(CVCompList[Debug/Tryout '[h']],_xlfn.XMATCH($F340,CVCompList[items],0)))*J340</f>
        <v>0</v>
      </c>
      <c r="P340" s="37" cm="1">
        <f t="array" aca="1" ref="P340" ca="1">IF(ISBLANK($F340),"",INDEX(CVCompList[Installation
'[h']],_xlfn.XMATCH($F340,CVCompList[items],0)))*J340</f>
        <v>1</v>
      </c>
      <c r="Q340" s="37" cm="1">
        <f t="array" ref="Q340">IF(ISBLANK($F340),"",INDEX(CVCompList[Start up @ Client '[h']],_xlfn.XMATCH($F340,CVCompList[items],0)))*K340</f>
        <v>0</v>
      </c>
      <c r="R340" s="37" cm="1">
        <f t="array" ref="R340">IF(ISBLANK($F340),"",INDEX(CVCompList[Materail
Rate
 '[$/qua']],_xlfn.XMATCH($F340,CVCompList[items],0)))</f>
        <v>27.67</v>
      </c>
      <c r="S340" s="33">
        <f ca="1">M340*Drivers!$D$3</f>
        <v>0</v>
      </c>
      <c r="T340" s="33">
        <f ca="1">N340*Drivers!$D$3</f>
        <v>65</v>
      </c>
      <c r="U340" s="33">
        <f ca="1">O340*Drivers!$D$3</f>
        <v>0</v>
      </c>
      <c r="V340" s="33">
        <f ca="1">P340*Drivers!$D$3</f>
        <v>65</v>
      </c>
      <c r="W340" s="33">
        <f>Q340*Drivers!$D$3</f>
        <v>0</v>
      </c>
      <c r="X340" s="33">
        <f t="shared" ca="1" si="252"/>
        <v>55.34</v>
      </c>
      <c r="Y340" s="33">
        <f t="shared" ca="1" si="253"/>
        <v>185.34</v>
      </c>
      <c r="Z340">
        <f t="shared" ca="1" si="254"/>
        <v>0</v>
      </c>
      <c r="AA340">
        <f t="shared" ca="1" si="199"/>
        <v>94.25</v>
      </c>
      <c r="AB340">
        <f t="shared" ca="1" si="200"/>
        <v>0</v>
      </c>
      <c r="AC340">
        <f t="shared" ca="1" si="201"/>
        <v>94.25</v>
      </c>
      <c r="AD340">
        <f t="shared" si="202"/>
        <v>0</v>
      </c>
      <c r="AE340">
        <f t="shared" ca="1" si="255"/>
        <v>69.175000000000011</v>
      </c>
      <c r="AF340">
        <f t="shared" ca="1" si="256"/>
        <v>257.67500000000001</v>
      </c>
    </row>
    <row r="341" spans="1:32">
      <c r="A341" t="str" cm="1">
        <f t="array" ref="A341">IF(ISBLANK($F341),"",INDEX(CVCompList[ID],_xlfn.XMATCH($F341,CVCompList[items],0)))</f>
        <v>CE2773</v>
      </c>
      <c r="E341">
        <v>6</v>
      </c>
      <c r="F341" t="s">
        <v>2946</v>
      </c>
      <c r="G341">
        <v>1</v>
      </c>
      <c r="H341">
        <v>1</v>
      </c>
      <c r="I341">
        <f t="shared" ca="1" si="250"/>
        <v>1</v>
      </c>
      <c r="J341">
        <f t="shared" ca="1" si="251"/>
        <v>1</v>
      </c>
      <c r="K341" s="10">
        <f>Drivers!$B$11</f>
        <v>0.25</v>
      </c>
      <c r="L341" s="10">
        <f>Drivers!$B$12</f>
        <v>0.45</v>
      </c>
      <c r="M341" s="37" cm="1">
        <f t="array" aca="1" ref="M341" ca="1">IF(ISBLANK($F341),"",INDEX(CVCompList[Design
'[h']],_xlfn.XMATCH($F341,CVCompList[items],0)))*I341</f>
        <v>0</v>
      </c>
      <c r="N341" s="37" cm="1">
        <f t="array" aca="1" ref="N341" ca="1">IF(ISBLANK($F341),"",INDEX(CVCompList[Construction
'[h']],_xlfn.XMATCH($F341,CVCompList[items],0)))*J341</f>
        <v>0.5</v>
      </c>
      <c r="O341" s="37" cm="1">
        <f t="array" aca="1" ref="O341" ca="1">IF(ISBLANK($F341),"",INDEX(CVCompList[Debug/Tryout '[h']],_xlfn.XMATCH($F341,CVCompList[items],0)))*J341</f>
        <v>0</v>
      </c>
      <c r="P341" s="37" cm="1">
        <f t="array" aca="1" ref="P341" ca="1">IF(ISBLANK($F341),"",INDEX(CVCompList[Installation
'[h']],_xlfn.XMATCH($F341,CVCompList[items],0)))*J341</f>
        <v>0.5</v>
      </c>
      <c r="Q341" s="37" cm="1">
        <f t="array" ref="Q341">IF(ISBLANK($F341),"",INDEX(CVCompList[Start up @ Client '[h']],_xlfn.XMATCH($F341,CVCompList[items],0)))*K341</f>
        <v>0</v>
      </c>
      <c r="R341" s="37" cm="1">
        <f t="array" ref="R341">IF(ISBLANK($F341),"",INDEX(CVCompList[Materail
Rate
 '[$/qua']],_xlfn.XMATCH($F341,CVCompList[items],0)))</f>
        <v>32.5</v>
      </c>
      <c r="S341" s="33">
        <f ca="1">M341*Drivers!$D$3</f>
        <v>0</v>
      </c>
      <c r="T341" s="33">
        <f ca="1">N341*Drivers!$D$3</f>
        <v>32.5</v>
      </c>
      <c r="U341" s="33">
        <f ca="1">O341*Drivers!$D$3</f>
        <v>0</v>
      </c>
      <c r="V341" s="33">
        <f ca="1">P341*Drivers!$D$3</f>
        <v>32.5</v>
      </c>
      <c r="W341" s="33">
        <f>Q341*Drivers!$D$3</f>
        <v>0</v>
      </c>
      <c r="X341" s="33">
        <f t="shared" ca="1" si="252"/>
        <v>32.5</v>
      </c>
      <c r="Y341" s="33">
        <f t="shared" ca="1" si="253"/>
        <v>97.5</v>
      </c>
      <c r="Z341">
        <f t="shared" ca="1" si="254"/>
        <v>0</v>
      </c>
      <c r="AA341">
        <f t="shared" ca="1" si="199"/>
        <v>47.125</v>
      </c>
      <c r="AB341">
        <f t="shared" ca="1" si="200"/>
        <v>0</v>
      </c>
      <c r="AC341">
        <f t="shared" ca="1" si="201"/>
        <v>47.125</v>
      </c>
      <c r="AD341">
        <f t="shared" si="202"/>
        <v>0</v>
      </c>
      <c r="AE341">
        <f t="shared" ca="1" si="255"/>
        <v>40.625</v>
      </c>
      <c r="AF341">
        <f t="shared" ca="1" si="256"/>
        <v>134.875</v>
      </c>
    </row>
    <row r="342" spans="1:32">
      <c r="A342" t="str" cm="1">
        <f t="array" ref="A342">IF(ISBLANK($F342),"",INDEX(CVCompList[ID],_xlfn.XMATCH($F342,CVCompList[items],0)))</f>
        <v>CE2779</v>
      </c>
      <c r="E342">
        <v>7</v>
      </c>
      <c r="F342" t="s">
        <v>2952</v>
      </c>
      <c r="G342">
        <v>1</v>
      </c>
      <c r="H342">
        <v>1</v>
      </c>
      <c r="I342">
        <f t="shared" ca="1" si="250"/>
        <v>1</v>
      </c>
      <c r="J342">
        <f t="shared" ca="1" si="251"/>
        <v>1</v>
      </c>
      <c r="K342" s="10">
        <f>Drivers!$B$11</f>
        <v>0.25</v>
      </c>
      <c r="L342" s="10">
        <f>Drivers!$B$12</f>
        <v>0.45</v>
      </c>
      <c r="M342" s="37" cm="1">
        <f t="array" aca="1" ref="M342" ca="1">IF(ISBLANK($F342),"",INDEX(CVCompList[Design
'[h']],_xlfn.XMATCH($F342,CVCompList[items],0)))*I342</f>
        <v>0</v>
      </c>
      <c r="N342" s="37" cm="1">
        <f t="array" aca="1" ref="N342" ca="1">IF(ISBLANK($F342),"",INDEX(CVCompList[Construction
'[h']],_xlfn.XMATCH($F342,CVCompList[items],0)))*J342</f>
        <v>0</v>
      </c>
      <c r="O342" s="37" cm="1">
        <f t="array" aca="1" ref="O342" ca="1">IF(ISBLANK($F342),"",INDEX(CVCompList[Debug/Tryout '[h']],_xlfn.XMATCH($F342,CVCompList[items],0)))*J342</f>
        <v>0</v>
      </c>
      <c r="P342" s="37" cm="1">
        <f t="array" aca="1" ref="P342" ca="1">IF(ISBLANK($F342),"",INDEX(CVCompList[Installation
'[h']],_xlfn.XMATCH($F342,CVCompList[items],0)))*J342</f>
        <v>0</v>
      </c>
      <c r="Q342" s="37" cm="1">
        <f t="array" ref="Q342">IF(ISBLANK($F342),"",INDEX(CVCompList[Start up @ Client '[h']],_xlfn.XMATCH($F342,CVCompList[items],0)))*K342</f>
        <v>0</v>
      </c>
      <c r="R342" s="37" cm="1">
        <f t="array" ref="R342">IF(ISBLANK($F342),"",INDEX(CVCompList[Materail
Rate
 '[$/qua']],_xlfn.XMATCH($F342,CVCompList[items],0)))</f>
        <v>30</v>
      </c>
      <c r="S342" s="33">
        <f ca="1">M342*Drivers!$D$3</f>
        <v>0</v>
      </c>
      <c r="T342" s="33">
        <f ca="1">N342*Drivers!$D$3</f>
        <v>0</v>
      </c>
      <c r="U342" s="33">
        <f ca="1">O342*Drivers!$D$3</f>
        <v>0</v>
      </c>
      <c r="V342" s="33">
        <f ca="1">P342*Drivers!$D$3</f>
        <v>0</v>
      </c>
      <c r="W342" s="33">
        <f>Q342*Drivers!$D$3</f>
        <v>0</v>
      </c>
      <c r="X342" s="33">
        <f t="shared" ca="1" si="252"/>
        <v>30</v>
      </c>
      <c r="Y342" s="33">
        <f t="shared" ca="1" si="253"/>
        <v>30</v>
      </c>
      <c r="Z342">
        <f t="shared" ca="1" si="254"/>
        <v>0</v>
      </c>
      <c r="AA342">
        <f t="shared" ca="1" si="199"/>
        <v>0</v>
      </c>
      <c r="AB342">
        <f t="shared" ca="1" si="200"/>
        <v>0</v>
      </c>
      <c r="AC342">
        <f t="shared" ca="1" si="201"/>
        <v>0</v>
      </c>
      <c r="AD342">
        <f t="shared" si="202"/>
        <v>0</v>
      </c>
      <c r="AE342">
        <f t="shared" ca="1" si="255"/>
        <v>37.5</v>
      </c>
      <c r="AF342">
        <f t="shared" ca="1" si="256"/>
        <v>37.5</v>
      </c>
    </row>
    <row r="343" spans="1:32" s="7" customFormat="1">
      <c r="B343" s="7" t="s">
        <v>3160</v>
      </c>
      <c r="C343" s="7">
        <v>1</v>
      </c>
      <c r="D343" s="7">
        <v>1</v>
      </c>
      <c r="K343" s="18"/>
      <c r="L343" s="18"/>
      <c r="M343" s="36">
        <f ca="1">SUM(M344:M352)</f>
        <v>0</v>
      </c>
      <c r="N343" s="36">
        <f ca="1">SUM(N344:N352)</f>
        <v>15.5</v>
      </c>
      <c r="O343" s="36">
        <f ca="1">SUM(O344:O352)</f>
        <v>0</v>
      </c>
      <c r="P343" s="36">
        <f ca="1">SUM(P344:P352)</f>
        <v>15.5</v>
      </c>
      <c r="Q343" s="36">
        <f>SUM(Q344:Q352)</f>
        <v>0</v>
      </c>
      <c r="R343" s="36"/>
      <c r="S343" s="35">
        <f t="shared" ref="S343:AF343" ca="1" si="257">SUM(S344:S352)</f>
        <v>0</v>
      </c>
      <c r="T343" s="35">
        <f t="shared" ca="1" si="257"/>
        <v>1007.5</v>
      </c>
      <c r="U343" s="35">
        <f ca="1">SUM(U344:U352)</f>
        <v>0</v>
      </c>
      <c r="V343" s="35">
        <f t="shared" ca="1" si="257"/>
        <v>1007.5</v>
      </c>
      <c r="W343" s="35">
        <f>SUM(W344:W352)</f>
        <v>0</v>
      </c>
      <c r="X343" s="35">
        <f t="shared" ca="1" si="257"/>
        <v>322.94</v>
      </c>
      <c r="Y343" s="35">
        <f t="shared" ca="1" si="257"/>
        <v>2337.9399999999996</v>
      </c>
      <c r="Z343" s="7">
        <f t="shared" ca="1" si="257"/>
        <v>0</v>
      </c>
      <c r="AA343" s="7">
        <f t="shared" ca="1" si="257"/>
        <v>1460.875</v>
      </c>
      <c r="AB343" s="7">
        <f ca="1">SUM(AB344:AB352)</f>
        <v>0</v>
      </c>
      <c r="AC343" s="7">
        <f t="shared" ca="1" si="257"/>
        <v>1460.875</v>
      </c>
      <c r="AD343" s="7">
        <f>SUM(AD344:AD352)</f>
        <v>0</v>
      </c>
      <c r="AE343" s="7">
        <f t="shared" ca="1" si="257"/>
        <v>403.67500000000001</v>
      </c>
      <c r="AF343" s="7">
        <f t="shared" ca="1" si="257"/>
        <v>3325.4249999999997</v>
      </c>
    </row>
    <row r="344" spans="1:32">
      <c r="A344" t="str" cm="1">
        <f t="array" ref="A344">IF(ISBLANK($F344),"",INDEX(CVCompList[ID],_xlfn.XMATCH($F344,CVCompList[items],0)))</f>
        <v>CE2763</v>
      </c>
      <c r="E344">
        <v>1</v>
      </c>
      <c r="F344" t="s">
        <v>2936</v>
      </c>
      <c r="G344">
        <v>1</v>
      </c>
      <c r="H344">
        <v>1</v>
      </c>
      <c r="I344">
        <f t="shared" ref="I344:I352" ca="1" si="258">IF(ISBLANK(G344),"",G344*OFFSET(I344,-E344,-6))</f>
        <v>1</v>
      </c>
      <c r="J344">
        <f t="shared" ref="J344:J352" ca="1" si="259">IF(ISBLANK(H344),"",H344*OFFSET(J344,-E344,-6))</f>
        <v>1</v>
      </c>
      <c r="K344" s="10">
        <f>Drivers!$B$11</f>
        <v>0.25</v>
      </c>
      <c r="L344" s="10">
        <f>Drivers!$B$12</f>
        <v>0.45</v>
      </c>
      <c r="M344" s="37" cm="1">
        <f t="array" aca="1" ref="M344" ca="1">IF(ISBLANK($F344),"",INDEX(CVCompList[Design
'[h']],_xlfn.XMATCH($F344,CVCompList[items],0)))*I344</f>
        <v>0</v>
      </c>
      <c r="N344" s="37" cm="1">
        <f t="array" aca="1" ref="N344" ca="1">IF(ISBLANK($F344),"",INDEX(CVCompList[Construction
'[h']],_xlfn.XMATCH($F344,CVCompList[items],0)))*J344</f>
        <v>10</v>
      </c>
      <c r="O344" s="37" cm="1">
        <f t="array" aca="1" ref="O344" ca="1">IF(ISBLANK($F344),"",INDEX(CVCompList[Debug/Tryout '[h']],_xlfn.XMATCH($F344,CVCompList[items],0)))*J344</f>
        <v>0</v>
      </c>
      <c r="P344" s="37" cm="1">
        <f t="array" aca="1" ref="P344" ca="1">IF(ISBLANK($F344),"",INDEX(CVCompList[Installation
'[h']],_xlfn.XMATCH($F344,CVCompList[items],0)))*J344</f>
        <v>10</v>
      </c>
      <c r="Q344" s="37" cm="1">
        <f t="array" ref="Q344">IF(ISBLANK($F344),"",INDEX(CVCompList[Start up @ Client '[h']],_xlfn.XMATCH($F344,CVCompList[items],0)))*K344</f>
        <v>0</v>
      </c>
      <c r="R344" s="37" cm="1">
        <f t="array" ref="R344">IF(ISBLANK($F344),"",INDEX(CVCompList[Materail
Rate
 '[$/qua']],_xlfn.XMATCH($F344,CVCompList[items],0)))</f>
        <v>0</v>
      </c>
      <c r="S344" s="33">
        <f ca="1">M344*Drivers!$D$3</f>
        <v>0</v>
      </c>
      <c r="T344" s="33">
        <f ca="1">N344*Drivers!$D$3</f>
        <v>650</v>
      </c>
      <c r="U344" s="33">
        <f ca="1">O344*Drivers!$D$3</f>
        <v>0</v>
      </c>
      <c r="V344" s="33">
        <f ca="1">P344*Drivers!$D$3</f>
        <v>650</v>
      </c>
      <c r="W344" s="33">
        <f>Q344*Drivers!$D$3</f>
        <v>0</v>
      </c>
      <c r="X344" s="33">
        <f t="shared" ref="X344:X352" ca="1" si="260">R344*J344</f>
        <v>0</v>
      </c>
      <c r="Y344" s="33">
        <f t="shared" ref="Y344:Y352" ca="1" si="261">SUM(S344:X344)</f>
        <v>1300</v>
      </c>
      <c r="Z344">
        <f t="shared" ref="Z344:Z352" ca="1" si="262">S344*($L344+1)</f>
        <v>0</v>
      </c>
      <c r="AA344">
        <f t="shared" ca="1" si="199"/>
        <v>942.5</v>
      </c>
      <c r="AB344">
        <f t="shared" ca="1" si="200"/>
        <v>0</v>
      </c>
      <c r="AC344">
        <f t="shared" ca="1" si="201"/>
        <v>942.5</v>
      </c>
      <c r="AD344">
        <f t="shared" si="202"/>
        <v>0</v>
      </c>
      <c r="AE344">
        <f t="shared" ref="AE344:AE352" ca="1" si="263">X344*(K344+1)</f>
        <v>0</v>
      </c>
      <c r="AF344">
        <f t="shared" ref="AF344:AF352" ca="1" si="264">SUM(Z344:AE344)</f>
        <v>1885</v>
      </c>
    </row>
    <row r="345" spans="1:32">
      <c r="A345" t="str" cm="1">
        <f t="array" ref="A345">IF(ISBLANK($F345),"",INDEX(CVCompList[ID],_xlfn.XMATCH($F345,CVCompList[items],0)))</f>
        <v>CE2735</v>
      </c>
      <c r="E345">
        <v>2</v>
      </c>
      <c r="F345" t="s">
        <v>2908</v>
      </c>
      <c r="G345">
        <v>1</v>
      </c>
      <c r="H345">
        <v>1</v>
      </c>
      <c r="I345">
        <f t="shared" ca="1" si="258"/>
        <v>1</v>
      </c>
      <c r="J345">
        <f t="shared" ca="1" si="259"/>
        <v>1</v>
      </c>
      <c r="K345" s="10">
        <f>Drivers!$B$11</f>
        <v>0.25</v>
      </c>
      <c r="L345" s="10">
        <f>Drivers!$B$12</f>
        <v>0.45</v>
      </c>
      <c r="M345" s="37" cm="1">
        <f t="array" aca="1" ref="M345" ca="1">IF(ISBLANK($F345),"",INDEX(CVCompList[Design
'[h']],_xlfn.XMATCH($F345,CVCompList[items],0)))*I345</f>
        <v>0</v>
      </c>
      <c r="N345" s="37" cm="1">
        <f t="array" aca="1" ref="N345" ca="1">IF(ISBLANK($F345),"",INDEX(CVCompList[Construction
'[h']],_xlfn.XMATCH($F345,CVCompList[items],0)))*J345</f>
        <v>1</v>
      </c>
      <c r="O345" s="37" cm="1">
        <f t="array" aca="1" ref="O345" ca="1">IF(ISBLANK($F345),"",INDEX(CVCompList[Debug/Tryout '[h']],_xlfn.XMATCH($F345,CVCompList[items],0)))*J345</f>
        <v>0</v>
      </c>
      <c r="P345" s="37" cm="1">
        <f t="array" aca="1" ref="P345" ca="1">IF(ISBLANK($F345),"",INDEX(CVCompList[Installation
'[h']],_xlfn.XMATCH($F345,CVCompList[items],0)))*J345</f>
        <v>1</v>
      </c>
      <c r="Q345" s="37" cm="1">
        <f t="array" ref="Q345">IF(ISBLANK($F345),"",INDEX(CVCompList[Start up @ Client '[h']],_xlfn.XMATCH($F345,CVCompList[items],0)))*K345</f>
        <v>0</v>
      </c>
      <c r="R345" s="37" cm="1">
        <f t="array" ref="R345">IF(ISBLANK($F345),"",INDEX(CVCompList[Materail
Rate
 '[$/qua']],_xlfn.XMATCH($F345,CVCompList[items],0)))</f>
        <v>64.03</v>
      </c>
      <c r="S345" s="33">
        <f ca="1">M345*Drivers!$D$3</f>
        <v>0</v>
      </c>
      <c r="T345" s="33">
        <f ca="1">N345*Drivers!$D$3</f>
        <v>65</v>
      </c>
      <c r="U345" s="33">
        <f ca="1">O345*Drivers!$D$3</f>
        <v>0</v>
      </c>
      <c r="V345" s="33">
        <f ca="1">P345*Drivers!$D$3</f>
        <v>65</v>
      </c>
      <c r="W345" s="33">
        <f>Q345*Drivers!$D$3</f>
        <v>0</v>
      </c>
      <c r="X345" s="33">
        <f t="shared" ca="1" si="260"/>
        <v>64.03</v>
      </c>
      <c r="Y345" s="33">
        <f t="shared" ca="1" si="261"/>
        <v>194.03</v>
      </c>
      <c r="Z345">
        <f t="shared" ca="1" si="262"/>
        <v>0</v>
      </c>
      <c r="AA345">
        <f t="shared" ca="1" si="199"/>
        <v>94.25</v>
      </c>
      <c r="AB345">
        <f t="shared" ca="1" si="200"/>
        <v>0</v>
      </c>
      <c r="AC345">
        <f t="shared" ca="1" si="201"/>
        <v>94.25</v>
      </c>
      <c r="AD345">
        <f t="shared" si="202"/>
        <v>0</v>
      </c>
      <c r="AE345">
        <f t="shared" ca="1" si="263"/>
        <v>80.037499999999994</v>
      </c>
      <c r="AF345">
        <f t="shared" ca="1" si="264"/>
        <v>268.53750000000002</v>
      </c>
    </row>
    <row r="346" spans="1:32">
      <c r="A346" t="str" cm="1">
        <f t="array" ref="A346">IF(ISBLANK($F346),"",INDEX(CVCompList[ID],_xlfn.XMATCH($F346,CVCompList[items],0)))</f>
        <v>CE2736</v>
      </c>
      <c r="E346">
        <v>3</v>
      </c>
      <c r="F346" t="s">
        <v>2909</v>
      </c>
      <c r="G346">
        <v>1</v>
      </c>
      <c r="H346">
        <v>1</v>
      </c>
      <c r="I346">
        <f t="shared" ca="1" si="258"/>
        <v>1</v>
      </c>
      <c r="J346">
        <f t="shared" ca="1" si="259"/>
        <v>1</v>
      </c>
      <c r="K346" s="10">
        <f>Drivers!$B$11</f>
        <v>0.25</v>
      </c>
      <c r="L346" s="10">
        <f>Drivers!$B$12</f>
        <v>0.45</v>
      </c>
      <c r="M346" s="37" cm="1">
        <f t="array" aca="1" ref="M346" ca="1">IF(ISBLANK($F346),"",INDEX(CVCompList[Design
'[h']],_xlfn.XMATCH($F346,CVCompList[items],0)))*I346</f>
        <v>0</v>
      </c>
      <c r="N346" s="37" cm="1">
        <f t="array" aca="1" ref="N346" ca="1">IF(ISBLANK($F346),"",INDEX(CVCompList[Construction
'[h']],_xlfn.XMATCH($F346,CVCompList[items],0)))*J346</f>
        <v>1</v>
      </c>
      <c r="O346" s="37" cm="1">
        <f t="array" aca="1" ref="O346" ca="1">IF(ISBLANK($F346),"",INDEX(CVCompList[Debug/Tryout '[h']],_xlfn.XMATCH($F346,CVCompList[items],0)))*J346</f>
        <v>0</v>
      </c>
      <c r="P346" s="37" cm="1">
        <f t="array" aca="1" ref="P346" ca="1">IF(ISBLANK($F346),"",INDEX(CVCompList[Installation
'[h']],_xlfn.XMATCH($F346,CVCompList[items],0)))*J346</f>
        <v>1</v>
      </c>
      <c r="Q346" s="37" cm="1">
        <f t="array" ref="Q346">IF(ISBLANK($F346),"",INDEX(CVCompList[Start up @ Client '[h']],_xlfn.XMATCH($F346,CVCompList[items],0)))*K346</f>
        <v>0</v>
      </c>
      <c r="R346" s="37" cm="1">
        <f t="array" ref="R346">IF(ISBLANK($F346),"",INDEX(CVCompList[Materail
Rate
 '[$/qua']],_xlfn.XMATCH($F346,CVCompList[items],0)))</f>
        <v>18.29</v>
      </c>
      <c r="S346" s="33">
        <f ca="1">M346*Drivers!$D$3</f>
        <v>0</v>
      </c>
      <c r="T346" s="33">
        <f ca="1">N346*Drivers!$D$3</f>
        <v>65</v>
      </c>
      <c r="U346" s="33">
        <f ca="1">O346*Drivers!$D$3</f>
        <v>0</v>
      </c>
      <c r="V346" s="33">
        <f ca="1">P346*Drivers!$D$3</f>
        <v>65</v>
      </c>
      <c r="W346" s="33">
        <f>Q346*Drivers!$D$3</f>
        <v>0</v>
      </c>
      <c r="X346" s="33">
        <f t="shared" ca="1" si="260"/>
        <v>18.29</v>
      </c>
      <c r="Y346" s="33">
        <f t="shared" ca="1" si="261"/>
        <v>148.29</v>
      </c>
      <c r="Z346">
        <f t="shared" ca="1" si="262"/>
        <v>0</v>
      </c>
      <c r="AA346">
        <f t="shared" ca="1" si="199"/>
        <v>94.25</v>
      </c>
      <c r="AB346">
        <f t="shared" ca="1" si="200"/>
        <v>0</v>
      </c>
      <c r="AC346">
        <f t="shared" ca="1" si="201"/>
        <v>94.25</v>
      </c>
      <c r="AD346">
        <f t="shared" si="202"/>
        <v>0</v>
      </c>
      <c r="AE346">
        <f t="shared" ca="1" si="263"/>
        <v>22.862499999999997</v>
      </c>
      <c r="AF346">
        <f t="shared" ca="1" si="264"/>
        <v>211.36250000000001</v>
      </c>
    </row>
    <row r="347" spans="1:32">
      <c r="A347" t="str" cm="1">
        <f t="array" ref="A347">IF(ISBLANK($F347),"",INDEX(CVCompList[ID],_xlfn.XMATCH($F347,CVCompList[items],0)))</f>
        <v>CE2854</v>
      </c>
      <c r="E347">
        <v>4</v>
      </c>
      <c r="F347" t="s">
        <v>3026</v>
      </c>
      <c r="G347">
        <v>1</v>
      </c>
      <c r="H347">
        <v>1</v>
      </c>
      <c r="I347">
        <f t="shared" ca="1" si="258"/>
        <v>1</v>
      </c>
      <c r="J347">
        <f t="shared" ca="1" si="259"/>
        <v>1</v>
      </c>
      <c r="K347" s="10">
        <f>Drivers!$B$11</f>
        <v>0.25</v>
      </c>
      <c r="L347" s="10">
        <f>Drivers!$B$12</f>
        <v>0.45</v>
      </c>
      <c r="M347" s="37" cm="1">
        <f t="array" aca="1" ref="M347" ca="1">IF(ISBLANK($F347),"",INDEX(CVCompList[Design
'[h']],_xlfn.XMATCH($F347,CVCompList[items],0)))*I347</f>
        <v>0</v>
      </c>
      <c r="N347" s="37" cm="1">
        <f t="array" aca="1" ref="N347" ca="1">IF(ISBLANK($F347),"",INDEX(CVCompList[Construction
'[h']],_xlfn.XMATCH($F347,CVCompList[items],0)))*J347</f>
        <v>0.5</v>
      </c>
      <c r="O347" s="37" cm="1">
        <f t="array" aca="1" ref="O347" ca="1">IF(ISBLANK($F347),"",INDEX(CVCompList[Debug/Tryout '[h']],_xlfn.XMATCH($F347,CVCompList[items],0)))*J347</f>
        <v>0</v>
      </c>
      <c r="P347" s="37" cm="1">
        <f t="array" aca="1" ref="P347" ca="1">IF(ISBLANK($F347),"",INDEX(CVCompList[Installation
'[h']],_xlfn.XMATCH($F347,CVCompList[items],0)))*J347</f>
        <v>0.5</v>
      </c>
      <c r="Q347" s="37" cm="1">
        <f t="array" ref="Q347">IF(ISBLANK($F347),"",INDEX(CVCompList[Start up @ Client '[h']],_xlfn.XMATCH($F347,CVCompList[items],0)))*K347</f>
        <v>0</v>
      </c>
      <c r="R347" s="37" cm="1">
        <f t="array" ref="R347">IF(ISBLANK($F347),"",INDEX(CVCompList[Materail
Rate
 '[$/qua']],_xlfn.XMATCH($F347,CVCompList[items],0)))</f>
        <v>16.25</v>
      </c>
      <c r="S347" s="33">
        <f ca="1">M347*Drivers!$D$3</f>
        <v>0</v>
      </c>
      <c r="T347" s="33">
        <f ca="1">N347*Drivers!$D$3</f>
        <v>32.5</v>
      </c>
      <c r="U347" s="33">
        <f ca="1">O347*Drivers!$D$3</f>
        <v>0</v>
      </c>
      <c r="V347" s="33">
        <f ca="1">P347*Drivers!$D$3</f>
        <v>32.5</v>
      </c>
      <c r="W347" s="33">
        <f>Q347*Drivers!$D$3</f>
        <v>0</v>
      </c>
      <c r="X347" s="33">
        <f t="shared" ca="1" si="260"/>
        <v>16.25</v>
      </c>
      <c r="Y347" s="33">
        <f t="shared" ca="1" si="261"/>
        <v>81.25</v>
      </c>
      <c r="Z347">
        <f t="shared" ca="1" si="262"/>
        <v>0</v>
      </c>
      <c r="AA347">
        <f t="shared" ca="1" si="199"/>
        <v>47.125</v>
      </c>
      <c r="AB347">
        <f t="shared" ca="1" si="200"/>
        <v>0</v>
      </c>
      <c r="AC347">
        <f t="shared" ca="1" si="201"/>
        <v>47.125</v>
      </c>
      <c r="AD347">
        <f t="shared" si="202"/>
        <v>0</v>
      </c>
      <c r="AE347">
        <f t="shared" ca="1" si="263"/>
        <v>20.3125</v>
      </c>
      <c r="AF347">
        <f t="shared" ca="1" si="264"/>
        <v>114.5625</v>
      </c>
    </row>
    <row r="348" spans="1:32">
      <c r="A348" t="str" cm="1">
        <f t="array" ref="A348">IF(ISBLANK($F348),"",INDEX(CVCompList[ID],_xlfn.XMATCH($F348,CVCompList[items],0)))</f>
        <v>CE2737</v>
      </c>
      <c r="E348">
        <v>5</v>
      </c>
      <c r="F348" t="s">
        <v>2910</v>
      </c>
      <c r="G348">
        <v>1</v>
      </c>
      <c r="H348">
        <v>1</v>
      </c>
      <c r="I348">
        <f t="shared" ca="1" si="258"/>
        <v>1</v>
      </c>
      <c r="J348">
        <f t="shared" ca="1" si="259"/>
        <v>1</v>
      </c>
      <c r="K348" s="10">
        <f>Drivers!$B$11</f>
        <v>0.25</v>
      </c>
      <c r="L348" s="10">
        <f>Drivers!$B$12</f>
        <v>0.45</v>
      </c>
      <c r="M348" s="37" cm="1">
        <f t="array" aca="1" ref="M348" ca="1">IF(ISBLANK($F348),"",INDEX(CVCompList[Design
'[h']],_xlfn.XMATCH($F348,CVCompList[items],0)))*I348</f>
        <v>0</v>
      </c>
      <c r="N348" s="37" cm="1">
        <f t="array" aca="1" ref="N348" ca="1">IF(ISBLANK($F348),"",INDEX(CVCompList[Construction
'[h']],_xlfn.XMATCH($F348,CVCompList[items],0)))*J348</f>
        <v>0.5</v>
      </c>
      <c r="O348" s="37" cm="1">
        <f t="array" aca="1" ref="O348" ca="1">IF(ISBLANK($F348),"",INDEX(CVCompList[Debug/Tryout '[h']],_xlfn.XMATCH($F348,CVCompList[items],0)))*J348</f>
        <v>0</v>
      </c>
      <c r="P348" s="37" cm="1">
        <f t="array" aca="1" ref="P348" ca="1">IF(ISBLANK($F348),"",INDEX(CVCompList[Installation
'[h']],_xlfn.XMATCH($F348,CVCompList[items],0)))*J348</f>
        <v>0.5</v>
      </c>
      <c r="Q348" s="37" cm="1">
        <f t="array" ref="Q348">IF(ISBLANK($F348),"",INDEX(CVCompList[Start up @ Client '[h']],_xlfn.XMATCH($F348,CVCompList[items],0)))*K348</f>
        <v>0</v>
      </c>
      <c r="R348" s="37" cm="1">
        <f t="array" ref="R348">IF(ISBLANK($F348),"",INDEX(CVCompList[Materail
Rate
 '[$/qua']],_xlfn.XMATCH($F348,CVCompList[items],0)))</f>
        <v>41.58</v>
      </c>
      <c r="S348" s="33">
        <f ca="1">M348*Drivers!$D$3</f>
        <v>0</v>
      </c>
      <c r="T348" s="33">
        <f ca="1">N348*Drivers!$D$3</f>
        <v>32.5</v>
      </c>
      <c r="U348" s="33">
        <f ca="1">O348*Drivers!$D$3</f>
        <v>0</v>
      </c>
      <c r="V348" s="33">
        <f ca="1">P348*Drivers!$D$3</f>
        <v>32.5</v>
      </c>
      <c r="W348" s="33">
        <f>Q348*Drivers!$D$3</f>
        <v>0</v>
      </c>
      <c r="X348" s="33">
        <f t="shared" ca="1" si="260"/>
        <v>41.58</v>
      </c>
      <c r="Y348" s="33">
        <f t="shared" ca="1" si="261"/>
        <v>106.58</v>
      </c>
      <c r="Z348">
        <f t="shared" ca="1" si="262"/>
        <v>0</v>
      </c>
      <c r="AA348">
        <f t="shared" ca="1" si="199"/>
        <v>47.125</v>
      </c>
      <c r="AB348">
        <f t="shared" ca="1" si="200"/>
        <v>0</v>
      </c>
      <c r="AC348">
        <f t="shared" ca="1" si="201"/>
        <v>47.125</v>
      </c>
      <c r="AD348">
        <f t="shared" si="202"/>
        <v>0</v>
      </c>
      <c r="AE348">
        <f t="shared" ca="1" si="263"/>
        <v>51.974999999999994</v>
      </c>
      <c r="AF348">
        <f t="shared" ca="1" si="264"/>
        <v>146.22499999999999</v>
      </c>
    </row>
    <row r="349" spans="1:32">
      <c r="A349" t="str" cm="1">
        <f t="array" ref="A349">IF(ISBLANK($F349),"",INDEX(CVCompList[ID],_xlfn.XMATCH($F349,CVCompList[items],0)))</f>
        <v>CE2851</v>
      </c>
      <c r="E349">
        <v>6</v>
      </c>
      <c r="F349" t="s">
        <v>3023</v>
      </c>
      <c r="G349">
        <v>1</v>
      </c>
      <c r="H349">
        <v>1</v>
      </c>
      <c r="I349">
        <f t="shared" ca="1" si="258"/>
        <v>1</v>
      </c>
      <c r="J349">
        <f t="shared" ca="1" si="259"/>
        <v>1</v>
      </c>
      <c r="K349" s="10">
        <f>Drivers!$B$11</f>
        <v>0.25</v>
      </c>
      <c r="L349" s="10">
        <f>Drivers!$B$12</f>
        <v>0.45</v>
      </c>
      <c r="M349" s="37" cm="1">
        <f t="array" aca="1" ref="M349" ca="1">IF(ISBLANK($F349),"",INDEX(CVCompList[Design
'[h']],_xlfn.XMATCH($F349,CVCompList[items],0)))*I349</f>
        <v>0</v>
      </c>
      <c r="N349" s="37" cm="1">
        <f t="array" aca="1" ref="N349" ca="1">IF(ISBLANK($F349),"",INDEX(CVCompList[Construction
'[h']],_xlfn.XMATCH($F349,CVCompList[items],0)))*J349</f>
        <v>0.5</v>
      </c>
      <c r="O349" s="37" cm="1">
        <f t="array" aca="1" ref="O349" ca="1">IF(ISBLANK($F349),"",INDEX(CVCompList[Debug/Tryout '[h']],_xlfn.XMATCH($F349,CVCompList[items],0)))*J349</f>
        <v>0</v>
      </c>
      <c r="P349" s="37" cm="1">
        <f t="array" aca="1" ref="P349" ca="1">IF(ISBLANK($F349),"",INDEX(CVCompList[Installation
'[h']],_xlfn.XMATCH($F349,CVCompList[items],0)))*J349</f>
        <v>0.5</v>
      </c>
      <c r="Q349" s="37" cm="1">
        <f t="array" ref="Q349">IF(ISBLANK($F349),"",INDEX(CVCompList[Start up @ Client '[h']],_xlfn.XMATCH($F349,CVCompList[items],0)))*K349</f>
        <v>0</v>
      </c>
      <c r="R349" s="37" cm="1">
        <f t="array" ref="R349">IF(ISBLANK($F349),"",INDEX(CVCompList[Materail
Rate
 '[$/qua']],_xlfn.XMATCH($F349,CVCompList[items],0)))</f>
        <v>37.28</v>
      </c>
      <c r="S349" s="33">
        <f ca="1">M349*Drivers!$D$3</f>
        <v>0</v>
      </c>
      <c r="T349" s="33">
        <f ca="1">N349*Drivers!$D$3</f>
        <v>32.5</v>
      </c>
      <c r="U349" s="33">
        <f ca="1">O349*Drivers!$D$3</f>
        <v>0</v>
      </c>
      <c r="V349" s="33">
        <f ca="1">P349*Drivers!$D$3</f>
        <v>32.5</v>
      </c>
      <c r="W349" s="33">
        <f>Q349*Drivers!$D$3</f>
        <v>0</v>
      </c>
      <c r="X349" s="33">
        <f t="shared" ca="1" si="260"/>
        <v>37.28</v>
      </c>
      <c r="Y349" s="33">
        <f t="shared" ca="1" si="261"/>
        <v>102.28</v>
      </c>
      <c r="Z349">
        <f t="shared" ca="1" si="262"/>
        <v>0</v>
      </c>
      <c r="AA349">
        <f t="shared" ca="1" si="199"/>
        <v>47.125</v>
      </c>
      <c r="AB349">
        <f t="shared" ca="1" si="200"/>
        <v>0</v>
      </c>
      <c r="AC349">
        <f t="shared" ca="1" si="201"/>
        <v>47.125</v>
      </c>
      <c r="AD349">
        <f t="shared" si="202"/>
        <v>0</v>
      </c>
      <c r="AE349">
        <f t="shared" ca="1" si="263"/>
        <v>46.6</v>
      </c>
      <c r="AF349">
        <f t="shared" ca="1" si="264"/>
        <v>140.85</v>
      </c>
    </row>
    <row r="350" spans="1:32">
      <c r="A350" t="str" cm="1">
        <f t="array" ref="A350">IF(ISBLANK($F350),"",INDEX(CVCompList[ID],_xlfn.XMATCH($F350,CVCompList[items],0)))</f>
        <v>CE2858</v>
      </c>
      <c r="E350">
        <v>7</v>
      </c>
      <c r="F350" t="s">
        <v>3030</v>
      </c>
      <c r="G350">
        <v>3</v>
      </c>
      <c r="H350">
        <v>3</v>
      </c>
      <c r="I350">
        <f t="shared" ca="1" si="258"/>
        <v>3</v>
      </c>
      <c r="J350">
        <f t="shared" ca="1" si="259"/>
        <v>3</v>
      </c>
      <c r="K350" s="10">
        <f>Drivers!$B$11</f>
        <v>0.25</v>
      </c>
      <c r="L350" s="10">
        <f>Drivers!$B$12</f>
        <v>0.45</v>
      </c>
      <c r="M350" s="37" cm="1">
        <f t="array" aca="1" ref="M350" ca="1">IF(ISBLANK($F350),"",INDEX(CVCompList[Design
'[h']],_xlfn.XMATCH($F350,CVCompList[items],0)))*I350</f>
        <v>0</v>
      </c>
      <c r="N350" s="37" cm="1">
        <f t="array" aca="1" ref="N350" ca="1">IF(ISBLANK($F350),"",INDEX(CVCompList[Construction
'[h']],_xlfn.XMATCH($F350,CVCompList[items],0)))*J350</f>
        <v>1.5</v>
      </c>
      <c r="O350" s="37" cm="1">
        <f t="array" aca="1" ref="O350" ca="1">IF(ISBLANK($F350),"",INDEX(CVCompList[Debug/Tryout '[h']],_xlfn.XMATCH($F350,CVCompList[items],0)))*J350</f>
        <v>0</v>
      </c>
      <c r="P350" s="37" cm="1">
        <f t="array" aca="1" ref="P350" ca="1">IF(ISBLANK($F350),"",INDEX(CVCompList[Installation
'[h']],_xlfn.XMATCH($F350,CVCompList[items],0)))*J350</f>
        <v>1.5</v>
      </c>
      <c r="Q350" s="37" cm="1">
        <f t="array" ref="Q350">IF(ISBLANK($F350),"",INDEX(CVCompList[Start up @ Client '[h']],_xlfn.XMATCH($F350,CVCompList[items],0)))*K350</f>
        <v>0</v>
      </c>
      <c r="R350" s="37" cm="1">
        <f t="array" ref="R350">IF(ISBLANK($F350),"",INDEX(CVCompList[Materail
Rate
 '[$/qua']],_xlfn.XMATCH($F350,CVCompList[items],0)))</f>
        <v>27.67</v>
      </c>
      <c r="S350" s="33">
        <f ca="1">M350*Drivers!$D$3</f>
        <v>0</v>
      </c>
      <c r="T350" s="33">
        <f ca="1">N350*Drivers!$D$3</f>
        <v>97.5</v>
      </c>
      <c r="U350" s="33">
        <f ca="1">O350*Drivers!$D$3</f>
        <v>0</v>
      </c>
      <c r="V350" s="33">
        <f ca="1">P350*Drivers!$D$3</f>
        <v>97.5</v>
      </c>
      <c r="W350" s="33">
        <f>Q350*Drivers!$D$3</f>
        <v>0</v>
      </c>
      <c r="X350" s="33">
        <f t="shared" ca="1" si="260"/>
        <v>83.01</v>
      </c>
      <c r="Y350" s="33">
        <f t="shared" ca="1" si="261"/>
        <v>278.01</v>
      </c>
      <c r="Z350">
        <f t="shared" ca="1" si="262"/>
        <v>0</v>
      </c>
      <c r="AA350">
        <f t="shared" ca="1" si="199"/>
        <v>141.375</v>
      </c>
      <c r="AB350">
        <f t="shared" ca="1" si="200"/>
        <v>0</v>
      </c>
      <c r="AC350">
        <f t="shared" ca="1" si="201"/>
        <v>141.375</v>
      </c>
      <c r="AD350">
        <f t="shared" si="202"/>
        <v>0</v>
      </c>
      <c r="AE350">
        <f t="shared" ca="1" si="263"/>
        <v>103.7625</v>
      </c>
      <c r="AF350">
        <f t="shared" ca="1" si="264"/>
        <v>386.51249999999999</v>
      </c>
    </row>
    <row r="351" spans="1:32">
      <c r="A351" t="str" cm="1">
        <f t="array" ref="A351">IF(ISBLANK($F351),"",INDEX(CVCompList[ID],_xlfn.XMATCH($F351,CVCompList[items],0)))</f>
        <v>CE2773</v>
      </c>
      <c r="E351">
        <v>8</v>
      </c>
      <c r="F351" t="s">
        <v>2946</v>
      </c>
      <c r="G351">
        <v>1</v>
      </c>
      <c r="H351">
        <v>1</v>
      </c>
      <c r="I351">
        <f t="shared" ca="1" si="258"/>
        <v>1</v>
      </c>
      <c r="J351">
        <f t="shared" ca="1" si="259"/>
        <v>1</v>
      </c>
      <c r="K351" s="10">
        <f>Drivers!$B$11</f>
        <v>0.25</v>
      </c>
      <c r="L351" s="10">
        <f>Drivers!$B$12</f>
        <v>0.45</v>
      </c>
      <c r="M351" s="37" cm="1">
        <f t="array" aca="1" ref="M351" ca="1">IF(ISBLANK($F351),"",INDEX(CVCompList[Design
'[h']],_xlfn.XMATCH($F351,CVCompList[items],0)))*I351</f>
        <v>0</v>
      </c>
      <c r="N351" s="37" cm="1">
        <f t="array" aca="1" ref="N351" ca="1">IF(ISBLANK($F351),"",INDEX(CVCompList[Construction
'[h']],_xlfn.XMATCH($F351,CVCompList[items],0)))*J351</f>
        <v>0.5</v>
      </c>
      <c r="O351" s="37" cm="1">
        <f t="array" aca="1" ref="O351" ca="1">IF(ISBLANK($F351),"",INDEX(CVCompList[Debug/Tryout '[h']],_xlfn.XMATCH($F351,CVCompList[items],0)))*J351</f>
        <v>0</v>
      </c>
      <c r="P351" s="37" cm="1">
        <f t="array" aca="1" ref="P351" ca="1">IF(ISBLANK($F351),"",INDEX(CVCompList[Installation
'[h']],_xlfn.XMATCH($F351,CVCompList[items],0)))*J351</f>
        <v>0.5</v>
      </c>
      <c r="Q351" s="37" cm="1">
        <f t="array" ref="Q351">IF(ISBLANK($F351),"",INDEX(CVCompList[Start up @ Client '[h']],_xlfn.XMATCH($F351,CVCompList[items],0)))*K351</f>
        <v>0</v>
      </c>
      <c r="R351" s="37" cm="1">
        <f t="array" ref="R351">IF(ISBLANK($F351),"",INDEX(CVCompList[Materail
Rate
 '[$/qua']],_xlfn.XMATCH($F351,CVCompList[items],0)))</f>
        <v>32.5</v>
      </c>
      <c r="S351" s="33">
        <f ca="1">M351*Drivers!$D$3</f>
        <v>0</v>
      </c>
      <c r="T351" s="33">
        <f ca="1">N351*Drivers!$D$3</f>
        <v>32.5</v>
      </c>
      <c r="U351" s="33">
        <f ca="1">O351*Drivers!$D$3</f>
        <v>0</v>
      </c>
      <c r="V351" s="33">
        <f ca="1">P351*Drivers!$D$3</f>
        <v>32.5</v>
      </c>
      <c r="W351" s="33">
        <f>Q351*Drivers!$D$3</f>
        <v>0</v>
      </c>
      <c r="X351" s="33">
        <f t="shared" ca="1" si="260"/>
        <v>32.5</v>
      </c>
      <c r="Y351" s="33">
        <f t="shared" ca="1" si="261"/>
        <v>97.5</v>
      </c>
      <c r="Z351">
        <f t="shared" ca="1" si="262"/>
        <v>0</v>
      </c>
      <c r="AA351">
        <f t="shared" ca="1" si="199"/>
        <v>47.125</v>
      </c>
      <c r="AB351">
        <f t="shared" ca="1" si="200"/>
        <v>0</v>
      </c>
      <c r="AC351">
        <f t="shared" ca="1" si="201"/>
        <v>47.125</v>
      </c>
      <c r="AD351">
        <f t="shared" si="202"/>
        <v>0</v>
      </c>
      <c r="AE351">
        <f t="shared" ca="1" si="263"/>
        <v>40.625</v>
      </c>
      <c r="AF351">
        <f t="shared" ca="1" si="264"/>
        <v>134.875</v>
      </c>
    </row>
    <row r="352" spans="1:32">
      <c r="A352" t="str" cm="1">
        <f t="array" ref="A352">IF(ISBLANK($F352),"",INDEX(CVCompList[ID],_xlfn.XMATCH($F352,CVCompList[items],0)))</f>
        <v>CE2779</v>
      </c>
      <c r="E352">
        <v>9</v>
      </c>
      <c r="F352" t="s">
        <v>2952</v>
      </c>
      <c r="G352">
        <v>1</v>
      </c>
      <c r="H352">
        <v>1</v>
      </c>
      <c r="I352">
        <f t="shared" ca="1" si="258"/>
        <v>1</v>
      </c>
      <c r="J352">
        <f t="shared" ca="1" si="259"/>
        <v>1</v>
      </c>
      <c r="K352" s="10">
        <f>Drivers!$B$11</f>
        <v>0.25</v>
      </c>
      <c r="L352" s="10">
        <f>Drivers!$B$12</f>
        <v>0.45</v>
      </c>
      <c r="M352" s="37" cm="1">
        <f t="array" aca="1" ref="M352" ca="1">IF(ISBLANK($F352),"",INDEX(CVCompList[Design
'[h']],_xlfn.XMATCH($F352,CVCompList[items],0)))*I352</f>
        <v>0</v>
      </c>
      <c r="N352" s="37" cm="1">
        <f t="array" aca="1" ref="N352" ca="1">IF(ISBLANK($F352),"",INDEX(CVCompList[Construction
'[h']],_xlfn.XMATCH($F352,CVCompList[items],0)))*J352</f>
        <v>0</v>
      </c>
      <c r="O352" s="37" cm="1">
        <f t="array" aca="1" ref="O352" ca="1">IF(ISBLANK($F352),"",INDEX(CVCompList[Debug/Tryout '[h']],_xlfn.XMATCH($F352,CVCompList[items],0)))*J352</f>
        <v>0</v>
      </c>
      <c r="P352" s="37" cm="1">
        <f t="array" aca="1" ref="P352" ca="1">IF(ISBLANK($F352),"",INDEX(CVCompList[Installation
'[h']],_xlfn.XMATCH($F352,CVCompList[items],0)))*J352</f>
        <v>0</v>
      </c>
      <c r="Q352" s="37" cm="1">
        <f t="array" ref="Q352">IF(ISBLANK($F352),"",INDEX(CVCompList[Start up @ Client '[h']],_xlfn.XMATCH($F352,CVCompList[items],0)))*K352</f>
        <v>0</v>
      </c>
      <c r="R352" s="37" cm="1">
        <f t="array" ref="R352">IF(ISBLANK($F352),"",INDEX(CVCompList[Materail
Rate
 '[$/qua']],_xlfn.XMATCH($F352,CVCompList[items],0)))</f>
        <v>30</v>
      </c>
      <c r="S352" s="33">
        <f ca="1">M352*Drivers!$D$3</f>
        <v>0</v>
      </c>
      <c r="T352" s="33">
        <f ca="1">N352*Drivers!$D$3</f>
        <v>0</v>
      </c>
      <c r="U352" s="33">
        <f ca="1">O352*Drivers!$D$3</f>
        <v>0</v>
      </c>
      <c r="V352" s="33">
        <f ca="1">P352*Drivers!$D$3</f>
        <v>0</v>
      </c>
      <c r="W352" s="33">
        <f>Q352*Drivers!$D$3</f>
        <v>0</v>
      </c>
      <c r="X352" s="33">
        <f t="shared" ca="1" si="260"/>
        <v>30</v>
      </c>
      <c r="Y352" s="33">
        <f t="shared" ca="1" si="261"/>
        <v>30</v>
      </c>
      <c r="Z352">
        <f t="shared" ca="1" si="262"/>
        <v>0</v>
      </c>
      <c r="AA352">
        <f t="shared" ca="1" si="199"/>
        <v>0</v>
      </c>
      <c r="AB352">
        <f t="shared" ca="1" si="200"/>
        <v>0</v>
      </c>
      <c r="AC352">
        <f t="shared" ca="1" si="201"/>
        <v>0</v>
      </c>
      <c r="AD352">
        <f t="shared" si="202"/>
        <v>0</v>
      </c>
      <c r="AE352">
        <f t="shared" ca="1" si="263"/>
        <v>37.5</v>
      </c>
      <c r="AF352">
        <f t="shared" ca="1" si="264"/>
        <v>37.5</v>
      </c>
    </row>
    <row r="353" spans="1:32" s="7" customFormat="1">
      <c r="B353" s="7" t="s">
        <v>3161</v>
      </c>
      <c r="C353" s="7">
        <v>1</v>
      </c>
      <c r="D353" s="7">
        <v>1</v>
      </c>
      <c r="K353" s="18"/>
      <c r="L353" s="18"/>
      <c r="M353" s="36">
        <f ca="1">SUM(M354:M362)</f>
        <v>0</v>
      </c>
      <c r="N353" s="36">
        <f ca="1">SUM(N354:N362)</f>
        <v>10.5</v>
      </c>
      <c r="O353" s="36">
        <f ca="1">SUM(O354:O362)</f>
        <v>0</v>
      </c>
      <c r="P353" s="36">
        <f ca="1">SUM(P354:P362)</f>
        <v>10.5</v>
      </c>
      <c r="Q353" s="36">
        <f>SUM(Q354:Q362)</f>
        <v>0</v>
      </c>
      <c r="R353" s="36"/>
      <c r="S353" s="35">
        <f t="shared" ref="S353:AF353" ca="1" si="265">SUM(S354:S362)</f>
        <v>0</v>
      </c>
      <c r="T353" s="35">
        <f t="shared" ca="1" si="265"/>
        <v>682.5</v>
      </c>
      <c r="U353" s="35">
        <f ca="1">SUM(U354:U362)</f>
        <v>0</v>
      </c>
      <c r="V353" s="35">
        <f t="shared" ca="1" si="265"/>
        <v>682.5</v>
      </c>
      <c r="W353" s="35">
        <f>SUM(W354:W362)</f>
        <v>0</v>
      </c>
      <c r="X353" s="35">
        <f t="shared" ca="1" si="265"/>
        <v>1277.3399999999999</v>
      </c>
      <c r="Y353" s="35">
        <f t="shared" ca="1" si="265"/>
        <v>2642.34</v>
      </c>
      <c r="Z353" s="7">
        <f t="shared" ca="1" si="265"/>
        <v>0</v>
      </c>
      <c r="AA353" s="7">
        <f t="shared" ca="1" si="265"/>
        <v>989.625</v>
      </c>
      <c r="AB353" s="7">
        <f ca="1">SUM(AB354:AB362)</f>
        <v>0</v>
      </c>
      <c r="AC353" s="7">
        <f t="shared" ca="1" si="265"/>
        <v>989.625</v>
      </c>
      <c r="AD353" s="7">
        <f>SUM(AD354:AD362)</f>
        <v>0</v>
      </c>
      <c r="AE353" s="7">
        <f t="shared" ca="1" si="265"/>
        <v>1596.6749999999997</v>
      </c>
      <c r="AF353" s="7">
        <f t="shared" ca="1" si="265"/>
        <v>3575.9249999999997</v>
      </c>
    </row>
    <row r="354" spans="1:32">
      <c r="A354" t="str" cm="1">
        <f t="array" ref="A354">IF(ISBLANK($F354),"",INDEX(CVCompList[ID],_xlfn.XMATCH($F354,CVCompList[items],0)))</f>
        <v>CE2764</v>
      </c>
      <c r="E354">
        <v>1</v>
      </c>
      <c r="F354" t="s">
        <v>2937</v>
      </c>
      <c r="G354">
        <v>1</v>
      </c>
      <c r="H354">
        <v>1</v>
      </c>
      <c r="I354">
        <f t="shared" ref="I354:I362" ca="1" si="266">IF(ISBLANK(G354),"",G354*OFFSET(I354,-E354,-6))</f>
        <v>1</v>
      </c>
      <c r="J354">
        <f t="shared" ref="J354:J362" ca="1" si="267">IF(ISBLANK(H354),"",H354*OFFSET(J354,-E354,-6))</f>
        <v>1</v>
      </c>
      <c r="K354" s="10">
        <f>Drivers!$B$11</f>
        <v>0.25</v>
      </c>
      <c r="L354" s="10">
        <f>Drivers!$B$12</f>
        <v>0.45</v>
      </c>
      <c r="M354" s="37" cm="1">
        <f t="array" aca="1" ref="M354" ca="1">IF(ISBLANK($F354),"",INDEX(CVCompList[Design
'[h']],_xlfn.XMATCH($F354,CVCompList[items],0)))*I354</f>
        <v>0</v>
      </c>
      <c r="N354" s="37" cm="1">
        <f t="array" aca="1" ref="N354" ca="1">IF(ISBLANK($F354),"",INDEX(CVCompList[Construction
'[h']],_xlfn.XMATCH($F354,CVCompList[items],0)))*J354</f>
        <v>5</v>
      </c>
      <c r="O354" s="37" cm="1">
        <f t="array" aca="1" ref="O354" ca="1">IF(ISBLANK($F354),"",INDEX(CVCompList[Debug/Tryout '[h']],_xlfn.XMATCH($F354,CVCompList[items],0)))*J354</f>
        <v>0</v>
      </c>
      <c r="P354" s="37" cm="1">
        <f t="array" aca="1" ref="P354" ca="1">IF(ISBLANK($F354),"",INDEX(CVCompList[Installation
'[h']],_xlfn.XMATCH($F354,CVCompList[items],0)))*J354</f>
        <v>5</v>
      </c>
      <c r="Q354" s="37" cm="1">
        <f t="array" ref="Q354">IF(ISBLANK($F354),"",INDEX(CVCompList[Start up @ Client '[h']],_xlfn.XMATCH($F354,CVCompList[items],0)))*K354</f>
        <v>0</v>
      </c>
      <c r="R354" s="37" cm="1">
        <f t="array" ref="R354">IF(ISBLANK($F354),"",INDEX(CVCompList[Materail
Rate
 '[$/qua']],_xlfn.XMATCH($F354,CVCompList[items],0)))</f>
        <v>954.4</v>
      </c>
      <c r="S354" s="33">
        <f ca="1">M354*Drivers!$D$3</f>
        <v>0</v>
      </c>
      <c r="T354" s="33">
        <f ca="1">N354*Drivers!$D$3</f>
        <v>325</v>
      </c>
      <c r="U354" s="33">
        <f ca="1">O354*Drivers!$D$3</f>
        <v>0</v>
      </c>
      <c r="V354" s="33">
        <f ca="1">P354*Drivers!$D$3</f>
        <v>325</v>
      </c>
      <c r="W354" s="33">
        <f>Q354*Drivers!$D$3</f>
        <v>0</v>
      </c>
      <c r="X354" s="33">
        <f t="shared" ref="X354:X362" ca="1" si="268">R354*J354</f>
        <v>954.4</v>
      </c>
      <c r="Y354" s="33">
        <f t="shared" ref="Y354:Y362" ca="1" si="269">SUM(S354:X354)</f>
        <v>1604.4</v>
      </c>
      <c r="Z354">
        <f t="shared" ref="Z354:Z362" ca="1" si="270">S354*($L354+1)</f>
        <v>0</v>
      </c>
      <c r="AA354">
        <f t="shared" ca="1" si="199"/>
        <v>471.25</v>
      </c>
      <c r="AB354">
        <f t="shared" ca="1" si="200"/>
        <v>0</v>
      </c>
      <c r="AC354">
        <f t="shared" ca="1" si="201"/>
        <v>471.25</v>
      </c>
      <c r="AD354">
        <f t="shared" si="202"/>
        <v>0</v>
      </c>
      <c r="AE354">
        <f t="shared" ref="AE354:AE362" ca="1" si="271">X354*(K354+1)</f>
        <v>1193</v>
      </c>
      <c r="AF354">
        <f t="shared" ref="AF354:AF362" ca="1" si="272">SUM(Z354:AE354)</f>
        <v>2135.5</v>
      </c>
    </row>
    <row r="355" spans="1:32">
      <c r="A355" t="str" cm="1">
        <f t="array" ref="A355">IF(ISBLANK($F355),"",INDEX(CVCompList[ID],_xlfn.XMATCH($F355,CVCompList[items],0)))</f>
        <v>CE2735</v>
      </c>
      <c r="E355">
        <v>2</v>
      </c>
      <c r="F355" t="s">
        <v>2908</v>
      </c>
      <c r="G355">
        <v>1</v>
      </c>
      <c r="H355">
        <v>1</v>
      </c>
      <c r="I355">
        <f t="shared" ca="1" si="266"/>
        <v>1</v>
      </c>
      <c r="J355">
        <f t="shared" ca="1" si="267"/>
        <v>1</v>
      </c>
      <c r="K355" s="10">
        <f>Drivers!$B$11</f>
        <v>0.25</v>
      </c>
      <c r="L355" s="10">
        <f>Drivers!$B$12</f>
        <v>0.45</v>
      </c>
      <c r="M355" s="37" cm="1">
        <f t="array" aca="1" ref="M355" ca="1">IF(ISBLANK($F355),"",INDEX(CVCompList[Design
'[h']],_xlfn.XMATCH($F355,CVCompList[items],0)))*I355</f>
        <v>0</v>
      </c>
      <c r="N355" s="37" cm="1">
        <f t="array" aca="1" ref="N355" ca="1">IF(ISBLANK($F355),"",INDEX(CVCompList[Construction
'[h']],_xlfn.XMATCH($F355,CVCompList[items],0)))*J355</f>
        <v>1</v>
      </c>
      <c r="O355" s="37" cm="1">
        <f t="array" aca="1" ref="O355" ca="1">IF(ISBLANK($F355),"",INDEX(CVCompList[Debug/Tryout '[h']],_xlfn.XMATCH($F355,CVCompList[items],0)))*J355</f>
        <v>0</v>
      </c>
      <c r="P355" s="37" cm="1">
        <f t="array" aca="1" ref="P355" ca="1">IF(ISBLANK($F355),"",INDEX(CVCompList[Installation
'[h']],_xlfn.XMATCH($F355,CVCompList[items],0)))*J355</f>
        <v>1</v>
      </c>
      <c r="Q355" s="37" cm="1">
        <f t="array" ref="Q355">IF(ISBLANK($F355),"",INDEX(CVCompList[Start up @ Client '[h']],_xlfn.XMATCH($F355,CVCompList[items],0)))*K355</f>
        <v>0</v>
      </c>
      <c r="R355" s="37" cm="1">
        <f t="array" ref="R355">IF(ISBLANK($F355),"",INDEX(CVCompList[Materail
Rate
 '[$/qua']],_xlfn.XMATCH($F355,CVCompList[items],0)))</f>
        <v>64.03</v>
      </c>
      <c r="S355" s="33">
        <f ca="1">M355*Drivers!$D$3</f>
        <v>0</v>
      </c>
      <c r="T355" s="33">
        <f ca="1">N355*Drivers!$D$3</f>
        <v>65</v>
      </c>
      <c r="U355" s="33">
        <f ca="1">O355*Drivers!$D$3</f>
        <v>0</v>
      </c>
      <c r="V355" s="33">
        <f ca="1">P355*Drivers!$D$3</f>
        <v>65</v>
      </c>
      <c r="W355" s="33">
        <f>Q355*Drivers!$D$3</f>
        <v>0</v>
      </c>
      <c r="X355" s="33">
        <f t="shared" ca="1" si="268"/>
        <v>64.03</v>
      </c>
      <c r="Y355" s="33">
        <f t="shared" ca="1" si="269"/>
        <v>194.03</v>
      </c>
      <c r="Z355">
        <f t="shared" ca="1" si="270"/>
        <v>0</v>
      </c>
      <c r="AA355">
        <f t="shared" ca="1" si="199"/>
        <v>94.25</v>
      </c>
      <c r="AB355">
        <f t="shared" ca="1" si="200"/>
        <v>0</v>
      </c>
      <c r="AC355">
        <f t="shared" ca="1" si="201"/>
        <v>94.25</v>
      </c>
      <c r="AD355">
        <f t="shared" si="202"/>
        <v>0</v>
      </c>
      <c r="AE355">
        <f t="shared" ca="1" si="271"/>
        <v>80.037499999999994</v>
      </c>
      <c r="AF355">
        <f t="shared" ca="1" si="272"/>
        <v>268.53750000000002</v>
      </c>
    </row>
    <row r="356" spans="1:32">
      <c r="A356" t="str" cm="1">
        <f t="array" ref="A356">IF(ISBLANK($F356),"",INDEX(CVCompList[ID],_xlfn.XMATCH($F356,CVCompList[items],0)))</f>
        <v>CE2736</v>
      </c>
      <c r="E356">
        <v>3</v>
      </c>
      <c r="F356" t="s">
        <v>2909</v>
      </c>
      <c r="G356">
        <v>1</v>
      </c>
      <c r="H356">
        <v>1</v>
      </c>
      <c r="I356">
        <f t="shared" ca="1" si="266"/>
        <v>1</v>
      </c>
      <c r="J356">
        <f t="shared" ca="1" si="267"/>
        <v>1</v>
      </c>
      <c r="K356" s="10">
        <f>Drivers!$B$11</f>
        <v>0.25</v>
      </c>
      <c r="L356" s="10">
        <f>Drivers!$B$12</f>
        <v>0.45</v>
      </c>
      <c r="M356" s="37" cm="1">
        <f t="array" aca="1" ref="M356" ca="1">IF(ISBLANK($F356),"",INDEX(CVCompList[Design
'[h']],_xlfn.XMATCH($F356,CVCompList[items],0)))*I356</f>
        <v>0</v>
      </c>
      <c r="N356" s="37" cm="1">
        <f t="array" aca="1" ref="N356" ca="1">IF(ISBLANK($F356),"",INDEX(CVCompList[Construction
'[h']],_xlfn.XMATCH($F356,CVCompList[items],0)))*J356</f>
        <v>1</v>
      </c>
      <c r="O356" s="37" cm="1">
        <f t="array" aca="1" ref="O356" ca="1">IF(ISBLANK($F356),"",INDEX(CVCompList[Debug/Tryout '[h']],_xlfn.XMATCH($F356,CVCompList[items],0)))*J356</f>
        <v>0</v>
      </c>
      <c r="P356" s="37" cm="1">
        <f t="array" aca="1" ref="P356" ca="1">IF(ISBLANK($F356),"",INDEX(CVCompList[Installation
'[h']],_xlfn.XMATCH($F356,CVCompList[items],0)))*J356</f>
        <v>1</v>
      </c>
      <c r="Q356" s="37" cm="1">
        <f t="array" ref="Q356">IF(ISBLANK($F356),"",INDEX(CVCompList[Start up @ Client '[h']],_xlfn.XMATCH($F356,CVCompList[items],0)))*K356</f>
        <v>0</v>
      </c>
      <c r="R356" s="37" cm="1">
        <f t="array" ref="R356">IF(ISBLANK($F356),"",INDEX(CVCompList[Materail
Rate
 '[$/qua']],_xlfn.XMATCH($F356,CVCompList[items],0)))</f>
        <v>18.29</v>
      </c>
      <c r="S356" s="33">
        <f ca="1">M356*Drivers!$D$3</f>
        <v>0</v>
      </c>
      <c r="T356" s="33">
        <f ca="1">N356*Drivers!$D$3</f>
        <v>65</v>
      </c>
      <c r="U356" s="33">
        <f ca="1">O356*Drivers!$D$3</f>
        <v>0</v>
      </c>
      <c r="V356" s="33">
        <f ca="1">P356*Drivers!$D$3</f>
        <v>65</v>
      </c>
      <c r="W356" s="33">
        <f>Q356*Drivers!$D$3</f>
        <v>0</v>
      </c>
      <c r="X356" s="33">
        <f t="shared" ca="1" si="268"/>
        <v>18.29</v>
      </c>
      <c r="Y356" s="33">
        <f t="shared" ca="1" si="269"/>
        <v>148.29</v>
      </c>
      <c r="Z356">
        <f t="shared" ca="1" si="270"/>
        <v>0</v>
      </c>
      <c r="AA356">
        <f t="shared" ca="1" si="199"/>
        <v>94.25</v>
      </c>
      <c r="AB356">
        <f t="shared" ca="1" si="200"/>
        <v>0</v>
      </c>
      <c r="AC356">
        <f t="shared" ca="1" si="201"/>
        <v>94.25</v>
      </c>
      <c r="AD356">
        <f t="shared" si="202"/>
        <v>0</v>
      </c>
      <c r="AE356">
        <f t="shared" ca="1" si="271"/>
        <v>22.862499999999997</v>
      </c>
      <c r="AF356">
        <f t="shared" ca="1" si="272"/>
        <v>211.36250000000001</v>
      </c>
    </row>
    <row r="357" spans="1:32">
      <c r="A357" t="str" cm="1">
        <f t="array" ref="A357">IF(ISBLANK($F357),"",INDEX(CVCompList[ID],_xlfn.XMATCH($F357,CVCompList[items],0)))</f>
        <v>CE2854</v>
      </c>
      <c r="E357">
        <v>4</v>
      </c>
      <c r="F357" t="s">
        <v>3026</v>
      </c>
      <c r="G357">
        <v>1</v>
      </c>
      <c r="H357">
        <v>1</v>
      </c>
      <c r="I357">
        <f t="shared" ca="1" si="266"/>
        <v>1</v>
      </c>
      <c r="J357">
        <f t="shared" ca="1" si="267"/>
        <v>1</v>
      </c>
      <c r="K357" s="10">
        <f>Drivers!$B$11</f>
        <v>0.25</v>
      </c>
      <c r="L357" s="10">
        <f>Drivers!$B$12</f>
        <v>0.45</v>
      </c>
      <c r="M357" s="37" cm="1">
        <f t="array" aca="1" ref="M357" ca="1">IF(ISBLANK($F357),"",INDEX(CVCompList[Design
'[h']],_xlfn.XMATCH($F357,CVCompList[items],0)))*I357</f>
        <v>0</v>
      </c>
      <c r="N357" s="37" cm="1">
        <f t="array" aca="1" ref="N357" ca="1">IF(ISBLANK($F357),"",INDEX(CVCompList[Construction
'[h']],_xlfn.XMATCH($F357,CVCompList[items],0)))*J357</f>
        <v>0.5</v>
      </c>
      <c r="O357" s="37" cm="1">
        <f t="array" aca="1" ref="O357" ca="1">IF(ISBLANK($F357),"",INDEX(CVCompList[Debug/Tryout '[h']],_xlfn.XMATCH($F357,CVCompList[items],0)))*J357</f>
        <v>0</v>
      </c>
      <c r="P357" s="37" cm="1">
        <f t="array" aca="1" ref="P357" ca="1">IF(ISBLANK($F357),"",INDEX(CVCompList[Installation
'[h']],_xlfn.XMATCH($F357,CVCompList[items],0)))*J357</f>
        <v>0.5</v>
      </c>
      <c r="Q357" s="37" cm="1">
        <f t="array" ref="Q357">IF(ISBLANK($F357),"",INDEX(CVCompList[Start up @ Client '[h']],_xlfn.XMATCH($F357,CVCompList[items],0)))*K357</f>
        <v>0</v>
      </c>
      <c r="R357" s="37" cm="1">
        <f t="array" ref="R357">IF(ISBLANK($F357),"",INDEX(CVCompList[Materail
Rate
 '[$/qua']],_xlfn.XMATCH($F357,CVCompList[items],0)))</f>
        <v>16.25</v>
      </c>
      <c r="S357" s="33">
        <f ca="1">M357*Drivers!$D$3</f>
        <v>0</v>
      </c>
      <c r="T357" s="33">
        <f ca="1">N357*Drivers!$D$3</f>
        <v>32.5</v>
      </c>
      <c r="U357" s="33">
        <f ca="1">O357*Drivers!$D$3</f>
        <v>0</v>
      </c>
      <c r="V357" s="33">
        <f ca="1">P357*Drivers!$D$3</f>
        <v>32.5</v>
      </c>
      <c r="W357" s="33">
        <f>Q357*Drivers!$D$3</f>
        <v>0</v>
      </c>
      <c r="X357" s="33">
        <f t="shared" ca="1" si="268"/>
        <v>16.25</v>
      </c>
      <c r="Y357" s="33">
        <f t="shared" ca="1" si="269"/>
        <v>81.25</v>
      </c>
      <c r="Z357">
        <f t="shared" ca="1" si="270"/>
        <v>0</v>
      </c>
      <c r="AA357">
        <f t="shared" ca="1" si="199"/>
        <v>47.125</v>
      </c>
      <c r="AB357">
        <f t="shared" ca="1" si="200"/>
        <v>0</v>
      </c>
      <c r="AC357">
        <f t="shared" ca="1" si="201"/>
        <v>47.125</v>
      </c>
      <c r="AD357">
        <f t="shared" si="202"/>
        <v>0</v>
      </c>
      <c r="AE357">
        <f t="shared" ca="1" si="271"/>
        <v>20.3125</v>
      </c>
      <c r="AF357">
        <f t="shared" ca="1" si="272"/>
        <v>114.5625</v>
      </c>
    </row>
    <row r="358" spans="1:32">
      <c r="A358" t="str" cm="1">
        <f t="array" ref="A358">IF(ISBLANK($F358),"",INDEX(CVCompList[ID],_xlfn.XMATCH($F358,CVCompList[items],0)))</f>
        <v>CE2737</v>
      </c>
      <c r="E358">
        <v>5</v>
      </c>
      <c r="F358" t="s">
        <v>2910</v>
      </c>
      <c r="G358">
        <v>1</v>
      </c>
      <c r="H358">
        <v>1</v>
      </c>
      <c r="I358">
        <f t="shared" ca="1" si="266"/>
        <v>1</v>
      </c>
      <c r="J358">
        <f t="shared" ca="1" si="267"/>
        <v>1</v>
      </c>
      <c r="K358" s="10">
        <f>Drivers!$B$11</f>
        <v>0.25</v>
      </c>
      <c r="L358" s="10">
        <f>Drivers!$B$12</f>
        <v>0.45</v>
      </c>
      <c r="M358" s="37" cm="1">
        <f t="array" aca="1" ref="M358" ca="1">IF(ISBLANK($F358),"",INDEX(CVCompList[Design
'[h']],_xlfn.XMATCH($F358,CVCompList[items],0)))*I358</f>
        <v>0</v>
      </c>
      <c r="N358" s="37" cm="1">
        <f t="array" aca="1" ref="N358" ca="1">IF(ISBLANK($F358),"",INDEX(CVCompList[Construction
'[h']],_xlfn.XMATCH($F358,CVCompList[items],0)))*J358</f>
        <v>0.5</v>
      </c>
      <c r="O358" s="37" cm="1">
        <f t="array" aca="1" ref="O358" ca="1">IF(ISBLANK($F358),"",INDEX(CVCompList[Debug/Tryout '[h']],_xlfn.XMATCH($F358,CVCompList[items],0)))*J358</f>
        <v>0</v>
      </c>
      <c r="P358" s="37" cm="1">
        <f t="array" aca="1" ref="P358" ca="1">IF(ISBLANK($F358),"",INDEX(CVCompList[Installation
'[h']],_xlfn.XMATCH($F358,CVCompList[items],0)))*J358</f>
        <v>0.5</v>
      </c>
      <c r="Q358" s="37" cm="1">
        <f t="array" ref="Q358">IF(ISBLANK($F358),"",INDEX(CVCompList[Start up @ Client '[h']],_xlfn.XMATCH($F358,CVCompList[items],0)))*K358</f>
        <v>0</v>
      </c>
      <c r="R358" s="37" cm="1">
        <f t="array" ref="R358">IF(ISBLANK($F358),"",INDEX(CVCompList[Materail
Rate
 '[$/qua']],_xlfn.XMATCH($F358,CVCompList[items],0)))</f>
        <v>41.58</v>
      </c>
      <c r="S358" s="33">
        <f ca="1">M358*Drivers!$D$3</f>
        <v>0</v>
      </c>
      <c r="T358" s="33">
        <f ca="1">N358*Drivers!$D$3</f>
        <v>32.5</v>
      </c>
      <c r="U358" s="33">
        <f ca="1">O358*Drivers!$D$3</f>
        <v>0</v>
      </c>
      <c r="V358" s="33">
        <f ca="1">P358*Drivers!$D$3</f>
        <v>32.5</v>
      </c>
      <c r="W358" s="33">
        <f>Q358*Drivers!$D$3</f>
        <v>0</v>
      </c>
      <c r="X358" s="33">
        <f t="shared" ca="1" si="268"/>
        <v>41.58</v>
      </c>
      <c r="Y358" s="33">
        <f t="shared" ca="1" si="269"/>
        <v>106.58</v>
      </c>
      <c r="Z358">
        <f t="shared" ca="1" si="270"/>
        <v>0</v>
      </c>
      <c r="AA358">
        <f t="shared" ca="1" si="199"/>
        <v>47.125</v>
      </c>
      <c r="AB358">
        <f t="shared" ca="1" si="200"/>
        <v>0</v>
      </c>
      <c r="AC358">
        <f t="shared" ca="1" si="201"/>
        <v>47.125</v>
      </c>
      <c r="AD358">
        <f t="shared" si="202"/>
        <v>0</v>
      </c>
      <c r="AE358">
        <f t="shared" ca="1" si="271"/>
        <v>51.974999999999994</v>
      </c>
      <c r="AF358">
        <f t="shared" ca="1" si="272"/>
        <v>146.22499999999999</v>
      </c>
    </row>
    <row r="359" spans="1:32">
      <c r="A359" t="str" cm="1">
        <f t="array" ref="A359">IF(ISBLANK($F359),"",INDEX(CVCompList[ID],_xlfn.XMATCH($F359,CVCompList[items],0)))</f>
        <v>CE2851</v>
      </c>
      <c r="E359">
        <v>6</v>
      </c>
      <c r="F359" t="s">
        <v>3023</v>
      </c>
      <c r="G359">
        <v>1</v>
      </c>
      <c r="H359">
        <v>1</v>
      </c>
      <c r="I359">
        <f t="shared" ca="1" si="266"/>
        <v>1</v>
      </c>
      <c r="J359">
        <f t="shared" ca="1" si="267"/>
        <v>1</v>
      </c>
      <c r="K359" s="10">
        <f>Drivers!$B$11</f>
        <v>0.25</v>
      </c>
      <c r="L359" s="10">
        <f>Drivers!$B$12</f>
        <v>0.45</v>
      </c>
      <c r="M359" s="37" cm="1">
        <f t="array" aca="1" ref="M359" ca="1">IF(ISBLANK($F359),"",INDEX(CVCompList[Design
'[h']],_xlfn.XMATCH($F359,CVCompList[items],0)))*I359</f>
        <v>0</v>
      </c>
      <c r="N359" s="37" cm="1">
        <f t="array" aca="1" ref="N359" ca="1">IF(ISBLANK($F359),"",INDEX(CVCompList[Construction
'[h']],_xlfn.XMATCH($F359,CVCompList[items],0)))*J359</f>
        <v>0.5</v>
      </c>
      <c r="O359" s="37" cm="1">
        <f t="array" aca="1" ref="O359" ca="1">IF(ISBLANK($F359),"",INDEX(CVCompList[Debug/Tryout '[h']],_xlfn.XMATCH($F359,CVCompList[items],0)))*J359</f>
        <v>0</v>
      </c>
      <c r="P359" s="37" cm="1">
        <f t="array" aca="1" ref="P359" ca="1">IF(ISBLANK($F359),"",INDEX(CVCompList[Installation
'[h']],_xlfn.XMATCH($F359,CVCompList[items],0)))*J359</f>
        <v>0.5</v>
      </c>
      <c r="Q359" s="37" cm="1">
        <f t="array" ref="Q359">IF(ISBLANK($F359),"",INDEX(CVCompList[Start up @ Client '[h']],_xlfn.XMATCH($F359,CVCompList[items],0)))*K359</f>
        <v>0</v>
      </c>
      <c r="R359" s="37" cm="1">
        <f t="array" ref="R359">IF(ISBLANK($F359),"",INDEX(CVCompList[Materail
Rate
 '[$/qua']],_xlfn.XMATCH($F359,CVCompList[items],0)))</f>
        <v>37.28</v>
      </c>
      <c r="S359" s="33">
        <f ca="1">M359*Drivers!$D$3</f>
        <v>0</v>
      </c>
      <c r="T359" s="33">
        <f ca="1">N359*Drivers!$D$3</f>
        <v>32.5</v>
      </c>
      <c r="U359" s="33">
        <f ca="1">O359*Drivers!$D$3</f>
        <v>0</v>
      </c>
      <c r="V359" s="33">
        <f ca="1">P359*Drivers!$D$3</f>
        <v>32.5</v>
      </c>
      <c r="W359" s="33">
        <f>Q359*Drivers!$D$3</f>
        <v>0</v>
      </c>
      <c r="X359" s="33">
        <f t="shared" ca="1" si="268"/>
        <v>37.28</v>
      </c>
      <c r="Y359" s="33">
        <f t="shared" ca="1" si="269"/>
        <v>102.28</v>
      </c>
      <c r="Z359">
        <f t="shared" ca="1" si="270"/>
        <v>0</v>
      </c>
      <c r="AA359">
        <f t="shared" ca="1" si="199"/>
        <v>47.125</v>
      </c>
      <c r="AB359">
        <f t="shared" ca="1" si="200"/>
        <v>0</v>
      </c>
      <c r="AC359">
        <f t="shared" ca="1" si="201"/>
        <v>47.125</v>
      </c>
      <c r="AD359">
        <f t="shared" si="202"/>
        <v>0</v>
      </c>
      <c r="AE359">
        <f t="shared" ca="1" si="271"/>
        <v>46.6</v>
      </c>
      <c r="AF359">
        <f t="shared" ca="1" si="272"/>
        <v>140.85</v>
      </c>
    </row>
    <row r="360" spans="1:32">
      <c r="A360" t="str" cm="1">
        <f t="array" ref="A360">IF(ISBLANK($F360),"",INDEX(CVCompList[ID],_xlfn.XMATCH($F360,CVCompList[items],0)))</f>
        <v>CE2858</v>
      </c>
      <c r="E360">
        <v>7</v>
      </c>
      <c r="F360" t="s">
        <v>3030</v>
      </c>
      <c r="G360">
        <v>3</v>
      </c>
      <c r="H360">
        <v>3</v>
      </c>
      <c r="I360">
        <f t="shared" ca="1" si="266"/>
        <v>3</v>
      </c>
      <c r="J360">
        <f t="shared" ca="1" si="267"/>
        <v>3</v>
      </c>
      <c r="K360" s="10">
        <f>Drivers!$B$11</f>
        <v>0.25</v>
      </c>
      <c r="L360" s="10">
        <f>Drivers!$B$12</f>
        <v>0.45</v>
      </c>
      <c r="M360" s="37" cm="1">
        <f t="array" aca="1" ref="M360" ca="1">IF(ISBLANK($F360),"",INDEX(CVCompList[Design
'[h']],_xlfn.XMATCH($F360,CVCompList[items],0)))*I360</f>
        <v>0</v>
      </c>
      <c r="N360" s="37" cm="1">
        <f t="array" aca="1" ref="N360" ca="1">IF(ISBLANK($F360),"",INDEX(CVCompList[Construction
'[h']],_xlfn.XMATCH($F360,CVCompList[items],0)))*J360</f>
        <v>1.5</v>
      </c>
      <c r="O360" s="37" cm="1">
        <f t="array" aca="1" ref="O360" ca="1">IF(ISBLANK($F360),"",INDEX(CVCompList[Debug/Tryout '[h']],_xlfn.XMATCH($F360,CVCompList[items],0)))*J360</f>
        <v>0</v>
      </c>
      <c r="P360" s="37" cm="1">
        <f t="array" aca="1" ref="P360" ca="1">IF(ISBLANK($F360),"",INDEX(CVCompList[Installation
'[h']],_xlfn.XMATCH($F360,CVCompList[items],0)))*J360</f>
        <v>1.5</v>
      </c>
      <c r="Q360" s="37" cm="1">
        <f t="array" ref="Q360">IF(ISBLANK($F360),"",INDEX(CVCompList[Start up @ Client '[h']],_xlfn.XMATCH($F360,CVCompList[items],0)))*K360</f>
        <v>0</v>
      </c>
      <c r="R360" s="37" cm="1">
        <f t="array" ref="R360">IF(ISBLANK($F360),"",INDEX(CVCompList[Materail
Rate
 '[$/qua']],_xlfn.XMATCH($F360,CVCompList[items],0)))</f>
        <v>27.67</v>
      </c>
      <c r="S360" s="33">
        <f ca="1">M360*Drivers!$D$3</f>
        <v>0</v>
      </c>
      <c r="T360" s="33">
        <f ca="1">N360*Drivers!$D$3</f>
        <v>97.5</v>
      </c>
      <c r="U360" s="33">
        <f ca="1">O360*Drivers!$D$3</f>
        <v>0</v>
      </c>
      <c r="V360" s="33">
        <f ca="1">P360*Drivers!$D$3</f>
        <v>97.5</v>
      </c>
      <c r="W360" s="33">
        <f>Q360*Drivers!$D$3</f>
        <v>0</v>
      </c>
      <c r="X360" s="33">
        <f t="shared" ca="1" si="268"/>
        <v>83.01</v>
      </c>
      <c r="Y360" s="33">
        <f t="shared" ca="1" si="269"/>
        <v>278.01</v>
      </c>
      <c r="Z360">
        <f t="shared" ca="1" si="270"/>
        <v>0</v>
      </c>
      <c r="AA360">
        <f t="shared" ca="1" si="199"/>
        <v>141.375</v>
      </c>
      <c r="AB360">
        <f t="shared" ca="1" si="200"/>
        <v>0</v>
      </c>
      <c r="AC360">
        <f t="shared" ca="1" si="201"/>
        <v>141.375</v>
      </c>
      <c r="AD360">
        <f t="shared" si="202"/>
        <v>0</v>
      </c>
      <c r="AE360">
        <f t="shared" ca="1" si="271"/>
        <v>103.7625</v>
      </c>
      <c r="AF360">
        <f t="shared" ca="1" si="272"/>
        <v>386.51249999999999</v>
      </c>
    </row>
    <row r="361" spans="1:32">
      <c r="A361" t="str" cm="1">
        <f t="array" ref="A361">IF(ISBLANK($F361),"",INDEX(CVCompList[ID],_xlfn.XMATCH($F361,CVCompList[items],0)))</f>
        <v>CE2773</v>
      </c>
      <c r="E361">
        <v>8</v>
      </c>
      <c r="F361" t="s">
        <v>2946</v>
      </c>
      <c r="G361">
        <v>1</v>
      </c>
      <c r="H361">
        <v>1</v>
      </c>
      <c r="I361">
        <f t="shared" ca="1" si="266"/>
        <v>1</v>
      </c>
      <c r="J361">
        <f t="shared" ca="1" si="267"/>
        <v>1</v>
      </c>
      <c r="K361" s="10">
        <f>Drivers!$B$11</f>
        <v>0.25</v>
      </c>
      <c r="L361" s="10">
        <f>Drivers!$B$12</f>
        <v>0.45</v>
      </c>
      <c r="M361" s="37" cm="1">
        <f t="array" aca="1" ref="M361" ca="1">IF(ISBLANK($F361),"",INDEX(CVCompList[Design
'[h']],_xlfn.XMATCH($F361,CVCompList[items],0)))*I361</f>
        <v>0</v>
      </c>
      <c r="N361" s="37" cm="1">
        <f t="array" aca="1" ref="N361" ca="1">IF(ISBLANK($F361),"",INDEX(CVCompList[Construction
'[h']],_xlfn.XMATCH($F361,CVCompList[items],0)))*J361</f>
        <v>0.5</v>
      </c>
      <c r="O361" s="37" cm="1">
        <f t="array" aca="1" ref="O361" ca="1">IF(ISBLANK($F361),"",INDEX(CVCompList[Debug/Tryout '[h']],_xlfn.XMATCH($F361,CVCompList[items],0)))*J361</f>
        <v>0</v>
      </c>
      <c r="P361" s="37" cm="1">
        <f t="array" aca="1" ref="P361" ca="1">IF(ISBLANK($F361),"",INDEX(CVCompList[Installation
'[h']],_xlfn.XMATCH($F361,CVCompList[items],0)))*J361</f>
        <v>0.5</v>
      </c>
      <c r="Q361" s="37" cm="1">
        <f t="array" ref="Q361">IF(ISBLANK($F361),"",INDEX(CVCompList[Start up @ Client '[h']],_xlfn.XMATCH($F361,CVCompList[items],0)))*K361</f>
        <v>0</v>
      </c>
      <c r="R361" s="37" cm="1">
        <f t="array" ref="R361">IF(ISBLANK($F361),"",INDEX(CVCompList[Materail
Rate
 '[$/qua']],_xlfn.XMATCH($F361,CVCompList[items],0)))</f>
        <v>32.5</v>
      </c>
      <c r="S361" s="33">
        <f ca="1">M361*Drivers!$D$3</f>
        <v>0</v>
      </c>
      <c r="T361" s="33">
        <f ca="1">N361*Drivers!$D$3</f>
        <v>32.5</v>
      </c>
      <c r="U361" s="33">
        <f ca="1">O361*Drivers!$D$3</f>
        <v>0</v>
      </c>
      <c r="V361" s="33">
        <f ca="1">P361*Drivers!$D$3</f>
        <v>32.5</v>
      </c>
      <c r="W361" s="33">
        <f>Q361*Drivers!$D$3</f>
        <v>0</v>
      </c>
      <c r="X361" s="33">
        <f t="shared" ca="1" si="268"/>
        <v>32.5</v>
      </c>
      <c r="Y361" s="33">
        <f t="shared" ca="1" si="269"/>
        <v>97.5</v>
      </c>
      <c r="Z361">
        <f t="shared" ca="1" si="270"/>
        <v>0</v>
      </c>
      <c r="AA361">
        <f t="shared" ca="1" si="199"/>
        <v>47.125</v>
      </c>
      <c r="AB361">
        <f t="shared" ca="1" si="200"/>
        <v>0</v>
      </c>
      <c r="AC361">
        <f t="shared" ca="1" si="201"/>
        <v>47.125</v>
      </c>
      <c r="AD361">
        <f t="shared" si="202"/>
        <v>0</v>
      </c>
      <c r="AE361">
        <f t="shared" ca="1" si="271"/>
        <v>40.625</v>
      </c>
      <c r="AF361">
        <f t="shared" ca="1" si="272"/>
        <v>134.875</v>
      </c>
    </row>
    <row r="362" spans="1:32">
      <c r="A362" t="str" cm="1">
        <f t="array" ref="A362">IF(ISBLANK($F362),"",INDEX(CVCompList[ID],_xlfn.XMATCH($F362,CVCompList[items],0)))</f>
        <v>CE2779</v>
      </c>
      <c r="E362">
        <v>9</v>
      </c>
      <c r="F362" t="s">
        <v>2952</v>
      </c>
      <c r="G362">
        <v>1</v>
      </c>
      <c r="H362">
        <v>1</v>
      </c>
      <c r="I362">
        <f t="shared" ca="1" si="266"/>
        <v>1</v>
      </c>
      <c r="J362">
        <f t="shared" ca="1" si="267"/>
        <v>1</v>
      </c>
      <c r="K362" s="10">
        <f>Drivers!$B$11</f>
        <v>0.25</v>
      </c>
      <c r="L362" s="10">
        <f>Drivers!$B$12</f>
        <v>0.45</v>
      </c>
      <c r="M362" s="37" cm="1">
        <f t="array" aca="1" ref="M362" ca="1">IF(ISBLANK($F362),"",INDEX(CVCompList[Design
'[h']],_xlfn.XMATCH($F362,CVCompList[items],0)))*I362</f>
        <v>0</v>
      </c>
      <c r="N362" s="37" cm="1">
        <f t="array" aca="1" ref="N362" ca="1">IF(ISBLANK($F362),"",INDEX(CVCompList[Construction
'[h']],_xlfn.XMATCH($F362,CVCompList[items],0)))*J362</f>
        <v>0</v>
      </c>
      <c r="O362" s="37" cm="1">
        <f t="array" aca="1" ref="O362" ca="1">IF(ISBLANK($F362),"",INDEX(CVCompList[Debug/Tryout '[h']],_xlfn.XMATCH($F362,CVCompList[items],0)))*J362</f>
        <v>0</v>
      </c>
      <c r="P362" s="37" cm="1">
        <f t="array" aca="1" ref="P362" ca="1">IF(ISBLANK($F362),"",INDEX(CVCompList[Installation
'[h']],_xlfn.XMATCH($F362,CVCompList[items],0)))*J362</f>
        <v>0</v>
      </c>
      <c r="Q362" s="37" cm="1">
        <f t="array" ref="Q362">IF(ISBLANK($F362),"",INDEX(CVCompList[Start up @ Client '[h']],_xlfn.XMATCH($F362,CVCompList[items],0)))*K362</f>
        <v>0</v>
      </c>
      <c r="R362" s="37" cm="1">
        <f t="array" ref="R362">IF(ISBLANK($F362),"",INDEX(CVCompList[Materail
Rate
 '[$/qua']],_xlfn.XMATCH($F362,CVCompList[items],0)))</f>
        <v>30</v>
      </c>
      <c r="S362" s="33">
        <f ca="1">M362*Drivers!$D$3</f>
        <v>0</v>
      </c>
      <c r="T362" s="33">
        <f ca="1">N362*Drivers!$D$3</f>
        <v>0</v>
      </c>
      <c r="U362" s="33">
        <f ca="1">O362*Drivers!$D$3</f>
        <v>0</v>
      </c>
      <c r="V362" s="33">
        <f ca="1">P362*Drivers!$D$3</f>
        <v>0</v>
      </c>
      <c r="W362" s="33">
        <f>Q362*Drivers!$D$3</f>
        <v>0</v>
      </c>
      <c r="X362" s="33">
        <f t="shared" ca="1" si="268"/>
        <v>30</v>
      </c>
      <c r="Y362" s="33">
        <f t="shared" ca="1" si="269"/>
        <v>30</v>
      </c>
      <c r="Z362">
        <f t="shared" ca="1" si="270"/>
        <v>0</v>
      </c>
      <c r="AA362">
        <f t="shared" ca="1" si="199"/>
        <v>0</v>
      </c>
      <c r="AB362">
        <f t="shared" ca="1" si="200"/>
        <v>0</v>
      </c>
      <c r="AC362">
        <f t="shared" ca="1" si="201"/>
        <v>0</v>
      </c>
      <c r="AD362">
        <f t="shared" si="202"/>
        <v>0</v>
      </c>
      <c r="AE362">
        <f t="shared" ca="1" si="271"/>
        <v>37.5</v>
      </c>
      <c r="AF362">
        <f t="shared" ca="1" si="272"/>
        <v>37.5</v>
      </c>
    </row>
    <row r="363" spans="1:32" s="7" customFormat="1">
      <c r="B363" s="7" t="s">
        <v>3162</v>
      </c>
      <c r="C363" s="7">
        <v>1</v>
      </c>
      <c r="D363" s="7">
        <v>1</v>
      </c>
      <c r="K363" s="18"/>
      <c r="L363" s="18"/>
      <c r="M363" s="36">
        <f ca="1">SUM(M364:M365)</f>
        <v>0</v>
      </c>
      <c r="N363" s="36">
        <f ca="1">SUM(N364:N365)</f>
        <v>2.5</v>
      </c>
      <c r="O363" s="36">
        <f ca="1">SUM(O364:O365)</f>
        <v>0</v>
      </c>
      <c r="P363" s="36">
        <f ca="1">SUM(P364:P365)</f>
        <v>2.5</v>
      </c>
      <c r="Q363" s="36">
        <f>SUM(Q364:Q365)</f>
        <v>0</v>
      </c>
      <c r="R363" s="36"/>
      <c r="S363" s="35">
        <f t="shared" ref="S363:AF363" ca="1" si="273">SUM(S364:S365)</f>
        <v>0</v>
      </c>
      <c r="T363" s="35">
        <f t="shared" ca="1" si="273"/>
        <v>162.5</v>
      </c>
      <c r="U363" s="35">
        <f ca="1">SUM(U364:U365)</f>
        <v>0</v>
      </c>
      <c r="V363" s="35">
        <f t="shared" ca="1" si="273"/>
        <v>162.5</v>
      </c>
      <c r="W363" s="35">
        <f>SUM(W364:W365)</f>
        <v>0</v>
      </c>
      <c r="X363" s="35">
        <f t="shared" ca="1" si="273"/>
        <v>555.34</v>
      </c>
      <c r="Y363" s="35">
        <f t="shared" ca="1" si="273"/>
        <v>880.34</v>
      </c>
      <c r="Z363" s="7">
        <f t="shared" ca="1" si="273"/>
        <v>0</v>
      </c>
      <c r="AA363" s="7">
        <f t="shared" ca="1" si="273"/>
        <v>235.625</v>
      </c>
      <c r="AB363" s="7">
        <f ca="1">SUM(AB364:AB365)</f>
        <v>0</v>
      </c>
      <c r="AC363" s="7">
        <f t="shared" ca="1" si="273"/>
        <v>235.625</v>
      </c>
      <c r="AD363" s="7">
        <f>SUM(AD364:AD365)</f>
        <v>0</v>
      </c>
      <c r="AE363" s="7">
        <f t="shared" ca="1" si="273"/>
        <v>694.17499999999995</v>
      </c>
      <c r="AF363" s="7">
        <f t="shared" ca="1" si="273"/>
        <v>1165.425</v>
      </c>
    </row>
    <row r="364" spans="1:32">
      <c r="A364" t="str" cm="1">
        <f t="array" ref="A364">IF(ISBLANK($F364),"",INDEX(CVCompList[ID],_xlfn.XMATCH($F364,CVCompList[items],0)))</f>
        <v>CE2765</v>
      </c>
      <c r="E364">
        <v>1</v>
      </c>
      <c r="F364" t="s">
        <v>2938</v>
      </c>
      <c r="G364">
        <v>1</v>
      </c>
      <c r="H364">
        <v>1</v>
      </c>
      <c r="I364">
        <f ca="1">IF(ISBLANK(G364),"",G364*OFFSET(I364,-E364,-6))</f>
        <v>1</v>
      </c>
      <c r="J364">
        <f ca="1">IF(ISBLANK(H364),"",H364*OFFSET(J364,-E364,-6))</f>
        <v>1</v>
      </c>
      <c r="K364" s="10">
        <f>Drivers!$B$11</f>
        <v>0.25</v>
      </c>
      <c r="L364" s="10">
        <f>Drivers!$B$12</f>
        <v>0.45</v>
      </c>
      <c r="M364" s="37" cm="1">
        <f t="array" aca="1" ref="M364" ca="1">IF(ISBLANK($F364),"",INDEX(CVCompList[Design
'[h']],_xlfn.XMATCH($F364,CVCompList[items],0)))*I364</f>
        <v>0</v>
      </c>
      <c r="N364" s="37" cm="1">
        <f t="array" aca="1" ref="N364" ca="1">IF(ISBLANK($F364),"",INDEX(CVCompList[Construction
'[h']],_xlfn.XMATCH($F364,CVCompList[items],0)))*J364</f>
        <v>1.5</v>
      </c>
      <c r="O364" s="37" cm="1">
        <f t="array" aca="1" ref="O364" ca="1">IF(ISBLANK($F364),"",INDEX(CVCompList[Debug/Tryout '[h']],_xlfn.XMATCH($F364,CVCompList[items],0)))*J364</f>
        <v>0</v>
      </c>
      <c r="P364" s="37" cm="1">
        <f t="array" aca="1" ref="P364" ca="1">IF(ISBLANK($F364),"",INDEX(CVCompList[Installation
'[h']],_xlfn.XMATCH($F364,CVCompList[items],0)))*J364</f>
        <v>1.5</v>
      </c>
      <c r="Q364" s="37" cm="1">
        <f t="array" ref="Q364">IF(ISBLANK($F364),"",INDEX(CVCompList[Start up @ Client '[h']],_xlfn.XMATCH($F364,CVCompList[items],0)))*K364</f>
        <v>0</v>
      </c>
      <c r="R364" s="37" cm="1">
        <f t="array" ref="R364">IF(ISBLANK($F364),"",INDEX(CVCompList[Materail
Rate
 '[$/qua']],_xlfn.XMATCH($F364,CVCompList[items],0)))</f>
        <v>500</v>
      </c>
      <c r="S364" s="33">
        <f ca="1">M364*Drivers!$D$3</f>
        <v>0</v>
      </c>
      <c r="T364" s="33">
        <f ca="1">N364*Drivers!$D$3</f>
        <v>97.5</v>
      </c>
      <c r="U364" s="33">
        <f ca="1">O364*Drivers!$D$3</f>
        <v>0</v>
      </c>
      <c r="V364" s="33">
        <f ca="1">P364*Drivers!$D$3</f>
        <v>97.5</v>
      </c>
      <c r="W364" s="33">
        <f>Q364*Drivers!$D$3</f>
        <v>0</v>
      </c>
      <c r="X364" s="33">
        <f ca="1">R364*J364</f>
        <v>500</v>
      </c>
      <c r="Y364" s="33">
        <f ca="1">SUM(S364:X364)</f>
        <v>695</v>
      </c>
      <c r="Z364">
        <f ca="1">S364*($L364+1)</f>
        <v>0</v>
      </c>
      <c r="AA364">
        <f t="shared" ca="1" si="199"/>
        <v>141.375</v>
      </c>
      <c r="AB364">
        <f t="shared" ca="1" si="200"/>
        <v>0</v>
      </c>
      <c r="AC364">
        <f t="shared" ca="1" si="201"/>
        <v>141.375</v>
      </c>
      <c r="AD364">
        <f t="shared" si="202"/>
        <v>0</v>
      </c>
      <c r="AE364">
        <f ca="1">X364*(K364+1)</f>
        <v>625</v>
      </c>
      <c r="AF364">
        <f ca="1">SUM(Z364:AE364)</f>
        <v>907.75</v>
      </c>
    </row>
    <row r="365" spans="1:32">
      <c r="A365" t="str" cm="1">
        <f t="array" ref="A365">IF(ISBLANK($F365),"",INDEX(CVCompList[ID],_xlfn.XMATCH($F365,CVCompList[items],0)))</f>
        <v>CE2858</v>
      </c>
      <c r="E365">
        <v>2</v>
      </c>
      <c r="F365" t="s">
        <v>3030</v>
      </c>
      <c r="G365">
        <v>2</v>
      </c>
      <c r="H365">
        <v>2</v>
      </c>
      <c r="I365">
        <f ca="1">IF(ISBLANK(G365),"",G365*OFFSET(I365,-E365,-6))</f>
        <v>2</v>
      </c>
      <c r="J365">
        <f ca="1">IF(ISBLANK(H365),"",H365*OFFSET(J365,-E365,-6))</f>
        <v>2</v>
      </c>
      <c r="K365" s="10">
        <f>Drivers!$B$11</f>
        <v>0.25</v>
      </c>
      <c r="L365" s="10">
        <f>Drivers!$B$12</f>
        <v>0.45</v>
      </c>
      <c r="M365" s="37" cm="1">
        <f t="array" aca="1" ref="M365" ca="1">IF(ISBLANK($F365),"",INDEX(CVCompList[Design
'[h']],_xlfn.XMATCH($F365,CVCompList[items],0)))*I365</f>
        <v>0</v>
      </c>
      <c r="N365" s="37" cm="1">
        <f t="array" aca="1" ref="N365" ca="1">IF(ISBLANK($F365),"",INDEX(CVCompList[Construction
'[h']],_xlfn.XMATCH($F365,CVCompList[items],0)))*J365</f>
        <v>1</v>
      </c>
      <c r="O365" s="37" cm="1">
        <f t="array" aca="1" ref="O365" ca="1">IF(ISBLANK($F365),"",INDEX(CVCompList[Debug/Tryout '[h']],_xlfn.XMATCH($F365,CVCompList[items],0)))*J365</f>
        <v>0</v>
      </c>
      <c r="P365" s="37" cm="1">
        <f t="array" aca="1" ref="P365" ca="1">IF(ISBLANK($F365),"",INDEX(CVCompList[Installation
'[h']],_xlfn.XMATCH($F365,CVCompList[items],0)))*J365</f>
        <v>1</v>
      </c>
      <c r="Q365" s="37" cm="1">
        <f t="array" ref="Q365">IF(ISBLANK($F365),"",INDEX(CVCompList[Start up @ Client '[h']],_xlfn.XMATCH($F365,CVCompList[items],0)))*K365</f>
        <v>0</v>
      </c>
      <c r="R365" s="37" cm="1">
        <f t="array" ref="R365">IF(ISBLANK($F365),"",INDEX(CVCompList[Materail
Rate
 '[$/qua']],_xlfn.XMATCH($F365,CVCompList[items],0)))</f>
        <v>27.67</v>
      </c>
      <c r="S365" s="33">
        <f ca="1">M365*Drivers!$D$3</f>
        <v>0</v>
      </c>
      <c r="T365" s="33">
        <f ca="1">N365*Drivers!$D$3</f>
        <v>65</v>
      </c>
      <c r="U365" s="33">
        <f ca="1">O365*Drivers!$D$3</f>
        <v>0</v>
      </c>
      <c r="V365" s="33">
        <f ca="1">P365*Drivers!$D$3</f>
        <v>65</v>
      </c>
      <c r="W365" s="33">
        <f>Q365*Drivers!$D$3</f>
        <v>0</v>
      </c>
      <c r="X365" s="33">
        <f ca="1">R365*J365</f>
        <v>55.34</v>
      </c>
      <c r="Y365" s="33">
        <f ca="1">SUM(S365:X365)</f>
        <v>185.34</v>
      </c>
      <c r="Z365">
        <f ca="1">S365*($L365+1)</f>
        <v>0</v>
      </c>
      <c r="AA365">
        <f t="shared" ca="1" si="199"/>
        <v>94.25</v>
      </c>
      <c r="AB365">
        <f t="shared" ca="1" si="200"/>
        <v>0</v>
      </c>
      <c r="AC365">
        <f t="shared" ca="1" si="201"/>
        <v>94.25</v>
      </c>
      <c r="AD365">
        <f t="shared" si="202"/>
        <v>0</v>
      </c>
      <c r="AE365">
        <f ca="1">X365*(K365+1)</f>
        <v>69.175000000000011</v>
      </c>
      <c r="AF365">
        <f ca="1">SUM(Z365:AE365)</f>
        <v>257.67500000000001</v>
      </c>
    </row>
    <row r="366" spans="1:32" s="7" customFormat="1">
      <c r="B366" s="7" t="s">
        <v>3163</v>
      </c>
      <c r="C366" s="7">
        <v>1</v>
      </c>
      <c r="D366" s="7">
        <v>1</v>
      </c>
      <c r="K366" s="18"/>
      <c r="L366" s="18"/>
      <c r="M366" s="36">
        <f ca="1">SUM(M367:M375)</f>
        <v>0</v>
      </c>
      <c r="N366" s="36">
        <f ca="1">SUM(N367:N375)</f>
        <v>12.5</v>
      </c>
      <c r="O366" s="36">
        <f ca="1">SUM(O367:O375)</f>
        <v>0</v>
      </c>
      <c r="P366" s="36">
        <f ca="1">SUM(P367:P375)</f>
        <v>12.5</v>
      </c>
      <c r="Q366" s="36">
        <f>SUM(Q367:Q375)</f>
        <v>0</v>
      </c>
      <c r="R366" s="36"/>
      <c r="S366" s="35">
        <f t="shared" ref="S366:AF366" ca="1" si="274">SUM(S367:S375)</f>
        <v>0</v>
      </c>
      <c r="T366" s="35">
        <f t="shared" ca="1" si="274"/>
        <v>812.5</v>
      </c>
      <c r="U366" s="35">
        <f ca="1">SUM(U367:U375)</f>
        <v>0</v>
      </c>
      <c r="V366" s="35">
        <f t="shared" ca="1" si="274"/>
        <v>812.5</v>
      </c>
      <c r="W366" s="35">
        <f>SUM(W367:W375)</f>
        <v>0</v>
      </c>
      <c r="X366" s="35">
        <f t="shared" ca="1" si="274"/>
        <v>601.34</v>
      </c>
      <c r="Y366" s="35">
        <f t="shared" ca="1" si="274"/>
        <v>2226.34</v>
      </c>
      <c r="Z366" s="7">
        <f t="shared" ca="1" si="274"/>
        <v>0</v>
      </c>
      <c r="AA366" s="7">
        <f t="shared" ca="1" si="274"/>
        <v>1178.125</v>
      </c>
      <c r="AB366" s="7">
        <f ca="1">SUM(AB367:AB375)</f>
        <v>0</v>
      </c>
      <c r="AC366" s="7">
        <f t="shared" ca="1" si="274"/>
        <v>1178.125</v>
      </c>
      <c r="AD366" s="7">
        <f>SUM(AD367:AD375)</f>
        <v>0</v>
      </c>
      <c r="AE366" s="7">
        <f t="shared" ca="1" si="274"/>
        <v>751.67500000000007</v>
      </c>
      <c r="AF366" s="7">
        <f t="shared" ca="1" si="274"/>
        <v>3107.9250000000002</v>
      </c>
    </row>
    <row r="367" spans="1:32">
      <c r="A367" t="str" cm="1">
        <f t="array" ref="A367">IF(ISBLANK($F367),"",INDEX(CVCompList[ID],_xlfn.XMATCH($F367,CVCompList[items],0)))</f>
        <v>CE2766</v>
      </c>
      <c r="E367">
        <v>1</v>
      </c>
      <c r="F367" t="s">
        <v>2939</v>
      </c>
      <c r="G367">
        <v>1</v>
      </c>
      <c r="H367">
        <v>1</v>
      </c>
      <c r="I367">
        <f t="shared" ref="I367:I375" ca="1" si="275">IF(ISBLANK(G367),"",G367*OFFSET(I367,-E367,-6))</f>
        <v>1</v>
      </c>
      <c r="J367">
        <f t="shared" ref="J367:J375" ca="1" si="276">IF(ISBLANK(H367),"",H367*OFFSET(J367,-E367,-6))</f>
        <v>1</v>
      </c>
      <c r="K367" s="10">
        <f>Drivers!$B$11</f>
        <v>0.25</v>
      </c>
      <c r="L367" s="10">
        <f>Drivers!$B$12</f>
        <v>0.45</v>
      </c>
      <c r="M367" s="37" cm="1">
        <f t="array" aca="1" ref="M367" ca="1">IF(ISBLANK($F367),"",INDEX(CVCompList[Design
'[h']],_xlfn.XMATCH($F367,CVCompList[items],0)))*I367</f>
        <v>0</v>
      </c>
      <c r="N367" s="37" cm="1">
        <f t="array" aca="1" ref="N367" ca="1">IF(ISBLANK($F367),"",INDEX(CVCompList[Construction
'[h']],_xlfn.XMATCH($F367,CVCompList[items],0)))*J367</f>
        <v>5.5</v>
      </c>
      <c r="O367" s="37" cm="1">
        <f t="array" aca="1" ref="O367" ca="1">IF(ISBLANK($F367),"",INDEX(CVCompList[Debug/Tryout '[h']],_xlfn.XMATCH($F367,CVCompList[items],0)))*J367</f>
        <v>0</v>
      </c>
      <c r="P367" s="37" cm="1">
        <f t="array" aca="1" ref="P367" ca="1">IF(ISBLANK($F367),"",INDEX(CVCompList[Installation
'[h']],_xlfn.XMATCH($F367,CVCompList[items],0)))*J367</f>
        <v>5.5</v>
      </c>
      <c r="Q367" s="37" cm="1">
        <f t="array" ref="Q367">IF(ISBLANK($F367),"",INDEX(CVCompList[Start up @ Client '[h']],_xlfn.XMATCH($F367,CVCompList[items],0)))*K367</f>
        <v>0</v>
      </c>
      <c r="R367" s="37" cm="1">
        <f t="array" ref="R367">IF(ISBLANK($F367),"",INDEX(CVCompList[Materail
Rate
 '[$/qua']],_xlfn.XMATCH($F367,CVCompList[items],0)))</f>
        <v>0</v>
      </c>
      <c r="S367" s="33">
        <f ca="1">M367*Drivers!$D$3</f>
        <v>0</v>
      </c>
      <c r="T367" s="33">
        <f ca="1">N367*Drivers!$D$3</f>
        <v>357.5</v>
      </c>
      <c r="U367" s="33">
        <f ca="1">O367*Drivers!$D$3</f>
        <v>0</v>
      </c>
      <c r="V367" s="33">
        <f ca="1">P367*Drivers!$D$3</f>
        <v>357.5</v>
      </c>
      <c r="W367" s="33">
        <f>Q367*Drivers!$D$3</f>
        <v>0</v>
      </c>
      <c r="X367" s="33">
        <f t="shared" ref="X367:X375" ca="1" si="277">R367*J367</f>
        <v>0</v>
      </c>
      <c r="Y367" s="33">
        <f t="shared" ref="Y367:Y375" ca="1" si="278">SUM(S367:X367)</f>
        <v>715</v>
      </c>
      <c r="Z367">
        <f t="shared" ref="Z367:Z375" ca="1" si="279">S367*($L367+1)</f>
        <v>0</v>
      </c>
      <c r="AA367">
        <f t="shared" ca="1" si="199"/>
        <v>518.375</v>
      </c>
      <c r="AB367">
        <f t="shared" ca="1" si="200"/>
        <v>0</v>
      </c>
      <c r="AC367">
        <f t="shared" ca="1" si="201"/>
        <v>518.375</v>
      </c>
      <c r="AD367">
        <f t="shared" si="202"/>
        <v>0</v>
      </c>
      <c r="AE367">
        <f t="shared" ref="AE367:AE375" ca="1" si="280">X367*(K367+1)</f>
        <v>0</v>
      </c>
      <c r="AF367">
        <f t="shared" ref="AF367:AF375" ca="1" si="281">SUM(Z367:AE367)</f>
        <v>1036.75</v>
      </c>
    </row>
    <row r="368" spans="1:32">
      <c r="A368" t="str" cm="1">
        <f t="array" ref="A368">IF(ISBLANK($F368),"",INDEX(CVCompList[ID],_xlfn.XMATCH($F368,CVCompList[items],0)))</f>
        <v>CE2731</v>
      </c>
      <c r="E368">
        <v>2</v>
      </c>
      <c r="F368" t="s">
        <v>2904</v>
      </c>
      <c r="G368">
        <v>2</v>
      </c>
      <c r="H368">
        <v>2</v>
      </c>
      <c r="I368">
        <f t="shared" ca="1" si="275"/>
        <v>2</v>
      </c>
      <c r="J368">
        <f t="shared" ca="1" si="276"/>
        <v>2</v>
      </c>
      <c r="K368" s="10">
        <f>Drivers!$B$11</f>
        <v>0.25</v>
      </c>
      <c r="L368" s="10">
        <f>Drivers!$B$12</f>
        <v>0.45</v>
      </c>
      <c r="M368" s="37" cm="1">
        <f t="array" aca="1" ref="M368" ca="1">IF(ISBLANK($F368),"",INDEX(CVCompList[Design
'[h']],_xlfn.XMATCH($F368,CVCompList[items],0)))*I368</f>
        <v>0</v>
      </c>
      <c r="N368" s="37" cm="1">
        <f t="array" aca="1" ref="N368" ca="1">IF(ISBLANK($F368),"",INDEX(CVCompList[Construction
'[h']],_xlfn.XMATCH($F368,CVCompList[items],0)))*J368</f>
        <v>2</v>
      </c>
      <c r="O368" s="37" cm="1">
        <f t="array" aca="1" ref="O368" ca="1">IF(ISBLANK($F368),"",INDEX(CVCompList[Debug/Tryout '[h']],_xlfn.XMATCH($F368,CVCompList[items],0)))*J368</f>
        <v>0</v>
      </c>
      <c r="P368" s="37" cm="1">
        <f t="array" aca="1" ref="P368" ca="1">IF(ISBLANK($F368),"",INDEX(CVCompList[Installation
'[h']],_xlfn.XMATCH($F368,CVCompList[items],0)))*J368</f>
        <v>2</v>
      </c>
      <c r="Q368" s="37" cm="1">
        <f t="array" ref="Q368">IF(ISBLANK($F368),"",INDEX(CVCompList[Start up @ Client '[h']],_xlfn.XMATCH($F368,CVCompList[items],0)))*K368</f>
        <v>0</v>
      </c>
      <c r="R368" s="37" cm="1">
        <f t="array" ref="R368">IF(ISBLANK($F368),"",INDEX(CVCompList[Materail
Rate
 '[$/qua']],_xlfn.XMATCH($F368,CVCompList[items],0)))</f>
        <v>97.5</v>
      </c>
      <c r="S368" s="33">
        <f ca="1">M368*Drivers!$D$3</f>
        <v>0</v>
      </c>
      <c r="T368" s="33">
        <f ca="1">N368*Drivers!$D$3</f>
        <v>130</v>
      </c>
      <c r="U368" s="33">
        <f ca="1">O368*Drivers!$D$3</f>
        <v>0</v>
      </c>
      <c r="V368" s="33">
        <f ca="1">P368*Drivers!$D$3</f>
        <v>130</v>
      </c>
      <c r="W368" s="33">
        <f>Q368*Drivers!$D$3</f>
        <v>0</v>
      </c>
      <c r="X368" s="33">
        <f t="shared" ca="1" si="277"/>
        <v>195</v>
      </c>
      <c r="Y368" s="33">
        <f t="shared" ca="1" si="278"/>
        <v>455</v>
      </c>
      <c r="Z368">
        <f t="shared" ca="1" si="279"/>
        <v>0</v>
      </c>
      <c r="AA368">
        <f t="shared" ca="1" si="199"/>
        <v>188.5</v>
      </c>
      <c r="AB368">
        <f t="shared" ca="1" si="200"/>
        <v>0</v>
      </c>
      <c r="AC368">
        <f t="shared" ca="1" si="201"/>
        <v>188.5</v>
      </c>
      <c r="AD368">
        <f t="shared" si="202"/>
        <v>0</v>
      </c>
      <c r="AE368">
        <f t="shared" ca="1" si="280"/>
        <v>243.75</v>
      </c>
      <c r="AF368">
        <f t="shared" ca="1" si="281"/>
        <v>620.75</v>
      </c>
    </row>
    <row r="369" spans="1:32">
      <c r="A369" t="str" cm="1">
        <f t="array" ref="A369">IF(ISBLANK($F369),"",INDEX(CVCompList[ID],_xlfn.XMATCH($F369,CVCompList[items],0)))</f>
        <v>CE2735</v>
      </c>
      <c r="E369">
        <v>3</v>
      </c>
      <c r="F369" t="s">
        <v>2908</v>
      </c>
      <c r="G369">
        <v>1</v>
      </c>
      <c r="H369">
        <v>1</v>
      </c>
      <c r="I369">
        <f t="shared" ca="1" si="275"/>
        <v>1</v>
      </c>
      <c r="J369">
        <f t="shared" ca="1" si="276"/>
        <v>1</v>
      </c>
      <c r="K369" s="10">
        <f>Drivers!$B$11</f>
        <v>0.25</v>
      </c>
      <c r="L369" s="10">
        <f>Drivers!$B$12</f>
        <v>0.45</v>
      </c>
      <c r="M369" s="37" cm="1">
        <f t="array" aca="1" ref="M369" ca="1">IF(ISBLANK($F369),"",INDEX(CVCompList[Design
'[h']],_xlfn.XMATCH($F369,CVCompList[items],0)))*I369</f>
        <v>0</v>
      </c>
      <c r="N369" s="37" cm="1">
        <f t="array" aca="1" ref="N369" ca="1">IF(ISBLANK($F369),"",INDEX(CVCompList[Construction
'[h']],_xlfn.XMATCH($F369,CVCompList[items],0)))*J369</f>
        <v>1</v>
      </c>
      <c r="O369" s="37" cm="1">
        <f t="array" aca="1" ref="O369" ca="1">IF(ISBLANK($F369),"",INDEX(CVCompList[Debug/Tryout '[h']],_xlfn.XMATCH($F369,CVCompList[items],0)))*J369</f>
        <v>0</v>
      </c>
      <c r="P369" s="37" cm="1">
        <f t="array" aca="1" ref="P369" ca="1">IF(ISBLANK($F369),"",INDEX(CVCompList[Installation
'[h']],_xlfn.XMATCH($F369,CVCompList[items],0)))*J369</f>
        <v>1</v>
      </c>
      <c r="Q369" s="37" cm="1">
        <f t="array" ref="Q369">IF(ISBLANK($F369),"",INDEX(CVCompList[Start up @ Client '[h']],_xlfn.XMATCH($F369,CVCompList[items],0)))*K369</f>
        <v>0</v>
      </c>
      <c r="R369" s="37" cm="1">
        <f t="array" ref="R369">IF(ISBLANK($F369),"",INDEX(CVCompList[Materail
Rate
 '[$/qua']],_xlfn.XMATCH($F369,CVCompList[items],0)))</f>
        <v>64.03</v>
      </c>
      <c r="S369" s="33">
        <f ca="1">M369*Drivers!$D$3</f>
        <v>0</v>
      </c>
      <c r="T369" s="33">
        <f ca="1">N369*Drivers!$D$3</f>
        <v>65</v>
      </c>
      <c r="U369" s="33">
        <f ca="1">O369*Drivers!$D$3</f>
        <v>0</v>
      </c>
      <c r="V369" s="33">
        <f ca="1">P369*Drivers!$D$3</f>
        <v>65</v>
      </c>
      <c r="W369" s="33">
        <f>Q369*Drivers!$D$3</f>
        <v>0</v>
      </c>
      <c r="X369" s="33">
        <f t="shared" ca="1" si="277"/>
        <v>64.03</v>
      </c>
      <c r="Y369" s="33">
        <f t="shared" ca="1" si="278"/>
        <v>194.03</v>
      </c>
      <c r="Z369">
        <f t="shared" ca="1" si="279"/>
        <v>0</v>
      </c>
      <c r="AA369">
        <f t="shared" ca="1" si="199"/>
        <v>94.25</v>
      </c>
      <c r="AB369">
        <f t="shared" ca="1" si="200"/>
        <v>0</v>
      </c>
      <c r="AC369">
        <f t="shared" ca="1" si="201"/>
        <v>94.25</v>
      </c>
      <c r="AD369">
        <f t="shared" si="202"/>
        <v>0</v>
      </c>
      <c r="AE369">
        <f t="shared" ca="1" si="280"/>
        <v>80.037499999999994</v>
      </c>
      <c r="AF369">
        <f t="shared" ca="1" si="281"/>
        <v>268.53750000000002</v>
      </c>
    </row>
    <row r="370" spans="1:32">
      <c r="A370" t="str" cm="1">
        <f t="array" ref="A370">IF(ISBLANK($F370),"",INDEX(CVCompList[ID],_xlfn.XMATCH($F370,CVCompList[items],0)))</f>
        <v>CE2736</v>
      </c>
      <c r="E370">
        <v>4</v>
      </c>
      <c r="F370" t="s">
        <v>2909</v>
      </c>
      <c r="G370">
        <v>1</v>
      </c>
      <c r="H370">
        <v>1</v>
      </c>
      <c r="I370">
        <f t="shared" ca="1" si="275"/>
        <v>1</v>
      </c>
      <c r="J370">
        <f t="shared" ca="1" si="276"/>
        <v>1</v>
      </c>
      <c r="K370" s="10">
        <f>Drivers!$B$11</f>
        <v>0.25</v>
      </c>
      <c r="L370" s="10">
        <f>Drivers!$B$12</f>
        <v>0.45</v>
      </c>
      <c r="M370" s="37" cm="1">
        <f t="array" aca="1" ref="M370" ca="1">IF(ISBLANK($F370),"",INDEX(CVCompList[Design
'[h']],_xlfn.XMATCH($F370,CVCompList[items],0)))*I370</f>
        <v>0</v>
      </c>
      <c r="N370" s="37" cm="1">
        <f t="array" aca="1" ref="N370" ca="1">IF(ISBLANK($F370),"",INDEX(CVCompList[Construction
'[h']],_xlfn.XMATCH($F370,CVCompList[items],0)))*J370</f>
        <v>1</v>
      </c>
      <c r="O370" s="37" cm="1">
        <f t="array" aca="1" ref="O370" ca="1">IF(ISBLANK($F370),"",INDEX(CVCompList[Debug/Tryout '[h']],_xlfn.XMATCH($F370,CVCompList[items],0)))*J370</f>
        <v>0</v>
      </c>
      <c r="P370" s="37" cm="1">
        <f t="array" aca="1" ref="P370" ca="1">IF(ISBLANK($F370),"",INDEX(CVCompList[Installation
'[h']],_xlfn.XMATCH($F370,CVCompList[items],0)))*J370</f>
        <v>1</v>
      </c>
      <c r="Q370" s="37" cm="1">
        <f t="array" ref="Q370">IF(ISBLANK($F370),"",INDEX(CVCompList[Start up @ Client '[h']],_xlfn.XMATCH($F370,CVCompList[items],0)))*K370</f>
        <v>0</v>
      </c>
      <c r="R370" s="37" cm="1">
        <f t="array" ref="R370">IF(ISBLANK($F370),"",INDEX(CVCompList[Materail
Rate
 '[$/qua']],_xlfn.XMATCH($F370,CVCompList[items],0)))</f>
        <v>18.29</v>
      </c>
      <c r="S370" s="33">
        <f ca="1">M370*Drivers!$D$3</f>
        <v>0</v>
      </c>
      <c r="T370" s="33">
        <f ca="1">N370*Drivers!$D$3</f>
        <v>65</v>
      </c>
      <c r="U370" s="33">
        <f ca="1">O370*Drivers!$D$3</f>
        <v>0</v>
      </c>
      <c r="V370" s="33">
        <f ca="1">P370*Drivers!$D$3</f>
        <v>65</v>
      </c>
      <c r="W370" s="33">
        <f>Q370*Drivers!$D$3</f>
        <v>0</v>
      </c>
      <c r="X370" s="33">
        <f t="shared" ca="1" si="277"/>
        <v>18.29</v>
      </c>
      <c r="Y370" s="33">
        <f t="shared" ca="1" si="278"/>
        <v>148.29</v>
      </c>
      <c r="Z370">
        <f t="shared" ca="1" si="279"/>
        <v>0</v>
      </c>
      <c r="AA370">
        <f t="shared" ca="1" si="199"/>
        <v>94.25</v>
      </c>
      <c r="AB370">
        <f t="shared" ca="1" si="200"/>
        <v>0</v>
      </c>
      <c r="AC370">
        <f t="shared" ca="1" si="201"/>
        <v>94.25</v>
      </c>
      <c r="AD370">
        <f t="shared" si="202"/>
        <v>0</v>
      </c>
      <c r="AE370">
        <f t="shared" ca="1" si="280"/>
        <v>22.862499999999997</v>
      </c>
      <c r="AF370">
        <f t="shared" ca="1" si="281"/>
        <v>211.36250000000001</v>
      </c>
    </row>
    <row r="371" spans="1:32">
      <c r="A371" t="str" cm="1">
        <f t="array" ref="A371">IF(ISBLANK($F371),"",INDEX(CVCompList[ID],_xlfn.XMATCH($F371,CVCompList[items],0)))</f>
        <v>CE2854</v>
      </c>
      <c r="E371">
        <v>5</v>
      </c>
      <c r="F371" t="s">
        <v>3026</v>
      </c>
      <c r="G371">
        <v>1</v>
      </c>
      <c r="H371">
        <v>1</v>
      </c>
      <c r="I371">
        <f t="shared" ca="1" si="275"/>
        <v>1</v>
      </c>
      <c r="J371">
        <f t="shared" ca="1" si="276"/>
        <v>1</v>
      </c>
      <c r="K371" s="10">
        <f>Drivers!$B$11</f>
        <v>0.25</v>
      </c>
      <c r="L371" s="10">
        <f>Drivers!$B$12</f>
        <v>0.45</v>
      </c>
      <c r="M371" s="37" cm="1">
        <f t="array" aca="1" ref="M371" ca="1">IF(ISBLANK($F371),"",INDEX(CVCompList[Design
'[h']],_xlfn.XMATCH($F371,CVCompList[items],0)))*I371</f>
        <v>0</v>
      </c>
      <c r="N371" s="37" cm="1">
        <f t="array" aca="1" ref="N371" ca="1">IF(ISBLANK($F371),"",INDEX(CVCompList[Construction
'[h']],_xlfn.XMATCH($F371,CVCompList[items],0)))*J371</f>
        <v>0.5</v>
      </c>
      <c r="O371" s="37" cm="1">
        <f t="array" aca="1" ref="O371" ca="1">IF(ISBLANK($F371),"",INDEX(CVCompList[Debug/Tryout '[h']],_xlfn.XMATCH($F371,CVCompList[items],0)))*J371</f>
        <v>0</v>
      </c>
      <c r="P371" s="37" cm="1">
        <f t="array" aca="1" ref="P371" ca="1">IF(ISBLANK($F371),"",INDEX(CVCompList[Installation
'[h']],_xlfn.XMATCH($F371,CVCompList[items],0)))*J371</f>
        <v>0.5</v>
      </c>
      <c r="Q371" s="37" cm="1">
        <f t="array" ref="Q371">IF(ISBLANK($F371),"",INDEX(CVCompList[Start up @ Client '[h']],_xlfn.XMATCH($F371,CVCompList[items],0)))*K371</f>
        <v>0</v>
      </c>
      <c r="R371" s="37" cm="1">
        <f t="array" ref="R371">IF(ISBLANK($F371),"",INDEX(CVCompList[Materail
Rate
 '[$/qua']],_xlfn.XMATCH($F371,CVCompList[items],0)))</f>
        <v>16.25</v>
      </c>
      <c r="S371" s="33">
        <f ca="1">M371*Drivers!$D$3</f>
        <v>0</v>
      </c>
      <c r="T371" s="33">
        <f ca="1">N371*Drivers!$D$3</f>
        <v>32.5</v>
      </c>
      <c r="U371" s="33">
        <f ca="1">O371*Drivers!$D$3</f>
        <v>0</v>
      </c>
      <c r="V371" s="33">
        <f ca="1">P371*Drivers!$D$3</f>
        <v>32.5</v>
      </c>
      <c r="W371" s="33">
        <f>Q371*Drivers!$D$3</f>
        <v>0</v>
      </c>
      <c r="X371" s="33">
        <f t="shared" ca="1" si="277"/>
        <v>16.25</v>
      </c>
      <c r="Y371" s="33">
        <f t="shared" ca="1" si="278"/>
        <v>81.25</v>
      </c>
      <c r="Z371">
        <f t="shared" ca="1" si="279"/>
        <v>0</v>
      </c>
      <c r="AA371">
        <f t="shared" ca="1" si="199"/>
        <v>47.125</v>
      </c>
      <c r="AB371">
        <f t="shared" ca="1" si="200"/>
        <v>0</v>
      </c>
      <c r="AC371">
        <f t="shared" ca="1" si="201"/>
        <v>47.125</v>
      </c>
      <c r="AD371">
        <f t="shared" si="202"/>
        <v>0</v>
      </c>
      <c r="AE371">
        <f t="shared" ca="1" si="280"/>
        <v>20.3125</v>
      </c>
      <c r="AF371">
        <f t="shared" ca="1" si="281"/>
        <v>114.5625</v>
      </c>
    </row>
    <row r="372" spans="1:32">
      <c r="A372" t="str" cm="1">
        <f t="array" ref="A372">IF(ISBLANK($F372),"",INDEX(CVCompList[ID],_xlfn.XMATCH($F372,CVCompList[items],0)))</f>
        <v>CE2851</v>
      </c>
      <c r="E372">
        <v>6</v>
      </c>
      <c r="F372" t="s">
        <v>3023</v>
      </c>
      <c r="G372">
        <v>1</v>
      </c>
      <c r="H372">
        <v>1</v>
      </c>
      <c r="I372">
        <f t="shared" ca="1" si="275"/>
        <v>1</v>
      </c>
      <c r="J372">
        <f t="shared" ca="1" si="276"/>
        <v>1</v>
      </c>
      <c r="K372" s="10">
        <f>Drivers!$B$11</f>
        <v>0.25</v>
      </c>
      <c r="L372" s="10">
        <f>Drivers!$B$12</f>
        <v>0.45</v>
      </c>
      <c r="M372" s="37" cm="1">
        <f t="array" aca="1" ref="M372" ca="1">IF(ISBLANK($F372),"",INDEX(CVCompList[Design
'[h']],_xlfn.XMATCH($F372,CVCompList[items],0)))*I372</f>
        <v>0</v>
      </c>
      <c r="N372" s="37" cm="1">
        <f t="array" aca="1" ref="N372" ca="1">IF(ISBLANK($F372),"",INDEX(CVCompList[Construction
'[h']],_xlfn.XMATCH($F372,CVCompList[items],0)))*J372</f>
        <v>0.5</v>
      </c>
      <c r="O372" s="37" cm="1">
        <f t="array" aca="1" ref="O372" ca="1">IF(ISBLANK($F372),"",INDEX(CVCompList[Debug/Tryout '[h']],_xlfn.XMATCH($F372,CVCompList[items],0)))*J372</f>
        <v>0</v>
      </c>
      <c r="P372" s="37" cm="1">
        <f t="array" aca="1" ref="P372" ca="1">IF(ISBLANK($F372),"",INDEX(CVCompList[Installation
'[h']],_xlfn.XMATCH($F372,CVCompList[items],0)))*J372</f>
        <v>0.5</v>
      </c>
      <c r="Q372" s="37" cm="1">
        <f t="array" ref="Q372">IF(ISBLANK($F372),"",INDEX(CVCompList[Start up @ Client '[h']],_xlfn.XMATCH($F372,CVCompList[items],0)))*K372</f>
        <v>0</v>
      </c>
      <c r="R372" s="37" cm="1">
        <f t="array" ref="R372">IF(ISBLANK($F372),"",INDEX(CVCompList[Materail
Rate
 '[$/qua']],_xlfn.XMATCH($F372,CVCompList[items],0)))</f>
        <v>37.28</v>
      </c>
      <c r="S372" s="33">
        <f ca="1">M372*Drivers!$D$3</f>
        <v>0</v>
      </c>
      <c r="T372" s="33">
        <f ca="1">N372*Drivers!$D$3</f>
        <v>32.5</v>
      </c>
      <c r="U372" s="33">
        <f ca="1">O372*Drivers!$D$3</f>
        <v>0</v>
      </c>
      <c r="V372" s="33">
        <f ca="1">P372*Drivers!$D$3</f>
        <v>32.5</v>
      </c>
      <c r="W372" s="33">
        <f>Q372*Drivers!$D$3</f>
        <v>0</v>
      </c>
      <c r="X372" s="33">
        <f t="shared" ca="1" si="277"/>
        <v>37.28</v>
      </c>
      <c r="Y372" s="33">
        <f t="shared" ca="1" si="278"/>
        <v>102.28</v>
      </c>
      <c r="Z372">
        <f t="shared" ca="1" si="279"/>
        <v>0</v>
      </c>
      <c r="AA372">
        <f t="shared" ca="1" si="199"/>
        <v>47.125</v>
      </c>
      <c r="AB372">
        <f t="shared" ca="1" si="200"/>
        <v>0</v>
      </c>
      <c r="AC372">
        <f t="shared" ca="1" si="201"/>
        <v>47.125</v>
      </c>
      <c r="AD372">
        <f t="shared" si="202"/>
        <v>0</v>
      </c>
      <c r="AE372">
        <f t="shared" ca="1" si="280"/>
        <v>46.6</v>
      </c>
      <c r="AF372">
        <f t="shared" ca="1" si="281"/>
        <v>140.85</v>
      </c>
    </row>
    <row r="373" spans="1:32">
      <c r="A373" t="str" cm="1">
        <f t="array" ref="A373">IF(ISBLANK($F373),"",INDEX(CVCompList[ID],_xlfn.XMATCH($F373,CVCompList[items],0)))</f>
        <v>CE2852</v>
      </c>
      <c r="E373">
        <v>7</v>
      </c>
      <c r="F373" t="s">
        <v>3024</v>
      </c>
      <c r="G373">
        <v>3</v>
      </c>
      <c r="H373">
        <v>3</v>
      </c>
      <c r="I373">
        <f t="shared" ca="1" si="275"/>
        <v>3</v>
      </c>
      <c r="J373">
        <f t="shared" ca="1" si="276"/>
        <v>3</v>
      </c>
      <c r="K373" s="10">
        <f>Drivers!$B$11</f>
        <v>0.25</v>
      </c>
      <c r="L373" s="10">
        <f>Drivers!$B$12</f>
        <v>0.45</v>
      </c>
      <c r="M373" s="37" cm="1">
        <f t="array" aca="1" ref="M373" ca="1">IF(ISBLANK($F373),"",INDEX(CVCompList[Design
'[h']],_xlfn.XMATCH($F373,CVCompList[items],0)))*I373</f>
        <v>0</v>
      </c>
      <c r="N373" s="37" cm="1">
        <f t="array" aca="1" ref="N373" ca="1">IF(ISBLANK($F373),"",INDEX(CVCompList[Construction
'[h']],_xlfn.XMATCH($F373,CVCompList[items],0)))*J373</f>
        <v>1.5</v>
      </c>
      <c r="O373" s="37" cm="1">
        <f t="array" aca="1" ref="O373" ca="1">IF(ISBLANK($F373),"",INDEX(CVCompList[Debug/Tryout '[h']],_xlfn.XMATCH($F373,CVCompList[items],0)))*J373</f>
        <v>0</v>
      </c>
      <c r="P373" s="37" cm="1">
        <f t="array" aca="1" ref="P373" ca="1">IF(ISBLANK($F373),"",INDEX(CVCompList[Installation
'[h']],_xlfn.XMATCH($F373,CVCompList[items],0)))*J373</f>
        <v>1.5</v>
      </c>
      <c r="Q373" s="37" cm="1">
        <f t="array" ref="Q373">IF(ISBLANK($F373),"",INDEX(CVCompList[Start up @ Client '[h']],_xlfn.XMATCH($F373,CVCompList[items],0)))*K373</f>
        <v>0</v>
      </c>
      <c r="R373" s="37" cm="1">
        <f t="array" ref="R373">IF(ISBLANK($F373),"",INDEX(CVCompList[Materail
Rate
 '[$/qua']],_xlfn.XMATCH($F373,CVCompList[items],0)))</f>
        <v>69.33</v>
      </c>
      <c r="S373" s="33">
        <f ca="1">M373*Drivers!$D$3</f>
        <v>0</v>
      </c>
      <c r="T373" s="33">
        <f ca="1">N373*Drivers!$D$3</f>
        <v>97.5</v>
      </c>
      <c r="U373" s="33">
        <f ca="1">O373*Drivers!$D$3</f>
        <v>0</v>
      </c>
      <c r="V373" s="33">
        <f ca="1">P373*Drivers!$D$3</f>
        <v>97.5</v>
      </c>
      <c r="W373" s="33">
        <f>Q373*Drivers!$D$3</f>
        <v>0</v>
      </c>
      <c r="X373" s="33">
        <f t="shared" ca="1" si="277"/>
        <v>207.99</v>
      </c>
      <c r="Y373" s="33">
        <f t="shared" ca="1" si="278"/>
        <v>402.99</v>
      </c>
      <c r="Z373">
        <f t="shared" ca="1" si="279"/>
        <v>0</v>
      </c>
      <c r="AA373">
        <f t="shared" ca="1" si="199"/>
        <v>141.375</v>
      </c>
      <c r="AB373">
        <f t="shared" ca="1" si="200"/>
        <v>0</v>
      </c>
      <c r="AC373">
        <f t="shared" ca="1" si="201"/>
        <v>141.375</v>
      </c>
      <c r="AD373">
        <f t="shared" si="202"/>
        <v>0</v>
      </c>
      <c r="AE373">
        <f t="shared" ca="1" si="280"/>
        <v>259.98750000000001</v>
      </c>
      <c r="AF373">
        <f t="shared" ca="1" si="281"/>
        <v>542.73749999999995</v>
      </c>
    </row>
    <row r="374" spans="1:32">
      <c r="A374" t="str" cm="1">
        <f t="array" ref="A374">IF(ISBLANK($F374),"",INDEX(CVCompList[ID],_xlfn.XMATCH($F374,CVCompList[items],0)))</f>
        <v>CE2773</v>
      </c>
      <c r="E374">
        <v>8</v>
      </c>
      <c r="F374" t="s">
        <v>2946</v>
      </c>
      <c r="G374">
        <v>1</v>
      </c>
      <c r="H374">
        <v>1</v>
      </c>
      <c r="I374">
        <f t="shared" ca="1" si="275"/>
        <v>1</v>
      </c>
      <c r="J374">
        <f t="shared" ca="1" si="276"/>
        <v>1</v>
      </c>
      <c r="K374" s="10">
        <f>Drivers!$B$11</f>
        <v>0.25</v>
      </c>
      <c r="L374" s="10">
        <f>Drivers!$B$12</f>
        <v>0.45</v>
      </c>
      <c r="M374" s="37" cm="1">
        <f t="array" aca="1" ref="M374" ca="1">IF(ISBLANK($F374),"",INDEX(CVCompList[Design
'[h']],_xlfn.XMATCH($F374,CVCompList[items],0)))*I374</f>
        <v>0</v>
      </c>
      <c r="N374" s="37" cm="1">
        <f t="array" aca="1" ref="N374" ca="1">IF(ISBLANK($F374),"",INDEX(CVCompList[Construction
'[h']],_xlfn.XMATCH($F374,CVCompList[items],0)))*J374</f>
        <v>0.5</v>
      </c>
      <c r="O374" s="37" cm="1">
        <f t="array" aca="1" ref="O374" ca="1">IF(ISBLANK($F374),"",INDEX(CVCompList[Debug/Tryout '[h']],_xlfn.XMATCH($F374,CVCompList[items],0)))*J374</f>
        <v>0</v>
      </c>
      <c r="P374" s="37" cm="1">
        <f t="array" aca="1" ref="P374" ca="1">IF(ISBLANK($F374),"",INDEX(CVCompList[Installation
'[h']],_xlfn.XMATCH($F374,CVCompList[items],0)))*J374</f>
        <v>0.5</v>
      </c>
      <c r="Q374" s="37" cm="1">
        <f t="array" ref="Q374">IF(ISBLANK($F374),"",INDEX(CVCompList[Start up @ Client '[h']],_xlfn.XMATCH($F374,CVCompList[items],0)))*K374</f>
        <v>0</v>
      </c>
      <c r="R374" s="37" cm="1">
        <f t="array" ref="R374">IF(ISBLANK($F374),"",INDEX(CVCompList[Materail
Rate
 '[$/qua']],_xlfn.XMATCH($F374,CVCompList[items],0)))</f>
        <v>32.5</v>
      </c>
      <c r="S374" s="33">
        <f ca="1">M374*Drivers!$D$3</f>
        <v>0</v>
      </c>
      <c r="T374" s="33">
        <f ca="1">N374*Drivers!$D$3</f>
        <v>32.5</v>
      </c>
      <c r="U374" s="33">
        <f ca="1">O374*Drivers!$D$3</f>
        <v>0</v>
      </c>
      <c r="V374" s="33">
        <f ca="1">P374*Drivers!$D$3</f>
        <v>32.5</v>
      </c>
      <c r="W374" s="33">
        <f>Q374*Drivers!$D$3</f>
        <v>0</v>
      </c>
      <c r="X374" s="33">
        <f t="shared" ca="1" si="277"/>
        <v>32.5</v>
      </c>
      <c r="Y374" s="33">
        <f t="shared" ca="1" si="278"/>
        <v>97.5</v>
      </c>
      <c r="Z374">
        <f t="shared" ca="1" si="279"/>
        <v>0</v>
      </c>
      <c r="AA374">
        <f t="shared" ca="1" si="199"/>
        <v>47.125</v>
      </c>
      <c r="AB374">
        <f t="shared" ca="1" si="200"/>
        <v>0</v>
      </c>
      <c r="AC374">
        <f t="shared" ca="1" si="201"/>
        <v>47.125</v>
      </c>
      <c r="AD374">
        <f t="shared" si="202"/>
        <v>0</v>
      </c>
      <c r="AE374">
        <f t="shared" ca="1" si="280"/>
        <v>40.625</v>
      </c>
      <c r="AF374">
        <f t="shared" ca="1" si="281"/>
        <v>134.875</v>
      </c>
    </row>
    <row r="375" spans="1:32">
      <c r="A375" t="str" cm="1">
        <f t="array" ref="A375">IF(ISBLANK($F375),"",INDEX(CVCompList[ID],_xlfn.XMATCH($F375,CVCompList[items],0)))</f>
        <v>CE2779</v>
      </c>
      <c r="E375">
        <v>9</v>
      </c>
      <c r="F375" t="s">
        <v>2952</v>
      </c>
      <c r="G375">
        <v>1</v>
      </c>
      <c r="H375">
        <v>1</v>
      </c>
      <c r="I375">
        <f t="shared" ca="1" si="275"/>
        <v>1</v>
      </c>
      <c r="J375">
        <f t="shared" ca="1" si="276"/>
        <v>1</v>
      </c>
      <c r="K375" s="10">
        <f>Drivers!$B$11</f>
        <v>0.25</v>
      </c>
      <c r="L375" s="10">
        <f>Drivers!$B$12</f>
        <v>0.45</v>
      </c>
      <c r="M375" s="37" cm="1">
        <f t="array" aca="1" ref="M375" ca="1">IF(ISBLANK($F375),"",INDEX(CVCompList[Design
'[h']],_xlfn.XMATCH($F375,CVCompList[items],0)))*I375</f>
        <v>0</v>
      </c>
      <c r="N375" s="37" cm="1">
        <f t="array" aca="1" ref="N375" ca="1">IF(ISBLANK($F375),"",INDEX(CVCompList[Construction
'[h']],_xlfn.XMATCH($F375,CVCompList[items],0)))*J375</f>
        <v>0</v>
      </c>
      <c r="O375" s="37" cm="1">
        <f t="array" aca="1" ref="O375" ca="1">IF(ISBLANK($F375),"",INDEX(CVCompList[Debug/Tryout '[h']],_xlfn.XMATCH($F375,CVCompList[items],0)))*J375</f>
        <v>0</v>
      </c>
      <c r="P375" s="37" cm="1">
        <f t="array" aca="1" ref="P375" ca="1">IF(ISBLANK($F375),"",INDEX(CVCompList[Installation
'[h']],_xlfn.XMATCH($F375,CVCompList[items],0)))*J375</f>
        <v>0</v>
      </c>
      <c r="Q375" s="37" cm="1">
        <f t="array" ref="Q375">IF(ISBLANK($F375),"",INDEX(CVCompList[Start up @ Client '[h']],_xlfn.XMATCH($F375,CVCompList[items],0)))*K375</f>
        <v>0</v>
      </c>
      <c r="R375" s="37" cm="1">
        <f t="array" ref="R375">IF(ISBLANK($F375),"",INDEX(CVCompList[Materail
Rate
 '[$/qua']],_xlfn.XMATCH($F375,CVCompList[items],0)))</f>
        <v>30</v>
      </c>
      <c r="S375" s="33">
        <f ca="1">M375*Drivers!$D$3</f>
        <v>0</v>
      </c>
      <c r="T375" s="33">
        <f ca="1">N375*Drivers!$D$3</f>
        <v>0</v>
      </c>
      <c r="U375" s="33">
        <f ca="1">O375*Drivers!$D$3</f>
        <v>0</v>
      </c>
      <c r="V375" s="33">
        <f ca="1">P375*Drivers!$D$3</f>
        <v>0</v>
      </c>
      <c r="W375" s="33">
        <f>Q375*Drivers!$D$3</f>
        <v>0</v>
      </c>
      <c r="X375" s="33">
        <f t="shared" ca="1" si="277"/>
        <v>30</v>
      </c>
      <c r="Y375" s="33">
        <f t="shared" ca="1" si="278"/>
        <v>30</v>
      </c>
      <c r="Z375">
        <f t="shared" ca="1" si="279"/>
        <v>0</v>
      </c>
      <c r="AA375">
        <f t="shared" ca="1" si="199"/>
        <v>0</v>
      </c>
      <c r="AB375">
        <f t="shared" ca="1" si="200"/>
        <v>0</v>
      </c>
      <c r="AC375">
        <f t="shared" ca="1" si="201"/>
        <v>0</v>
      </c>
      <c r="AD375">
        <f t="shared" si="202"/>
        <v>0</v>
      </c>
      <c r="AE375">
        <f t="shared" ca="1" si="280"/>
        <v>37.5</v>
      </c>
      <c r="AF375">
        <f t="shared" ca="1" si="281"/>
        <v>37.5</v>
      </c>
    </row>
    <row r="376" spans="1:32" s="7" customFormat="1">
      <c r="B376" s="7" t="s">
        <v>3164</v>
      </c>
      <c r="C376" s="7">
        <v>1</v>
      </c>
      <c r="D376" s="7">
        <v>1</v>
      </c>
      <c r="K376" s="18"/>
      <c r="L376" s="18"/>
      <c r="M376" s="36">
        <f ca="1">SUM(M377:M383)</f>
        <v>0</v>
      </c>
      <c r="N376" s="36">
        <f ca="1">SUM(N377:N383)</f>
        <v>13.5</v>
      </c>
      <c r="O376" s="36">
        <f ca="1">SUM(O377:O383)</f>
        <v>0</v>
      </c>
      <c r="P376" s="36">
        <f ca="1">SUM(P377:P383)</f>
        <v>13.5</v>
      </c>
      <c r="Q376" s="36">
        <f>SUM(Q377:Q383)</f>
        <v>0</v>
      </c>
      <c r="R376" s="36"/>
      <c r="S376" s="35">
        <f t="shared" ref="S376:AF376" ca="1" si="282">SUM(S377:S383)</f>
        <v>0</v>
      </c>
      <c r="T376" s="35">
        <f t="shared" ca="1" si="282"/>
        <v>877.5</v>
      </c>
      <c r="U376" s="35">
        <f ca="1">SUM(U377:U383)</f>
        <v>0</v>
      </c>
      <c r="V376" s="35">
        <f t="shared" ca="1" si="282"/>
        <v>877.5</v>
      </c>
      <c r="W376" s="35">
        <f>SUM(W377:W383)</f>
        <v>0</v>
      </c>
      <c r="X376" s="35">
        <f t="shared" ca="1" si="282"/>
        <v>8011.2</v>
      </c>
      <c r="Y376" s="35">
        <f t="shared" ca="1" si="282"/>
        <v>9766.2000000000007</v>
      </c>
      <c r="Z376" s="7">
        <f t="shared" ca="1" si="282"/>
        <v>0</v>
      </c>
      <c r="AA376" s="7">
        <f t="shared" ca="1" si="282"/>
        <v>1272.375</v>
      </c>
      <c r="AB376" s="7">
        <f ca="1">SUM(AB377:AB383)</f>
        <v>0</v>
      </c>
      <c r="AC376" s="7">
        <f t="shared" ca="1" si="282"/>
        <v>1272.375</v>
      </c>
      <c r="AD376" s="7">
        <f>SUM(AD377:AD383)</f>
        <v>0</v>
      </c>
      <c r="AE376" s="7">
        <f t="shared" ca="1" si="282"/>
        <v>10014</v>
      </c>
      <c r="AF376" s="7">
        <f t="shared" ca="1" si="282"/>
        <v>12558.75</v>
      </c>
    </row>
    <row r="377" spans="1:32">
      <c r="A377" t="str" cm="1">
        <f t="array" ref="A377">IF(ISBLANK($F377),"",INDEX(CVCompList[ID],_xlfn.XMATCH($F377,CVCompList[items],0)))</f>
        <v>CE2761</v>
      </c>
      <c r="E377">
        <v>1</v>
      </c>
      <c r="F377" t="s">
        <v>2934</v>
      </c>
      <c r="G377">
        <v>1</v>
      </c>
      <c r="H377">
        <v>1</v>
      </c>
      <c r="I377">
        <f t="shared" ref="I377:I383" ca="1" si="283">IF(ISBLANK(G377),"",G377*OFFSET(I377,-E377,-6))</f>
        <v>1</v>
      </c>
      <c r="J377">
        <f t="shared" ref="J377:J383" ca="1" si="284">IF(ISBLANK(H377),"",H377*OFFSET(J377,-E377,-6))</f>
        <v>1</v>
      </c>
      <c r="K377" s="10">
        <f>Drivers!$B$11</f>
        <v>0.25</v>
      </c>
      <c r="L377" s="10">
        <f>Drivers!$B$12</f>
        <v>0.45</v>
      </c>
      <c r="M377" s="37" cm="1">
        <f t="array" aca="1" ref="M377" ca="1">IF(ISBLANK($F377),"",INDEX(CVCompList[Design
'[h']],_xlfn.XMATCH($F377,CVCompList[items],0)))*I377</f>
        <v>0</v>
      </c>
      <c r="N377" s="37" cm="1">
        <f t="array" aca="1" ref="N377" ca="1">IF(ISBLANK($F377),"",INDEX(CVCompList[Construction
'[h']],_xlfn.XMATCH($F377,CVCompList[items],0)))*J377</f>
        <v>10</v>
      </c>
      <c r="O377" s="37" cm="1">
        <f t="array" aca="1" ref="O377" ca="1">IF(ISBLANK($F377),"",INDEX(CVCompList[Debug/Tryout '[h']],_xlfn.XMATCH($F377,CVCompList[items],0)))*J377</f>
        <v>0</v>
      </c>
      <c r="P377" s="37" cm="1">
        <f t="array" aca="1" ref="P377" ca="1">IF(ISBLANK($F377),"",INDEX(CVCompList[Installation
'[h']],_xlfn.XMATCH($F377,CVCompList[items],0)))*J377</f>
        <v>10</v>
      </c>
      <c r="Q377" s="37" cm="1">
        <f t="array" ref="Q377">IF(ISBLANK($F377),"",INDEX(CVCompList[Start up @ Client '[h']],_xlfn.XMATCH($F377,CVCompList[items],0)))*K377</f>
        <v>0</v>
      </c>
      <c r="R377" s="37" cm="1">
        <f t="array" ref="R377">IF(ISBLANK($F377),"",INDEX(CVCompList[Materail
Rate
 '[$/qua']],_xlfn.XMATCH($F377,CVCompList[items],0)))</f>
        <v>7717</v>
      </c>
      <c r="S377" s="33">
        <f ca="1">M377*Drivers!$D$3</f>
        <v>0</v>
      </c>
      <c r="T377" s="33">
        <f ca="1">N377*Drivers!$D$3</f>
        <v>650</v>
      </c>
      <c r="U377" s="33">
        <f ca="1">O377*Drivers!$D$3</f>
        <v>0</v>
      </c>
      <c r="V377" s="33">
        <f ca="1">P377*Drivers!$D$3</f>
        <v>650</v>
      </c>
      <c r="W377" s="33">
        <f>Q377*Drivers!$D$3</f>
        <v>0</v>
      </c>
      <c r="X377" s="33">
        <f t="shared" ref="X377:X383" ca="1" si="285">R377*J377</f>
        <v>7717</v>
      </c>
      <c r="Y377" s="33">
        <f t="shared" ref="Y377:Y383" ca="1" si="286">SUM(S377:X377)</f>
        <v>9017</v>
      </c>
      <c r="Z377">
        <f t="shared" ref="Z377:Z383" ca="1" si="287">S377*($L377+1)</f>
        <v>0</v>
      </c>
      <c r="AA377">
        <f t="shared" ca="1" si="199"/>
        <v>942.5</v>
      </c>
      <c r="AB377">
        <f t="shared" ca="1" si="200"/>
        <v>0</v>
      </c>
      <c r="AC377">
        <f t="shared" ca="1" si="201"/>
        <v>942.5</v>
      </c>
      <c r="AD377">
        <f t="shared" si="202"/>
        <v>0</v>
      </c>
      <c r="AE377">
        <f t="shared" ref="AE377:AE383" ca="1" si="288">X377*(K377+1)</f>
        <v>9646.25</v>
      </c>
      <c r="AF377">
        <f t="shared" ref="AF377:AF383" ca="1" si="289">SUM(Z377:AE377)</f>
        <v>11531.25</v>
      </c>
    </row>
    <row r="378" spans="1:32">
      <c r="A378" t="str" cm="1">
        <f t="array" ref="A378">IF(ISBLANK($F378),"",INDEX(CVCompList[ID],_xlfn.XMATCH($F378,CVCompList[items],0)))</f>
        <v>CE2731</v>
      </c>
      <c r="E378">
        <v>2</v>
      </c>
      <c r="F378" t="s">
        <v>2904</v>
      </c>
      <c r="G378">
        <v>1</v>
      </c>
      <c r="H378">
        <v>1</v>
      </c>
      <c r="I378">
        <f t="shared" ca="1" si="283"/>
        <v>1</v>
      </c>
      <c r="J378">
        <f t="shared" ca="1" si="284"/>
        <v>1</v>
      </c>
      <c r="K378" s="10">
        <f>Drivers!$B$11</f>
        <v>0.25</v>
      </c>
      <c r="L378" s="10">
        <f>Drivers!$B$12</f>
        <v>0.45</v>
      </c>
      <c r="M378" s="37" cm="1">
        <f t="array" aca="1" ref="M378" ca="1">IF(ISBLANK($F378),"",INDEX(CVCompList[Design
'[h']],_xlfn.XMATCH($F378,CVCompList[items],0)))*I378</f>
        <v>0</v>
      </c>
      <c r="N378" s="37" cm="1">
        <f t="array" aca="1" ref="N378" ca="1">IF(ISBLANK($F378),"",INDEX(CVCompList[Construction
'[h']],_xlfn.XMATCH($F378,CVCompList[items],0)))*J378</f>
        <v>1</v>
      </c>
      <c r="O378" s="37" cm="1">
        <f t="array" aca="1" ref="O378" ca="1">IF(ISBLANK($F378),"",INDEX(CVCompList[Debug/Tryout '[h']],_xlfn.XMATCH($F378,CVCompList[items],0)))*J378</f>
        <v>0</v>
      </c>
      <c r="P378" s="37" cm="1">
        <f t="array" aca="1" ref="P378" ca="1">IF(ISBLANK($F378),"",INDEX(CVCompList[Installation
'[h']],_xlfn.XMATCH($F378,CVCompList[items],0)))*J378</f>
        <v>1</v>
      </c>
      <c r="Q378" s="37" cm="1">
        <f t="array" ref="Q378">IF(ISBLANK($F378),"",INDEX(CVCompList[Start up @ Client '[h']],_xlfn.XMATCH($F378,CVCompList[items],0)))*K378</f>
        <v>0</v>
      </c>
      <c r="R378" s="37" cm="1">
        <f t="array" ref="R378">IF(ISBLANK($F378),"",INDEX(CVCompList[Materail
Rate
 '[$/qua']],_xlfn.XMATCH($F378,CVCompList[items],0)))</f>
        <v>97.5</v>
      </c>
      <c r="S378" s="33">
        <f ca="1">M378*Drivers!$D$3</f>
        <v>0</v>
      </c>
      <c r="T378" s="33">
        <f ca="1">N378*Drivers!$D$3</f>
        <v>65</v>
      </c>
      <c r="U378" s="33">
        <f ca="1">O378*Drivers!$D$3</f>
        <v>0</v>
      </c>
      <c r="V378" s="33">
        <f ca="1">P378*Drivers!$D$3</f>
        <v>65</v>
      </c>
      <c r="W378" s="33">
        <f>Q378*Drivers!$D$3</f>
        <v>0</v>
      </c>
      <c r="X378" s="33">
        <f t="shared" ca="1" si="285"/>
        <v>97.5</v>
      </c>
      <c r="Y378" s="33">
        <f t="shared" ca="1" si="286"/>
        <v>227.5</v>
      </c>
      <c r="Z378">
        <f t="shared" ca="1" si="287"/>
        <v>0</v>
      </c>
      <c r="AA378">
        <f t="shared" ca="1" si="199"/>
        <v>94.25</v>
      </c>
      <c r="AB378">
        <f t="shared" ca="1" si="200"/>
        <v>0</v>
      </c>
      <c r="AC378">
        <f t="shared" ca="1" si="201"/>
        <v>94.25</v>
      </c>
      <c r="AD378">
        <f t="shared" si="202"/>
        <v>0</v>
      </c>
      <c r="AE378">
        <f t="shared" ca="1" si="288"/>
        <v>121.875</v>
      </c>
      <c r="AF378">
        <f t="shared" ca="1" si="289"/>
        <v>310.375</v>
      </c>
    </row>
    <row r="379" spans="1:32">
      <c r="A379" t="str" cm="1">
        <f t="array" ref="A379">IF(ISBLANK($F379),"",INDEX(CVCompList[ID],_xlfn.XMATCH($F379,CVCompList[items],0)))</f>
        <v>CE2737</v>
      </c>
      <c r="E379">
        <v>3</v>
      </c>
      <c r="F379" t="s">
        <v>2910</v>
      </c>
      <c r="G379">
        <v>1</v>
      </c>
      <c r="H379">
        <v>1</v>
      </c>
      <c r="I379">
        <f t="shared" ca="1" si="283"/>
        <v>1</v>
      </c>
      <c r="J379">
        <f t="shared" ca="1" si="284"/>
        <v>1</v>
      </c>
      <c r="K379" s="10">
        <f>Drivers!$B$11</f>
        <v>0.25</v>
      </c>
      <c r="L379" s="10">
        <f>Drivers!$B$12</f>
        <v>0.45</v>
      </c>
      <c r="M379" s="37" cm="1">
        <f t="array" aca="1" ref="M379" ca="1">IF(ISBLANK($F379),"",INDEX(CVCompList[Design
'[h']],_xlfn.XMATCH($F379,CVCompList[items],0)))*I379</f>
        <v>0</v>
      </c>
      <c r="N379" s="37" cm="1">
        <f t="array" aca="1" ref="N379" ca="1">IF(ISBLANK($F379),"",INDEX(CVCompList[Construction
'[h']],_xlfn.XMATCH($F379,CVCompList[items],0)))*J379</f>
        <v>0.5</v>
      </c>
      <c r="O379" s="37" cm="1">
        <f t="array" aca="1" ref="O379" ca="1">IF(ISBLANK($F379),"",INDEX(CVCompList[Debug/Tryout '[h']],_xlfn.XMATCH($F379,CVCompList[items],0)))*J379</f>
        <v>0</v>
      </c>
      <c r="P379" s="37" cm="1">
        <f t="array" aca="1" ref="P379" ca="1">IF(ISBLANK($F379),"",INDEX(CVCompList[Installation
'[h']],_xlfn.XMATCH($F379,CVCompList[items],0)))*J379</f>
        <v>0.5</v>
      </c>
      <c r="Q379" s="37" cm="1">
        <f t="array" ref="Q379">IF(ISBLANK($F379),"",INDEX(CVCompList[Start up @ Client '[h']],_xlfn.XMATCH($F379,CVCompList[items],0)))*K379</f>
        <v>0</v>
      </c>
      <c r="R379" s="37" cm="1">
        <f t="array" ref="R379">IF(ISBLANK($F379),"",INDEX(CVCompList[Materail
Rate
 '[$/qua']],_xlfn.XMATCH($F379,CVCompList[items],0)))</f>
        <v>41.58</v>
      </c>
      <c r="S379" s="33">
        <f ca="1">M379*Drivers!$D$3</f>
        <v>0</v>
      </c>
      <c r="T379" s="33">
        <f ca="1">N379*Drivers!$D$3</f>
        <v>32.5</v>
      </c>
      <c r="U379" s="33">
        <f ca="1">O379*Drivers!$D$3</f>
        <v>0</v>
      </c>
      <c r="V379" s="33">
        <f ca="1">P379*Drivers!$D$3</f>
        <v>32.5</v>
      </c>
      <c r="W379" s="33">
        <f>Q379*Drivers!$D$3</f>
        <v>0</v>
      </c>
      <c r="X379" s="33">
        <f t="shared" ca="1" si="285"/>
        <v>41.58</v>
      </c>
      <c r="Y379" s="33">
        <f t="shared" ca="1" si="286"/>
        <v>106.58</v>
      </c>
      <c r="Z379">
        <f t="shared" ca="1" si="287"/>
        <v>0</v>
      </c>
      <c r="AA379">
        <f t="shared" ca="1" si="199"/>
        <v>47.125</v>
      </c>
      <c r="AB379">
        <f t="shared" ca="1" si="200"/>
        <v>0</v>
      </c>
      <c r="AC379">
        <f t="shared" ca="1" si="201"/>
        <v>47.125</v>
      </c>
      <c r="AD379">
        <f t="shared" si="202"/>
        <v>0</v>
      </c>
      <c r="AE379">
        <f t="shared" ca="1" si="288"/>
        <v>51.974999999999994</v>
      </c>
      <c r="AF379">
        <f t="shared" ca="1" si="289"/>
        <v>146.22499999999999</v>
      </c>
    </row>
    <row r="380" spans="1:32">
      <c r="A380" t="str" cm="1">
        <f t="array" ref="A380">IF(ISBLANK($F380),"",INDEX(CVCompList[ID],_xlfn.XMATCH($F380,CVCompList[items],0)))</f>
        <v>CE2851</v>
      </c>
      <c r="E380">
        <v>4</v>
      </c>
      <c r="F380" t="s">
        <v>3023</v>
      </c>
      <c r="G380">
        <v>1</v>
      </c>
      <c r="H380">
        <v>1</v>
      </c>
      <c r="I380">
        <f t="shared" ca="1" si="283"/>
        <v>1</v>
      </c>
      <c r="J380">
        <f t="shared" ca="1" si="284"/>
        <v>1</v>
      </c>
      <c r="K380" s="10">
        <f>Drivers!$B$11</f>
        <v>0.25</v>
      </c>
      <c r="L380" s="10">
        <f>Drivers!$B$12</f>
        <v>0.45</v>
      </c>
      <c r="M380" s="37" cm="1">
        <f t="array" aca="1" ref="M380" ca="1">IF(ISBLANK($F380),"",INDEX(CVCompList[Design
'[h']],_xlfn.XMATCH($F380,CVCompList[items],0)))*I380</f>
        <v>0</v>
      </c>
      <c r="N380" s="37" cm="1">
        <f t="array" aca="1" ref="N380" ca="1">IF(ISBLANK($F380),"",INDEX(CVCompList[Construction
'[h']],_xlfn.XMATCH($F380,CVCompList[items],0)))*J380</f>
        <v>0.5</v>
      </c>
      <c r="O380" s="37" cm="1">
        <f t="array" aca="1" ref="O380" ca="1">IF(ISBLANK($F380),"",INDEX(CVCompList[Debug/Tryout '[h']],_xlfn.XMATCH($F380,CVCompList[items],0)))*J380</f>
        <v>0</v>
      </c>
      <c r="P380" s="37" cm="1">
        <f t="array" aca="1" ref="P380" ca="1">IF(ISBLANK($F380),"",INDEX(CVCompList[Installation
'[h']],_xlfn.XMATCH($F380,CVCompList[items],0)))*J380</f>
        <v>0.5</v>
      </c>
      <c r="Q380" s="37" cm="1">
        <f t="array" ref="Q380">IF(ISBLANK($F380),"",INDEX(CVCompList[Start up @ Client '[h']],_xlfn.XMATCH($F380,CVCompList[items],0)))*K380</f>
        <v>0</v>
      </c>
      <c r="R380" s="37" cm="1">
        <f t="array" ref="R380">IF(ISBLANK($F380),"",INDEX(CVCompList[Materail
Rate
 '[$/qua']],_xlfn.XMATCH($F380,CVCompList[items],0)))</f>
        <v>37.28</v>
      </c>
      <c r="S380" s="33">
        <f ca="1">M380*Drivers!$D$3</f>
        <v>0</v>
      </c>
      <c r="T380" s="33">
        <f ca="1">N380*Drivers!$D$3</f>
        <v>32.5</v>
      </c>
      <c r="U380" s="33">
        <f ca="1">O380*Drivers!$D$3</f>
        <v>0</v>
      </c>
      <c r="V380" s="33">
        <f ca="1">P380*Drivers!$D$3</f>
        <v>32.5</v>
      </c>
      <c r="W380" s="33">
        <f>Q380*Drivers!$D$3</f>
        <v>0</v>
      </c>
      <c r="X380" s="33">
        <f t="shared" ca="1" si="285"/>
        <v>37.28</v>
      </c>
      <c r="Y380" s="33">
        <f t="shared" ca="1" si="286"/>
        <v>102.28</v>
      </c>
      <c r="Z380">
        <f t="shared" ca="1" si="287"/>
        <v>0</v>
      </c>
      <c r="AA380">
        <f t="shared" ca="1" si="199"/>
        <v>47.125</v>
      </c>
      <c r="AB380">
        <f t="shared" ca="1" si="200"/>
        <v>0</v>
      </c>
      <c r="AC380">
        <f t="shared" ca="1" si="201"/>
        <v>47.125</v>
      </c>
      <c r="AD380">
        <f t="shared" si="202"/>
        <v>0</v>
      </c>
      <c r="AE380">
        <f t="shared" ca="1" si="288"/>
        <v>46.6</v>
      </c>
      <c r="AF380">
        <f t="shared" ca="1" si="289"/>
        <v>140.85</v>
      </c>
    </row>
    <row r="381" spans="1:32">
      <c r="A381" t="str" cm="1">
        <f t="array" ref="A381">IF(ISBLANK($F381),"",INDEX(CVCompList[ID],_xlfn.XMATCH($F381,CVCompList[items],0)))</f>
        <v>CE2858</v>
      </c>
      <c r="E381">
        <v>5</v>
      </c>
      <c r="F381" t="s">
        <v>3030</v>
      </c>
      <c r="G381">
        <v>2</v>
      </c>
      <c r="H381">
        <v>2</v>
      </c>
      <c r="I381">
        <f t="shared" ca="1" si="283"/>
        <v>2</v>
      </c>
      <c r="J381">
        <f t="shared" ca="1" si="284"/>
        <v>2</v>
      </c>
      <c r="K381" s="10">
        <f>Drivers!$B$11</f>
        <v>0.25</v>
      </c>
      <c r="L381" s="10">
        <f>Drivers!$B$12</f>
        <v>0.45</v>
      </c>
      <c r="M381" s="37" cm="1">
        <f t="array" aca="1" ref="M381" ca="1">IF(ISBLANK($F381),"",INDEX(CVCompList[Design
'[h']],_xlfn.XMATCH($F381,CVCompList[items],0)))*I381</f>
        <v>0</v>
      </c>
      <c r="N381" s="37" cm="1">
        <f t="array" aca="1" ref="N381" ca="1">IF(ISBLANK($F381),"",INDEX(CVCompList[Construction
'[h']],_xlfn.XMATCH($F381,CVCompList[items],0)))*J381</f>
        <v>1</v>
      </c>
      <c r="O381" s="37" cm="1">
        <f t="array" aca="1" ref="O381" ca="1">IF(ISBLANK($F381),"",INDEX(CVCompList[Debug/Tryout '[h']],_xlfn.XMATCH($F381,CVCompList[items],0)))*J381</f>
        <v>0</v>
      </c>
      <c r="P381" s="37" cm="1">
        <f t="array" aca="1" ref="P381" ca="1">IF(ISBLANK($F381),"",INDEX(CVCompList[Installation
'[h']],_xlfn.XMATCH($F381,CVCompList[items],0)))*J381</f>
        <v>1</v>
      </c>
      <c r="Q381" s="37" cm="1">
        <f t="array" ref="Q381">IF(ISBLANK($F381),"",INDEX(CVCompList[Start up @ Client '[h']],_xlfn.XMATCH($F381,CVCompList[items],0)))*K381</f>
        <v>0</v>
      </c>
      <c r="R381" s="37" cm="1">
        <f t="array" ref="R381">IF(ISBLANK($F381),"",INDEX(CVCompList[Materail
Rate
 '[$/qua']],_xlfn.XMATCH($F381,CVCompList[items],0)))</f>
        <v>27.67</v>
      </c>
      <c r="S381" s="33">
        <f ca="1">M381*Drivers!$D$3</f>
        <v>0</v>
      </c>
      <c r="T381" s="33">
        <f ca="1">N381*Drivers!$D$3</f>
        <v>65</v>
      </c>
      <c r="U381" s="33">
        <f ca="1">O381*Drivers!$D$3</f>
        <v>0</v>
      </c>
      <c r="V381" s="33">
        <f ca="1">P381*Drivers!$D$3</f>
        <v>65</v>
      </c>
      <c r="W381" s="33">
        <f>Q381*Drivers!$D$3</f>
        <v>0</v>
      </c>
      <c r="X381" s="33">
        <f t="shared" ca="1" si="285"/>
        <v>55.34</v>
      </c>
      <c r="Y381" s="33">
        <f t="shared" ca="1" si="286"/>
        <v>185.34</v>
      </c>
      <c r="Z381">
        <f t="shared" ca="1" si="287"/>
        <v>0</v>
      </c>
      <c r="AA381">
        <f t="shared" ca="1" si="199"/>
        <v>94.25</v>
      </c>
      <c r="AB381">
        <f t="shared" ca="1" si="200"/>
        <v>0</v>
      </c>
      <c r="AC381">
        <f t="shared" ca="1" si="201"/>
        <v>94.25</v>
      </c>
      <c r="AD381">
        <f t="shared" si="202"/>
        <v>0</v>
      </c>
      <c r="AE381">
        <f t="shared" ca="1" si="288"/>
        <v>69.175000000000011</v>
      </c>
      <c r="AF381">
        <f t="shared" ca="1" si="289"/>
        <v>257.67500000000001</v>
      </c>
    </row>
    <row r="382" spans="1:32">
      <c r="A382" t="str" cm="1">
        <f t="array" ref="A382">IF(ISBLANK($F382),"",INDEX(CVCompList[ID],_xlfn.XMATCH($F382,CVCompList[items],0)))</f>
        <v>CE2773</v>
      </c>
      <c r="E382">
        <v>6</v>
      </c>
      <c r="F382" t="s">
        <v>2946</v>
      </c>
      <c r="G382">
        <v>1</v>
      </c>
      <c r="H382">
        <v>1</v>
      </c>
      <c r="I382">
        <f t="shared" ca="1" si="283"/>
        <v>1</v>
      </c>
      <c r="J382">
        <f t="shared" ca="1" si="284"/>
        <v>1</v>
      </c>
      <c r="K382" s="10">
        <f>Drivers!$B$11</f>
        <v>0.25</v>
      </c>
      <c r="L382" s="10">
        <f>Drivers!$B$12</f>
        <v>0.45</v>
      </c>
      <c r="M382" s="37" cm="1">
        <f t="array" aca="1" ref="M382" ca="1">IF(ISBLANK($F382),"",INDEX(CVCompList[Design
'[h']],_xlfn.XMATCH($F382,CVCompList[items],0)))*I382</f>
        <v>0</v>
      </c>
      <c r="N382" s="37" cm="1">
        <f t="array" aca="1" ref="N382" ca="1">IF(ISBLANK($F382),"",INDEX(CVCompList[Construction
'[h']],_xlfn.XMATCH($F382,CVCompList[items],0)))*J382</f>
        <v>0.5</v>
      </c>
      <c r="O382" s="37" cm="1">
        <f t="array" aca="1" ref="O382" ca="1">IF(ISBLANK($F382),"",INDEX(CVCompList[Debug/Tryout '[h']],_xlfn.XMATCH($F382,CVCompList[items],0)))*J382</f>
        <v>0</v>
      </c>
      <c r="P382" s="37" cm="1">
        <f t="array" aca="1" ref="P382" ca="1">IF(ISBLANK($F382),"",INDEX(CVCompList[Installation
'[h']],_xlfn.XMATCH($F382,CVCompList[items],0)))*J382</f>
        <v>0.5</v>
      </c>
      <c r="Q382" s="37" cm="1">
        <f t="array" ref="Q382">IF(ISBLANK($F382),"",INDEX(CVCompList[Start up @ Client '[h']],_xlfn.XMATCH($F382,CVCompList[items],0)))*K382</f>
        <v>0</v>
      </c>
      <c r="R382" s="37" cm="1">
        <f t="array" ref="R382">IF(ISBLANK($F382),"",INDEX(CVCompList[Materail
Rate
 '[$/qua']],_xlfn.XMATCH($F382,CVCompList[items],0)))</f>
        <v>32.5</v>
      </c>
      <c r="S382" s="33">
        <f ca="1">M382*Drivers!$D$3</f>
        <v>0</v>
      </c>
      <c r="T382" s="33">
        <f ca="1">N382*Drivers!$D$3</f>
        <v>32.5</v>
      </c>
      <c r="U382" s="33">
        <f ca="1">O382*Drivers!$D$3</f>
        <v>0</v>
      </c>
      <c r="V382" s="33">
        <f ca="1">P382*Drivers!$D$3</f>
        <v>32.5</v>
      </c>
      <c r="W382" s="33">
        <f>Q382*Drivers!$D$3</f>
        <v>0</v>
      </c>
      <c r="X382" s="33">
        <f t="shared" ca="1" si="285"/>
        <v>32.5</v>
      </c>
      <c r="Y382" s="33">
        <f t="shared" ca="1" si="286"/>
        <v>97.5</v>
      </c>
      <c r="Z382">
        <f t="shared" ca="1" si="287"/>
        <v>0</v>
      </c>
      <c r="AA382">
        <f t="shared" ca="1" si="199"/>
        <v>47.125</v>
      </c>
      <c r="AB382">
        <f t="shared" ca="1" si="200"/>
        <v>0</v>
      </c>
      <c r="AC382">
        <f t="shared" ca="1" si="201"/>
        <v>47.125</v>
      </c>
      <c r="AD382">
        <f t="shared" si="202"/>
        <v>0</v>
      </c>
      <c r="AE382">
        <f t="shared" ca="1" si="288"/>
        <v>40.625</v>
      </c>
      <c r="AF382">
        <f t="shared" ca="1" si="289"/>
        <v>134.875</v>
      </c>
    </row>
    <row r="383" spans="1:32">
      <c r="A383" t="str" cm="1">
        <f t="array" ref="A383">IF(ISBLANK($F383),"",INDEX(CVCompList[ID],_xlfn.XMATCH($F383,CVCompList[items],0)))</f>
        <v>CE2779</v>
      </c>
      <c r="E383">
        <v>7</v>
      </c>
      <c r="F383" t="s">
        <v>2952</v>
      </c>
      <c r="G383">
        <v>1</v>
      </c>
      <c r="H383">
        <v>1</v>
      </c>
      <c r="I383">
        <f t="shared" ca="1" si="283"/>
        <v>1</v>
      </c>
      <c r="J383">
        <f t="shared" ca="1" si="284"/>
        <v>1</v>
      </c>
      <c r="K383" s="10">
        <f>Drivers!$B$11</f>
        <v>0.25</v>
      </c>
      <c r="L383" s="10">
        <f>Drivers!$B$12</f>
        <v>0.45</v>
      </c>
      <c r="M383" s="37" cm="1">
        <f t="array" aca="1" ref="M383" ca="1">IF(ISBLANK($F383),"",INDEX(CVCompList[Design
'[h']],_xlfn.XMATCH($F383,CVCompList[items],0)))*I383</f>
        <v>0</v>
      </c>
      <c r="N383" s="37" cm="1">
        <f t="array" aca="1" ref="N383" ca="1">IF(ISBLANK($F383),"",INDEX(CVCompList[Construction
'[h']],_xlfn.XMATCH($F383,CVCompList[items],0)))*J383</f>
        <v>0</v>
      </c>
      <c r="O383" s="37" cm="1">
        <f t="array" aca="1" ref="O383" ca="1">IF(ISBLANK($F383),"",INDEX(CVCompList[Debug/Tryout '[h']],_xlfn.XMATCH($F383,CVCompList[items],0)))*J383</f>
        <v>0</v>
      </c>
      <c r="P383" s="37" cm="1">
        <f t="array" aca="1" ref="P383" ca="1">IF(ISBLANK($F383),"",INDEX(CVCompList[Installation
'[h']],_xlfn.XMATCH($F383,CVCompList[items],0)))*J383</f>
        <v>0</v>
      </c>
      <c r="Q383" s="37" cm="1">
        <f t="array" ref="Q383">IF(ISBLANK($F383),"",INDEX(CVCompList[Start up @ Client '[h']],_xlfn.XMATCH($F383,CVCompList[items],0)))*K383</f>
        <v>0</v>
      </c>
      <c r="R383" s="37" cm="1">
        <f t="array" ref="R383">IF(ISBLANK($F383),"",INDEX(CVCompList[Materail
Rate
 '[$/qua']],_xlfn.XMATCH($F383,CVCompList[items],0)))</f>
        <v>30</v>
      </c>
      <c r="S383" s="33">
        <f ca="1">M383*Drivers!$D$3</f>
        <v>0</v>
      </c>
      <c r="T383" s="33">
        <f ca="1">N383*Drivers!$D$3</f>
        <v>0</v>
      </c>
      <c r="U383" s="33">
        <f ca="1">O383*Drivers!$D$3</f>
        <v>0</v>
      </c>
      <c r="V383" s="33">
        <f ca="1">P383*Drivers!$D$3</f>
        <v>0</v>
      </c>
      <c r="W383" s="33">
        <f>Q383*Drivers!$D$3</f>
        <v>0</v>
      </c>
      <c r="X383" s="33">
        <f t="shared" ca="1" si="285"/>
        <v>30</v>
      </c>
      <c r="Y383" s="33">
        <f t="shared" ca="1" si="286"/>
        <v>30</v>
      </c>
      <c r="Z383">
        <f t="shared" ca="1" si="287"/>
        <v>0</v>
      </c>
      <c r="AA383">
        <f t="shared" ca="1" si="199"/>
        <v>0</v>
      </c>
      <c r="AB383">
        <f t="shared" ca="1" si="200"/>
        <v>0</v>
      </c>
      <c r="AC383">
        <f t="shared" ca="1" si="201"/>
        <v>0</v>
      </c>
      <c r="AD383">
        <f t="shared" si="202"/>
        <v>0</v>
      </c>
      <c r="AE383">
        <f t="shared" ca="1" si="288"/>
        <v>37.5</v>
      </c>
      <c r="AF383">
        <f t="shared" ca="1" si="289"/>
        <v>37.5</v>
      </c>
    </row>
    <row r="384" spans="1:32" s="7" customFormat="1">
      <c r="B384" s="7" t="s">
        <v>3165</v>
      </c>
      <c r="C384" s="7">
        <v>1</v>
      </c>
      <c r="D384" s="7">
        <v>1</v>
      </c>
      <c r="K384" s="18"/>
      <c r="L384" s="18"/>
      <c r="M384" s="36">
        <f ca="1">SUM(M385:M388)</f>
        <v>0</v>
      </c>
      <c r="N384" s="36">
        <f ca="1">SUM(N385:N388)</f>
        <v>16</v>
      </c>
      <c r="O384" s="36">
        <f ca="1">SUM(O385:O388)</f>
        <v>0</v>
      </c>
      <c r="P384" s="36">
        <f ca="1">SUM(P385:P388)</f>
        <v>16</v>
      </c>
      <c r="Q384" s="36">
        <f>SUM(Q385:Q388)</f>
        <v>0</v>
      </c>
      <c r="R384" s="36"/>
      <c r="S384" s="35">
        <f t="shared" ref="S384:AF384" ca="1" si="290">SUM(S385:S388)</f>
        <v>0</v>
      </c>
      <c r="T384" s="35">
        <f t="shared" ca="1" si="290"/>
        <v>1040</v>
      </c>
      <c r="U384" s="35">
        <f ca="1">SUM(U385:U388)</f>
        <v>0</v>
      </c>
      <c r="V384" s="35">
        <f t="shared" ca="1" si="290"/>
        <v>1040</v>
      </c>
      <c r="W384" s="35">
        <f>SUM(W385:W388)</f>
        <v>0</v>
      </c>
      <c r="X384" s="35">
        <f t="shared" ca="1" si="290"/>
        <v>8314.64</v>
      </c>
      <c r="Y384" s="35">
        <f t="shared" ca="1" si="290"/>
        <v>10394.64</v>
      </c>
      <c r="Z384" s="7">
        <f t="shared" ca="1" si="290"/>
        <v>0</v>
      </c>
      <c r="AA384" s="7">
        <f t="shared" ca="1" si="290"/>
        <v>1508</v>
      </c>
      <c r="AB384" s="7">
        <f ca="1">SUM(AB385:AB388)</f>
        <v>0</v>
      </c>
      <c r="AC384" s="7">
        <f t="shared" ca="1" si="290"/>
        <v>1508</v>
      </c>
      <c r="AD384" s="7">
        <f>SUM(AD385:AD388)</f>
        <v>0</v>
      </c>
      <c r="AE384" s="7">
        <f t="shared" ca="1" si="290"/>
        <v>10393.300000000001</v>
      </c>
      <c r="AF384" s="7">
        <f t="shared" ca="1" si="290"/>
        <v>13409.300000000001</v>
      </c>
    </row>
    <row r="385" spans="1:32">
      <c r="A385" t="str" cm="1">
        <f t="array" ref="A385">IF(ISBLANK($F385),"",INDEX(CVCompList[ID],_xlfn.XMATCH($F385,CVCompList[items],0)))</f>
        <v>CE2778</v>
      </c>
      <c r="E385">
        <v>1</v>
      </c>
      <c r="F385" t="s">
        <v>2951</v>
      </c>
      <c r="G385">
        <v>1</v>
      </c>
      <c r="H385">
        <v>1</v>
      </c>
      <c r="I385">
        <f ca="1">IF(ISBLANK(G385),"",G385*OFFSET(I385,-E385,-6))</f>
        <v>1</v>
      </c>
      <c r="J385">
        <f ca="1">IF(ISBLANK(H385),"",H385*OFFSET(J385,-E385,-6))</f>
        <v>1</v>
      </c>
      <c r="K385" s="10">
        <f>Drivers!$B$11</f>
        <v>0.25</v>
      </c>
      <c r="L385" s="10">
        <f>Drivers!$B$12</f>
        <v>0.45</v>
      </c>
      <c r="M385" s="37" cm="1">
        <f t="array" aca="1" ref="M385" ca="1">IF(ISBLANK($F385),"",INDEX(CVCompList[Design
'[h']],_xlfn.XMATCH($F385,CVCompList[items],0)))*I385</f>
        <v>0</v>
      </c>
      <c r="N385" s="37" cm="1">
        <f t="array" aca="1" ref="N385" ca="1">IF(ISBLANK($F385),"",INDEX(CVCompList[Construction
'[h']],_xlfn.XMATCH($F385,CVCompList[items],0)))*J385</f>
        <v>14</v>
      </c>
      <c r="O385" s="37" cm="1">
        <f t="array" aca="1" ref="O385" ca="1">IF(ISBLANK($F385),"",INDEX(CVCompList[Debug/Tryout '[h']],_xlfn.XMATCH($F385,CVCompList[items],0)))*J385</f>
        <v>0</v>
      </c>
      <c r="P385" s="37" cm="1">
        <f t="array" aca="1" ref="P385" ca="1">IF(ISBLANK($F385),"",INDEX(CVCompList[Installation
'[h']],_xlfn.XMATCH($F385,CVCompList[items],0)))*J385</f>
        <v>14</v>
      </c>
      <c r="Q385" s="37" cm="1">
        <f t="array" ref="Q385">IF(ISBLANK($F385),"",INDEX(CVCompList[Start up @ Client '[h']],_xlfn.XMATCH($F385,CVCompList[items],0)))*K385</f>
        <v>0</v>
      </c>
      <c r="R385" s="37" cm="1">
        <f t="array" ref="R385">IF(ISBLANK($F385),"",INDEX(CVCompList[Materail
Rate
 '[$/qua']],_xlfn.XMATCH($F385,CVCompList[items],0)))</f>
        <v>8166</v>
      </c>
      <c r="S385" s="33">
        <f ca="1">M385*Drivers!$D$3</f>
        <v>0</v>
      </c>
      <c r="T385" s="33">
        <f ca="1">N385*Drivers!$D$3</f>
        <v>910</v>
      </c>
      <c r="U385" s="33">
        <f ca="1">O385*Drivers!$D$3</f>
        <v>0</v>
      </c>
      <c r="V385" s="33">
        <f ca="1">P385*Drivers!$D$3</f>
        <v>910</v>
      </c>
      <c r="W385" s="33">
        <f>Q385*Drivers!$D$3</f>
        <v>0</v>
      </c>
      <c r="X385" s="33">
        <f ca="1">R385*J385</f>
        <v>8166</v>
      </c>
      <c r="Y385" s="33">
        <f ca="1">SUM(S385:X385)</f>
        <v>9986</v>
      </c>
      <c r="Z385">
        <f ca="1">S385*($L385+1)</f>
        <v>0</v>
      </c>
      <c r="AA385">
        <f t="shared" ca="1" si="199"/>
        <v>1319.5</v>
      </c>
      <c r="AB385">
        <f t="shared" ca="1" si="200"/>
        <v>0</v>
      </c>
      <c r="AC385">
        <f t="shared" ca="1" si="201"/>
        <v>1319.5</v>
      </c>
      <c r="AD385">
        <f t="shared" si="202"/>
        <v>0</v>
      </c>
      <c r="AE385">
        <f ca="1">X385*(K385+1)</f>
        <v>10207.5</v>
      </c>
      <c r="AF385">
        <f ca="1">SUM(Z385:AE385)</f>
        <v>12846.5</v>
      </c>
    </row>
    <row r="386" spans="1:32">
      <c r="A386" t="str" cm="1">
        <f t="array" ref="A386">IF(ISBLANK($F386),"",INDEX(CVCompList[ID],_xlfn.XMATCH($F386,CVCompList[items],0)))</f>
        <v>CE2737</v>
      </c>
      <c r="E386">
        <v>2</v>
      </c>
      <c r="F386" t="s">
        <v>2910</v>
      </c>
      <c r="G386">
        <v>1</v>
      </c>
      <c r="H386">
        <v>1</v>
      </c>
      <c r="I386">
        <f ca="1">IF(ISBLANK(G386),"",G386*OFFSET(I386,-E386,-6))</f>
        <v>1</v>
      </c>
      <c r="J386">
        <f ca="1">IF(ISBLANK(H386),"",H386*OFFSET(J386,-E386,-6))</f>
        <v>1</v>
      </c>
      <c r="K386" s="10">
        <f>Drivers!$B$11</f>
        <v>0.25</v>
      </c>
      <c r="L386" s="10">
        <f>Drivers!$B$12</f>
        <v>0.45</v>
      </c>
      <c r="M386" s="37" cm="1">
        <f t="array" aca="1" ref="M386" ca="1">IF(ISBLANK($F386),"",INDEX(CVCompList[Design
'[h']],_xlfn.XMATCH($F386,CVCompList[items],0)))*I386</f>
        <v>0</v>
      </c>
      <c r="N386" s="37" cm="1">
        <f t="array" aca="1" ref="N386" ca="1">IF(ISBLANK($F386),"",INDEX(CVCompList[Construction
'[h']],_xlfn.XMATCH($F386,CVCompList[items],0)))*J386</f>
        <v>0.5</v>
      </c>
      <c r="O386" s="37" cm="1">
        <f t="array" aca="1" ref="O386" ca="1">IF(ISBLANK($F386),"",INDEX(CVCompList[Debug/Tryout '[h']],_xlfn.XMATCH($F386,CVCompList[items],0)))*J386</f>
        <v>0</v>
      </c>
      <c r="P386" s="37" cm="1">
        <f t="array" aca="1" ref="P386" ca="1">IF(ISBLANK($F386),"",INDEX(CVCompList[Installation
'[h']],_xlfn.XMATCH($F386,CVCompList[items],0)))*J386</f>
        <v>0.5</v>
      </c>
      <c r="Q386" s="37" cm="1">
        <f t="array" ref="Q386">IF(ISBLANK($F386),"",INDEX(CVCompList[Start up @ Client '[h']],_xlfn.XMATCH($F386,CVCompList[items],0)))*K386</f>
        <v>0</v>
      </c>
      <c r="R386" s="37" cm="1">
        <f t="array" ref="R386">IF(ISBLANK($F386),"",INDEX(CVCompList[Materail
Rate
 '[$/qua']],_xlfn.XMATCH($F386,CVCompList[items],0)))</f>
        <v>41.58</v>
      </c>
      <c r="S386" s="33">
        <f ca="1">M386*Drivers!$D$3</f>
        <v>0</v>
      </c>
      <c r="T386" s="33">
        <f ca="1">N386*Drivers!$D$3</f>
        <v>32.5</v>
      </c>
      <c r="U386" s="33">
        <f ca="1">O386*Drivers!$D$3</f>
        <v>0</v>
      </c>
      <c r="V386" s="33">
        <f ca="1">P386*Drivers!$D$3</f>
        <v>32.5</v>
      </c>
      <c r="W386" s="33">
        <f>Q386*Drivers!$D$3</f>
        <v>0</v>
      </c>
      <c r="X386" s="33">
        <f ca="1">R386*J386</f>
        <v>41.58</v>
      </c>
      <c r="Y386" s="33">
        <f ca="1">SUM(S386:X386)</f>
        <v>106.58</v>
      </c>
      <c r="Z386">
        <f ca="1">S386*($L386+1)</f>
        <v>0</v>
      </c>
      <c r="AA386">
        <f t="shared" ca="1" si="199"/>
        <v>47.125</v>
      </c>
      <c r="AB386">
        <f t="shared" ca="1" si="200"/>
        <v>0</v>
      </c>
      <c r="AC386">
        <f t="shared" ca="1" si="201"/>
        <v>47.125</v>
      </c>
      <c r="AD386">
        <f t="shared" si="202"/>
        <v>0</v>
      </c>
      <c r="AE386">
        <f ca="1">X386*(K386+1)</f>
        <v>51.974999999999994</v>
      </c>
      <c r="AF386">
        <f ca="1">SUM(Z386:AE386)</f>
        <v>146.22499999999999</v>
      </c>
    </row>
    <row r="387" spans="1:32">
      <c r="A387" t="str" cm="1">
        <f t="array" ref="A387">IF(ISBLANK($F387),"",INDEX(CVCompList[ID],_xlfn.XMATCH($F387,CVCompList[items],0)))</f>
        <v>CE2851</v>
      </c>
      <c r="E387">
        <v>3</v>
      </c>
      <c r="F387" t="s">
        <v>3023</v>
      </c>
      <c r="G387">
        <v>2</v>
      </c>
      <c r="H387">
        <v>2</v>
      </c>
      <c r="I387">
        <f ca="1">IF(ISBLANK(G387),"",G387*OFFSET(I387,-E387,-6))</f>
        <v>2</v>
      </c>
      <c r="J387">
        <f ca="1">IF(ISBLANK(H387),"",H387*OFFSET(J387,-E387,-6))</f>
        <v>2</v>
      </c>
      <c r="K387" s="10">
        <f>Drivers!$B$11</f>
        <v>0.25</v>
      </c>
      <c r="L387" s="10">
        <f>Drivers!$B$12</f>
        <v>0.45</v>
      </c>
      <c r="M387" s="37" cm="1">
        <f t="array" aca="1" ref="M387" ca="1">IF(ISBLANK($F387),"",INDEX(CVCompList[Design
'[h']],_xlfn.XMATCH($F387,CVCompList[items],0)))*I387</f>
        <v>0</v>
      </c>
      <c r="N387" s="37" cm="1">
        <f t="array" aca="1" ref="N387" ca="1">IF(ISBLANK($F387),"",INDEX(CVCompList[Construction
'[h']],_xlfn.XMATCH($F387,CVCompList[items],0)))*J387</f>
        <v>1</v>
      </c>
      <c r="O387" s="37" cm="1">
        <f t="array" aca="1" ref="O387" ca="1">IF(ISBLANK($F387),"",INDEX(CVCompList[Debug/Tryout '[h']],_xlfn.XMATCH($F387,CVCompList[items],0)))*J387</f>
        <v>0</v>
      </c>
      <c r="P387" s="37" cm="1">
        <f t="array" aca="1" ref="P387" ca="1">IF(ISBLANK($F387),"",INDEX(CVCompList[Installation
'[h']],_xlfn.XMATCH($F387,CVCompList[items],0)))*J387</f>
        <v>1</v>
      </c>
      <c r="Q387" s="37" cm="1">
        <f t="array" ref="Q387">IF(ISBLANK($F387),"",INDEX(CVCompList[Start up @ Client '[h']],_xlfn.XMATCH($F387,CVCompList[items],0)))*K387</f>
        <v>0</v>
      </c>
      <c r="R387" s="37" cm="1">
        <f t="array" ref="R387">IF(ISBLANK($F387),"",INDEX(CVCompList[Materail
Rate
 '[$/qua']],_xlfn.XMATCH($F387,CVCompList[items],0)))</f>
        <v>37.28</v>
      </c>
      <c r="S387" s="33">
        <f ca="1">M387*Drivers!$D$3</f>
        <v>0</v>
      </c>
      <c r="T387" s="33">
        <f ca="1">N387*Drivers!$D$3</f>
        <v>65</v>
      </c>
      <c r="U387" s="33">
        <f ca="1">O387*Drivers!$D$3</f>
        <v>0</v>
      </c>
      <c r="V387" s="33">
        <f ca="1">P387*Drivers!$D$3</f>
        <v>65</v>
      </c>
      <c r="W387" s="33">
        <f>Q387*Drivers!$D$3</f>
        <v>0</v>
      </c>
      <c r="X387" s="33">
        <f ca="1">R387*J387</f>
        <v>74.56</v>
      </c>
      <c r="Y387" s="33">
        <f ca="1">SUM(S387:X387)</f>
        <v>204.56</v>
      </c>
      <c r="Z387">
        <f ca="1">S387*($L387+1)</f>
        <v>0</v>
      </c>
      <c r="AA387">
        <f t="shared" ca="1" si="199"/>
        <v>94.25</v>
      </c>
      <c r="AB387">
        <f t="shared" ca="1" si="200"/>
        <v>0</v>
      </c>
      <c r="AC387">
        <f t="shared" ca="1" si="201"/>
        <v>94.25</v>
      </c>
      <c r="AD387">
        <f t="shared" si="202"/>
        <v>0</v>
      </c>
      <c r="AE387">
        <f ca="1">X387*(K387+1)</f>
        <v>93.2</v>
      </c>
      <c r="AF387">
        <f ca="1">SUM(Z387:AE387)</f>
        <v>281.7</v>
      </c>
    </row>
    <row r="388" spans="1:32">
      <c r="A388" t="str" cm="1">
        <f t="array" ref="A388">IF(ISBLANK($F388),"",INDEX(CVCompList[ID],_xlfn.XMATCH($F388,CVCompList[items],0)))</f>
        <v>CE2773</v>
      </c>
      <c r="E388">
        <v>4</v>
      </c>
      <c r="F388" t="s">
        <v>2946</v>
      </c>
      <c r="G388">
        <v>1</v>
      </c>
      <c r="H388">
        <v>1</v>
      </c>
      <c r="I388">
        <f ca="1">IF(ISBLANK(G388),"",G388*OFFSET(I388,-E388,-6))</f>
        <v>1</v>
      </c>
      <c r="J388">
        <f ca="1">IF(ISBLANK(H388),"",H388*OFFSET(J388,-E388,-6))</f>
        <v>1</v>
      </c>
      <c r="K388" s="10">
        <f>Drivers!$B$11</f>
        <v>0.25</v>
      </c>
      <c r="L388" s="10">
        <f>Drivers!$B$12</f>
        <v>0.45</v>
      </c>
      <c r="M388" s="37" cm="1">
        <f t="array" aca="1" ref="M388" ca="1">IF(ISBLANK($F388),"",INDEX(CVCompList[Design
'[h']],_xlfn.XMATCH($F388,CVCompList[items],0)))*I388</f>
        <v>0</v>
      </c>
      <c r="N388" s="37" cm="1">
        <f t="array" aca="1" ref="N388" ca="1">IF(ISBLANK($F388),"",INDEX(CVCompList[Construction
'[h']],_xlfn.XMATCH($F388,CVCompList[items],0)))*J388</f>
        <v>0.5</v>
      </c>
      <c r="O388" s="37" cm="1">
        <f t="array" aca="1" ref="O388" ca="1">IF(ISBLANK($F388),"",INDEX(CVCompList[Debug/Tryout '[h']],_xlfn.XMATCH($F388,CVCompList[items],0)))*J388</f>
        <v>0</v>
      </c>
      <c r="P388" s="37" cm="1">
        <f t="array" aca="1" ref="P388" ca="1">IF(ISBLANK($F388),"",INDEX(CVCompList[Installation
'[h']],_xlfn.XMATCH($F388,CVCompList[items],0)))*J388</f>
        <v>0.5</v>
      </c>
      <c r="Q388" s="37" cm="1">
        <f t="array" ref="Q388">IF(ISBLANK($F388),"",INDEX(CVCompList[Start up @ Client '[h']],_xlfn.XMATCH($F388,CVCompList[items],0)))*K388</f>
        <v>0</v>
      </c>
      <c r="R388" s="37" cm="1">
        <f t="array" ref="R388">IF(ISBLANK($F388),"",INDEX(CVCompList[Materail
Rate
 '[$/qua']],_xlfn.XMATCH($F388,CVCompList[items],0)))</f>
        <v>32.5</v>
      </c>
      <c r="S388" s="33">
        <f ca="1">M388*Drivers!$D$3</f>
        <v>0</v>
      </c>
      <c r="T388" s="33">
        <f ca="1">N388*Drivers!$D$3</f>
        <v>32.5</v>
      </c>
      <c r="U388" s="33">
        <f ca="1">O388*Drivers!$D$3</f>
        <v>0</v>
      </c>
      <c r="V388" s="33">
        <f ca="1">P388*Drivers!$D$3</f>
        <v>32.5</v>
      </c>
      <c r="W388" s="33">
        <f>Q388*Drivers!$D$3</f>
        <v>0</v>
      </c>
      <c r="X388" s="33">
        <f ca="1">R388*J388</f>
        <v>32.5</v>
      </c>
      <c r="Y388" s="33">
        <f ca="1">SUM(S388:X388)</f>
        <v>97.5</v>
      </c>
      <c r="Z388">
        <f ca="1">S388*($L388+1)</f>
        <v>0</v>
      </c>
      <c r="AA388">
        <f t="shared" ca="1" si="199"/>
        <v>47.125</v>
      </c>
      <c r="AB388">
        <f t="shared" ca="1" si="200"/>
        <v>0</v>
      </c>
      <c r="AC388">
        <f t="shared" ca="1" si="201"/>
        <v>47.125</v>
      </c>
      <c r="AD388">
        <f t="shared" si="202"/>
        <v>0</v>
      </c>
      <c r="AE388">
        <f ca="1">X388*(K388+1)</f>
        <v>40.625</v>
      </c>
      <c r="AF388">
        <f ca="1">SUM(Z388:AE388)</f>
        <v>134.875</v>
      </c>
    </row>
    <row r="389" spans="1:32" s="7" customFormat="1">
      <c r="B389" s="7" t="s">
        <v>3166</v>
      </c>
      <c r="C389" s="7">
        <v>1</v>
      </c>
      <c r="D389" s="7">
        <v>1</v>
      </c>
      <c r="K389" s="18"/>
      <c r="L389" s="18"/>
      <c r="M389" s="36">
        <f ca="1">SUM(M390:M393)</f>
        <v>0</v>
      </c>
      <c r="N389" s="36">
        <f ca="1">SUM(N390:N393)</f>
        <v>15.5</v>
      </c>
      <c r="O389" s="36">
        <f ca="1">SUM(O390:O393)</f>
        <v>0</v>
      </c>
      <c r="P389" s="36">
        <f ca="1">SUM(P390:P393)</f>
        <v>15.5</v>
      </c>
      <c r="Q389" s="36">
        <f>SUM(Q390:Q393)</f>
        <v>0</v>
      </c>
      <c r="R389" s="36"/>
      <c r="S389" s="35">
        <f t="shared" ref="S389:AF389" ca="1" si="291">SUM(S390:S393)</f>
        <v>0</v>
      </c>
      <c r="T389" s="35">
        <f t="shared" ca="1" si="291"/>
        <v>1007.5</v>
      </c>
      <c r="U389" s="35">
        <f ca="1">SUM(U390:U393)</f>
        <v>0</v>
      </c>
      <c r="V389" s="35">
        <f t="shared" ca="1" si="291"/>
        <v>1007.5</v>
      </c>
      <c r="W389" s="35">
        <f>SUM(W390:W393)</f>
        <v>0</v>
      </c>
      <c r="X389" s="35">
        <f t="shared" ca="1" si="291"/>
        <v>8152.41</v>
      </c>
      <c r="Y389" s="35">
        <f t="shared" ca="1" si="291"/>
        <v>10167.41</v>
      </c>
      <c r="Z389" s="7">
        <f t="shared" ca="1" si="291"/>
        <v>0</v>
      </c>
      <c r="AA389" s="7">
        <f t="shared" ca="1" si="291"/>
        <v>1460.875</v>
      </c>
      <c r="AB389" s="7">
        <f ca="1">SUM(AB390:AB393)</f>
        <v>0</v>
      </c>
      <c r="AC389" s="7">
        <f t="shared" ca="1" si="291"/>
        <v>1460.875</v>
      </c>
      <c r="AD389" s="7">
        <f>SUM(AD390:AD393)</f>
        <v>0</v>
      </c>
      <c r="AE389" s="7">
        <f t="shared" ca="1" si="291"/>
        <v>10190.512500000001</v>
      </c>
      <c r="AF389" s="7">
        <f t="shared" ca="1" si="291"/>
        <v>13112.262500000001</v>
      </c>
    </row>
    <row r="390" spans="1:32">
      <c r="A390" t="str" cm="1">
        <f t="array" ref="A390">IF(ISBLANK($F390),"",INDEX(CVCompList[ID],_xlfn.XMATCH($F390,CVCompList[items],0)))</f>
        <v>CE2781</v>
      </c>
      <c r="E390">
        <v>1</v>
      </c>
      <c r="F390" t="s">
        <v>2954</v>
      </c>
      <c r="G390">
        <v>1</v>
      </c>
      <c r="H390">
        <v>1</v>
      </c>
      <c r="I390">
        <f ca="1">IF(ISBLANK(G390),"",G390*OFFSET(I390,-E390,-6))</f>
        <v>1</v>
      </c>
      <c r="J390">
        <f ca="1">IF(ISBLANK(H390),"",H390*OFFSET(J390,-E390,-6))</f>
        <v>1</v>
      </c>
      <c r="K390" s="10">
        <f>Drivers!$B$11</f>
        <v>0.25</v>
      </c>
      <c r="L390" s="10">
        <f>Drivers!$B$12</f>
        <v>0.45</v>
      </c>
      <c r="M390" s="37" cm="1">
        <f t="array" aca="1" ref="M390" ca="1">IF(ISBLANK($F390),"",INDEX(CVCompList[Design
'[h']],_xlfn.XMATCH($F390,CVCompList[items],0)))*I390</f>
        <v>0</v>
      </c>
      <c r="N390" s="37" cm="1">
        <f t="array" aca="1" ref="N390" ca="1">IF(ISBLANK($F390),"",INDEX(CVCompList[Construction
'[h']],_xlfn.XMATCH($F390,CVCompList[items],0)))*J390</f>
        <v>14</v>
      </c>
      <c r="O390" s="37" cm="1">
        <f t="array" aca="1" ref="O390" ca="1">IF(ISBLANK($F390),"",INDEX(CVCompList[Debug/Tryout '[h']],_xlfn.XMATCH($F390,CVCompList[items],0)))*J390</f>
        <v>0</v>
      </c>
      <c r="P390" s="37" cm="1">
        <f t="array" aca="1" ref="P390" ca="1">IF(ISBLANK($F390),"",INDEX(CVCompList[Installation
'[h']],_xlfn.XMATCH($F390,CVCompList[items],0)))*J390</f>
        <v>14</v>
      </c>
      <c r="Q390" s="37" cm="1">
        <f t="array" ref="Q390">IF(ISBLANK($F390),"",INDEX(CVCompList[Start up @ Client '[h']],_xlfn.XMATCH($F390,CVCompList[items],0)))*K390</f>
        <v>0</v>
      </c>
      <c r="R390" s="37" cm="1">
        <f t="array" ref="R390">IF(ISBLANK($F390),"",INDEX(CVCompList[Materail
Rate
 '[$/qua']],_xlfn.XMATCH($F390,CVCompList[items],0)))</f>
        <v>8009</v>
      </c>
      <c r="S390" s="33">
        <f ca="1">M390*Drivers!$D$3</f>
        <v>0</v>
      </c>
      <c r="T390" s="33">
        <f ca="1">N390*Drivers!$D$3</f>
        <v>910</v>
      </c>
      <c r="U390" s="33">
        <f ca="1">O390*Drivers!$D$3</f>
        <v>0</v>
      </c>
      <c r="V390" s="33">
        <f ca="1">P390*Drivers!$D$3</f>
        <v>910</v>
      </c>
      <c r="W390" s="33">
        <f>Q390*Drivers!$D$3</f>
        <v>0</v>
      </c>
      <c r="X390" s="33">
        <f ca="1">R390*J390</f>
        <v>8009</v>
      </c>
      <c r="Y390" s="33">
        <f ca="1">SUM(S390:X390)</f>
        <v>9829</v>
      </c>
      <c r="Z390">
        <f ca="1">S390*($L390+1)</f>
        <v>0</v>
      </c>
      <c r="AA390">
        <f t="shared" ca="1" si="199"/>
        <v>1319.5</v>
      </c>
      <c r="AB390">
        <f t="shared" ca="1" si="200"/>
        <v>0</v>
      </c>
      <c r="AC390">
        <f t="shared" ca="1" si="201"/>
        <v>1319.5</v>
      </c>
      <c r="AD390">
        <f t="shared" si="202"/>
        <v>0</v>
      </c>
      <c r="AE390">
        <f ca="1">X390*(K390+1)</f>
        <v>10011.25</v>
      </c>
      <c r="AF390">
        <f ca="1">SUM(Z390:AE390)</f>
        <v>12650.25</v>
      </c>
    </row>
    <row r="391" spans="1:32">
      <c r="A391" t="str" cm="1">
        <f t="array" ref="A391">IF(ISBLANK($F391),"",INDEX(CVCompList[ID],_xlfn.XMATCH($F391,CVCompList[items],0)))</f>
        <v>CE2737</v>
      </c>
      <c r="E391">
        <v>2</v>
      </c>
      <c r="F391" t="s">
        <v>2910</v>
      </c>
      <c r="G391">
        <v>1</v>
      </c>
      <c r="H391">
        <v>1</v>
      </c>
      <c r="I391">
        <f ca="1">IF(ISBLANK(G391),"",G391*OFFSET(I391,-E391,-6))</f>
        <v>1</v>
      </c>
      <c r="J391">
        <f ca="1">IF(ISBLANK(H391),"",H391*OFFSET(J391,-E391,-6))</f>
        <v>1</v>
      </c>
      <c r="K391" s="10">
        <f>Drivers!$B$11</f>
        <v>0.25</v>
      </c>
      <c r="L391" s="10">
        <f>Drivers!$B$12</f>
        <v>0.45</v>
      </c>
      <c r="M391" s="37" cm="1">
        <f t="array" aca="1" ref="M391" ca="1">IF(ISBLANK($F391),"",INDEX(CVCompList[Design
'[h']],_xlfn.XMATCH($F391,CVCompList[items],0)))*I391</f>
        <v>0</v>
      </c>
      <c r="N391" s="37" cm="1">
        <f t="array" aca="1" ref="N391" ca="1">IF(ISBLANK($F391),"",INDEX(CVCompList[Construction
'[h']],_xlfn.XMATCH($F391,CVCompList[items],0)))*J391</f>
        <v>0.5</v>
      </c>
      <c r="O391" s="37" cm="1">
        <f t="array" aca="1" ref="O391" ca="1">IF(ISBLANK($F391),"",INDEX(CVCompList[Debug/Tryout '[h']],_xlfn.XMATCH($F391,CVCompList[items],0)))*J391</f>
        <v>0</v>
      </c>
      <c r="P391" s="37" cm="1">
        <f t="array" aca="1" ref="P391" ca="1">IF(ISBLANK($F391),"",INDEX(CVCompList[Installation
'[h']],_xlfn.XMATCH($F391,CVCompList[items],0)))*J391</f>
        <v>0.5</v>
      </c>
      <c r="Q391" s="37" cm="1">
        <f t="array" ref="Q391">IF(ISBLANK($F391),"",INDEX(CVCompList[Start up @ Client '[h']],_xlfn.XMATCH($F391,CVCompList[items],0)))*K391</f>
        <v>0</v>
      </c>
      <c r="R391" s="37" cm="1">
        <f t="array" ref="R391">IF(ISBLANK($F391),"",INDEX(CVCompList[Materail
Rate
 '[$/qua']],_xlfn.XMATCH($F391,CVCompList[items],0)))</f>
        <v>41.58</v>
      </c>
      <c r="S391" s="33">
        <f ca="1">M391*Drivers!$D$3</f>
        <v>0</v>
      </c>
      <c r="T391" s="33">
        <f ca="1">N391*Drivers!$D$3</f>
        <v>32.5</v>
      </c>
      <c r="U391" s="33">
        <f ca="1">O391*Drivers!$D$3</f>
        <v>0</v>
      </c>
      <c r="V391" s="33">
        <f ca="1">P391*Drivers!$D$3</f>
        <v>32.5</v>
      </c>
      <c r="W391" s="33">
        <f>Q391*Drivers!$D$3</f>
        <v>0</v>
      </c>
      <c r="X391" s="33">
        <f ca="1">R391*J391</f>
        <v>41.58</v>
      </c>
      <c r="Y391" s="33">
        <f ca="1">SUM(S391:X391)</f>
        <v>106.58</v>
      </c>
      <c r="Z391">
        <f ca="1">S391*($L391+1)</f>
        <v>0</v>
      </c>
      <c r="AA391">
        <f t="shared" ca="1" si="199"/>
        <v>47.125</v>
      </c>
      <c r="AB391">
        <f t="shared" ca="1" si="200"/>
        <v>0</v>
      </c>
      <c r="AC391">
        <f t="shared" ca="1" si="201"/>
        <v>47.125</v>
      </c>
      <c r="AD391">
        <f t="shared" si="202"/>
        <v>0</v>
      </c>
      <c r="AE391">
        <f ca="1">X391*(K391+1)</f>
        <v>51.974999999999994</v>
      </c>
      <c r="AF391">
        <f ca="1">SUM(Z391:AE391)</f>
        <v>146.22499999999999</v>
      </c>
    </row>
    <row r="392" spans="1:32">
      <c r="A392" t="str" cm="1">
        <f t="array" ref="A392">IF(ISBLANK($F392),"",INDEX(CVCompList[ID],_xlfn.XMATCH($F392,CVCompList[items],0)))</f>
        <v>CE2852</v>
      </c>
      <c r="E392">
        <v>3</v>
      </c>
      <c r="F392" t="s">
        <v>3024</v>
      </c>
      <c r="G392">
        <v>1</v>
      </c>
      <c r="H392">
        <v>1</v>
      </c>
      <c r="I392">
        <f ca="1">IF(ISBLANK(G392),"",G392*OFFSET(I392,-E392,-6))</f>
        <v>1</v>
      </c>
      <c r="J392">
        <f ca="1">IF(ISBLANK(H392),"",H392*OFFSET(J392,-E392,-6))</f>
        <v>1</v>
      </c>
      <c r="K392" s="10">
        <f>Drivers!$B$11</f>
        <v>0.25</v>
      </c>
      <c r="L392" s="10">
        <f>Drivers!$B$12</f>
        <v>0.45</v>
      </c>
      <c r="M392" s="37" cm="1">
        <f t="array" aca="1" ref="M392" ca="1">IF(ISBLANK($F392),"",INDEX(CVCompList[Design
'[h']],_xlfn.XMATCH($F392,CVCompList[items],0)))*I392</f>
        <v>0</v>
      </c>
      <c r="N392" s="37" cm="1">
        <f t="array" aca="1" ref="N392" ca="1">IF(ISBLANK($F392),"",INDEX(CVCompList[Construction
'[h']],_xlfn.XMATCH($F392,CVCompList[items],0)))*J392</f>
        <v>0.5</v>
      </c>
      <c r="O392" s="37" cm="1">
        <f t="array" aca="1" ref="O392" ca="1">IF(ISBLANK($F392),"",INDEX(CVCompList[Debug/Tryout '[h']],_xlfn.XMATCH($F392,CVCompList[items],0)))*J392</f>
        <v>0</v>
      </c>
      <c r="P392" s="37" cm="1">
        <f t="array" aca="1" ref="P392" ca="1">IF(ISBLANK($F392),"",INDEX(CVCompList[Installation
'[h']],_xlfn.XMATCH($F392,CVCompList[items],0)))*J392</f>
        <v>0.5</v>
      </c>
      <c r="Q392" s="37" cm="1">
        <f t="array" ref="Q392">IF(ISBLANK($F392),"",INDEX(CVCompList[Start up @ Client '[h']],_xlfn.XMATCH($F392,CVCompList[items],0)))*K392</f>
        <v>0</v>
      </c>
      <c r="R392" s="37" cm="1">
        <f t="array" ref="R392">IF(ISBLANK($F392),"",INDEX(CVCompList[Materail
Rate
 '[$/qua']],_xlfn.XMATCH($F392,CVCompList[items],0)))</f>
        <v>69.33</v>
      </c>
      <c r="S392" s="33">
        <f ca="1">M392*Drivers!$D$3</f>
        <v>0</v>
      </c>
      <c r="T392" s="33">
        <f ca="1">N392*Drivers!$D$3</f>
        <v>32.5</v>
      </c>
      <c r="U392" s="33">
        <f ca="1">O392*Drivers!$D$3</f>
        <v>0</v>
      </c>
      <c r="V392" s="33">
        <f ca="1">P392*Drivers!$D$3</f>
        <v>32.5</v>
      </c>
      <c r="W392" s="33">
        <f>Q392*Drivers!$D$3</f>
        <v>0</v>
      </c>
      <c r="X392" s="33">
        <f ca="1">R392*J392</f>
        <v>69.33</v>
      </c>
      <c r="Y392" s="33">
        <f ca="1">SUM(S392:X392)</f>
        <v>134.32999999999998</v>
      </c>
      <c r="Z392">
        <f ca="1">S392*($L392+1)</f>
        <v>0</v>
      </c>
      <c r="AA392">
        <f t="shared" ca="1" si="199"/>
        <v>47.125</v>
      </c>
      <c r="AB392">
        <f t="shared" ca="1" si="200"/>
        <v>0</v>
      </c>
      <c r="AC392">
        <f t="shared" ca="1" si="201"/>
        <v>47.125</v>
      </c>
      <c r="AD392">
        <f t="shared" si="202"/>
        <v>0</v>
      </c>
      <c r="AE392">
        <f ca="1">X392*(K392+1)</f>
        <v>86.662499999999994</v>
      </c>
      <c r="AF392">
        <f ca="1">SUM(Z392:AE392)</f>
        <v>180.91249999999999</v>
      </c>
    </row>
    <row r="393" spans="1:32">
      <c r="A393" t="str" cm="1">
        <f t="array" ref="A393">IF(ISBLANK($F393),"",INDEX(CVCompList[ID],_xlfn.XMATCH($F393,CVCompList[items],0)))</f>
        <v>CE2773</v>
      </c>
      <c r="E393">
        <v>4</v>
      </c>
      <c r="F393" t="s">
        <v>2946</v>
      </c>
      <c r="G393">
        <v>1</v>
      </c>
      <c r="H393">
        <v>1</v>
      </c>
      <c r="I393">
        <f ca="1">IF(ISBLANK(G393),"",G393*OFFSET(I393,-E393,-6))</f>
        <v>1</v>
      </c>
      <c r="J393">
        <f ca="1">IF(ISBLANK(H393),"",H393*OFFSET(J393,-E393,-6))</f>
        <v>1</v>
      </c>
      <c r="K393" s="10">
        <f>Drivers!$B$11</f>
        <v>0.25</v>
      </c>
      <c r="L393" s="10">
        <f>Drivers!$B$12</f>
        <v>0.45</v>
      </c>
      <c r="M393" s="37" cm="1">
        <f t="array" aca="1" ref="M393" ca="1">IF(ISBLANK($F393),"",INDEX(CVCompList[Design
'[h']],_xlfn.XMATCH($F393,CVCompList[items],0)))*I393</f>
        <v>0</v>
      </c>
      <c r="N393" s="37" cm="1">
        <f t="array" aca="1" ref="N393" ca="1">IF(ISBLANK($F393),"",INDEX(CVCompList[Construction
'[h']],_xlfn.XMATCH($F393,CVCompList[items],0)))*J393</f>
        <v>0.5</v>
      </c>
      <c r="O393" s="37" cm="1">
        <f t="array" aca="1" ref="O393" ca="1">IF(ISBLANK($F393),"",INDEX(CVCompList[Debug/Tryout '[h']],_xlfn.XMATCH($F393,CVCompList[items],0)))*J393</f>
        <v>0</v>
      </c>
      <c r="P393" s="37" cm="1">
        <f t="array" aca="1" ref="P393" ca="1">IF(ISBLANK($F393),"",INDEX(CVCompList[Installation
'[h']],_xlfn.XMATCH($F393,CVCompList[items],0)))*J393</f>
        <v>0.5</v>
      </c>
      <c r="Q393" s="37" cm="1">
        <f t="array" ref="Q393">IF(ISBLANK($F393),"",INDEX(CVCompList[Start up @ Client '[h']],_xlfn.XMATCH($F393,CVCompList[items],0)))*K393</f>
        <v>0</v>
      </c>
      <c r="R393" s="37" cm="1">
        <f t="array" ref="R393">IF(ISBLANK($F393),"",INDEX(CVCompList[Materail
Rate
 '[$/qua']],_xlfn.XMATCH($F393,CVCompList[items],0)))</f>
        <v>32.5</v>
      </c>
      <c r="S393" s="33">
        <f ca="1">M393*Drivers!$D$3</f>
        <v>0</v>
      </c>
      <c r="T393" s="33">
        <f ca="1">N393*Drivers!$D$3</f>
        <v>32.5</v>
      </c>
      <c r="U393" s="33">
        <f ca="1">O393*Drivers!$D$3</f>
        <v>0</v>
      </c>
      <c r="V393" s="33">
        <f ca="1">P393*Drivers!$D$3</f>
        <v>32.5</v>
      </c>
      <c r="W393" s="33">
        <f>Q393*Drivers!$D$3</f>
        <v>0</v>
      </c>
      <c r="X393" s="33">
        <f ca="1">R393*J393</f>
        <v>32.5</v>
      </c>
      <c r="Y393" s="33">
        <f ca="1">SUM(S393:X393)</f>
        <v>97.5</v>
      </c>
      <c r="Z393">
        <f ca="1">S393*($L393+1)</f>
        <v>0</v>
      </c>
      <c r="AA393">
        <f t="shared" ca="1" si="199"/>
        <v>47.125</v>
      </c>
      <c r="AB393">
        <f t="shared" ca="1" si="200"/>
        <v>0</v>
      </c>
      <c r="AC393">
        <f t="shared" ca="1" si="201"/>
        <v>47.125</v>
      </c>
      <c r="AD393">
        <f t="shared" si="202"/>
        <v>0</v>
      </c>
      <c r="AE393">
        <f ca="1">X393*(K393+1)</f>
        <v>40.625</v>
      </c>
      <c r="AF393">
        <f ca="1">SUM(Z393:AE393)</f>
        <v>134.875</v>
      </c>
    </row>
    <row r="394" spans="1:32" s="7" customFormat="1">
      <c r="B394" s="7" t="s">
        <v>3234</v>
      </c>
      <c r="C394" s="7">
        <v>1</v>
      </c>
      <c r="D394" s="7">
        <v>1</v>
      </c>
      <c r="K394" s="18"/>
      <c r="L394" s="18"/>
      <c r="M394" s="36">
        <f ca="1">SUM(M395:M399)</f>
        <v>0</v>
      </c>
      <c r="N394" s="36">
        <f ca="1">SUM(N395:N399)</f>
        <v>8.5</v>
      </c>
      <c r="O394" s="36">
        <f ca="1">SUM(O395:O399)</f>
        <v>0</v>
      </c>
      <c r="P394" s="36">
        <f ca="1">SUM(P395:P399)</f>
        <v>8.5</v>
      </c>
      <c r="Q394" s="36">
        <f>SUM(Q395:Q399)</f>
        <v>0</v>
      </c>
      <c r="R394" s="36"/>
      <c r="S394" s="35">
        <f t="shared" ref="S394:AF394" ca="1" si="292">SUM(S395:S399)</f>
        <v>0</v>
      </c>
      <c r="T394" s="35">
        <f t="shared" ca="1" si="292"/>
        <v>552.5</v>
      </c>
      <c r="U394" s="35">
        <f ca="1">SUM(U395:U399)</f>
        <v>0</v>
      </c>
      <c r="V394" s="35">
        <f t="shared" ca="1" si="292"/>
        <v>552.5</v>
      </c>
      <c r="W394" s="35">
        <f>SUM(W395:W399)</f>
        <v>0</v>
      </c>
      <c r="X394" s="35">
        <f t="shared" ca="1" si="292"/>
        <v>1950.1499999999999</v>
      </c>
      <c r="Y394" s="35">
        <f t="shared" ca="1" si="292"/>
        <v>3055.15</v>
      </c>
      <c r="Z394" s="7">
        <f t="shared" ca="1" si="292"/>
        <v>0</v>
      </c>
      <c r="AA394" s="7">
        <f t="shared" ca="1" si="292"/>
        <v>801.125</v>
      </c>
      <c r="AB394" s="7">
        <f ca="1">SUM(AB395:AB399)</f>
        <v>0</v>
      </c>
      <c r="AC394" s="7">
        <f t="shared" ca="1" si="292"/>
        <v>801.125</v>
      </c>
      <c r="AD394" s="7">
        <f>SUM(AD395:AD399)</f>
        <v>0</v>
      </c>
      <c r="AE394" s="7">
        <f t="shared" ca="1" si="292"/>
        <v>2437.6875</v>
      </c>
      <c r="AF394" s="7">
        <f t="shared" ca="1" si="292"/>
        <v>4039.9375</v>
      </c>
    </row>
    <row r="395" spans="1:32">
      <c r="A395" t="str" cm="1">
        <f t="array" ref="A395">IF(ISBLANK($F395),"",INDEX(CVCompList[ID],_xlfn.XMATCH($F395,CVCompList[items],0)))</f>
        <v>CE2789</v>
      </c>
      <c r="E395">
        <v>1</v>
      </c>
      <c r="F395" t="s">
        <v>2962</v>
      </c>
      <c r="G395">
        <v>1</v>
      </c>
      <c r="H395">
        <v>1</v>
      </c>
      <c r="I395">
        <f ca="1">IF(ISBLANK(G395),"",G395*OFFSET(I395,-E395,-6))</f>
        <v>1</v>
      </c>
      <c r="J395">
        <f ca="1">IF(ISBLANK(H395),"",H395*OFFSET(J395,-E395,-6))</f>
        <v>1</v>
      </c>
      <c r="K395" s="10">
        <f>Drivers!$B$11</f>
        <v>0.25</v>
      </c>
      <c r="L395" s="10">
        <f>Drivers!$B$12</f>
        <v>0.45</v>
      </c>
      <c r="M395" s="37" cm="1">
        <f t="array" aca="1" ref="M395" ca="1">IF(ISBLANK($F395),"",INDEX(CVCompList[Design
'[h']],_xlfn.XMATCH($F395,CVCompList[items],0)))*I395</f>
        <v>0</v>
      </c>
      <c r="N395" s="37" cm="1">
        <f t="array" aca="1" ref="N395" ca="1">IF(ISBLANK($F395),"",INDEX(CVCompList[Construction
'[h']],_xlfn.XMATCH($F395,CVCompList[items],0)))*J395</f>
        <v>5.5</v>
      </c>
      <c r="O395" s="37" cm="1">
        <f t="array" aca="1" ref="O395" ca="1">IF(ISBLANK($F395),"",INDEX(CVCompList[Debug/Tryout '[h']],_xlfn.XMATCH($F395,CVCompList[items],0)))*J395</f>
        <v>0</v>
      </c>
      <c r="P395" s="37" cm="1">
        <f t="array" aca="1" ref="P395" ca="1">IF(ISBLANK($F395),"",INDEX(CVCompList[Installation
'[h']],_xlfn.XMATCH($F395,CVCompList[items],0)))*J395</f>
        <v>5.5</v>
      </c>
      <c r="Q395" s="37" cm="1">
        <f t="array" ref="Q395">IF(ISBLANK($F395),"",INDEX(CVCompList[Start up @ Client '[h']],_xlfn.XMATCH($F395,CVCompList[items],0)))*K395</f>
        <v>0</v>
      </c>
      <c r="R395" s="37" cm="1">
        <f t="array" ref="R395">IF(ISBLANK($F395),"",INDEX(CVCompList[Materail
Rate
 '[$/qua']],_xlfn.XMATCH($F395,CVCompList[items],0)))</f>
        <v>1810</v>
      </c>
      <c r="S395" s="33">
        <f ca="1">M395*Drivers!$D$3</f>
        <v>0</v>
      </c>
      <c r="T395" s="33">
        <f ca="1">N395*Drivers!$D$3</f>
        <v>357.5</v>
      </c>
      <c r="U395" s="33">
        <f ca="1">O395*Drivers!$D$3</f>
        <v>0</v>
      </c>
      <c r="V395" s="33">
        <f ca="1">P395*Drivers!$D$3</f>
        <v>357.5</v>
      </c>
      <c r="W395" s="33">
        <f>Q395*Drivers!$D$3</f>
        <v>0</v>
      </c>
      <c r="X395" s="33">
        <f ca="1">R395*J395</f>
        <v>1810</v>
      </c>
      <c r="Y395" s="33">
        <f ca="1">SUM(S395:X395)</f>
        <v>2525</v>
      </c>
      <c r="Z395">
        <f ca="1">S395*($L395+1)</f>
        <v>0</v>
      </c>
      <c r="AA395">
        <f t="shared" ca="1" si="199"/>
        <v>518.375</v>
      </c>
      <c r="AB395">
        <f t="shared" ca="1" si="200"/>
        <v>0</v>
      </c>
      <c r="AC395">
        <f t="shared" ca="1" si="201"/>
        <v>518.375</v>
      </c>
      <c r="AD395">
        <f t="shared" si="202"/>
        <v>0</v>
      </c>
      <c r="AE395">
        <f ca="1">X395*(K395+1)</f>
        <v>2262.5</v>
      </c>
      <c r="AF395">
        <f ca="1">SUM(Z395:AE395)</f>
        <v>3299.25</v>
      </c>
    </row>
    <row r="396" spans="1:32">
      <c r="A396" t="str" cm="1">
        <f t="array" ref="A396">IF(ISBLANK($F396),"",INDEX(CVCompList[ID],_xlfn.XMATCH($F396,CVCompList[items],0)))</f>
        <v>CE2737</v>
      </c>
      <c r="E396">
        <v>2</v>
      </c>
      <c r="F396" t="s">
        <v>2910</v>
      </c>
      <c r="G396">
        <v>1</v>
      </c>
      <c r="H396">
        <v>1</v>
      </c>
      <c r="I396">
        <f ca="1">IF(ISBLANK(G396),"",G396*OFFSET(I396,-E396,-6))</f>
        <v>1</v>
      </c>
      <c r="J396">
        <f ca="1">IF(ISBLANK(H396),"",H396*OFFSET(J396,-E396,-6))</f>
        <v>1</v>
      </c>
      <c r="K396" s="10">
        <f>Drivers!$B$11</f>
        <v>0.25</v>
      </c>
      <c r="L396" s="10">
        <f>Drivers!$B$12</f>
        <v>0.45</v>
      </c>
      <c r="M396" s="37" cm="1">
        <f t="array" aca="1" ref="M396" ca="1">IF(ISBLANK($F396),"",INDEX(CVCompList[Design
'[h']],_xlfn.XMATCH($F396,CVCompList[items],0)))*I396</f>
        <v>0</v>
      </c>
      <c r="N396" s="37" cm="1">
        <f t="array" aca="1" ref="N396" ca="1">IF(ISBLANK($F396),"",INDEX(CVCompList[Construction
'[h']],_xlfn.XMATCH($F396,CVCompList[items],0)))*J396</f>
        <v>0.5</v>
      </c>
      <c r="O396" s="37" cm="1">
        <f t="array" aca="1" ref="O396" ca="1">IF(ISBLANK($F396),"",INDEX(CVCompList[Debug/Tryout '[h']],_xlfn.XMATCH($F396,CVCompList[items],0)))*J396</f>
        <v>0</v>
      </c>
      <c r="P396" s="37" cm="1">
        <f t="array" aca="1" ref="P396" ca="1">IF(ISBLANK($F396),"",INDEX(CVCompList[Installation
'[h']],_xlfn.XMATCH($F396,CVCompList[items],0)))*J396</f>
        <v>0.5</v>
      </c>
      <c r="Q396" s="37" cm="1">
        <f t="array" ref="Q396">IF(ISBLANK($F396),"",INDEX(CVCompList[Start up @ Client '[h']],_xlfn.XMATCH($F396,CVCompList[items],0)))*K396</f>
        <v>0</v>
      </c>
      <c r="R396" s="37" cm="1">
        <f t="array" ref="R396">IF(ISBLANK($F396),"",INDEX(CVCompList[Materail
Rate
 '[$/qua']],_xlfn.XMATCH($F396,CVCompList[items],0)))</f>
        <v>41.58</v>
      </c>
      <c r="S396" s="33">
        <f ca="1">M396*Drivers!$D$3</f>
        <v>0</v>
      </c>
      <c r="T396" s="33">
        <f ca="1">N396*Drivers!$D$3</f>
        <v>32.5</v>
      </c>
      <c r="U396" s="33">
        <f ca="1">O396*Drivers!$D$3</f>
        <v>0</v>
      </c>
      <c r="V396" s="33">
        <f ca="1">P396*Drivers!$D$3</f>
        <v>32.5</v>
      </c>
      <c r="W396" s="33">
        <f>Q396*Drivers!$D$3</f>
        <v>0</v>
      </c>
      <c r="X396" s="33">
        <f ca="1">R396*J396</f>
        <v>41.58</v>
      </c>
      <c r="Y396" s="33">
        <f ca="1">SUM(S396:X396)</f>
        <v>106.58</v>
      </c>
      <c r="Z396">
        <f ca="1">S396*($L396+1)</f>
        <v>0</v>
      </c>
      <c r="AA396">
        <f t="shared" ca="1" si="199"/>
        <v>47.125</v>
      </c>
      <c r="AB396">
        <f t="shared" ca="1" si="200"/>
        <v>0</v>
      </c>
      <c r="AC396">
        <f t="shared" ca="1" si="201"/>
        <v>47.125</v>
      </c>
      <c r="AD396">
        <f t="shared" si="202"/>
        <v>0</v>
      </c>
      <c r="AE396">
        <f ca="1">X396*(K396+1)</f>
        <v>51.974999999999994</v>
      </c>
      <c r="AF396">
        <f ca="1">SUM(Z396:AE396)</f>
        <v>146.22499999999999</v>
      </c>
    </row>
    <row r="397" spans="1:32">
      <c r="A397" t="str" cm="1">
        <f t="array" ref="A397">IF(ISBLANK($F397),"",INDEX(CVCompList[ID],_xlfn.XMATCH($F397,CVCompList[items],0)))</f>
        <v>CE2735</v>
      </c>
      <c r="E397">
        <v>3</v>
      </c>
      <c r="F397" t="s">
        <v>2908</v>
      </c>
      <c r="G397">
        <v>1</v>
      </c>
      <c r="H397">
        <v>1</v>
      </c>
      <c r="I397">
        <f ca="1">IF(ISBLANK(G397),"",G397*OFFSET(I397,-E397,-6))</f>
        <v>1</v>
      </c>
      <c r="J397">
        <f ca="1">IF(ISBLANK(H397),"",H397*OFFSET(J397,-E397,-6))</f>
        <v>1</v>
      </c>
      <c r="K397" s="10">
        <f>Drivers!$B$11</f>
        <v>0.25</v>
      </c>
      <c r="L397" s="10">
        <f>Drivers!$B$12</f>
        <v>0.45</v>
      </c>
      <c r="M397" s="37" cm="1">
        <f t="array" aca="1" ref="M397" ca="1">IF(ISBLANK($F397),"",INDEX(CVCompList[Design
'[h']],_xlfn.XMATCH($F397,CVCompList[items],0)))*I397</f>
        <v>0</v>
      </c>
      <c r="N397" s="37" cm="1">
        <f t="array" aca="1" ref="N397" ca="1">IF(ISBLANK($F397),"",INDEX(CVCompList[Construction
'[h']],_xlfn.XMATCH($F397,CVCompList[items],0)))*J397</f>
        <v>1</v>
      </c>
      <c r="O397" s="37" cm="1">
        <f t="array" aca="1" ref="O397" ca="1">IF(ISBLANK($F397),"",INDEX(CVCompList[Debug/Tryout '[h']],_xlfn.XMATCH($F397,CVCompList[items],0)))*J397</f>
        <v>0</v>
      </c>
      <c r="P397" s="37" cm="1">
        <f t="array" aca="1" ref="P397" ca="1">IF(ISBLANK($F397),"",INDEX(CVCompList[Installation
'[h']],_xlfn.XMATCH($F397,CVCompList[items],0)))*J397</f>
        <v>1</v>
      </c>
      <c r="Q397" s="37" cm="1">
        <f t="array" ref="Q397">IF(ISBLANK($F397),"",INDEX(CVCompList[Start up @ Client '[h']],_xlfn.XMATCH($F397,CVCompList[items],0)))*K397</f>
        <v>0</v>
      </c>
      <c r="R397" s="37" cm="1">
        <f t="array" ref="R397">IF(ISBLANK($F397),"",INDEX(CVCompList[Materail
Rate
 '[$/qua']],_xlfn.XMATCH($F397,CVCompList[items],0)))</f>
        <v>64.03</v>
      </c>
      <c r="S397" s="33">
        <f ca="1">M397*Drivers!$D$3</f>
        <v>0</v>
      </c>
      <c r="T397" s="33">
        <f ca="1">N397*Drivers!$D$3</f>
        <v>65</v>
      </c>
      <c r="U397" s="33">
        <f ca="1">O397*Drivers!$D$3</f>
        <v>0</v>
      </c>
      <c r="V397" s="33">
        <f ca="1">P397*Drivers!$D$3</f>
        <v>65</v>
      </c>
      <c r="W397" s="33">
        <f>Q397*Drivers!$D$3</f>
        <v>0</v>
      </c>
      <c r="X397" s="33">
        <f ca="1">R397*J397</f>
        <v>64.03</v>
      </c>
      <c r="Y397" s="33">
        <f ca="1">SUM(S397:X397)</f>
        <v>194.03</v>
      </c>
      <c r="Z397">
        <f ca="1">S397*($L397+1)</f>
        <v>0</v>
      </c>
      <c r="AA397">
        <f t="shared" ca="1" si="199"/>
        <v>94.25</v>
      </c>
      <c r="AB397">
        <f t="shared" ca="1" si="200"/>
        <v>0</v>
      </c>
      <c r="AC397">
        <f t="shared" ca="1" si="201"/>
        <v>94.25</v>
      </c>
      <c r="AD397">
        <f t="shared" si="202"/>
        <v>0</v>
      </c>
      <c r="AE397">
        <f ca="1">X397*(K397+1)</f>
        <v>80.037499999999994</v>
      </c>
      <c r="AF397">
        <f ca="1">SUM(Z397:AE397)</f>
        <v>268.53750000000002</v>
      </c>
    </row>
    <row r="398" spans="1:32">
      <c r="A398" t="str" cm="1">
        <f t="array" ref="A398">IF(ISBLANK($F398),"",INDEX(CVCompList[ID],_xlfn.XMATCH($F398,CVCompList[items],0)))</f>
        <v>CE2736</v>
      </c>
      <c r="E398">
        <v>4</v>
      </c>
      <c r="F398" t="s">
        <v>2909</v>
      </c>
      <c r="G398">
        <v>1</v>
      </c>
      <c r="H398">
        <v>1</v>
      </c>
      <c r="I398">
        <f ca="1">IF(ISBLANK(G398),"",G398*OFFSET(I398,-E398,-6))</f>
        <v>1</v>
      </c>
      <c r="J398">
        <f ca="1">IF(ISBLANK(H398),"",H398*OFFSET(J398,-E398,-6))</f>
        <v>1</v>
      </c>
      <c r="K398" s="10">
        <f>Drivers!$B$11</f>
        <v>0.25</v>
      </c>
      <c r="L398" s="10">
        <f>Drivers!$B$12</f>
        <v>0.45</v>
      </c>
      <c r="M398" s="37" cm="1">
        <f t="array" aca="1" ref="M398" ca="1">IF(ISBLANK($F398),"",INDEX(CVCompList[Design
'[h']],_xlfn.XMATCH($F398,CVCompList[items],0)))*I398</f>
        <v>0</v>
      </c>
      <c r="N398" s="37" cm="1">
        <f t="array" aca="1" ref="N398" ca="1">IF(ISBLANK($F398),"",INDEX(CVCompList[Construction
'[h']],_xlfn.XMATCH($F398,CVCompList[items],0)))*J398</f>
        <v>1</v>
      </c>
      <c r="O398" s="37" cm="1">
        <f t="array" aca="1" ref="O398" ca="1">IF(ISBLANK($F398),"",INDEX(CVCompList[Debug/Tryout '[h']],_xlfn.XMATCH($F398,CVCompList[items],0)))*J398</f>
        <v>0</v>
      </c>
      <c r="P398" s="37" cm="1">
        <f t="array" aca="1" ref="P398" ca="1">IF(ISBLANK($F398),"",INDEX(CVCompList[Installation
'[h']],_xlfn.XMATCH($F398,CVCompList[items],0)))*J398</f>
        <v>1</v>
      </c>
      <c r="Q398" s="37" cm="1">
        <f t="array" ref="Q398">IF(ISBLANK($F398),"",INDEX(CVCompList[Start up @ Client '[h']],_xlfn.XMATCH($F398,CVCompList[items],0)))*K398</f>
        <v>0</v>
      </c>
      <c r="R398" s="37" cm="1">
        <f t="array" ref="R398">IF(ISBLANK($F398),"",INDEX(CVCompList[Materail
Rate
 '[$/qua']],_xlfn.XMATCH($F398,CVCompList[items],0)))</f>
        <v>18.29</v>
      </c>
      <c r="S398" s="33">
        <f ca="1">M398*Drivers!$D$3</f>
        <v>0</v>
      </c>
      <c r="T398" s="33">
        <f ca="1">N398*Drivers!$D$3</f>
        <v>65</v>
      </c>
      <c r="U398" s="33">
        <f ca="1">O398*Drivers!$D$3</f>
        <v>0</v>
      </c>
      <c r="V398" s="33">
        <f ca="1">P398*Drivers!$D$3</f>
        <v>65</v>
      </c>
      <c r="W398" s="33">
        <f>Q398*Drivers!$D$3</f>
        <v>0</v>
      </c>
      <c r="X398" s="33">
        <f ca="1">R398*J398</f>
        <v>18.29</v>
      </c>
      <c r="Y398" s="33">
        <f ca="1">SUM(S398:X398)</f>
        <v>148.29</v>
      </c>
      <c r="Z398">
        <f ca="1">S398*($L398+1)</f>
        <v>0</v>
      </c>
      <c r="AA398">
        <f t="shared" ca="1" si="199"/>
        <v>94.25</v>
      </c>
      <c r="AB398">
        <f t="shared" ca="1" si="200"/>
        <v>0</v>
      </c>
      <c r="AC398">
        <f t="shared" ca="1" si="201"/>
        <v>94.25</v>
      </c>
      <c r="AD398">
        <f t="shared" si="202"/>
        <v>0</v>
      </c>
      <c r="AE398">
        <f ca="1">X398*(K398+1)</f>
        <v>22.862499999999997</v>
      </c>
      <c r="AF398">
        <f ca="1">SUM(Z398:AE398)</f>
        <v>211.36250000000001</v>
      </c>
    </row>
    <row r="399" spans="1:32">
      <c r="A399" t="str" cm="1">
        <f t="array" ref="A399">IF(ISBLANK($F399),"",INDEX(CVCompList[ID],_xlfn.XMATCH($F399,CVCompList[items],0)))</f>
        <v>CE2854</v>
      </c>
      <c r="E399">
        <v>5</v>
      </c>
      <c r="F399" t="s">
        <v>3026</v>
      </c>
      <c r="G399">
        <v>1</v>
      </c>
      <c r="H399">
        <v>1</v>
      </c>
      <c r="I399">
        <f ca="1">IF(ISBLANK(G399),"",G399*OFFSET(I399,-E399,-6))</f>
        <v>1</v>
      </c>
      <c r="J399">
        <f ca="1">IF(ISBLANK(H399),"",H399*OFFSET(J399,-E399,-6))</f>
        <v>1</v>
      </c>
      <c r="K399" s="10">
        <f>Drivers!$B$11</f>
        <v>0.25</v>
      </c>
      <c r="L399" s="10">
        <f>Drivers!$B$12</f>
        <v>0.45</v>
      </c>
      <c r="M399" s="37" cm="1">
        <f t="array" aca="1" ref="M399" ca="1">IF(ISBLANK($F399),"",INDEX(CVCompList[Design
'[h']],_xlfn.XMATCH($F399,CVCompList[items],0)))*I399</f>
        <v>0</v>
      </c>
      <c r="N399" s="37" cm="1">
        <f t="array" aca="1" ref="N399" ca="1">IF(ISBLANK($F399),"",INDEX(CVCompList[Construction
'[h']],_xlfn.XMATCH($F399,CVCompList[items],0)))*J399</f>
        <v>0.5</v>
      </c>
      <c r="O399" s="37" cm="1">
        <f t="array" aca="1" ref="O399" ca="1">IF(ISBLANK($F399),"",INDEX(CVCompList[Debug/Tryout '[h']],_xlfn.XMATCH($F399,CVCompList[items],0)))*J399</f>
        <v>0</v>
      </c>
      <c r="P399" s="37" cm="1">
        <f t="array" aca="1" ref="P399" ca="1">IF(ISBLANK($F399),"",INDEX(CVCompList[Installation
'[h']],_xlfn.XMATCH($F399,CVCompList[items],0)))*J399</f>
        <v>0.5</v>
      </c>
      <c r="Q399" s="37" cm="1">
        <f t="array" ref="Q399">IF(ISBLANK($F399),"",INDEX(CVCompList[Start up @ Client '[h']],_xlfn.XMATCH($F399,CVCompList[items],0)))*K399</f>
        <v>0</v>
      </c>
      <c r="R399" s="37" cm="1">
        <f t="array" ref="R399">IF(ISBLANK($F399),"",INDEX(CVCompList[Materail
Rate
 '[$/qua']],_xlfn.XMATCH($F399,CVCompList[items],0)))</f>
        <v>16.25</v>
      </c>
      <c r="S399" s="33">
        <f ca="1">M399*Drivers!$D$3</f>
        <v>0</v>
      </c>
      <c r="T399" s="33">
        <f ca="1">N399*Drivers!$D$3</f>
        <v>32.5</v>
      </c>
      <c r="U399" s="33">
        <f ca="1">O399*Drivers!$D$3</f>
        <v>0</v>
      </c>
      <c r="V399" s="33">
        <f ca="1">P399*Drivers!$D$3</f>
        <v>32.5</v>
      </c>
      <c r="W399" s="33">
        <f>Q399*Drivers!$D$3</f>
        <v>0</v>
      </c>
      <c r="X399" s="33">
        <f ca="1">R399*J399</f>
        <v>16.25</v>
      </c>
      <c r="Y399" s="33">
        <f ca="1">SUM(S399:X399)</f>
        <v>81.25</v>
      </c>
      <c r="Z399">
        <f ca="1">S399*($L399+1)</f>
        <v>0</v>
      </c>
      <c r="AA399">
        <f t="shared" ca="1" si="199"/>
        <v>47.125</v>
      </c>
      <c r="AB399">
        <f t="shared" ca="1" si="200"/>
        <v>0</v>
      </c>
      <c r="AC399">
        <f t="shared" ca="1" si="201"/>
        <v>47.125</v>
      </c>
      <c r="AD399">
        <f t="shared" si="202"/>
        <v>0</v>
      </c>
      <c r="AE399">
        <f ca="1">X399*(K399+1)</f>
        <v>20.3125</v>
      </c>
      <c r="AF399">
        <f ca="1">SUM(Z399:AE399)</f>
        <v>114.5625</v>
      </c>
    </row>
    <row r="400" spans="1:32" s="7" customFormat="1">
      <c r="B400" s="7" t="s">
        <v>3167</v>
      </c>
      <c r="C400" s="7">
        <v>1</v>
      </c>
      <c r="D400" s="7">
        <v>1</v>
      </c>
      <c r="K400" s="18"/>
      <c r="L400" s="18"/>
      <c r="M400" s="36">
        <f ca="1">SUM(M401:M401)</f>
        <v>0</v>
      </c>
      <c r="N400" s="36">
        <f ca="1">SUM(N401:N401)</f>
        <v>0</v>
      </c>
      <c r="O400" s="36">
        <f ca="1">SUM(O401:O401)</f>
        <v>0</v>
      </c>
      <c r="P400" s="36">
        <f ca="1">SUM(P401:P401)</f>
        <v>0</v>
      </c>
      <c r="Q400" s="36">
        <f>SUM(Q401:Q401)</f>
        <v>0</v>
      </c>
      <c r="R400" s="36"/>
      <c r="S400" s="35">
        <f ca="1">SUM(S401:S401)</f>
        <v>0</v>
      </c>
      <c r="T400" s="35">
        <f ca="1">SUM(T401:T401)</f>
        <v>0</v>
      </c>
      <c r="U400" s="35">
        <f ca="1">SUM(U401:U401)</f>
        <v>0</v>
      </c>
      <c r="V400" s="35">
        <f ca="1">SUM(V401:V401)</f>
        <v>0</v>
      </c>
      <c r="W400" s="35">
        <f>SUM(W401:W401)</f>
        <v>0</v>
      </c>
      <c r="X400" s="35">
        <f t="shared" ref="X400:AF400" ca="1" si="293">SUM(X401)</f>
        <v>759.97</v>
      </c>
      <c r="Y400" s="35">
        <f t="shared" ca="1" si="293"/>
        <v>759.97</v>
      </c>
      <c r="Z400" s="7">
        <f t="shared" ca="1" si="293"/>
        <v>0</v>
      </c>
      <c r="AA400" s="7">
        <f t="shared" ca="1" si="293"/>
        <v>0</v>
      </c>
      <c r="AB400" s="7">
        <f t="shared" ca="1" si="293"/>
        <v>0</v>
      </c>
      <c r="AC400" s="7">
        <f t="shared" ca="1" si="293"/>
        <v>0</v>
      </c>
      <c r="AD400" s="7">
        <f t="shared" si="293"/>
        <v>0</v>
      </c>
      <c r="AE400" s="7">
        <f t="shared" ca="1" si="293"/>
        <v>949.96250000000009</v>
      </c>
      <c r="AF400" s="7">
        <f t="shared" ca="1" si="293"/>
        <v>949.96250000000009</v>
      </c>
    </row>
    <row r="401" spans="1:32">
      <c r="A401" t="str" cm="1">
        <f t="array" ref="A401">IF(ISBLANK($F401),"",INDEX(CVCompList[ID],_xlfn.XMATCH($F401,CVCompList[items],0)))</f>
        <v>CE2810</v>
      </c>
      <c r="E401">
        <v>1</v>
      </c>
      <c r="F401" t="s">
        <v>3168</v>
      </c>
      <c r="G401">
        <v>1</v>
      </c>
      <c r="H401">
        <v>1</v>
      </c>
      <c r="I401">
        <f ca="1">IF(ISBLANK(G401),"",G401*OFFSET(I401,-E401,-6))</f>
        <v>1</v>
      </c>
      <c r="J401">
        <f ca="1">IF(ISBLANK(H401),"",H401*OFFSET(J401,-E401,-6))</f>
        <v>1</v>
      </c>
      <c r="K401" s="10">
        <f>Drivers!$B$11</f>
        <v>0.25</v>
      </c>
      <c r="L401" s="10">
        <f>Drivers!$B$12</f>
        <v>0.45</v>
      </c>
      <c r="M401" s="37" cm="1">
        <f t="array" aca="1" ref="M401" ca="1">IF(ISBLANK($F401),"",INDEX(CVCompList[Design
'[h']],_xlfn.XMATCH($F401,CVCompList[items],0)))*I401</f>
        <v>0</v>
      </c>
      <c r="N401" s="37" cm="1">
        <f t="array" aca="1" ref="N401" ca="1">IF(ISBLANK($F401),"",INDEX(CVCompList[Construction
'[h']],_xlfn.XMATCH($F401,CVCompList[items],0)))*J401</f>
        <v>0</v>
      </c>
      <c r="O401" s="37" cm="1">
        <f t="array" aca="1" ref="O401" ca="1">IF(ISBLANK($F401),"",INDEX(CVCompList[Debug/Tryout '[h']],_xlfn.XMATCH($F401,CVCompList[items],0)))*J401</f>
        <v>0</v>
      </c>
      <c r="P401" s="37" cm="1">
        <f t="array" aca="1" ref="P401" ca="1">IF(ISBLANK($F401),"",INDEX(CVCompList[Installation
'[h']],_xlfn.XMATCH($F401,CVCompList[items],0)))*J401</f>
        <v>0</v>
      </c>
      <c r="Q401" s="37" cm="1">
        <f t="array" ref="Q401">IF(ISBLANK($F401),"",INDEX(CVCompList[Start up @ Client '[h']],_xlfn.XMATCH($F401,CVCompList[items],0)))*K401</f>
        <v>0</v>
      </c>
      <c r="R401" s="37" cm="1">
        <f t="array" ref="R401">IF(ISBLANK($F401),"",INDEX(CVCompList[Materail
Rate
 '[$/qua']],_xlfn.XMATCH($F401,CVCompList[items],0)))</f>
        <v>759.97</v>
      </c>
      <c r="S401" s="33">
        <f ca="1">M401*Drivers!$D$3</f>
        <v>0</v>
      </c>
      <c r="T401" s="33">
        <f ca="1">N401*Drivers!$D$3</f>
        <v>0</v>
      </c>
      <c r="U401" s="33">
        <f ca="1">O401*Drivers!$D$3</f>
        <v>0</v>
      </c>
      <c r="V401" s="33">
        <f ca="1">P401*Drivers!$D$3</f>
        <v>0</v>
      </c>
      <c r="W401" s="33">
        <f>Q401*Drivers!$D$3</f>
        <v>0</v>
      </c>
      <c r="X401" s="33">
        <f ca="1">R401*J401</f>
        <v>759.97</v>
      </c>
      <c r="Y401" s="33">
        <f ca="1">SUM(S401:X401)</f>
        <v>759.97</v>
      </c>
      <c r="Z401">
        <f ca="1">S401*($L401+1)</f>
        <v>0</v>
      </c>
      <c r="AA401">
        <f t="shared" ca="1" si="199"/>
        <v>0</v>
      </c>
      <c r="AB401">
        <f t="shared" ca="1" si="200"/>
        <v>0</v>
      </c>
      <c r="AC401">
        <f t="shared" ca="1" si="201"/>
        <v>0</v>
      </c>
      <c r="AD401">
        <f t="shared" si="202"/>
        <v>0</v>
      </c>
      <c r="AE401">
        <f ca="1">X401*(K401+1)</f>
        <v>949.96250000000009</v>
      </c>
      <c r="AF401">
        <f ca="1">SUM(Z401:AE401)</f>
        <v>949.96250000000009</v>
      </c>
    </row>
    <row r="402" spans="1:32" s="7" customFormat="1">
      <c r="B402" s="7" t="s">
        <v>3235</v>
      </c>
      <c r="C402" s="7">
        <v>1</v>
      </c>
      <c r="D402" s="7">
        <v>1</v>
      </c>
      <c r="K402" s="18"/>
      <c r="L402" s="18"/>
      <c r="M402" s="36">
        <f ca="1">SUM(M403:M405)</f>
        <v>0</v>
      </c>
      <c r="N402" s="36">
        <f ca="1">SUM(N403:N405)</f>
        <v>0.5</v>
      </c>
      <c r="O402" s="36">
        <f ca="1">SUM(O403:O405)</f>
        <v>0</v>
      </c>
      <c r="P402" s="36">
        <f ca="1">SUM(P403:P405)</f>
        <v>0.5</v>
      </c>
      <c r="Q402" s="36">
        <f>SUM(Q403:Q405)</f>
        <v>0</v>
      </c>
      <c r="R402" s="36"/>
      <c r="S402" s="35">
        <f t="shared" ref="S402:AF402" ca="1" si="294">SUM(S403:S405)</f>
        <v>0</v>
      </c>
      <c r="T402" s="35">
        <f t="shared" ca="1" si="294"/>
        <v>32.5</v>
      </c>
      <c r="U402" s="35">
        <f ca="1">SUM(U403:U405)</f>
        <v>0</v>
      </c>
      <c r="V402" s="35">
        <f t="shared" ca="1" si="294"/>
        <v>32.5</v>
      </c>
      <c r="W402" s="35">
        <f>SUM(W403:W405)</f>
        <v>0</v>
      </c>
      <c r="X402" s="35">
        <f t="shared" ca="1" si="294"/>
        <v>799.95</v>
      </c>
      <c r="Y402" s="35">
        <f t="shared" ca="1" si="294"/>
        <v>864.94999999999993</v>
      </c>
      <c r="Z402" s="7">
        <f t="shared" ca="1" si="294"/>
        <v>0</v>
      </c>
      <c r="AA402" s="7">
        <f t="shared" ca="1" si="294"/>
        <v>47.125</v>
      </c>
      <c r="AB402" s="7">
        <f ca="1">SUM(AB403:AB405)</f>
        <v>0</v>
      </c>
      <c r="AC402" s="7">
        <f t="shared" ca="1" si="294"/>
        <v>47.125</v>
      </c>
      <c r="AD402" s="7">
        <f>SUM(AD403:AD405)</f>
        <v>0</v>
      </c>
      <c r="AE402" s="7">
        <f t="shared" ca="1" si="294"/>
        <v>999.93750000000011</v>
      </c>
      <c r="AF402" s="7">
        <f t="shared" ca="1" si="294"/>
        <v>1094.1875</v>
      </c>
    </row>
    <row r="403" spans="1:32">
      <c r="A403" t="str" cm="1">
        <f t="array" ref="A403">IF(ISBLANK($F403),"",INDEX(CVCompList[ID],_xlfn.XMATCH($F403,CVCompList[items],0)))</f>
        <v>CE2788</v>
      </c>
      <c r="E403">
        <v>1</v>
      </c>
      <c r="F403" t="s">
        <v>2961</v>
      </c>
      <c r="G403">
        <v>1</v>
      </c>
      <c r="H403">
        <v>1</v>
      </c>
      <c r="I403">
        <f ca="1">IF(ISBLANK(G403),"",G403*OFFSET(I403,-E403,-6))</f>
        <v>1</v>
      </c>
      <c r="J403">
        <f ca="1">IF(ISBLANK(H403),"",H403*OFFSET(J403,-E403,-6))</f>
        <v>1</v>
      </c>
      <c r="K403" s="10">
        <f>Drivers!$B$11</f>
        <v>0.25</v>
      </c>
      <c r="L403" s="10">
        <f>Drivers!$B$12</f>
        <v>0.45</v>
      </c>
      <c r="M403" s="37" cm="1">
        <f t="array" aca="1" ref="M403" ca="1">IF(ISBLANK($F403),"",INDEX(CVCompList[Design
'[h']],_xlfn.XMATCH($F403,CVCompList[items],0)))*I403</f>
        <v>0</v>
      </c>
      <c r="N403" s="37" cm="1">
        <f t="array" aca="1" ref="N403" ca="1">IF(ISBLANK($F403),"",INDEX(CVCompList[Construction
'[h']],_xlfn.XMATCH($F403,CVCompList[items],0)))*J403</f>
        <v>0</v>
      </c>
      <c r="O403" s="37" cm="1">
        <f t="array" aca="1" ref="O403" ca="1">IF(ISBLANK($F403),"",INDEX(CVCompList[Debug/Tryout '[h']],_xlfn.XMATCH($F403,CVCompList[items],0)))*J403</f>
        <v>0</v>
      </c>
      <c r="P403" s="37" cm="1">
        <f t="array" aca="1" ref="P403" ca="1">IF(ISBLANK($F403),"",INDEX(CVCompList[Installation
'[h']],_xlfn.XMATCH($F403,CVCompList[items],0)))*J403</f>
        <v>0</v>
      </c>
      <c r="Q403" s="37" cm="1">
        <f t="array" ref="Q403">IF(ISBLANK($F403),"",INDEX(CVCompList[Start up @ Client '[h']],_xlfn.XMATCH($F403,CVCompList[items],0)))*K403</f>
        <v>0</v>
      </c>
      <c r="R403" s="37" cm="1">
        <f t="array" ref="R403">IF(ISBLANK($F403),"",INDEX(CVCompList[Materail
Rate
 '[$/qua']],_xlfn.XMATCH($F403,CVCompList[items],0)))</f>
        <v>728.46</v>
      </c>
      <c r="S403" s="33">
        <f ca="1">M403*Drivers!$D$3</f>
        <v>0</v>
      </c>
      <c r="T403" s="33">
        <f ca="1">N403*Drivers!$D$3</f>
        <v>0</v>
      </c>
      <c r="U403" s="33">
        <f ca="1">O403*Drivers!$D$3</f>
        <v>0</v>
      </c>
      <c r="V403" s="33">
        <f ca="1">P403*Drivers!$D$3</f>
        <v>0</v>
      </c>
      <c r="W403" s="33">
        <f>Q403*Drivers!$D$3</f>
        <v>0</v>
      </c>
      <c r="X403" s="33">
        <f ca="1">R403*J403</f>
        <v>728.46</v>
      </c>
      <c r="Y403" s="33">
        <f ca="1">SUM(S403:X403)</f>
        <v>728.46</v>
      </c>
      <c r="Z403">
        <f ca="1">S403*($L403+1)</f>
        <v>0</v>
      </c>
      <c r="AA403">
        <f t="shared" ca="1" si="199"/>
        <v>0</v>
      </c>
      <c r="AB403">
        <f t="shared" ca="1" si="200"/>
        <v>0</v>
      </c>
      <c r="AC403">
        <f t="shared" ca="1" si="201"/>
        <v>0</v>
      </c>
      <c r="AD403">
        <f t="shared" si="202"/>
        <v>0</v>
      </c>
      <c r="AE403">
        <f ca="1">X403*(K403+1)</f>
        <v>910.57500000000005</v>
      </c>
      <c r="AF403">
        <f ca="1">SUM(Z403:AE403)</f>
        <v>910.57500000000005</v>
      </c>
    </row>
    <row r="404" spans="1:32">
      <c r="A404" t="str" cm="1">
        <f t="array" ref="A404">IF(ISBLANK($F404),"",INDEX(CVCompList[ID],_xlfn.XMATCH($F404,CVCompList[items],0)))</f>
        <v>CE2852</v>
      </c>
      <c r="E404">
        <v>2</v>
      </c>
      <c r="F404" t="s">
        <v>3024</v>
      </c>
      <c r="G404">
        <v>1</v>
      </c>
      <c r="H404">
        <v>1</v>
      </c>
      <c r="I404">
        <f ca="1">IF(ISBLANK(G404),"",G404*OFFSET(I404,-E404,-6))</f>
        <v>1</v>
      </c>
      <c r="J404">
        <f ca="1">IF(ISBLANK(H404),"",H404*OFFSET(J404,-E404,-6))</f>
        <v>1</v>
      </c>
      <c r="K404" s="10">
        <f>Drivers!$B$11</f>
        <v>0.25</v>
      </c>
      <c r="L404" s="10">
        <f>Drivers!$B$12</f>
        <v>0.45</v>
      </c>
      <c r="M404" s="37" cm="1">
        <f t="array" aca="1" ref="M404" ca="1">IF(ISBLANK($F404),"",INDEX(CVCompList[Design
'[h']],_xlfn.XMATCH($F404,CVCompList[items],0)))*I404</f>
        <v>0</v>
      </c>
      <c r="N404" s="37" cm="1">
        <f t="array" aca="1" ref="N404" ca="1">IF(ISBLANK($F404),"",INDEX(CVCompList[Construction
'[h']],_xlfn.XMATCH($F404,CVCompList[items],0)))*J404</f>
        <v>0.5</v>
      </c>
      <c r="O404" s="37" cm="1">
        <f t="array" aca="1" ref="O404" ca="1">IF(ISBLANK($F404),"",INDEX(CVCompList[Debug/Tryout '[h']],_xlfn.XMATCH($F404,CVCompList[items],0)))*J404</f>
        <v>0</v>
      </c>
      <c r="P404" s="37" cm="1">
        <f t="array" aca="1" ref="P404" ca="1">IF(ISBLANK($F404),"",INDEX(CVCompList[Installation
'[h']],_xlfn.XMATCH($F404,CVCompList[items],0)))*J404</f>
        <v>0.5</v>
      </c>
      <c r="Q404" s="37" cm="1">
        <f t="array" ref="Q404">IF(ISBLANK($F404),"",INDEX(CVCompList[Start up @ Client '[h']],_xlfn.XMATCH($F404,CVCompList[items],0)))*K404</f>
        <v>0</v>
      </c>
      <c r="R404" s="37" cm="1">
        <f t="array" ref="R404">IF(ISBLANK($F404),"",INDEX(CVCompList[Materail
Rate
 '[$/qua']],_xlfn.XMATCH($F404,CVCompList[items],0)))</f>
        <v>69.33</v>
      </c>
      <c r="S404" s="33">
        <f ca="1">M404*Drivers!$D$3</f>
        <v>0</v>
      </c>
      <c r="T404" s="33">
        <f ca="1">N404*Drivers!$D$3</f>
        <v>32.5</v>
      </c>
      <c r="U404" s="33">
        <f ca="1">O404*Drivers!$D$3</f>
        <v>0</v>
      </c>
      <c r="V404" s="33">
        <f ca="1">P404*Drivers!$D$3</f>
        <v>32.5</v>
      </c>
      <c r="W404" s="33">
        <f>Q404*Drivers!$D$3</f>
        <v>0</v>
      </c>
      <c r="X404" s="33">
        <f ca="1">R404*J404</f>
        <v>69.33</v>
      </c>
      <c r="Y404" s="33">
        <f ca="1">SUM(S404:X404)</f>
        <v>134.32999999999998</v>
      </c>
      <c r="Z404">
        <f ca="1">S404*($L404+1)</f>
        <v>0</v>
      </c>
      <c r="AA404">
        <f t="shared" ca="1" si="199"/>
        <v>47.125</v>
      </c>
      <c r="AB404">
        <f t="shared" ca="1" si="200"/>
        <v>0</v>
      </c>
      <c r="AC404">
        <f t="shared" ca="1" si="201"/>
        <v>47.125</v>
      </c>
      <c r="AD404">
        <f t="shared" si="202"/>
        <v>0</v>
      </c>
      <c r="AE404">
        <f ca="1">X404*(K404+1)</f>
        <v>86.662499999999994</v>
      </c>
      <c r="AF404">
        <f ca="1">SUM(Z404:AE404)</f>
        <v>180.91249999999999</v>
      </c>
    </row>
    <row r="405" spans="1:32">
      <c r="A405" t="str" cm="1">
        <f t="array" ref="A405">IF(ISBLANK($F405),"",INDEX(CVCompList[ID],_xlfn.XMATCH($F405,CVCompList[items],0)))</f>
        <v>CE2844</v>
      </c>
      <c r="E405">
        <v>3</v>
      </c>
      <c r="F405" t="s">
        <v>3016</v>
      </c>
      <c r="G405">
        <v>1</v>
      </c>
      <c r="H405">
        <v>1</v>
      </c>
      <c r="I405">
        <f ca="1">IF(ISBLANK(G405),"",G405*OFFSET(I405,-E405,-6))</f>
        <v>1</v>
      </c>
      <c r="J405">
        <f ca="1">IF(ISBLANK(H405),"",H405*OFFSET(J405,-E405,-6))</f>
        <v>1</v>
      </c>
      <c r="K405" s="10">
        <f>Drivers!$B$11</f>
        <v>0.25</v>
      </c>
      <c r="L405" s="10">
        <f>Drivers!$B$12</f>
        <v>0.45</v>
      </c>
      <c r="M405" s="37" cm="1">
        <f t="array" aca="1" ref="M405" ca="1">IF(ISBLANK($F405),"",INDEX(CVCompList[Design
'[h']],_xlfn.XMATCH($F405,CVCompList[items],0)))*I405</f>
        <v>0</v>
      </c>
      <c r="N405" s="37" cm="1">
        <f t="array" aca="1" ref="N405" ca="1">IF(ISBLANK($F405),"",INDEX(CVCompList[Construction
'[h']],_xlfn.XMATCH($F405,CVCompList[items],0)))*J405</f>
        <v>0</v>
      </c>
      <c r="O405" s="37" cm="1">
        <f t="array" aca="1" ref="O405" ca="1">IF(ISBLANK($F405),"",INDEX(CVCompList[Debug/Tryout '[h']],_xlfn.XMATCH($F405,CVCompList[items],0)))*J405</f>
        <v>0</v>
      </c>
      <c r="P405" s="37" cm="1">
        <f t="array" aca="1" ref="P405" ca="1">IF(ISBLANK($F405),"",INDEX(CVCompList[Installation
'[h']],_xlfn.XMATCH($F405,CVCompList[items],0)))*J405</f>
        <v>0</v>
      </c>
      <c r="Q405" s="37" cm="1">
        <f t="array" ref="Q405">IF(ISBLANK($F405),"",INDEX(CVCompList[Start up @ Client '[h']],_xlfn.XMATCH($F405,CVCompList[items],0)))*K405</f>
        <v>0</v>
      </c>
      <c r="R405" s="37" cm="1">
        <f t="array" ref="R405">IF(ISBLANK($F405),"",INDEX(CVCompList[Materail
Rate
 '[$/qua']],_xlfn.XMATCH($F405,CVCompList[items],0)))</f>
        <v>2.16</v>
      </c>
      <c r="S405" s="33">
        <f ca="1">M405*Drivers!$D$3</f>
        <v>0</v>
      </c>
      <c r="T405" s="33">
        <f ca="1">N405*Drivers!$D$3</f>
        <v>0</v>
      </c>
      <c r="U405" s="33">
        <f ca="1">O405*Drivers!$D$3</f>
        <v>0</v>
      </c>
      <c r="V405" s="33">
        <f ca="1">P405*Drivers!$D$3</f>
        <v>0</v>
      </c>
      <c r="W405" s="33">
        <f>Q405*Drivers!$D$3</f>
        <v>0</v>
      </c>
      <c r="X405" s="33">
        <f ca="1">R405*J405</f>
        <v>2.16</v>
      </c>
      <c r="Y405" s="33">
        <f ca="1">SUM(S405:X405)</f>
        <v>2.16</v>
      </c>
      <c r="Z405">
        <f ca="1">S405*($L405+1)</f>
        <v>0</v>
      </c>
      <c r="AA405">
        <f t="shared" ca="1" si="199"/>
        <v>0</v>
      </c>
      <c r="AB405">
        <f t="shared" ca="1" si="200"/>
        <v>0</v>
      </c>
      <c r="AC405">
        <f t="shared" ca="1" si="201"/>
        <v>0</v>
      </c>
      <c r="AD405">
        <f t="shared" si="202"/>
        <v>0</v>
      </c>
      <c r="AE405">
        <f ca="1">X405*(K405+1)</f>
        <v>2.7</v>
      </c>
      <c r="AF405">
        <f ca="1">SUM(Z405:AE405)</f>
        <v>2.7</v>
      </c>
    </row>
    <row r="406" spans="1:32" s="7" customFormat="1">
      <c r="B406" s="7" t="s">
        <v>3236</v>
      </c>
      <c r="C406" s="7">
        <v>1</v>
      </c>
      <c r="D406" s="7">
        <v>1</v>
      </c>
      <c r="K406" s="18"/>
      <c r="L406" s="18"/>
      <c r="M406" s="36">
        <f ca="1">SUM(M407:M409)</f>
        <v>0</v>
      </c>
      <c r="N406" s="36">
        <f ca="1">SUM(N407:N409)</f>
        <v>10</v>
      </c>
      <c r="O406" s="36">
        <f ca="1">SUM(O407:O409)</f>
        <v>0</v>
      </c>
      <c r="P406" s="36">
        <f ca="1">SUM(P407:P409)</f>
        <v>10</v>
      </c>
      <c r="Q406" s="36">
        <f>SUM(Q407:Q409)</f>
        <v>0</v>
      </c>
      <c r="R406" s="36"/>
      <c r="S406" s="35">
        <f t="shared" ref="S406:AF406" ca="1" si="295">SUM(S407:S409)</f>
        <v>0</v>
      </c>
      <c r="T406" s="35">
        <f t="shared" ca="1" si="295"/>
        <v>650</v>
      </c>
      <c r="U406" s="35">
        <f ca="1">SUM(U407:U409)</f>
        <v>0</v>
      </c>
      <c r="V406" s="35">
        <f t="shared" ca="1" si="295"/>
        <v>650</v>
      </c>
      <c r="W406" s="35">
        <f>SUM(W407:W409)</f>
        <v>0</v>
      </c>
      <c r="X406" s="35">
        <f t="shared" ca="1" si="295"/>
        <v>1639.31</v>
      </c>
      <c r="Y406" s="35">
        <f t="shared" ca="1" si="295"/>
        <v>2939.3100000000004</v>
      </c>
      <c r="Z406" s="7">
        <f t="shared" ca="1" si="295"/>
        <v>0</v>
      </c>
      <c r="AA406" s="7">
        <f t="shared" ca="1" si="295"/>
        <v>942.5</v>
      </c>
      <c r="AB406" s="7">
        <f ca="1">SUM(AB407:AB409)</f>
        <v>0</v>
      </c>
      <c r="AC406" s="7">
        <f t="shared" ca="1" si="295"/>
        <v>942.5</v>
      </c>
      <c r="AD406" s="7">
        <f>SUM(AD407:AD409)</f>
        <v>0</v>
      </c>
      <c r="AE406" s="7">
        <f t="shared" ca="1" si="295"/>
        <v>2049.1374999999998</v>
      </c>
      <c r="AF406" s="7">
        <f t="shared" ca="1" si="295"/>
        <v>3934.1374999999998</v>
      </c>
    </row>
    <row r="407" spans="1:32">
      <c r="A407" t="str" cm="1">
        <f t="array" ref="A407">IF(ISBLANK($F407),"",INDEX(CVCompList[ID],_xlfn.XMATCH($F407,CVCompList[items],0)))</f>
        <v>CE2812</v>
      </c>
      <c r="E407">
        <v>1</v>
      </c>
      <c r="F407" t="s">
        <v>2984</v>
      </c>
      <c r="G407">
        <v>1</v>
      </c>
      <c r="H407">
        <v>1</v>
      </c>
      <c r="I407">
        <f ca="1">IF(ISBLANK(G407),"",G407*OFFSET(I407,-E407,-6))</f>
        <v>1</v>
      </c>
      <c r="J407">
        <f ca="1">IF(ISBLANK(H407),"",H407*OFFSET(J407,-E407,-6))</f>
        <v>1</v>
      </c>
      <c r="K407" s="10">
        <f>Drivers!$B$11</f>
        <v>0.25</v>
      </c>
      <c r="L407" s="10">
        <f>Drivers!$B$12</f>
        <v>0.45</v>
      </c>
      <c r="M407" s="37" cm="1">
        <f t="array" aca="1" ref="M407" ca="1">IF(ISBLANK($F407),"",INDEX(CVCompList[Design
'[h']],_xlfn.XMATCH($F407,CVCompList[items],0)))*I407</f>
        <v>0</v>
      </c>
      <c r="N407" s="37" cm="1">
        <f t="array" aca="1" ref="N407" ca="1">IF(ISBLANK($F407),"",INDEX(CVCompList[Construction
'[h']],_xlfn.XMATCH($F407,CVCompList[items],0)))*J407</f>
        <v>8.5</v>
      </c>
      <c r="O407" s="37" cm="1">
        <f t="array" aca="1" ref="O407" ca="1">IF(ISBLANK($F407),"",INDEX(CVCompList[Debug/Tryout '[h']],_xlfn.XMATCH($F407,CVCompList[items],0)))*J407</f>
        <v>0</v>
      </c>
      <c r="P407" s="37" cm="1">
        <f t="array" aca="1" ref="P407" ca="1">IF(ISBLANK($F407),"",INDEX(CVCompList[Installation
'[h']],_xlfn.XMATCH($F407,CVCompList[items],0)))*J407</f>
        <v>8.5</v>
      </c>
      <c r="Q407" s="37" cm="1">
        <f t="array" ref="Q407">IF(ISBLANK($F407),"",INDEX(CVCompList[Start up @ Client '[h']],_xlfn.XMATCH($F407,CVCompList[items],0)))*K407</f>
        <v>0</v>
      </c>
      <c r="R407" s="37" cm="1">
        <f t="array" ref="R407">IF(ISBLANK($F407),"",INDEX(CVCompList[Materail
Rate
 '[$/qua']],_xlfn.XMATCH($F407,CVCompList[items],0)))</f>
        <v>1538</v>
      </c>
      <c r="S407" s="33">
        <f ca="1">M407*Drivers!$D$3</f>
        <v>0</v>
      </c>
      <c r="T407" s="33">
        <f ca="1">N407*Drivers!$D$3</f>
        <v>552.5</v>
      </c>
      <c r="U407" s="33">
        <f ca="1">O407*Drivers!$D$3</f>
        <v>0</v>
      </c>
      <c r="V407" s="33">
        <f ca="1">P407*Drivers!$D$3</f>
        <v>552.5</v>
      </c>
      <c r="W407" s="33">
        <f>Q407*Drivers!$D$3</f>
        <v>0</v>
      </c>
      <c r="X407" s="33">
        <f ca="1">R407*J407</f>
        <v>1538</v>
      </c>
      <c r="Y407" s="33">
        <f ca="1">SUM(S407:X407)</f>
        <v>2643</v>
      </c>
      <c r="Z407">
        <f ca="1">S407*($L407+1)</f>
        <v>0</v>
      </c>
      <c r="AA407">
        <f t="shared" ca="1" si="199"/>
        <v>801.125</v>
      </c>
      <c r="AB407">
        <f t="shared" ca="1" si="200"/>
        <v>0</v>
      </c>
      <c r="AC407">
        <f t="shared" ca="1" si="201"/>
        <v>801.125</v>
      </c>
      <c r="AD407">
        <f t="shared" si="202"/>
        <v>0</v>
      </c>
      <c r="AE407">
        <f ca="1">X407*(K407+1)</f>
        <v>1922.5</v>
      </c>
      <c r="AF407">
        <f ca="1">SUM(Z407:AE407)</f>
        <v>3524.75</v>
      </c>
    </row>
    <row r="408" spans="1:32">
      <c r="A408" t="str" cm="1">
        <f t="array" ref="A408">IF(ISBLANK($F408),"",INDEX(CVCompList[ID],_xlfn.XMATCH($F408,CVCompList[items],0)))</f>
        <v>CE2735</v>
      </c>
      <c r="E408">
        <v>2</v>
      </c>
      <c r="F408" t="s">
        <v>2908</v>
      </c>
      <c r="G408">
        <v>1</v>
      </c>
      <c r="H408">
        <v>1</v>
      </c>
      <c r="I408">
        <f ca="1">IF(ISBLANK(G408),"",G408*OFFSET(I408,-E408,-6))</f>
        <v>1</v>
      </c>
      <c r="J408">
        <f ca="1">IF(ISBLANK(H408),"",H408*OFFSET(J408,-E408,-6))</f>
        <v>1</v>
      </c>
      <c r="K408" s="10">
        <f>Drivers!$B$11</f>
        <v>0.25</v>
      </c>
      <c r="L408" s="10">
        <f>Drivers!$B$12</f>
        <v>0.45</v>
      </c>
      <c r="M408" s="37" cm="1">
        <f t="array" aca="1" ref="M408" ca="1">IF(ISBLANK($F408),"",INDEX(CVCompList[Design
'[h']],_xlfn.XMATCH($F408,CVCompList[items],0)))*I408</f>
        <v>0</v>
      </c>
      <c r="N408" s="37" cm="1">
        <f t="array" aca="1" ref="N408" ca="1">IF(ISBLANK($F408),"",INDEX(CVCompList[Construction
'[h']],_xlfn.XMATCH($F408,CVCompList[items],0)))*J408</f>
        <v>1</v>
      </c>
      <c r="O408" s="37" cm="1">
        <f t="array" aca="1" ref="O408" ca="1">IF(ISBLANK($F408),"",INDEX(CVCompList[Debug/Tryout '[h']],_xlfn.XMATCH($F408,CVCompList[items],0)))*J408</f>
        <v>0</v>
      </c>
      <c r="P408" s="37" cm="1">
        <f t="array" aca="1" ref="P408" ca="1">IF(ISBLANK($F408),"",INDEX(CVCompList[Installation
'[h']],_xlfn.XMATCH($F408,CVCompList[items],0)))*J408</f>
        <v>1</v>
      </c>
      <c r="Q408" s="37" cm="1">
        <f t="array" ref="Q408">IF(ISBLANK($F408),"",INDEX(CVCompList[Start up @ Client '[h']],_xlfn.XMATCH($F408,CVCompList[items],0)))*K408</f>
        <v>0</v>
      </c>
      <c r="R408" s="37" cm="1">
        <f t="array" ref="R408">IF(ISBLANK($F408),"",INDEX(CVCompList[Materail
Rate
 '[$/qua']],_xlfn.XMATCH($F408,CVCompList[items],0)))</f>
        <v>64.03</v>
      </c>
      <c r="S408" s="33">
        <f ca="1">M408*Drivers!$D$3</f>
        <v>0</v>
      </c>
      <c r="T408" s="33">
        <f ca="1">N408*Drivers!$D$3</f>
        <v>65</v>
      </c>
      <c r="U408" s="33">
        <f ca="1">O408*Drivers!$D$3</f>
        <v>0</v>
      </c>
      <c r="V408" s="33">
        <f ca="1">P408*Drivers!$D$3</f>
        <v>65</v>
      </c>
      <c r="W408" s="33">
        <f>Q408*Drivers!$D$3</f>
        <v>0</v>
      </c>
      <c r="X408" s="33">
        <f ca="1">R408*J408</f>
        <v>64.03</v>
      </c>
      <c r="Y408" s="33">
        <f ca="1">SUM(S408:X408)</f>
        <v>194.03</v>
      </c>
      <c r="Z408">
        <f ca="1">S408*($L408+1)</f>
        <v>0</v>
      </c>
      <c r="AA408">
        <f t="shared" ca="1" si="199"/>
        <v>94.25</v>
      </c>
      <c r="AB408">
        <f t="shared" ca="1" si="200"/>
        <v>0</v>
      </c>
      <c r="AC408">
        <f t="shared" ca="1" si="201"/>
        <v>94.25</v>
      </c>
      <c r="AD408">
        <f t="shared" si="202"/>
        <v>0</v>
      </c>
      <c r="AE408">
        <f ca="1">X408*(K408+1)</f>
        <v>80.037499999999994</v>
      </c>
      <c r="AF408">
        <f ca="1">SUM(Z408:AE408)</f>
        <v>268.53750000000002</v>
      </c>
    </row>
    <row r="409" spans="1:32">
      <c r="A409" t="str" cm="1">
        <f t="array" ref="A409">IF(ISBLANK($F409),"",INDEX(CVCompList[ID],_xlfn.XMATCH($F409,CVCompList[items],0)))</f>
        <v>CE2851</v>
      </c>
      <c r="E409">
        <v>3</v>
      </c>
      <c r="F409" t="s">
        <v>3023</v>
      </c>
      <c r="G409">
        <v>1</v>
      </c>
      <c r="H409">
        <v>1</v>
      </c>
      <c r="I409">
        <f ca="1">IF(ISBLANK(G409),"",G409*OFFSET(I409,-E409,-6))</f>
        <v>1</v>
      </c>
      <c r="J409">
        <f ca="1">IF(ISBLANK(H409),"",H409*OFFSET(J409,-E409,-6))</f>
        <v>1</v>
      </c>
      <c r="K409" s="10">
        <f>Drivers!$B$11</f>
        <v>0.25</v>
      </c>
      <c r="L409" s="10">
        <f>Drivers!$B$12</f>
        <v>0.45</v>
      </c>
      <c r="M409" s="37" cm="1">
        <f t="array" aca="1" ref="M409" ca="1">IF(ISBLANK($F409),"",INDEX(CVCompList[Design
'[h']],_xlfn.XMATCH($F409,CVCompList[items],0)))*I409</f>
        <v>0</v>
      </c>
      <c r="N409" s="37" cm="1">
        <f t="array" aca="1" ref="N409" ca="1">IF(ISBLANK($F409),"",INDEX(CVCompList[Construction
'[h']],_xlfn.XMATCH($F409,CVCompList[items],0)))*J409</f>
        <v>0.5</v>
      </c>
      <c r="O409" s="37" cm="1">
        <f t="array" aca="1" ref="O409" ca="1">IF(ISBLANK($F409),"",INDEX(CVCompList[Debug/Tryout '[h']],_xlfn.XMATCH($F409,CVCompList[items],0)))*J409</f>
        <v>0</v>
      </c>
      <c r="P409" s="37" cm="1">
        <f t="array" aca="1" ref="P409" ca="1">IF(ISBLANK($F409),"",INDEX(CVCompList[Installation
'[h']],_xlfn.XMATCH($F409,CVCompList[items],0)))*J409</f>
        <v>0.5</v>
      </c>
      <c r="Q409" s="37" cm="1">
        <f t="array" ref="Q409">IF(ISBLANK($F409),"",INDEX(CVCompList[Start up @ Client '[h']],_xlfn.XMATCH($F409,CVCompList[items],0)))*K409</f>
        <v>0</v>
      </c>
      <c r="R409" s="37" cm="1">
        <f t="array" ref="R409">IF(ISBLANK($F409),"",INDEX(CVCompList[Materail
Rate
 '[$/qua']],_xlfn.XMATCH($F409,CVCompList[items],0)))</f>
        <v>37.28</v>
      </c>
      <c r="S409" s="33">
        <f ca="1">M409*Drivers!$D$3</f>
        <v>0</v>
      </c>
      <c r="T409" s="33">
        <f ca="1">N409*Drivers!$D$3</f>
        <v>32.5</v>
      </c>
      <c r="U409" s="33">
        <f ca="1">O409*Drivers!$D$3</f>
        <v>0</v>
      </c>
      <c r="V409" s="33">
        <f ca="1">P409*Drivers!$D$3</f>
        <v>32.5</v>
      </c>
      <c r="W409" s="33">
        <f>Q409*Drivers!$D$3</f>
        <v>0</v>
      </c>
      <c r="X409" s="33">
        <f ca="1">R409*J409</f>
        <v>37.28</v>
      </c>
      <c r="Y409" s="33">
        <f ca="1">SUM(S409:X409)</f>
        <v>102.28</v>
      </c>
      <c r="Z409">
        <f ca="1">S409*($L409+1)</f>
        <v>0</v>
      </c>
      <c r="AA409">
        <f t="shared" ca="1" si="199"/>
        <v>47.125</v>
      </c>
      <c r="AB409">
        <f t="shared" ca="1" si="200"/>
        <v>0</v>
      </c>
      <c r="AC409">
        <f t="shared" ca="1" si="201"/>
        <v>47.125</v>
      </c>
      <c r="AD409">
        <f t="shared" si="202"/>
        <v>0</v>
      </c>
      <c r="AE409">
        <f ca="1">X409*(K409+1)</f>
        <v>46.6</v>
      </c>
      <c r="AF409">
        <f ca="1">SUM(Z409:AE409)</f>
        <v>140.85</v>
      </c>
    </row>
    <row r="410" spans="1:32" s="7" customFormat="1">
      <c r="B410" s="7" t="s">
        <v>3170</v>
      </c>
      <c r="C410" s="7">
        <v>1</v>
      </c>
      <c r="D410" s="7">
        <v>1</v>
      </c>
      <c r="K410" s="18"/>
      <c r="L410" s="18"/>
      <c r="M410" s="36">
        <f ca="1">SUM(M411:M414)</f>
        <v>0</v>
      </c>
      <c r="N410" s="36">
        <f ca="1">SUM(N411:N414)</f>
        <v>1</v>
      </c>
      <c r="O410" s="36">
        <f ca="1">SUM(O411:O414)</f>
        <v>0</v>
      </c>
      <c r="P410" s="36">
        <f ca="1">SUM(P411:P414)</f>
        <v>1</v>
      </c>
      <c r="Q410" s="36">
        <f>SUM(Q411:Q414)</f>
        <v>0</v>
      </c>
      <c r="R410" s="36"/>
      <c r="S410" s="35">
        <f t="shared" ref="S410:AF410" ca="1" si="296">SUM(S411:S414)</f>
        <v>0</v>
      </c>
      <c r="T410" s="35">
        <f t="shared" ca="1" si="296"/>
        <v>65</v>
      </c>
      <c r="U410" s="35">
        <f ca="1">SUM(U411:U414)</f>
        <v>0</v>
      </c>
      <c r="V410" s="35">
        <f t="shared" ca="1" si="296"/>
        <v>65</v>
      </c>
      <c r="W410" s="35">
        <f>SUM(W411:W414)</f>
        <v>0</v>
      </c>
      <c r="X410" s="35">
        <f t="shared" ca="1" si="296"/>
        <v>4579.3500000000004</v>
      </c>
      <c r="Y410" s="35">
        <f t="shared" ca="1" si="296"/>
        <v>4709.3500000000004</v>
      </c>
      <c r="Z410" s="7">
        <f t="shared" ca="1" si="296"/>
        <v>0</v>
      </c>
      <c r="AA410" s="7">
        <f t="shared" ca="1" si="296"/>
        <v>94.25</v>
      </c>
      <c r="AB410" s="7">
        <f ca="1">SUM(AB411:AB414)</f>
        <v>0</v>
      </c>
      <c r="AC410" s="7">
        <f t="shared" ca="1" si="296"/>
        <v>94.25</v>
      </c>
      <c r="AD410" s="7">
        <f>SUM(AD411:AD414)</f>
        <v>0</v>
      </c>
      <c r="AE410" s="7">
        <f t="shared" ca="1" si="296"/>
        <v>5724.1875</v>
      </c>
      <c r="AF410" s="7">
        <f t="shared" ca="1" si="296"/>
        <v>5912.6875</v>
      </c>
    </row>
    <row r="411" spans="1:32">
      <c r="A411" t="str" cm="1">
        <f t="array" ref="A411">IF(ISBLANK($F411),"",INDEX(CVCompList[ID],_xlfn.XMATCH($F411,CVCompList[items],0)))</f>
        <v>CE2800</v>
      </c>
      <c r="E411">
        <v>1</v>
      </c>
      <c r="F411" t="s">
        <v>2973</v>
      </c>
      <c r="G411">
        <v>1</v>
      </c>
      <c r="H411">
        <v>1</v>
      </c>
      <c r="I411">
        <f ca="1">IF(ISBLANK(G411),"",G411*OFFSET(I411,-E411,-6))</f>
        <v>1</v>
      </c>
      <c r="J411">
        <f ca="1">IF(ISBLANK(H411),"",H411*OFFSET(J411,-E411,-6))</f>
        <v>1</v>
      </c>
      <c r="K411" s="10">
        <f>Drivers!$B$11</f>
        <v>0.25</v>
      </c>
      <c r="L411" s="10">
        <f>Drivers!$B$12</f>
        <v>0.45</v>
      </c>
      <c r="M411" s="37" cm="1">
        <f t="array" aca="1" ref="M411" ca="1">IF(ISBLANK($F411),"",INDEX(CVCompList[Design
'[h']],_xlfn.XMATCH($F411,CVCompList[items],0)))*I411</f>
        <v>0</v>
      </c>
      <c r="N411" s="37" cm="1">
        <f t="array" aca="1" ref="N411" ca="1">IF(ISBLANK($F411),"",INDEX(CVCompList[Construction
'[h']],_xlfn.XMATCH($F411,CVCompList[items],0)))*J411</f>
        <v>0</v>
      </c>
      <c r="O411" s="37" cm="1">
        <f t="array" aca="1" ref="O411" ca="1">IF(ISBLANK($F411),"",INDEX(CVCompList[Debug/Tryout '[h']],_xlfn.XMATCH($F411,CVCompList[items],0)))*J411</f>
        <v>0</v>
      </c>
      <c r="P411" s="37" cm="1">
        <f t="array" aca="1" ref="P411" ca="1">IF(ISBLANK($F411),"",INDEX(CVCompList[Installation
'[h']],_xlfn.XMATCH($F411,CVCompList[items],0)))*J411</f>
        <v>0</v>
      </c>
      <c r="Q411" s="37" cm="1">
        <f t="array" ref="Q411">IF(ISBLANK($F411),"",INDEX(CVCompList[Start up @ Client '[h']],_xlfn.XMATCH($F411,CVCompList[items],0)))*K411</f>
        <v>0</v>
      </c>
      <c r="R411" s="37" cm="1">
        <f t="array" ref="R411">IF(ISBLANK($F411),"",INDEX(CVCompList[Materail
Rate
 '[$/qua']],_xlfn.XMATCH($F411,CVCompList[items],0)))</f>
        <v>1470</v>
      </c>
      <c r="S411" s="33">
        <f ca="1">M411*Drivers!$D$3</f>
        <v>0</v>
      </c>
      <c r="T411" s="33">
        <f ca="1">N411*Drivers!$D$3</f>
        <v>0</v>
      </c>
      <c r="U411" s="33">
        <f ca="1">O411*Drivers!$D$3</f>
        <v>0</v>
      </c>
      <c r="V411" s="33">
        <f ca="1">P411*Drivers!$D$3</f>
        <v>0</v>
      </c>
      <c r="W411" s="33">
        <f>Q411*Drivers!$D$3</f>
        <v>0</v>
      </c>
      <c r="X411" s="33">
        <f ca="1">R411*J411</f>
        <v>1470</v>
      </c>
      <c r="Y411" s="33">
        <f ca="1">SUM(S411:X411)</f>
        <v>1470</v>
      </c>
      <c r="Z411">
        <f ca="1">S411*($L411+1)</f>
        <v>0</v>
      </c>
      <c r="AA411">
        <f t="shared" ca="1" si="199"/>
        <v>0</v>
      </c>
      <c r="AB411">
        <f t="shared" ca="1" si="200"/>
        <v>0</v>
      </c>
      <c r="AC411">
        <f t="shared" ca="1" si="201"/>
        <v>0</v>
      </c>
      <c r="AD411">
        <f t="shared" si="202"/>
        <v>0</v>
      </c>
      <c r="AE411">
        <f ca="1">X411*(K411+1)</f>
        <v>1837.5</v>
      </c>
      <c r="AF411">
        <f ca="1">SUM(Z411:AE411)</f>
        <v>1837.5</v>
      </c>
    </row>
    <row r="412" spans="1:32">
      <c r="A412" t="str" cm="1">
        <f t="array" ref="A412">IF(ISBLANK($F412),"",INDEX(CVCompList[ID],_xlfn.XMATCH($F412,CVCompList[items],0)))</f>
        <v>CE2801</v>
      </c>
      <c r="E412">
        <v>2</v>
      </c>
      <c r="F412" t="s">
        <v>2974</v>
      </c>
      <c r="G412">
        <v>1</v>
      </c>
      <c r="H412">
        <v>1</v>
      </c>
      <c r="I412">
        <f ca="1">IF(ISBLANK(G412),"",G412*OFFSET(I412,-E412,-6))</f>
        <v>1</v>
      </c>
      <c r="J412">
        <f ca="1">IF(ISBLANK(H412),"",H412*OFFSET(J412,-E412,-6))</f>
        <v>1</v>
      </c>
      <c r="K412" s="10">
        <f>Drivers!$B$11</f>
        <v>0.25</v>
      </c>
      <c r="L412" s="10">
        <f>Drivers!$B$12</f>
        <v>0.45</v>
      </c>
      <c r="M412" s="37" cm="1">
        <f t="array" aca="1" ref="M412" ca="1">IF(ISBLANK($F412),"",INDEX(CVCompList[Design
'[h']],_xlfn.XMATCH($F412,CVCompList[items],0)))*I412</f>
        <v>0</v>
      </c>
      <c r="N412" s="37" cm="1">
        <f t="array" aca="1" ref="N412" ca="1">IF(ISBLANK($F412),"",INDEX(CVCompList[Construction
'[h']],_xlfn.XMATCH($F412,CVCompList[items],0)))*J412</f>
        <v>0</v>
      </c>
      <c r="O412" s="37" cm="1">
        <f t="array" aca="1" ref="O412" ca="1">IF(ISBLANK($F412),"",INDEX(CVCompList[Debug/Tryout '[h']],_xlfn.XMATCH($F412,CVCompList[items],0)))*J412</f>
        <v>0</v>
      </c>
      <c r="P412" s="37" cm="1">
        <f t="array" aca="1" ref="P412" ca="1">IF(ISBLANK($F412),"",INDEX(CVCompList[Installation
'[h']],_xlfn.XMATCH($F412,CVCompList[items],0)))*J412</f>
        <v>0</v>
      </c>
      <c r="Q412" s="37" cm="1">
        <f t="array" ref="Q412">IF(ISBLANK($F412),"",INDEX(CVCompList[Start up @ Client '[h']],_xlfn.XMATCH($F412,CVCompList[items],0)))*K412</f>
        <v>0</v>
      </c>
      <c r="R412" s="37" cm="1">
        <f t="array" ref="R412">IF(ISBLANK($F412),"",INDEX(CVCompList[Materail
Rate
 '[$/qua']],_xlfn.XMATCH($F412,CVCompList[items],0)))</f>
        <v>1599</v>
      </c>
      <c r="S412" s="33">
        <f ca="1">M412*Drivers!$D$3</f>
        <v>0</v>
      </c>
      <c r="T412" s="33">
        <f ca="1">N412*Drivers!$D$3</f>
        <v>0</v>
      </c>
      <c r="U412" s="33">
        <f ca="1">O412*Drivers!$D$3</f>
        <v>0</v>
      </c>
      <c r="V412" s="33">
        <f ca="1">P412*Drivers!$D$3</f>
        <v>0</v>
      </c>
      <c r="W412" s="33">
        <f>Q412*Drivers!$D$3</f>
        <v>0</v>
      </c>
      <c r="X412" s="33">
        <f ca="1">R412*J412</f>
        <v>1599</v>
      </c>
      <c r="Y412" s="33">
        <f ca="1">SUM(S412:X412)</f>
        <v>1599</v>
      </c>
      <c r="Z412">
        <f ca="1">S412*($L412+1)</f>
        <v>0</v>
      </c>
      <c r="AA412">
        <f t="shared" ca="1" si="199"/>
        <v>0</v>
      </c>
      <c r="AB412">
        <f t="shared" ca="1" si="200"/>
        <v>0</v>
      </c>
      <c r="AC412">
        <f t="shared" ca="1" si="201"/>
        <v>0</v>
      </c>
      <c r="AD412">
        <f t="shared" si="202"/>
        <v>0</v>
      </c>
      <c r="AE412">
        <f ca="1">X412*(K412+1)</f>
        <v>1998.75</v>
      </c>
      <c r="AF412">
        <f ca="1">SUM(Z412:AE412)</f>
        <v>1998.75</v>
      </c>
    </row>
    <row r="413" spans="1:32">
      <c r="A413" t="str" cm="1">
        <f t="array" ref="A413">IF(ISBLANK($F413),"",INDEX(CVCompList[ID],_xlfn.XMATCH($F413,CVCompList[items],0)))</f>
        <v>CE2802</v>
      </c>
      <c r="E413">
        <v>3</v>
      </c>
      <c r="F413" t="s">
        <v>2975</v>
      </c>
      <c r="G413">
        <v>1</v>
      </c>
      <c r="H413">
        <v>1</v>
      </c>
      <c r="I413">
        <f ca="1">IF(ISBLANK(G413),"",G413*OFFSET(I413,-E413,-6))</f>
        <v>1</v>
      </c>
      <c r="J413">
        <f ca="1">IF(ISBLANK(H413),"",H413*OFFSET(J413,-E413,-6))</f>
        <v>1</v>
      </c>
      <c r="K413" s="10">
        <f>Drivers!$B$11</f>
        <v>0.25</v>
      </c>
      <c r="L413" s="10">
        <f>Drivers!$B$12</f>
        <v>0.45</v>
      </c>
      <c r="M413" s="37" cm="1">
        <f t="array" aca="1" ref="M413" ca="1">IF(ISBLANK($F413),"",INDEX(CVCompList[Design
'[h']],_xlfn.XMATCH($F413,CVCompList[items],0)))*I413</f>
        <v>0</v>
      </c>
      <c r="N413" s="37" cm="1">
        <f t="array" aca="1" ref="N413" ca="1">IF(ISBLANK($F413),"",INDEX(CVCompList[Construction
'[h']],_xlfn.XMATCH($F413,CVCompList[items],0)))*J413</f>
        <v>0</v>
      </c>
      <c r="O413" s="37" cm="1">
        <f t="array" aca="1" ref="O413" ca="1">IF(ISBLANK($F413),"",INDEX(CVCompList[Debug/Tryout '[h']],_xlfn.XMATCH($F413,CVCompList[items],0)))*J413</f>
        <v>0</v>
      </c>
      <c r="P413" s="37" cm="1">
        <f t="array" aca="1" ref="P413" ca="1">IF(ISBLANK($F413),"",INDEX(CVCompList[Installation
'[h']],_xlfn.XMATCH($F413,CVCompList[items],0)))*J413</f>
        <v>0</v>
      </c>
      <c r="Q413" s="37" cm="1">
        <f t="array" ref="Q413">IF(ISBLANK($F413),"",INDEX(CVCompList[Start up @ Client '[h']],_xlfn.XMATCH($F413,CVCompList[items],0)))*K413</f>
        <v>0</v>
      </c>
      <c r="R413" s="37" cm="1">
        <f t="array" ref="R413">IF(ISBLANK($F413),"",INDEX(CVCompList[Materail
Rate
 '[$/qua']],_xlfn.XMATCH($F413,CVCompList[items],0)))</f>
        <v>1200</v>
      </c>
      <c r="S413" s="33">
        <f ca="1">M413*Drivers!$D$3</f>
        <v>0</v>
      </c>
      <c r="T413" s="33">
        <f ca="1">N413*Drivers!$D$3</f>
        <v>0</v>
      </c>
      <c r="U413" s="33">
        <f ca="1">O413*Drivers!$D$3</f>
        <v>0</v>
      </c>
      <c r="V413" s="33">
        <f ca="1">P413*Drivers!$D$3</f>
        <v>0</v>
      </c>
      <c r="W413" s="33">
        <f>Q413*Drivers!$D$3</f>
        <v>0</v>
      </c>
      <c r="X413" s="33">
        <f ca="1">R413*J413</f>
        <v>1200</v>
      </c>
      <c r="Y413" s="33">
        <f ca="1">SUM(S413:X413)</f>
        <v>1200</v>
      </c>
      <c r="Z413">
        <f ca="1">S413*($L413+1)</f>
        <v>0</v>
      </c>
      <c r="AA413">
        <f t="shared" ca="1" si="199"/>
        <v>0</v>
      </c>
      <c r="AB413">
        <f t="shared" ca="1" si="200"/>
        <v>0</v>
      </c>
      <c r="AC413">
        <f t="shared" ca="1" si="201"/>
        <v>0</v>
      </c>
      <c r="AD413">
        <f t="shared" si="202"/>
        <v>0</v>
      </c>
      <c r="AE413">
        <f ca="1">X413*(K413+1)</f>
        <v>1500</v>
      </c>
      <c r="AF413">
        <f ca="1">SUM(Z413:AE413)</f>
        <v>1500</v>
      </c>
    </row>
    <row r="414" spans="1:32">
      <c r="A414" t="str" cm="1">
        <f t="array" ref="A414">IF(ISBLANK($F414),"",INDEX(CVCompList[ID],_xlfn.XMATCH($F414,CVCompList[items],0)))</f>
        <v>CE2834</v>
      </c>
      <c r="E414">
        <v>4</v>
      </c>
      <c r="F414" t="s">
        <v>3006</v>
      </c>
      <c r="G414">
        <v>1</v>
      </c>
      <c r="H414">
        <v>1</v>
      </c>
      <c r="I414">
        <f ca="1">IF(ISBLANK(G414),"",G414*OFFSET(I414,-E414,-6))</f>
        <v>1</v>
      </c>
      <c r="J414">
        <f ca="1">IF(ISBLANK(H414),"",H414*OFFSET(J414,-E414,-6))</f>
        <v>1</v>
      </c>
      <c r="K414" s="10">
        <f>Drivers!$B$11</f>
        <v>0.25</v>
      </c>
      <c r="L414" s="10">
        <f>Drivers!$B$12</f>
        <v>0.45</v>
      </c>
      <c r="M414" s="37" cm="1">
        <f t="array" aca="1" ref="M414" ca="1">IF(ISBLANK($F414),"",INDEX(CVCompList[Design
'[h']],_xlfn.XMATCH($F414,CVCompList[items],0)))*I414</f>
        <v>0</v>
      </c>
      <c r="N414" s="37" cm="1">
        <f t="array" aca="1" ref="N414" ca="1">IF(ISBLANK($F414),"",INDEX(CVCompList[Construction
'[h']],_xlfn.XMATCH($F414,CVCompList[items],0)))*J414</f>
        <v>1</v>
      </c>
      <c r="O414" s="37" cm="1">
        <f t="array" aca="1" ref="O414" ca="1">IF(ISBLANK($F414),"",INDEX(CVCompList[Debug/Tryout '[h']],_xlfn.XMATCH($F414,CVCompList[items],0)))*J414</f>
        <v>0</v>
      </c>
      <c r="P414" s="37" cm="1">
        <f t="array" aca="1" ref="P414" ca="1">IF(ISBLANK($F414),"",INDEX(CVCompList[Installation
'[h']],_xlfn.XMATCH($F414,CVCompList[items],0)))*J414</f>
        <v>1</v>
      </c>
      <c r="Q414" s="37" cm="1">
        <f t="array" ref="Q414">IF(ISBLANK($F414),"",INDEX(CVCompList[Start up @ Client '[h']],_xlfn.XMATCH($F414,CVCompList[items],0)))*K414</f>
        <v>0</v>
      </c>
      <c r="R414" s="37" cm="1">
        <f t="array" ref="R414">IF(ISBLANK($F414),"",INDEX(CVCompList[Materail
Rate
 '[$/qua']],_xlfn.XMATCH($F414,CVCompList[items],0)))</f>
        <v>310.35000000000002</v>
      </c>
      <c r="S414" s="33">
        <f ca="1">M414*Drivers!$D$3</f>
        <v>0</v>
      </c>
      <c r="T414" s="33">
        <f ca="1">N414*Drivers!$D$3</f>
        <v>65</v>
      </c>
      <c r="U414" s="33">
        <f ca="1">O414*Drivers!$D$3</f>
        <v>0</v>
      </c>
      <c r="V414" s="33">
        <f ca="1">P414*Drivers!$D$3</f>
        <v>65</v>
      </c>
      <c r="W414" s="33">
        <f>Q414*Drivers!$D$3</f>
        <v>0</v>
      </c>
      <c r="X414" s="33">
        <f ca="1">R414*J414</f>
        <v>310.35000000000002</v>
      </c>
      <c r="Y414" s="33">
        <f ca="1">SUM(S414:X414)</f>
        <v>440.35</v>
      </c>
      <c r="Z414">
        <f ca="1">S414*($L414+1)</f>
        <v>0</v>
      </c>
      <c r="AA414">
        <f t="shared" ca="1" si="199"/>
        <v>94.25</v>
      </c>
      <c r="AB414">
        <f t="shared" ca="1" si="200"/>
        <v>0</v>
      </c>
      <c r="AC414">
        <f t="shared" ca="1" si="201"/>
        <v>94.25</v>
      </c>
      <c r="AD414">
        <f t="shared" si="202"/>
        <v>0</v>
      </c>
      <c r="AE414">
        <f ca="1">X414*(K414+1)</f>
        <v>387.9375</v>
      </c>
      <c r="AF414">
        <f ca="1">SUM(Z414:AE414)</f>
        <v>576.4375</v>
      </c>
    </row>
    <row r="415" spans="1:32" s="7" customFormat="1">
      <c r="B415" s="7" t="s">
        <v>3171</v>
      </c>
      <c r="C415" s="7">
        <v>1</v>
      </c>
      <c r="D415" s="7">
        <v>1</v>
      </c>
      <c r="K415" s="18"/>
      <c r="L415" s="18"/>
      <c r="M415" s="36">
        <f ca="1">SUM(M416:M421)</f>
        <v>0</v>
      </c>
      <c r="N415" s="36">
        <f ca="1">SUM(N416:N421)</f>
        <v>1.1000000000000001</v>
      </c>
      <c r="O415" s="36">
        <f ca="1">SUM(O416:O421)</f>
        <v>0</v>
      </c>
      <c r="P415" s="36">
        <f ca="1">SUM(P416:P421)</f>
        <v>1.1000000000000001</v>
      </c>
      <c r="Q415" s="36">
        <f>SUM(Q416:Q421)</f>
        <v>0</v>
      </c>
      <c r="R415" s="36"/>
      <c r="S415" s="35">
        <f t="shared" ref="S415:AF415" ca="1" si="297">SUM(S416:S421)</f>
        <v>0</v>
      </c>
      <c r="T415" s="35">
        <f t="shared" ca="1" si="297"/>
        <v>71.5</v>
      </c>
      <c r="U415" s="35">
        <f ca="1">SUM(U416:U421)</f>
        <v>0</v>
      </c>
      <c r="V415" s="35">
        <f t="shared" ca="1" si="297"/>
        <v>71.5</v>
      </c>
      <c r="W415" s="35">
        <f>SUM(W416:W421)</f>
        <v>0</v>
      </c>
      <c r="X415" s="35">
        <f t="shared" ca="1" si="297"/>
        <v>152.62</v>
      </c>
      <c r="Y415" s="35">
        <f t="shared" ca="1" si="297"/>
        <v>295.62</v>
      </c>
      <c r="Z415" s="7">
        <f t="shared" ca="1" si="297"/>
        <v>0</v>
      </c>
      <c r="AA415" s="7">
        <f t="shared" ca="1" si="297"/>
        <v>103.675</v>
      </c>
      <c r="AB415" s="7">
        <f ca="1">SUM(AB416:AB421)</f>
        <v>0</v>
      </c>
      <c r="AC415" s="7">
        <f t="shared" ca="1" si="297"/>
        <v>103.675</v>
      </c>
      <c r="AD415" s="7">
        <f>SUM(AD416:AD421)</f>
        <v>0</v>
      </c>
      <c r="AE415" s="7">
        <f t="shared" ca="1" si="297"/>
        <v>190.77500000000001</v>
      </c>
      <c r="AF415" s="7">
        <f t="shared" ca="1" si="297"/>
        <v>398.125</v>
      </c>
    </row>
    <row r="416" spans="1:32">
      <c r="A416" t="str" cm="1">
        <f t="array" ref="A416">IF(ISBLANK($F416),"",INDEX(CVCompList[ID],_xlfn.XMATCH($F416,CVCompList[items],0)))</f>
        <v>CE2846</v>
      </c>
      <c r="E416">
        <v>1</v>
      </c>
      <c r="F416" t="s">
        <v>3018</v>
      </c>
      <c r="G416">
        <v>1</v>
      </c>
      <c r="H416">
        <v>1</v>
      </c>
      <c r="I416">
        <f t="shared" ref="I416:I421" ca="1" si="298">IF(ISBLANK(G416),"",G416*OFFSET(I416,-E416,-6))</f>
        <v>1</v>
      </c>
      <c r="J416">
        <f t="shared" ref="J416:J421" ca="1" si="299">IF(ISBLANK(H416),"",H416*OFFSET(J416,-E416,-6))</f>
        <v>1</v>
      </c>
      <c r="K416" s="10">
        <f>Drivers!$B$11</f>
        <v>0.25</v>
      </c>
      <c r="L416" s="10">
        <f>Drivers!$B$12</f>
        <v>0.45</v>
      </c>
      <c r="M416" s="37" cm="1">
        <f t="array" aca="1" ref="M416" ca="1">IF(ISBLANK($F416),"",INDEX(CVCompList[Design
'[h']],_xlfn.XMATCH($F416,CVCompList[items],0)))*I416</f>
        <v>0</v>
      </c>
      <c r="N416" s="37" cm="1">
        <f t="array" aca="1" ref="N416" ca="1">IF(ISBLANK($F416),"",INDEX(CVCompList[Construction
'[h']],_xlfn.XMATCH($F416,CVCompList[items],0)))*J416</f>
        <v>0</v>
      </c>
      <c r="O416" s="37" cm="1">
        <f t="array" aca="1" ref="O416" ca="1">IF(ISBLANK($F416),"",INDEX(CVCompList[Debug/Tryout '[h']],_xlfn.XMATCH($F416,CVCompList[items],0)))*J416</f>
        <v>0</v>
      </c>
      <c r="P416" s="37" cm="1">
        <f t="array" aca="1" ref="P416" ca="1">IF(ISBLANK($F416),"",INDEX(CVCompList[Installation
'[h']],_xlfn.XMATCH($F416,CVCompList[items],0)))*J416</f>
        <v>0</v>
      </c>
      <c r="Q416" s="37" cm="1">
        <f t="array" ref="Q416">IF(ISBLANK($F416),"",INDEX(CVCompList[Start up @ Client '[h']],_xlfn.XMATCH($F416,CVCompList[items],0)))*K416</f>
        <v>0</v>
      </c>
      <c r="R416" s="37" cm="1">
        <f t="array" ref="R416">IF(ISBLANK($F416),"",INDEX(CVCompList[Materail
Rate
 '[$/qua']],_xlfn.XMATCH($F416,CVCompList[items],0)))</f>
        <v>16.309999999999999</v>
      </c>
      <c r="S416" s="33">
        <f ca="1">M416*Drivers!$D$3</f>
        <v>0</v>
      </c>
      <c r="T416" s="33">
        <f ca="1">N416*Drivers!$D$3</f>
        <v>0</v>
      </c>
      <c r="U416" s="33">
        <f ca="1">O416*Drivers!$D$3</f>
        <v>0</v>
      </c>
      <c r="V416" s="33">
        <f ca="1">P416*Drivers!$D$3</f>
        <v>0</v>
      </c>
      <c r="W416" s="33">
        <f>Q416*Drivers!$D$3</f>
        <v>0</v>
      </c>
      <c r="X416" s="33">
        <f t="shared" ref="X416:X421" ca="1" si="300">R416*J416</f>
        <v>16.309999999999999</v>
      </c>
      <c r="Y416" s="33">
        <f t="shared" ref="Y416:Y421" ca="1" si="301">SUM(S416:X416)</f>
        <v>16.309999999999999</v>
      </c>
      <c r="Z416">
        <f t="shared" ref="Z416:Z421" ca="1" si="302">S416*($L416+1)</f>
        <v>0</v>
      </c>
      <c r="AA416">
        <f t="shared" ca="1" si="199"/>
        <v>0</v>
      </c>
      <c r="AB416">
        <f t="shared" ca="1" si="200"/>
        <v>0</v>
      </c>
      <c r="AC416">
        <f t="shared" ca="1" si="201"/>
        <v>0</v>
      </c>
      <c r="AD416">
        <f t="shared" si="202"/>
        <v>0</v>
      </c>
      <c r="AE416">
        <f t="shared" ref="AE416:AE421" ca="1" si="303">X416*(K416+1)</f>
        <v>20.387499999999999</v>
      </c>
      <c r="AF416">
        <f t="shared" ref="AF416:AF421" ca="1" si="304">SUM(Z416:AE416)</f>
        <v>20.387499999999999</v>
      </c>
    </row>
    <row r="417" spans="1:32">
      <c r="A417" t="str" cm="1">
        <f t="array" ref="A417">IF(ISBLANK($F417),"",INDEX(CVCompList[ID],_xlfn.XMATCH($F417,CVCompList[items],0)))</f>
        <v>CE2841</v>
      </c>
      <c r="E417">
        <v>2</v>
      </c>
      <c r="F417" t="s">
        <v>3013</v>
      </c>
      <c r="G417">
        <v>2</v>
      </c>
      <c r="H417">
        <v>2</v>
      </c>
      <c r="I417">
        <f t="shared" ca="1" si="298"/>
        <v>2</v>
      </c>
      <c r="J417">
        <f t="shared" ca="1" si="299"/>
        <v>2</v>
      </c>
      <c r="K417" s="10">
        <f>Drivers!$B$11</f>
        <v>0.25</v>
      </c>
      <c r="L417" s="10">
        <f>Drivers!$B$12</f>
        <v>0.45</v>
      </c>
      <c r="M417" s="37" cm="1">
        <f t="array" aca="1" ref="M417" ca="1">IF(ISBLANK($F417),"",INDEX(CVCompList[Design
'[h']],_xlfn.XMATCH($F417,CVCompList[items],0)))*I417</f>
        <v>0</v>
      </c>
      <c r="N417" s="37" cm="1">
        <f t="array" aca="1" ref="N417" ca="1">IF(ISBLANK($F417),"",INDEX(CVCompList[Construction
'[h']],_xlfn.XMATCH($F417,CVCompList[items],0)))*J417</f>
        <v>0</v>
      </c>
      <c r="O417" s="37" cm="1">
        <f t="array" aca="1" ref="O417" ca="1">IF(ISBLANK($F417),"",INDEX(CVCompList[Debug/Tryout '[h']],_xlfn.XMATCH($F417,CVCompList[items],0)))*J417</f>
        <v>0</v>
      </c>
      <c r="P417" s="37" cm="1">
        <f t="array" aca="1" ref="P417" ca="1">IF(ISBLANK($F417),"",INDEX(CVCompList[Installation
'[h']],_xlfn.XMATCH($F417,CVCompList[items],0)))*J417</f>
        <v>0</v>
      </c>
      <c r="Q417" s="37" cm="1">
        <f t="array" ref="Q417">IF(ISBLANK($F417),"",INDEX(CVCompList[Start up @ Client '[h']],_xlfn.XMATCH($F417,CVCompList[items],0)))*K417</f>
        <v>0</v>
      </c>
      <c r="R417" s="37" cm="1">
        <f t="array" ref="R417">IF(ISBLANK($F417),"",INDEX(CVCompList[Materail
Rate
 '[$/qua']],_xlfn.XMATCH($F417,CVCompList[items],0)))</f>
        <v>4.8499999999999996</v>
      </c>
      <c r="S417" s="33">
        <f ca="1">M417*Drivers!$D$3</f>
        <v>0</v>
      </c>
      <c r="T417" s="33">
        <f ca="1">N417*Drivers!$D$3</f>
        <v>0</v>
      </c>
      <c r="U417" s="33">
        <f ca="1">O417*Drivers!$D$3</f>
        <v>0</v>
      </c>
      <c r="V417" s="33">
        <f ca="1">P417*Drivers!$D$3</f>
        <v>0</v>
      </c>
      <c r="W417" s="33">
        <f>Q417*Drivers!$D$3</f>
        <v>0</v>
      </c>
      <c r="X417" s="33">
        <f t="shared" ca="1" si="300"/>
        <v>9.6999999999999993</v>
      </c>
      <c r="Y417" s="33">
        <f t="shared" ca="1" si="301"/>
        <v>9.6999999999999993</v>
      </c>
      <c r="Z417">
        <f t="shared" ca="1" si="302"/>
        <v>0</v>
      </c>
      <c r="AA417">
        <f t="shared" ca="1" si="199"/>
        <v>0</v>
      </c>
      <c r="AB417">
        <f t="shared" ca="1" si="200"/>
        <v>0</v>
      </c>
      <c r="AC417">
        <f t="shared" ca="1" si="201"/>
        <v>0</v>
      </c>
      <c r="AD417">
        <f t="shared" si="202"/>
        <v>0</v>
      </c>
      <c r="AE417">
        <f t="shared" ca="1" si="303"/>
        <v>12.125</v>
      </c>
      <c r="AF417">
        <f t="shared" ca="1" si="304"/>
        <v>12.125</v>
      </c>
    </row>
    <row r="418" spans="1:32">
      <c r="A418" t="str" cm="1">
        <f t="array" ref="A418">IF(ISBLANK($F418),"",INDEX(CVCompList[ID],_xlfn.XMATCH($F418,CVCompList[items],0)))</f>
        <v>CE2842</v>
      </c>
      <c r="E418">
        <v>3</v>
      </c>
      <c r="F418" t="s">
        <v>3014</v>
      </c>
      <c r="G418">
        <v>1</v>
      </c>
      <c r="H418">
        <v>1</v>
      </c>
      <c r="I418">
        <f t="shared" ca="1" si="298"/>
        <v>1</v>
      </c>
      <c r="J418">
        <f t="shared" ca="1" si="299"/>
        <v>1</v>
      </c>
      <c r="K418" s="10">
        <f>Drivers!$B$11</f>
        <v>0.25</v>
      </c>
      <c r="L418" s="10">
        <f>Drivers!$B$12</f>
        <v>0.45</v>
      </c>
      <c r="M418" s="37" cm="1">
        <f t="array" aca="1" ref="M418" ca="1">IF(ISBLANK($F418),"",INDEX(CVCompList[Design
'[h']],_xlfn.XMATCH($F418,CVCompList[items],0)))*I418</f>
        <v>0</v>
      </c>
      <c r="N418" s="37" cm="1">
        <f t="array" aca="1" ref="N418" ca="1">IF(ISBLANK($F418),"",INDEX(CVCompList[Construction
'[h']],_xlfn.XMATCH($F418,CVCompList[items],0)))*J418</f>
        <v>0</v>
      </c>
      <c r="O418" s="37" cm="1">
        <f t="array" aca="1" ref="O418" ca="1">IF(ISBLANK($F418),"",INDEX(CVCompList[Debug/Tryout '[h']],_xlfn.XMATCH($F418,CVCompList[items],0)))*J418</f>
        <v>0</v>
      </c>
      <c r="P418" s="37" cm="1">
        <f t="array" aca="1" ref="P418" ca="1">IF(ISBLANK($F418),"",INDEX(CVCompList[Installation
'[h']],_xlfn.XMATCH($F418,CVCompList[items],0)))*J418</f>
        <v>0</v>
      </c>
      <c r="Q418" s="37" cm="1">
        <f t="array" ref="Q418">IF(ISBLANK($F418),"",INDEX(CVCompList[Start up @ Client '[h']],_xlfn.XMATCH($F418,CVCompList[items],0)))*K418</f>
        <v>0</v>
      </c>
      <c r="R418" s="37" cm="1">
        <f t="array" ref="R418">IF(ISBLANK($F418),"",INDEX(CVCompList[Materail
Rate
 '[$/qua']],_xlfn.XMATCH($F418,CVCompList[items],0)))</f>
        <v>41.1</v>
      </c>
      <c r="S418" s="33">
        <f ca="1">M418*Drivers!$D$3</f>
        <v>0</v>
      </c>
      <c r="T418" s="33">
        <f ca="1">N418*Drivers!$D$3</f>
        <v>0</v>
      </c>
      <c r="U418" s="33">
        <f ca="1">O418*Drivers!$D$3</f>
        <v>0</v>
      </c>
      <c r="V418" s="33">
        <f ca="1">P418*Drivers!$D$3</f>
        <v>0</v>
      </c>
      <c r="W418" s="33">
        <f>Q418*Drivers!$D$3</f>
        <v>0</v>
      </c>
      <c r="X418" s="33">
        <f t="shared" ca="1" si="300"/>
        <v>41.1</v>
      </c>
      <c r="Y418" s="33">
        <f t="shared" ca="1" si="301"/>
        <v>41.1</v>
      </c>
      <c r="Z418">
        <f t="shared" ca="1" si="302"/>
        <v>0</v>
      </c>
      <c r="AA418">
        <f t="shared" ca="1" si="199"/>
        <v>0</v>
      </c>
      <c r="AB418">
        <f t="shared" ca="1" si="200"/>
        <v>0</v>
      </c>
      <c r="AC418">
        <f t="shared" ca="1" si="201"/>
        <v>0</v>
      </c>
      <c r="AD418">
        <f t="shared" si="202"/>
        <v>0</v>
      </c>
      <c r="AE418">
        <f t="shared" ca="1" si="303"/>
        <v>51.375</v>
      </c>
      <c r="AF418">
        <f t="shared" ca="1" si="304"/>
        <v>51.375</v>
      </c>
    </row>
    <row r="419" spans="1:32">
      <c r="A419" t="str" cm="1">
        <f t="array" ref="A419">IF(ISBLANK($F419),"",INDEX(CVCompList[ID],_xlfn.XMATCH($F419,CVCompList[items],0)))</f>
        <v>CE2843</v>
      </c>
      <c r="E419">
        <v>4</v>
      </c>
      <c r="F419" t="s">
        <v>3015</v>
      </c>
      <c r="G419">
        <v>1</v>
      </c>
      <c r="H419">
        <v>1</v>
      </c>
      <c r="I419">
        <f t="shared" ca="1" si="298"/>
        <v>1</v>
      </c>
      <c r="J419">
        <f t="shared" ca="1" si="299"/>
        <v>1</v>
      </c>
      <c r="K419" s="10">
        <f>Drivers!$B$11</f>
        <v>0.25</v>
      </c>
      <c r="L419" s="10">
        <f>Drivers!$B$12</f>
        <v>0.45</v>
      </c>
      <c r="M419" s="37" cm="1">
        <f t="array" aca="1" ref="M419" ca="1">IF(ISBLANK($F419),"",INDEX(CVCompList[Design
'[h']],_xlfn.XMATCH($F419,CVCompList[items],0)))*I419</f>
        <v>0</v>
      </c>
      <c r="N419" s="37" cm="1">
        <f t="array" aca="1" ref="N419" ca="1">IF(ISBLANK($F419),"",INDEX(CVCompList[Construction
'[h']],_xlfn.XMATCH($F419,CVCompList[items],0)))*J419</f>
        <v>0.6</v>
      </c>
      <c r="O419" s="37" cm="1">
        <f t="array" aca="1" ref="O419" ca="1">IF(ISBLANK($F419),"",INDEX(CVCompList[Debug/Tryout '[h']],_xlfn.XMATCH($F419,CVCompList[items],0)))*J419</f>
        <v>0</v>
      </c>
      <c r="P419" s="37" cm="1">
        <f t="array" aca="1" ref="P419" ca="1">IF(ISBLANK($F419),"",INDEX(CVCompList[Installation
'[h']],_xlfn.XMATCH($F419,CVCompList[items],0)))*J419</f>
        <v>0.6</v>
      </c>
      <c r="Q419" s="37" cm="1">
        <f t="array" ref="Q419">IF(ISBLANK($F419),"",INDEX(CVCompList[Start up @ Client '[h']],_xlfn.XMATCH($F419,CVCompList[items],0)))*K419</f>
        <v>0</v>
      </c>
      <c r="R419" s="37" cm="1">
        <f t="array" ref="R419">IF(ISBLANK($F419),"",INDEX(CVCompList[Materail
Rate
 '[$/qua']],_xlfn.XMATCH($F419,CVCompList[items],0)))</f>
        <v>11.86</v>
      </c>
      <c r="S419" s="33">
        <f ca="1">M419*Drivers!$D$3</f>
        <v>0</v>
      </c>
      <c r="T419" s="33">
        <f ca="1">N419*Drivers!$D$3</f>
        <v>39</v>
      </c>
      <c r="U419" s="33">
        <f ca="1">O419*Drivers!$D$3</f>
        <v>0</v>
      </c>
      <c r="V419" s="33">
        <f ca="1">P419*Drivers!$D$3</f>
        <v>39</v>
      </c>
      <c r="W419" s="33">
        <f>Q419*Drivers!$D$3</f>
        <v>0</v>
      </c>
      <c r="X419" s="33">
        <f t="shared" ca="1" si="300"/>
        <v>11.86</v>
      </c>
      <c r="Y419" s="33">
        <f t="shared" ca="1" si="301"/>
        <v>89.86</v>
      </c>
      <c r="Z419">
        <f t="shared" ca="1" si="302"/>
        <v>0</v>
      </c>
      <c r="AA419">
        <f t="shared" ca="1" si="199"/>
        <v>56.55</v>
      </c>
      <c r="AB419">
        <f t="shared" ca="1" si="200"/>
        <v>0</v>
      </c>
      <c r="AC419">
        <f t="shared" ca="1" si="201"/>
        <v>56.55</v>
      </c>
      <c r="AD419">
        <f t="shared" si="202"/>
        <v>0</v>
      </c>
      <c r="AE419">
        <f t="shared" ca="1" si="303"/>
        <v>14.824999999999999</v>
      </c>
      <c r="AF419">
        <f t="shared" ca="1" si="304"/>
        <v>127.925</v>
      </c>
    </row>
    <row r="420" spans="1:32">
      <c r="A420" t="str" cm="1">
        <f t="array" ref="A420">IF(ISBLANK($F420),"",INDEX(CVCompList[ID],_xlfn.XMATCH($F420,CVCompList[items],0)))</f>
        <v>CE2844</v>
      </c>
      <c r="E420">
        <v>5</v>
      </c>
      <c r="F420" t="s">
        <v>3016</v>
      </c>
      <c r="G420">
        <v>2</v>
      </c>
      <c r="H420">
        <v>2</v>
      </c>
      <c r="I420">
        <f t="shared" ca="1" si="298"/>
        <v>2</v>
      </c>
      <c r="J420">
        <f t="shared" ca="1" si="299"/>
        <v>2</v>
      </c>
      <c r="K420" s="10">
        <f>Drivers!$B$11</f>
        <v>0.25</v>
      </c>
      <c r="L420" s="10">
        <f>Drivers!$B$12</f>
        <v>0.45</v>
      </c>
      <c r="M420" s="37" cm="1">
        <f t="array" aca="1" ref="M420" ca="1">IF(ISBLANK($F420),"",INDEX(CVCompList[Design
'[h']],_xlfn.XMATCH($F420,CVCompList[items],0)))*I420</f>
        <v>0</v>
      </c>
      <c r="N420" s="37" cm="1">
        <f t="array" aca="1" ref="N420" ca="1">IF(ISBLANK($F420),"",INDEX(CVCompList[Construction
'[h']],_xlfn.XMATCH($F420,CVCompList[items],0)))*J420</f>
        <v>0</v>
      </c>
      <c r="O420" s="37" cm="1">
        <f t="array" aca="1" ref="O420" ca="1">IF(ISBLANK($F420),"",INDEX(CVCompList[Debug/Tryout '[h']],_xlfn.XMATCH($F420,CVCompList[items],0)))*J420</f>
        <v>0</v>
      </c>
      <c r="P420" s="37" cm="1">
        <f t="array" aca="1" ref="P420" ca="1">IF(ISBLANK($F420),"",INDEX(CVCompList[Installation
'[h']],_xlfn.XMATCH($F420,CVCompList[items],0)))*J420</f>
        <v>0</v>
      </c>
      <c r="Q420" s="37" cm="1">
        <f t="array" ref="Q420">IF(ISBLANK($F420),"",INDEX(CVCompList[Start up @ Client '[h']],_xlfn.XMATCH($F420,CVCompList[items],0)))*K420</f>
        <v>0</v>
      </c>
      <c r="R420" s="37" cm="1">
        <f t="array" ref="R420">IF(ISBLANK($F420),"",INDEX(CVCompList[Materail
Rate
 '[$/qua']],_xlfn.XMATCH($F420,CVCompList[items],0)))</f>
        <v>2.16</v>
      </c>
      <c r="S420" s="33">
        <f ca="1">M420*Drivers!$D$3</f>
        <v>0</v>
      </c>
      <c r="T420" s="33">
        <f ca="1">N420*Drivers!$D$3</f>
        <v>0</v>
      </c>
      <c r="U420" s="33">
        <f ca="1">O420*Drivers!$D$3</f>
        <v>0</v>
      </c>
      <c r="V420" s="33">
        <f ca="1">P420*Drivers!$D$3</f>
        <v>0</v>
      </c>
      <c r="W420" s="33">
        <f>Q420*Drivers!$D$3</f>
        <v>0</v>
      </c>
      <c r="X420" s="33">
        <f t="shared" ca="1" si="300"/>
        <v>4.32</v>
      </c>
      <c r="Y420" s="33">
        <f t="shared" ca="1" si="301"/>
        <v>4.32</v>
      </c>
      <c r="Z420">
        <f t="shared" ca="1" si="302"/>
        <v>0</v>
      </c>
      <c r="AA420">
        <f t="shared" ca="1" si="199"/>
        <v>0</v>
      </c>
      <c r="AB420">
        <f t="shared" ca="1" si="200"/>
        <v>0</v>
      </c>
      <c r="AC420">
        <f t="shared" ca="1" si="201"/>
        <v>0</v>
      </c>
      <c r="AD420">
        <f t="shared" si="202"/>
        <v>0</v>
      </c>
      <c r="AE420">
        <f t="shared" ca="1" si="303"/>
        <v>5.4</v>
      </c>
      <c r="AF420">
        <f t="shared" ca="1" si="304"/>
        <v>5.4</v>
      </c>
    </row>
    <row r="421" spans="1:32">
      <c r="A421" t="str" cm="1">
        <f t="array" ref="A421">IF(ISBLANK($F421),"",INDEX(CVCompList[ID],_xlfn.XMATCH($F421,CVCompList[items],0)))</f>
        <v>CE2852</v>
      </c>
      <c r="E421">
        <v>6</v>
      </c>
      <c r="F421" t="s">
        <v>3024</v>
      </c>
      <c r="G421">
        <v>1</v>
      </c>
      <c r="H421">
        <v>1</v>
      </c>
      <c r="I421">
        <f t="shared" ca="1" si="298"/>
        <v>1</v>
      </c>
      <c r="J421">
        <f t="shared" ca="1" si="299"/>
        <v>1</v>
      </c>
      <c r="K421" s="10">
        <f>Drivers!$B$11</f>
        <v>0.25</v>
      </c>
      <c r="L421" s="10">
        <f>Drivers!$B$12</f>
        <v>0.45</v>
      </c>
      <c r="M421" s="37" cm="1">
        <f t="array" aca="1" ref="M421" ca="1">IF(ISBLANK($F421),"",INDEX(CVCompList[Design
'[h']],_xlfn.XMATCH($F421,CVCompList[items],0)))*I421</f>
        <v>0</v>
      </c>
      <c r="N421" s="37" cm="1">
        <f t="array" aca="1" ref="N421" ca="1">IF(ISBLANK($F421),"",INDEX(CVCompList[Construction
'[h']],_xlfn.XMATCH($F421,CVCompList[items],0)))*J421</f>
        <v>0.5</v>
      </c>
      <c r="O421" s="37" cm="1">
        <f t="array" aca="1" ref="O421" ca="1">IF(ISBLANK($F421),"",INDEX(CVCompList[Debug/Tryout '[h']],_xlfn.XMATCH($F421,CVCompList[items],0)))*J421</f>
        <v>0</v>
      </c>
      <c r="P421" s="37" cm="1">
        <f t="array" aca="1" ref="P421" ca="1">IF(ISBLANK($F421),"",INDEX(CVCompList[Installation
'[h']],_xlfn.XMATCH($F421,CVCompList[items],0)))*J421</f>
        <v>0.5</v>
      </c>
      <c r="Q421" s="37" cm="1">
        <f t="array" ref="Q421">IF(ISBLANK($F421),"",INDEX(CVCompList[Start up @ Client '[h']],_xlfn.XMATCH($F421,CVCompList[items],0)))*K421</f>
        <v>0</v>
      </c>
      <c r="R421" s="37" cm="1">
        <f t="array" ref="R421">IF(ISBLANK($F421),"",INDEX(CVCompList[Materail
Rate
 '[$/qua']],_xlfn.XMATCH($F421,CVCompList[items],0)))</f>
        <v>69.33</v>
      </c>
      <c r="S421" s="33">
        <f ca="1">M421*Drivers!$D$3</f>
        <v>0</v>
      </c>
      <c r="T421" s="33">
        <f ca="1">N421*Drivers!$D$3</f>
        <v>32.5</v>
      </c>
      <c r="U421" s="33">
        <f ca="1">O421*Drivers!$D$3</f>
        <v>0</v>
      </c>
      <c r="V421" s="33">
        <f ca="1">P421*Drivers!$D$3</f>
        <v>32.5</v>
      </c>
      <c r="W421" s="33">
        <f>Q421*Drivers!$D$3</f>
        <v>0</v>
      </c>
      <c r="X421" s="33">
        <f t="shared" ca="1" si="300"/>
        <v>69.33</v>
      </c>
      <c r="Y421" s="33">
        <f t="shared" ca="1" si="301"/>
        <v>134.32999999999998</v>
      </c>
      <c r="Z421">
        <f t="shared" ca="1" si="302"/>
        <v>0</v>
      </c>
      <c r="AA421">
        <f t="shared" ca="1" si="199"/>
        <v>47.125</v>
      </c>
      <c r="AB421">
        <f t="shared" ca="1" si="200"/>
        <v>0</v>
      </c>
      <c r="AC421">
        <f t="shared" ca="1" si="201"/>
        <v>47.125</v>
      </c>
      <c r="AD421">
        <f t="shared" si="202"/>
        <v>0</v>
      </c>
      <c r="AE421">
        <f t="shared" ca="1" si="303"/>
        <v>86.662499999999994</v>
      </c>
      <c r="AF421">
        <f t="shared" ca="1" si="304"/>
        <v>180.91249999999999</v>
      </c>
    </row>
    <row r="422" spans="1:32" s="7" customFormat="1">
      <c r="B422" s="7" t="s">
        <v>3237</v>
      </c>
      <c r="C422" s="7">
        <v>1</v>
      </c>
      <c r="D422" s="7">
        <v>1</v>
      </c>
      <c r="K422" s="18"/>
      <c r="L422" s="18"/>
      <c r="M422" s="36">
        <f ca="1">SUM(M423:M425)</f>
        <v>0</v>
      </c>
      <c r="N422" s="36">
        <f ca="1">SUM(N423:N425)</f>
        <v>1.35</v>
      </c>
      <c r="O422" s="36">
        <f ca="1">SUM(O423:O425)</f>
        <v>0</v>
      </c>
      <c r="P422" s="36">
        <f ca="1">SUM(P423:P425)</f>
        <v>1.35</v>
      </c>
      <c r="Q422" s="36">
        <f>SUM(Q423:Q425)</f>
        <v>0</v>
      </c>
      <c r="R422" s="36"/>
      <c r="S422" s="35">
        <f t="shared" ref="S422:AF422" ca="1" si="305">SUM(S423:S425)</f>
        <v>0</v>
      </c>
      <c r="T422" s="35">
        <f t="shared" ca="1" si="305"/>
        <v>87.75</v>
      </c>
      <c r="U422" s="35">
        <f ca="1">SUM(U423:U425)</f>
        <v>0</v>
      </c>
      <c r="V422" s="35">
        <f t="shared" ca="1" si="305"/>
        <v>87.75</v>
      </c>
      <c r="W422" s="35">
        <f>SUM(W423:W425)</f>
        <v>0</v>
      </c>
      <c r="X422" s="35">
        <f t="shared" ca="1" si="305"/>
        <v>66.110524267946147</v>
      </c>
      <c r="Y422" s="35">
        <f t="shared" ca="1" si="305"/>
        <v>241.61052426794615</v>
      </c>
      <c r="Z422" s="7">
        <f t="shared" ca="1" si="305"/>
        <v>0</v>
      </c>
      <c r="AA422" s="7">
        <f t="shared" ca="1" si="305"/>
        <v>127.2375</v>
      </c>
      <c r="AB422" s="7">
        <f ca="1">SUM(AB423:AB425)</f>
        <v>0</v>
      </c>
      <c r="AC422" s="7">
        <f t="shared" ca="1" si="305"/>
        <v>127.2375</v>
      </c>
      <c r="AD422" s="7">
        <f>SUM(AD423:AD425)</f>
        <v>0</v>
      </c>
      <c r="AE422" s="7">
        <f t="shared" ca="1" si="305"/>
        <v>82.638155334932662</v>
      </c>
      <c r="AF422" s="7">
        <f t="shared" ca="1" si="305"/>
        <v>337.11315533493269</v>
      </c>
    </row>
    <row r="423" spans="1:32">
      <c r="A423" t="str" cm="1">
        <f t="array" ref="A423">IF(ISBLANK($F423),"",INDEX(CVCompList[ID],_xlfn.XMATCH($F423,CVCompList[items],0)))</f>
        <v>CE2742</v>
      </c>
      <c r="E423">
        <v>1</v>
      </c>
      <c r="F423" t="s">
        <v>2915</v>
      </c>
      <c r="G423">
        <v>1</v>
      </c>
      <c r="H423">
        <v>1</v>
      </c>
      <c r="I423">
        <f ca="1">IF(ISBLANK(G423),"",G423*OFFSET(I423,-E423,-6))</f>
        <v>1</v>
      </c>
      <c r="J423">
        <f ca="1">IF(ISBLANK(H423),"",H423*OFFSET(J423,-E423,-6))</f>
        <v>1</v>
      </c>
      <c r="K423" s="10">
        <f>Drivers!$B$11</f>
        <v>0.25</v>
      </c>
      <c r="L423" s="10">
        <f>Drivers!$B$12</f>
        <v>0.45</v>
      </c>
      <c r="M423" s="37" cm="1">
        <f t="array" aca="1" ref="M423" ca="1">IF(ISBLANK($F423),"",INDEX(CVCompList[Design
'[h']],_xlfn.XMATCH($F423,CVCompList[items],0)))*I423</f>
        <v>0</v>
      </c>
      <c r="N423" s="37" cm="1">
        <f t="array" aca="1" ref="N423" ca="1">IF(ISBLANK($F423),"",INDEX(CVCompList[Construction
'[h']],_xlfn.XMATCH($F423,CVCompList[items],0)))*J423</f>
        <v>0.35</v>
      </c>
      <c r="O423" s="37" cm="1">
        <f t="array" aca="1" ref="O423" ca="1">IF(ISBLANK($F423),"",INDEX(CVCompList[Debug/Tryout '[h']],_xlfn.XMATCH($F423,CVCompList[items],0)))*J423</f>
        <v>0</v>
      </c>
      <c r="P423" s="37" cm="1">
        <f t="array" aca="1" ref="P423" ca="1">IF(ISBLANK($F423),"",INDEX(CVCompList[Installation
'[h']],_xlfn.XMATCH($F423,CVCompList[items],0)))*J423</f>
        <v>0.35</v>
      </c>
      <c r="Q423" s="37" cm="1">
        <f t="array" ref="Q423">IF(ISBLANK($F423),"",INDEX(CVCompList[Start up @ Client '[h']],_xlfn.XMATCH($F423,CVCompList[items],0)))*K423</f>
        <v>0</v>
      </c>
      <c r="R423" s="37" cm="1">
        <f t="array" ref="R423">IF(ISBLANK($F423),"",INDEX(CVCompList[Materail
Rate
 '[$/qua']],_xlfn.XMATCH($F423,CVCompList[items],0)))</f>
        <v>9.5500000000000007</v>
      </c>
      <c r="S423" s="33">
        <f ca="1">M423*Drivers!$D$3</f>
        <v>0</v>
      </c>
      <c r="T423" s="33">
        <f ca="1">N423*Drivers!$D$3</f>
        <v>22.75</v>
      </c>
      <c r="U423" s="33">
        <f ca="1">O423*Drivers!$D$3</f>
        <v>0</v>
      </c>
      <c r="V423" s="33">
        <f ca="1">P423*Drivers!$D$3</f>
        <v>22.75</v>
      </c>
      <c r="W423" s="33">
        <f>Q423*Drivers!$D$3</f>
        <v>0</v>
      </c>
      <c r="X423" s="33">
        <f ca="1">R423*J423</f>
        <v>9.5500000000000007</v>
      </c>
      <c r="Y423" s="33">
        <f ca="1">SUM(S423:X423)</f>
        <v>55.05</v>
      </c>
      <c r="Z423">
        <f ca="1">S423*($L423+1)</f>
        <v>0</v>
      </c>
      <c r="AA423">
        <f t="shared" ca="1" si="199"/>
        <v>32.987499999999997</v>
      </c>
      <c r="AB423">
        <f t="shared" ca="1" si="200"/>
        <v>0</v>
      </c>
      <c r="AC423">
        <f t="shared" ca="1" si="201"/>
        <v>32.987499999999997</v>
      </c>
      <c r="AD423">
        <f t="shared" si="202"/>
        <v>0</v>
      </c>
      <c r="AE423">
        <f ca="1">X423*(K423+1)</f>
        <v>11.9375</v>
      </c>
      <c r="AF423">
        <f ca="1">SUM(Z423:AE423)</f>
        <v>77.912499999999994</v>
      </c>
    </row>
    <row r="424" spans="1:32">
      <c r="A424" t="str" cm="1">
        <f t="array" ref="A424">IF(ISBLANK($F424),"",INDEX(CVCompList[ID],_xlfn.XMATCH($F424,CVCompList[items],0)))</f>
        <v>CE2838</v>
      </c>
      <c r="E424">
        <v>2</v>
      </c>
      <c r="F424" t="s">
        <v>3010</v>
      </c>
      <c r="G424">
        <v>1</v>
      </c>
      <c r="H424">
        <v>1</v>
      </c>
      <c r="I424">
        <f ca="1">IF(ISBLANK(G424),"",G424*OFFSET(I424,-E424,-6))</f>
        <v>1</v>
      </c>
      <c r="J424">
        <f ca="1">IF(ISBLANK(H424),"",H424*OFFSET(J424,-E424,-6))</f>
        <v>1</v>
      </c>
      <c r="K424" s="10">
        <f>Drivers!$B$11</f>
        <v>0.25</v>
      </c>
      <c r="L424" s="10">
        <f>Drivers!$B$12</f>
        <v>0.45</v>
      </c>
      <c r="M424" s="37" cm="1">
        <f t="array" aca="1" ref="M424" ca="1">IF(ISBLANK($F424),"",INDEX(CVCompList[Design
'[h']],_xlfn.XMATCH($F424,CVCompList[items],0)))*I424</f>
        <v>0</v>
      </c>
      <c r="N424" s="37" cm="1">
        <f t="array" aca="1" ref="N424" ca="1">IF(ISBLANK($F424),"",INDEX(CVCompList[Construction
'[h']],_xlfn.XMATCH($F424,CVCompList[items],0)))*J424</f>
        <v>0.5</v>
      </c>
      <c r="O424" s="37" cm="1">
        <f t="array" aca="1" ref="O424" ca="1">IF(ISBLANK($F424),"",INDEX(CVCompList[Debug/Tryout '[h']],_xlfn.XMATCH($F424,CVCompList[items],0)))*J424</f>
        <v>0</v>
      </c>
      <c r="P424" s="37" cm="1">
        <f t="array" aca="1" ref="P424" ca="1">IF(ISBLANK($F424),"",INDEX(CVCompList[Installation
'[h']],_xlfn.XMATCH($F424,CVCompList[items],0)))*J424</f>
        <v>0.5</v>
      </c>
      <c r="Q424" s="37" cm="1">
        <f t="array" ref="Q424">IF(ISBLANK($F424),"",INDEX(CVCompList[Start up @ Client '[h']],_xlfn.XMATCH($F424,CVCompList[items],0)))*K424</f>
        <v>0</v>
      </c>
      <c r="R424" s="37" cm="1">
        <f t="array" ref="R424">IF(ISBLANK($F424),"",INDEX(CVCompList[Materail
Rate
 '[$/qua']],_xlfn.XMATCH($F424,CVCompList[items],0)))</f>
        <v>44.660524267946137</v>
      </c>
      <c r="S424" s="33">
        <f ca="1">M424*Drivers!$D$3</f>
        <v>0</v>
      </c>
      <c r="T424" s="33">
        <f ca="1">N424*Drivers!$D$3</f>
        <v>32.5</v>
      </c>
      <c r="U424" s="33">
        <f ca="1">O424*Drivers!$D$3</f>
        <v>0</v>
      </c>
      <c r="V424" s="33">
        <f ca="1">P424*Drivers!$D$3</f>
        <v>32.5</v>
      </c>
      <c r="W424" s="33">
        <f>Q424*Drivers!$D$3</f>
        <v>0</v>
      </c>
      <c r="X424" s="33">
        <f ca="1">R424*J424</f>
        <v>44.660524267946137</v>
      </c>
      <c r="Y424" s="33">
        <f ca="1">SUM(S424:X424)</f>
        <v>109.66052426794613</v>
      </c>
      <c r="Z424">
        <f ca="1">S424*($L424+1)</f>
        <v>0</v>
      </c>
      <c r="AA424">
        <f t="shared" ca="1" si="199"/>
        <v>47.125</v>
      </c>
      <c r="AB424">
        <f t="shared" ca="1" si="200"/>
        <v>0</v>
      </c>
      <c r="AC424">
        <f t="shared" ca="1" si="201"/>
        <v>47.125</v>
      </c>
      <c r="AD424">
        <f t="shared" si="202"/>
        <v>0</v>
      </c>
      <c r="AE424">
        <f ca="1">X424*(K424+1)</f>
        <v>55.825655334932669</v>
      </c>
      <c r="AF424">
        <f ca="1">SUM(Z424:AE424)</f>
        <v>150.07565533493266</v>
      </c>
    </row>
    <row r="425" spans="1:32">
      <c r="A425" t="str" cm="1">
        <f t="array" ref="A425">IF(ISBLANK($F425),"",INDEX(CVCompList[ID],_xlfn.XMATCH($F425,CVCompList[items],0)))</f>
        <v>CE2839</v>
      </c>
      <c r="E425">
        <v>3</v>
      </c>
      <c r="F425" t="s">
        <v>3011</v>
      </c>
      <c r="G425">
        <v>1</v>
      </c>
      <c r="H425">
        <v>1</v>
      </c>
      <c r="I425">
        <f ca="1">IF(ISBLANK(G425),"",G425*OFFSET(I425,-E425,-6))</f>
        <v>1</v>
      </c>
      <c r="J425">
        <f ca="1">IF(ISBLANK(H425),"",H425*OFFSET(J425,-E425,-6))</f>
        <v>1</v>
      </c>
      <c r="K425" s="10">
        <f>Drivers!$B$11</f>
        <v>0.25</v>
      </c>
      <c r="L425" s="10">
        <f>Drivers!$B$12</f>
        <v>0.45</v>
      </c>
      <c r="M425" s="37" cm="1">
        <f t="array" aca="1" ref="M425" ca="1">IF(ISBLANK($F425),"",INDEX(CVCompList[Design
'[h']],_xlfn.XMATCH($F425,CVCompList[items],0)))*I425</f>
        <v>0</v>
      </c>
      <c r="N425" s="37" cm="1">
        <f t="array" aca="1" ref="N425" ca="1">IF(ISBLANK($F425),"",INDEX(CVCompList[Construction
'[h']],_xlfn.XMATCH($F425,CVCompList[items],0)))*J425</f>
        <v>0.5</v>
      </c>
      <c r="O425" s="37" cm="1">
        <f t="array" aca="1" ref="O425" ca="1">IF(ISBLANK($F425),"",INDEX(CVCompList[Debug/Tryout '[h']],_xlfn.XMATCH($F425,CVCompList[items],0)))*J425</f>
        <v>0</v>
      </c>
      <c r="P425" s="37" cm="1">
        <f t="array" aca="1" ref="P425" ca="1">IF(ISBLANK($F425),"",INDEX(CVCompList[Installation
'[h']],_xlfn.XMATCH($F425,CVCompList[items],0)))*J425</f>
        <v>0.5</v>
      </c>
      <c r="Q425" s="37" cm="1">
        <f t="array" ref="Q425">IF(ISBLANK($F425),"",INDEX(CVCompList[Start up @ Client '[h']],_xlfn.XMATCH($F425,CVCompList[items],0)))*K425</f>
        <v>0</v>
      </c>
      <c r="R425" s="37" cm="1">
        <f t="array" ref="R425">IF(ISBLANK($F425),"",INDEX(CVCompList[Materail
Rate
 '[$/qua']],_xlfn.XMATCH($F425,CVCompList[items],0)))</f>
        <v>11.9</v>
      </c>
      <c r="S425" s="33">
        <f ca="1">M425*Drivers!$D$3</f>
        <v>0</v>
      </c>
      <c r="T425" s="33">
        <f ca="1">N425*Drivers!$D$3</f>
        <v>32.5</v>
      </c>
      <c r="U425" s="33">
        <f ca="1">O425*Drivers!$D$3</f>
        <v>0</v>
      </c>
      <c r="V425" s="33">
        <f ca="1">P425*Drivers!$D$3</f>
        <v>32.5</v>
      </c>
      <c r="W425" s="33">
        <f>Q425*Drivers!$D$3</f>
        <v>0</v>
      </c>
      <c r="X425" s="33">
        <f ca="1">R425*J425</f>
        <v>11.9</v>
      </c>
      <c r="Y425" s="33">
        <f ca="1">SUM(S425:X425)</f>
        <v>76.900000000000006</v>
      </c>
      <c r="Z425">
        <f ca="1">S425*($L425+1)</f>
        <v>0</v>
      </c>
      <c r="AA425">
        <f t="shared" ca="1" si="199"/>
        <v>47.125</v>
      </c>
      <c r="AB425">
        <f t="shared" ca="1" si="200"/>
        <v>0</v>
      </c>
      <c r="AC425">
        <f t="shared" ca="1" si="201"/>
        <v>47.125</v>
      </c>
      <c r="AD425">
        <f t="shared" si="202"/>
        <v>0</v>
      </c>
      <c r="AE425">
        <f ca="1">X425*(K425+1)</f>
        <v>14.875</v>
      </c>
      <c r="AF425">
        <f ca="1">SUM(Z425:AE425)</f>
        <v>109.125</v>
      </c>
    </row>
    <row r="426" spans="1:32" s="7" customFormat="1">
      <c r="B426" s="7" t="s">
        <v>3173</v>
      </c>
      <c r="C426" s="7">
        <v>1</v>
      </c>
      <c r="D426" s="7">
        <v>1</v>
      </c>
      <c r="K426" s="18"/>
      <c r="L426" s="18"/>
      <c r="M426" s="36">
        <f ca="1">SUM(M427:M428)</f>
        <v>0</v>
      </c>
      <c r="N426" s="36">
        <f ca="1">SUM(N427:N428)</f>
        <v>1</v>
      </c>
      <c r="O426" s="36">
        <f ca="1">SUM(O427:O428)</f>
        <v>0</v>
      </c>
      <c r="P426" s="36">
        <f ca="1">SUM(P427:P428)</f>
        <v>1</v>
      </c>
      <c r="Q426" s="36">
        <f>SUM(Q427:Q428)</f>
        <v>0</v>
      </c>
      <c r="R426" s="36"/>
      <c r="S426" s="35">
        <f t="shared" ref="S426:AF426" ca="1" si="306">SUM(S427:S428)</f>
        <v>0</v>
      </c>
      <c r="T426" s="35">
        <f t="shared" ca="1" si="306"/>
        <v>65</v>
      </c>
      <c r="U426" s="35">
        <f ca="1">SUM(U427:U428)</f>
        <v>0</v>
      </c>
      <c r="V426" s="35">
        <f t="shared" ca="1" si="306"/>
        <v>65</v>
      </c>
      <c r="W426" s="35">
        <f>SUM(W427:W428)</f>
        <v>0</v>
      </c>
      <c r="X426" s="35">
        <f t="shared" ca="1" si="306"/>
        <v>103.05</v>
      </c>
      <c r="Y426" s="35">
        <f t="shared" ca="1" si="306"/>
        <v>233.04999999999998</v>
      </c>
      <c r="Z426" s="7">
        <f t="shared" ca="1" si="306"/>
        <v>0</v>
      </c>
      <c r="AA426" s="7">
        <f t="shared" ca="1" si="306"/>
        <v>94.25</v>
      </c>
      <c r="AB426" s="7">
        <f ca="1">SUM(AB427:AB428)</f>
        <v>0</v>
      </c>
      <c r="AC426" s="7">
        <f t="shared" ca="1" si="306"/>
        <v>94.25</v>
      </c>
      <c r="AD426" s="7">
        <f>SUM(AD427:AD428)</f>
        <v>0</v>
      </c>
      <c r="AE426" s="7">
        <f t="shared" ca="1" si="306"/>
        <v>128.8125</v>
      </c>
      <c r="AF426" s="7">
        <f t="shared" ca="1" si="306"/>
        <v>317.3125</v>
      </c>
    </row>
    <row r="427" spans="1:32">
      <c r="A427" t="str" cm="1">
        <f t="array" ref="A427">IF(ISBLANK($F427),"",INDEX(CVCompList[ID],_xlfn.XMATCH($F427,CVCompList[items],0)))</f>
        <v>CE2851</v>
      </c>
      <c r="E427">
        <v>1</v>
      </c>
      <c r="F427" t="s">
        <v>3023</v>
      </c>
      <c r="G427">
        <v>1</v>
      </c>
      <c r="H427">
        <v>1</v>
      </c>
      <c r="I427">
        <f ca="1">IF(ISBLANK(G427),"",G427*OFFSET(I427,-E427,-6))</f>
        <v>1</v>
      </c>
      <c r="J427">
        <f ca="1">IF(ISBLANK(H427),"",H427*OFFSET(J427,-E427,-6))</f>
        <v>1</v>
      </c>
      <c r="K427" s="10">
        <f>Drivers!$B$11</f>
        <v>0.25</v>
      </c>
      <c r="L427" s="10">
        <f>Drivers!$B$12</f>
        <v>0.45</v>
      </c>
      <c r="M427" s="37" cm="1">
        <f t="array" aca="1" ref="M427" ca="1">IF(ISBLANK($F427),"",INDEX(CVCompList[Design
'[h']],_xlfn.XMATCH($F427,CVCompList[items],0)))*I427</f>
        <v>0</v>
      </c>
      <c r="N427" s="37" cm="1">
        <f t="array" aca="1" ref="N427" ca="1">IF(ISBLANK($F427),"",INDEX(CVCompList[Construction
'[h']],_xlfn.XMATCH($F427,CVCompList[items],0)))*J427</f>
        <v>0.5</v>
      </c>
      <c r="O427" s="37" cm="1">
        <f t="array" aca="1" ref="O427" ca="1">IF(ISBLANK($F427),"",INDEX(CVCompList[Debug/Tryout '[h']],_xlfn.XMATCH($F427,CVCompList[items],0)))*J427</f>
        <v>0</v>
      </c>
      <c r="P427" s="37" cm="1">
        <f t="array" aca="1" ref="P427" ca="1">IF(ISBLANK($F427),"",INDEX(CVCompList[Installation
'[h']],_xlfn.XMATCH($F427,CVCompList[items],0)))*J427</f>
        <v>0.5</v>
      </c>
      <c r="Q427" s="37" cm="1">
        <f t="array" ref="Q427">IF(ISBLANK($F427),"",INDEX(CVCompList[Start up @ Client '[h']],_xlfn.XMATCH($F427,CVCompList[items],0)))*K427</f>
        <v>0</v>
      </c>
      <c r="R427" s="37" cm="1">
        <f t="array" ref="R427">IF(ISBLANK($F427),"",INDEX(CVCompList[Materail
Rate
 '[$/qua']],_xlfn.XMATCH($F427,CVCompList[items],0)))</f>
        <v>37.28</v>
      </c>
      <c r="S427" s="33">
        <f ca="1">M427*Drivers!$D$3</f>
        <v>0</v>
      </c>
      <c r="T427" s="33">
        <f ca="1">N427*Drivers!$D$3</f>
        <v>32.5</v>
      </c>
      <c r="U427" s="33">
        <f ca="1">O427*Drivers!$D$3</f>
        <v>0</v>
      </c>
      <c r="V427" s="33">
        <f ca="1">P427*Drivers!$D$3</f>
        <v>32.5</v>
      </c>
      <c r="W427" s="33">
        <f>Q427*Drivers!$D$3</f>
        <v>0</v>
      </c>
      <c r="X427" s="33">
        <f ca="1">R427*J427</f>
        <v>37.28</v>
      </c>
      <c r="Y427" s="33">
        <f ca="1">SUM(S427:X427)</f>
        <v>102.28</v>
      </c>
      <c r="Z427">
        <f ca="1">S427*($L427+1)</f>
        <v>0</v>
      </c>
      <c r="AA427">
        <f t="shared" ca="1" si="199"/>
        <v>47.125</v>
      </c>
      <c r="AB427">
        <f t="shared" ca="1" si="200"/>
        <v>0</v>
      </c>
      <c r="AC427">
        <f t="shared" ca="1" si="201"/>
        <v>47.125</v>
      </c>
      <c r="AD427">
        <f t="shared" si="202"/>
        <v>0</v>
      </c>
      <c r="AE427">
        <f ca="1">X427*(K427+1)</f>
        <v>46.6</v>
      </c>
      <c r="AF427">
        <f ca="1">SUM(Z427:AE427)</f>
        <v>140.85</v>
      </c>
    </row>
    <row r="428" spans="1:32">
      <c r="A428" t="str" cm="1">
        <f t="array" ref="A428">IF(ISBLANK($F428),"",INDEX(CVCompList[ID],_xlfn.XMATCH($F428,CVCompList[items],0)))</f>
        <v>CE2850</v>
      </c>
      <c r="E428">
        <v>2</v>
      </c>
      <c r="F428" t="s">
        <v>3022</v>
      </c>
      <c r="G428">
        <v>1</v>
      </c>
      <c r="H428">
        <v>1</v>
      </c>
      <c r="I428">
        <f ca="1">IF(ISBLANK(G428),"",G428*OFFSET(I428,-E428,-6))</f>
        <v>1</v>
      </c>
      <c r="J428">
        <f ca="1">IF(ISBLANK(H428),"",H428*OFFSET(J428,-E428,-6))</f>
        <v>1</v>
      </c>
      <c r="K428" s="10">
        <f>Drivers!$B$11</f>
        <v>0.25</v>
      </c>
      <c r="L428" s="10">
        <f>Drivers!$B$12</f>
        <v>0.45</v>
      </c>
      <c r="M428" s="37" cm="1">
        <f t="array" aca="1" ref="M428" ca="1">IF(ISBLANK($F428),"",INDEX(CVCompList[Design
'[h']],_xlfn.XMATCH($F428,CVCompList[items],0)))*I428</f>
        <v>0</v>
      </c>
      <c r="N428" s="37" cm="1">
        <f t="array" aca="1" ref="N428" ca="1">IF(ISBLANK($F428),"",INDEX(CVCompList[Construction
'[h']],_xlfn.XMATCH($F428,CVCompList[items],0)))*J428</f>
        <v>0.5</v>
      </c>
      <c r="O428" s="37" cm="1">
        <f t="array" aca="1" ref="O428" ca="1">IF(ISBLANK($F428),"",INDEX(CVCompList[Debug/Tryout '[h']],_xlfn.XMATCH($F428,CVCompList[items],0)))*J428</f>
        <v>0</v>
      </c>
      <c r="P428" s="37" cm="1">
        <f t="array" aca="1" ref="P428" ca="1">IF(ISBLANK($F428),"",INDEX(CVCompList[Installation
'[h']],_xlfn.XMATCH($F428,CVCompList[items],0)))*J428</f>
        <v>0.5</v>
      </c>
      <c r="Q428" s="37" cm="1">
        <f t="array" ref="Q428">IF(ISBLANK($F428),"",INDEX(CVCompList[Start up @ Client '[h']],_xlfn.XMATCH($F428,CVCompList[items],0)))*K428</f>
        <v>0</v>
      </c>
      <c r="R428" s="37" cm="1">
        <f t="array" ref="R428">IF(ISBLANK($F428),"",INDEX(CVCompList[Materail
Rate
 '[$/qua']],_xlfn.XMATCH($F428,CVCompList[items],0)))</f>
        <v>65.77</v>
      </c>
      <c r="S428" s="33">
        <f ca="1">M428*Drivers!$D$3</f>
        <v>0</v>
      </c>
      <c r="T428" s="33">
        <f ca="1">N428*Drivers!$D$3</f>
        <v>32.5</v>
      </c>
      <c r="U428" s="33">
        <f ca="1">O428*Drivers!$D$3</f>
        <v>0</v>
      </c>
      <c r="V428" s="33">
        <f ca="1">P428*Drivers!$D$3</f>
        <v>32.5</v>
      </c>
      <c r="W428" s="33">
        <f>Q428*Drivers!$D$3</f>
        <v>0</v>
      </c>
      <c r="X428" s="33">
        <f ca="1">R428*J428</f>
        <v>65.77</v>
      </c>
      <c r="Y428" s="33">
        <f ca="1">SUM(S428:X428)</f>
        <v>130.76999999999998</v>
      </c>
      <c r="Z428">
        <f ca="1">S428*($L428+1)</f>
        <v>0</v>
      </c>
      <c r="AA428">
        <f t="shared" ca="1" si="199"/>
        <v>47.125</v>
      </c>
      <c r="AB428">
        <f t="shared" ca="1" si="200"/>
        <v>0</v>
      </c>
      <c r="AC428">
        <f t="shared" ca="1" si="201"/>
        <v>47.125</v>
      </c>
      <c r="AD428">
        <f t="shared" si="202"/>
        <v>0</v>
      </c>
      <c r="AE428">
        <f ca="1">X428*(K428+1)</f>
        <v>82.212499999999991</v>
      </c>
      <c r="AF428">
        <f ca="1">SUM(Z428:AE428)</f>
        <v>176.46249999999998</v>
      </c>
    </row>
    <row r="429" spans="1:32" s="7" customFormat="1">
      <c r="B429" s="7" t="s">
        <v>3174</v>
      </c>
      <c r="C429" s="7">
        <v>1</v>
      </c>
      <c r="D429" s="7">
        <v>1</v>
      </c>
      <c r="K429" s="18"/>
      <c r="L429" s="18"/>
      <c r="M429" s="36">
        <f ca="1">SUM(M430:M431)</f>
        <v>0</v>
      </c>
      <c r="N429" s="36">
        <f ca="1">SUM(N430:N431)</f>
        <v>2.5</v>
      </c>
      <c r="O429" s="36">
        <f ca="1">SUM(O430:O431)</f>
        <v>0</v>
      </c>
      <c r="P429" s="36">
        <f ca="1">SUM(P430:P431)</f>
        <v>2.5</v>
      </c>
      <c r="Q429" s="36">
        <f>SUM(Q430:Q431)</f>
        <v>0</v>
      </c>
      <c r="R429" s="36"/>
      <c r="S429" s="35">
        <f t="shared" ref="S429:AF429" ca="1" si="307">SUM(S430:S431)</f>
        <v>0</v>
      </c>
      <c r="T429" s="35">
        <f t="shared" ca="1" si="307"/>
        <v>162.5</v>
      </c>
      <c r="U429" s="35">
        <f ca="1">SUM(U430:U431)</f>
        <v>0</v>
      </c>
      <c r="V429" s="35">
        <f t="shared" ca="1" si="307"/>
        <v>162.5</v>
      </c>
      <c r="W429" s="35">
        <f>SUM(W430:W431)</f>
        <v>0</v>
      </c>
      <c r="X429" s="35">
        <f t="shared" ca="1" si="307"/>
        <v>403.01</v>
      </c>
      <c r="Y429" s="35">
        <f t="shared" ca="1" si="307"/>
        <v>728.01</v>
      </c>
      <c r="Z429" s="7">
        <f t="shared" ca="1" si="307"/>
        <v>0</v>
      </c>
      <c r="AA429" s="7">
        <f t="shared" ca="1" si="307"/>
        <v>235.625</v>
      </c>
      <c r="AB429" s="7">
        <f ca="1">SUM(AB430:AB431)</f>
        <v>0</v>
      </c>
      <c r="AC429" s="7">
        <f t="shared" ca="1" si="307"/>
        <v>235.625</v>
      </c>
      <c r="AD429" s="7">
        <f>SUM(AD430:AD431)</f>
        <v>0</v>
      </c>
      <c r="AE429" s="7">
        <f t="shared" ca="1" si="307"/>
        <v>503.76249999999999</v>
      </c>
      <c r="AF429" s="7">
        <f t="shared" ca="1" si="307"/>
        <v>975.01250000000005</v>
      </c>
    </row>
    <row r="430" spans="1:32">
      <c r="A430" t="str" cm="1">
        <f t="array" ref="A430">IF(ISBLANK($F430),"",INDEX(CVCompList[ID],_xlfn.XMATCH($F430,CVCompList[items],0)))</f>
        <v>CE2840</v>
      </c>
      <c r="E430">
        <v>1</v>
      </c>
      <c r="F430" t="s">
        <v>3012</v>
      </c>
      <c r="G430">
        <v>1</v>
      </c>
      <c r="H430">
        <v>1</v>
      </c>
      <c r="I430">
        <f ca="1">IF(ISBLANK(G430),"",G430*OFFSET(I430,-E430,-6))</f>
        <v>1</v>
      </c>
      <c r="J430">
        <f ca="1">IF(ISBLANK(H430),"",H430*OFFSET(J430,-E430,-6))</f>
        <v>1</v>
      </c>
      <c r="K430" s="10">
        <f>Drivers!$B$11</f>
        <v>0.25</v>
      </c>
      <c r="L430" s="10">
        <f>Drivers!$B$12</f>
        <v>0.45</v>
      </c>
      <c r="M430" s="37" cm="1">
        <f t="array" aca="1" ref="M430" ca="1">IF(ISBLANK($F430),"",INDEX(CVCompList[Design
'[h']],_xlfn.XMATCH($F430,CVCompList[items],0)))*I430</f>
        <v>0</v>
      </c>
      <c r="N430" s="37" cm="1">
        <f t="array" aca="1" ref="N430" ca="1">IF(ISBLANK($F430),"",INDEX(CVCompList[Construction
'[h']],_xlfn.XMATCH($F430,CVCompList[items],0)))*J430</f>
        <v>1</v>
      </c>
      <c r="O430" s="37" cm="1">
        <f t="array" aca="1" ref="O430" ca="1">IF(ISBLANK($F430),"",INDEX(CVCompList[Debug/Tryout '[h']],_xlfn.XMATCH($F430,CVCompList[items],0)))*J430</f>
        <v>0</v>
      </c>
      <c r="P430" s="37" cm="1">
        <f t="array" aca="1" ref="P430" ca="1">IF(ISBLANK($F430),"",INDEX(CVCompList[Installation
'[h']],_xlfn.XMATCH($F430,CVCompList[items],0)))*J430</f>
        <v>1</v>
      </c>
      <c r="Q430" s="37" cm="1">
        <f t="array" ref="Q430">IF(ISBLANK($F430),"",INDEX(CVCompList[Start up @ Client '[h']],_xlfn.XMATCH($F430,CVCompList[items],0)))*K430</f>
        <v>0</v>
      </c>
      <c r="R430" s="37" cm="1">
        <f t="array" ref="R430">IF(ISBLANK($F430),"",INDEX(CVCompList[Materail
Rate
 '[$/qua']],_xlfn.XMATCH($F430,CVCompList[items],0)))</f>
        <v>320</v>
      </c>
      <c r="S430" s="33">
        <f ca="1">M430*Drivers!$D$3</f>
        <v>0</v>
      </c>
      <c r="T430" s="33">
        <f ca="1">N430*Drivers!$D$3</f>
        <v>65</v>
      </c>
      <c r="U430" s="33">
        <f ca="1">O430*Drivers!$D$3</f>
        <v>0</v>
      </c>
      <c r="V430" s="33">
        <f ca="1">P430*Drivers!$D$3</f>
        <v>65</v>
      </c>
      <c r="W430" s="33">
        <f>Q430*Drivers!$D$3</f>
        <v>0</v>
      </c>
      <c r="X430" s="33">
        <f ca="1">R430*J430</f>
        <v>320</v>
      </c>
      <c r="Y430" s="33">
        <f ca="1">SUM(S430:X430)</f>
        <v>450</v>
      </c>
      <c r="Z430">
        <f ca="1">S430*($L430+1)</f>
        <v>0</v>
      </c>
      <c r="AA430">
        <f t="shared" ca="1" si="199"/>
        <v>94.25</v>
      </c>
      <c r="AB430">
        <f t="shared" ca="1" si="200"/>
        <v>0</v>
      </c>
      <c r="AC430">
        <f t="shared" ca="1" si="201"/>
        <v>94.25</v>
      </c>
      <c r="AD430">
        <f t="shared" si="202"/>
        <v>0</v>
      </c>
      <c r="AE430">
        <f ca="1">X430*(K430+1)</f>
        <v>400</v>
      </c>
      <c r="AF430">
        <f ca="1">SUM(Z430:AE430)</f>
        <v>588.5</v>
      </c>
    </row>
    <row r="431" spans="1:32">
      <c r="A431" t="str" cm="1">
        <f t="array" ref="A431">IF(ISBLANK($F431),"",INDEX(CVCompList[ID],_xlfn.XMATCH($F431,CVCompList[items],0)))</f>
        <v>CE2858</v>
      </c>
      <c r="E431">
        <v>2</v>
      </c>
      <c r="F431" t="s">
        <v>3030</v>
      </c>
      <c r="G431">
        <v>3</v>
      </c>
      <c r="H431">
        <v>3</v>
      </c>
      <c r="I431">
        <f ca="1">IF(ISBLANK(G431),"",G431*OFFSET(I431,-E431,-6))</f>
        <v>3</v>
      </c>
      <c r="J431">
        <f ca="1">IF(ISBLANK(H431),"",H431*OFFSET(J431,-E431,-6))</f>
        <v>3</v>
      </c>
      <c r="K431" s="10">
        <f>Drivers!$B$11</f>
        <v>0.25</v>
      </c>
      <c r="L431" s="10">
        <f>Drivers!$B$12</f>
        <v>0.45</v>
      </c>
      <c r="M431" s="37" cm="1">
        <f t="array" aca="1" ref="M431" ca="1">IF(ISBLANK($F431),"",INDEX(CVCompList[Design
'[h']],_xlfn.XMATCH($F431,CVCompList[items],0)))*I431</f>
        <v>0</v>
      </c>
      <c r="N431" s="37" cm="1">
        <f t="array" aca="1" ref="N431" ca="1">IF(ISBLANK($F431),"",INDEX(CVCompList[Construction
'[h']],_xlfn.XMATCH($F431,CVCompList[items],0)))*J431</f>
        <v>1.5</v>
      </c>
      <c r="O431" s="37" cm="1">
        <f t="array" aca="1" ref="O431" ca="1">IF(ISBLANK($F431),"",INDEX(CVCompList[Debug/Tryout '[h']],_xlfn.XMATCH($F431,CVCompList[items],0)))*J431</f>
        <v>0</v>
      </c>
      <c r="P431" s="37" cm="1">
        <f t="array" aca="1" ref="P431" ca="1">IF(ISBLANK($F431),"",INDEX(CVCompList[Installation
'[h']],_xlfn.XMATCH($F431,CVCompList[items],0)))*J431</f>
        <v>1.5</v>
      </c>
      <c r="Q431" s="37" cm="1">
        <f t="array" ref="Q431">IF(ISBLANK($F431),"",INDEX(CVCompList[Start up @ Client '[h']],_xlfn.XMATCH($F431,CVCompList[items],0)))*K431</f>
        <v>0</v>
      </c>
      <c r="R431" s="37" cm="1">
        <f t="array" ref="R431">IF(ISBLANK($F431),"",INDEX(CVCompList[Materail
Rate
 '[$/qua']],_xlfn.XMATCH($F431,CVCompList[items],0)))</f>
        <v>27.67</v>
      </c>
      <c r="S431" s="33">
        <f ca="1">M431*Drivers!$D$3</f>
        <v>0</v>
      </c>
      <c r="T431" s="33">
        <f ca="1">N431*Drivers!$D$3</f>
        <v>97.5</v>
      </c>
      <c r="U431" s="33">
        <f ca="1">O431*Drivers!$D$3</f>
        <v>0</v>
      </c>
      <c r="V431" s="33">
        <f ca="1">P431*Drivers!$D$3</f>
        <v>97.5</v>
      </c>
      <c r="W431" s="33">
        <f>Q431*Drivers!$D$3</f>
        <v>0</v>
      </c>
      <c r="X431" s="33">
        <f ca="1">R431*J431</f>
        <v>83.01</v>
      </c>
      <c r="Y431" s="33">
        <f ca="1">SUM(S431:X431)</f>
        <v>278.01</v>
      </c>
      <c r="Z431">
        <f ca="1">S431*($L431+1)</f>
        <v>0</v>
      </c>
      <c r="AA431">
        <f t="shared" ca="1" si="199"/>
        <v>141.375</v>
      </c>
      <c r="AB431">
        <f t="shared" ca="1" si="200"/>
        <v>0</v>
      </c>
      <c r="AC431">
        <f t="shared" ca="1" si="201"/>
        <v>141.375</v>
      </c>
      <c r="AD431">
        <f t="shared" si="202"/>
        <v>0</v>
      </c>
      <c r="AE431">
        <f ca="1">X431*(K431+1)</f>
        <v>103.7625</v>
      </c>
      <c r="AF431">
        <f ca="1">SUM(Z431:AE431)</f>
        <v>386.51249999999999</v>
      </c>
    </row>
    <row r="432" spans="1:32" s="7" customFormat="1">
      <c r="B432" s="7" t="s">
        <v>3175</v>
      </c>
      <c r="C432" s="7">
        <v>1</v>
      </c>
      <c r="D432" s="7">
        <v>1</v>
      </c>
      <c r="K432" s="18"/>
      <c r="L432" s="18"/>
      <c r="M432" s="36">
        <f ca="1">SUM(M433:M437)</f>
        <v>0</v>
      </c>
      <c r="N432" s="36">
        <f ca="1">SUM(N433:N437)</f>
        <v>2</v>
      </c>
      <c r="O432" s="36">
        <f ca="1">SUM(O433:O437)</f>
        <v>0</v>
      </c>
      <c r="P432" s="36">
        <f ca="1">SUM(P433:P437)</f>
        <v>2</v>
      </c>
      <c r="Q432" s="36">
        <f>SUM(Q433:Q437)</f>
        <v>0</v>
      </c>
      <c r="R432" s="36"/>
      <c r="S432" s="35">
        <f t="shared" ref="S432:AF432" ca="1" si="308">SUM(S433:S437)</f>
        <v>0</v>
      </c>
      <c r="T432" s="35">
        <f t="shared" ca="1" si="308"/>
        <v>130</v>
      </c>
      <c r="U432" s="35">
        <f ca="1">SUM(U433:U437)</f>
        <v>0</v>
      </c>
      <c r="V432" s="35">
        <f t="shared" ca="1" si="308"/>
        <v>130</v>
      </c>
      <c r="W432" s="35">
        <f>SUM(W433:W437)</f>
        <v>0</v>
      </c>
      <c r="X432" s="35">
        <f t="shared" ca="1" si="308"/>
        <v>477.42</v>
      </c>
      <c r="Y432" s="35">
        <f t="shared" ca="1" si="308"/>
        <v>737.42</v>
      </c>
      <c r="Z432" s="7">
        <f t="shared" ca="1" si="308"/>
        <v>0</v>
      </c>
      <c r="AA432" s="7">
        <f t="shared" ca="1" si="308"/>
        <v>188.5</v>
      </c>
      <c r="AB432" s="7">
        <f ca="1">SUM(AB433:AB437)</f>
        <v>0</v>
      </c>
      <c r="AC432" s="7">
        <f t="shared" ca="1" si="308"/>
        <v>188.5</v>
      </c>
      <c r="AD432" s="7">
        <f>SUM(AD433:AD437)</f>
        <v>0</v>
      </c>
      <c r="AE432" s="7">
        <f t="shared" ca="1" si="308"/>
        <v>596.77499999999998</v>
      </c>
      <c r="AF432" s="7">
        <f t="shared" ca="1" si="308"/>
        <v>973.77499999999998</v>
      </c>
    </row>
    <row r="433" spans="1:32">
      <c r="A433" t="str" cm="1">
        <f t="array" ref="A433">IF(ISBLANK($F433),"",INDEX(CVCompList[ID],_xlfn.XMATCH($F433,CVCompList[items],0)))</f>
        <v>CE2851</v>
      </c>
      <c r="E433">
        <v>1</v>
      </c>
      <c r="F433" t="s">
        <v>3023</v>
      </c>
      <c r="G433">
        <v>1</v>
      </c>
      <c r="H433">
        <v>1</v>
      </c>
      <c r="I433">
        <f ca="1">IF(ISBLANK(G433),"",G433*OFFSET(I433,-E433,-6))</f>
        <v>1</v>
      </c>
      <c r="J433">
        <f ca="1">IF(ISBLANK(H433),"",H433*OFFSET(J433,-E433,-6))</f>
        <v>1</v>
      </c>
      <c r="K433" s="10">
        <f>Drivers!$B$11</f>
        <v>0.25</v>
      </c>
      <c r="L433" s="10">
        <f>Drivers!$B$12</f>
        <v>0.45</v>
      </c>
      <c r="M433" s="37" cm="1">
        <f t="array" aca="1" ref="M433" ca="1">IF(ISBLANK($F433),"",INDEX(CVCompList[Design
'[h']],_xlfn.XMATCH($F433,CVCompList[items],0)))*I433</f>
        <v>0</v>
      </c>
      <c r="N433" s="37" cm="1">
        <f t="array" aca="1" ref="N433" ca="1">IF(ISBLANK($F433),"",INDEX(CVCompList[Construction
'[h']],_xlfn.XMATCH($F433,CVCompList[items],0)))*J433</f>
        <v>0.5</v>
      </c>
      <c r="O433" s="37" cm="1">
        <f t="array" aca="1" ref="O433" ca="1">IF(ISBLANK($F433),"",INDEX(CVCompList[Debug/Tryout '[h']],_xlfn.XMATCH($F433,CVCompList[items],0)))*J433</f>
        <v>0</v>
      </c>
      <c r="P433" s="37" cm="1">
        <f t="array" aca="1" ref="P433" ca="1">IF(ISBLANK($F433),"",INDEX(CVCompList[Installation
'[h']],_xlfn.XMATCH($F433,CVCompList[items],0)))*J433</f>
        <v>0.5</v>
      </c>
      <c r="Q433" s="37" cm="1">
        <f t="array" ref="Q433">IF(ISBLANK($F433),"",INDEX(CVCompList[Start up @ Client '[h']],_xlfn.XMATCH($F433,CVCompList[items],0)))*K433</f>
        <v>0</v>
      </c>
      <c r="R433" s="37" cm="1">
        <f t="array" ref="R433">IF(ISBLANK($F433),"",INDEX(CVCompList[Materail
Rate
 '[$/qua']],_xlfn.XMATCH($F433,CVCompList[items],0)))</f>
        <v>37.28</v>
      </c>
      <c r="S433" s="33">
        <f ca="1">M433*Drivers!$D$3</f>
        <v>0</v>
      </c>
      <c r="T433" s="33">
        <f ca="1">N433*Drivers!$D$3</f>
        <v>32.5</v>
      </c>
      <c r="U433" s="33">
        <f ca="1">O433*Drivers!$D$3</f>
        <v>0</v>
      </c>
      <c r="V433" s="33">
        <f ca="1">P433*Drivers!$D$3</f>
        <v>32.5</v>
      </c>
      <c r="W433" s="33">
        <f>Q433*Drivers!$D$3</f>
        <v>0</v>
      </c>
      <c r="X433" s="33">
        <f ca="1">R433*J433</f>
        <v>37.28</v>
      </c>
      <c r="Y433" s="33">
        <f ca="1">SUM(S433:X433)</f>
        <v>102.28</v>
      </c>
      <c r="Z433">
        <f ca="1">S433*($L433+1)</f>
        <v>0</v>
      </c>
      <c r="AA433">
        <f t="shared" ca="1" si="199"/>
        <v>47.125</v>
      </c>
      <c r="AB433">
        <f t="shared" ca="1" si="200"/>
        <v>0</v>
      </c>
      <c r="AC433">
        <f t="shared" ca="1" si="201"/>
        <v>47.125</v>
      </c>
      <c r="AD433">
        <f t="shared" si="202"/>
        <v>0</v>
      </c>
      <c r="AE433">
        <f ca="1">X433*(K433+1)</f>
        <v>46.6</v>
      </c>
      <c r="AF433">
        <f ca="1">SUM(Z433:AE433)</f>
        <v>140.85</v>
      </c>
    </row>
    <row r="434" spans="1:32">
      <c r="A434" t="str" cm="1">
        <f t="array" ref="A434">IF(ISBLANK($F434),"",INDEX(CVCompList[ID],_xlfn.XMATCH($F434,CVCompList[items],0)))</f>
        <v>CE2848</v>
      </c>
      <c r="E434">
        <v>2</v>
      </c>
      <c r="F434" t="s">
        <v>3020</v>
      </c>
      <c r="G434">
        <v>1</v>
      </c>
      <c r="H434">
        <v>1</v>
      </c>
      <c r="I434">
        <f ca="1">IF(ISBLANK(G434),"",G434*OFFSET(I434,-E434,-6))</f>
        <v>1</v>
      </c>
      <c r="J434">
        <f ca="1">IF(ISBLANK(H434),"",H434*OFFSET(J434,-E434,-6))</f>
        <v>1</v>
      </c>
      <c r="K434" s="10">
        <f>Drivers!$B$11</f>
        <v>0.25</v>
      </c>
      <c r="L434" s="10">
        <f>Drivers!$B$12</f>
        <v>0.45</v>
      </c>
      <c r="M434" s="37" cm="1">
        <f t="array" aca="1" ref="M434" ca="1">IF(ISBLANK($F434),"",INDEX(CVCompList[Design
'[h']],_xlfn.XMATCH($F434,CVCompList[items],0)))*I434</f>
        <v>0</v>
      </c>
      <c r="N434" s="37" cm="1">
        <f t="array" aca="1" ref="N434" ca="1">IF(ISBLANK($F434),"",INDEX(CVCompList[Construction
'[h']],_xlfn.XMATCH($F434,CVCompList[items],0)))*J434</f>
        <v>0.5</v>
      </c>
      <c r="O434" s="37" cm="1">
        <f t="array" aca="1" ref="O434" ca="1">IF(ISBLANK($F434),"",INDEX(CVCompList[Debug/Tryout '[h']],_xlfn.XMATCH($F434,CVCompList[items],0)))*J434</f>
        <v>0</v>
      </c>
      <c r="P434" s="37" cm="1">
        <f t="array" aca="1" ref="P434" ca="1">IF(ISBLANK($F434),"",INDEX(CVCompList[Installation
'[h']],_xlfn.XMATCH($F434,CVCompList[items],0)))*J434</f>
        <v>0.5</v>
      </c>
      <c r="Q434" s="37" cm="1">
        <f t="array" ref="Q434">IF(ISBLANK($F434),"",INDEX(CVCompList[Start up @ Client '[h']],_xlfn.XMATCH($F434,CVCompList[items],0)))*K434</f>
        <v>0</v>
      </c>
      <c r="R434" s="37" cm="1">
        <f t="array" ref="R434">IF(ISBLANK($F434),"",INDEX(CVCompList[Materail
Rate
 '[$/qua']],_xlfn.XMATCH($F434,CVCompList[items],0)))</f>
        <v>236.97000000000003</v>
      </c>
      <c r="S434" s="33">
        <f ca="1">M434*Drivers!$D$3</f>
        <v>0</v>
      </c>
      <c r="T434" s="33">
        <f ca="1">N434*Drivers!$D$3</f>
        <v>32.5</v>
      </c>
      <c r="U434" s="33">
        <f ca="1">O434*Drivers!$D$3</f>
        <v>0</v>
      </c>
      <c r="V434" s="33">
        <f ca="1">P434*Drivers!$D$3</f>
        <v>32.5</v>
      </c>
      <c r="W434" s="33">
        <f>Q434*Drivers!$D$3</f>
        <v>0</v>
      </c>
      <c r="X434" s="33">
        <f ca="1">R434*J434</f>
        <v>236.97000000000003</v>
      </c>
      <c r="Y434" s="33">
        <f ca="1">SUM(S434:X434)</f>
        <v>301.97000000000003</v>
      </c>
      <c r="Z434">
        <f ca="1">S434*($L434+1)</f>
        <v>0</v>
      </c>
      <c r="AA434">
        <f t="shared" ca="1" si="199"/>
        <v>47.125</v>
      </c>
      <c r="AB434">
        <f t="shared" ca="1" si="200"/>
        <v>0</v>
      </c>
      <c r="AC434">
        <f t="shared" ca="1" si="201"/>
        <v>47.125</v>
      </c>
      <c r="AD434">
        <f t="shared" si="202"/>
        <v>0</v>
      </c>
      <c r="AE434">
        <f ca="1">X434*(K434+1)</f>
        <v>296.21250000000003</v>
      </c>
      <c r="AF434">
        <f ca="1">SUM(Z434:AE434)</f>
        <v>390.46250000000003</v>
      </c>
    </row>
    <row r="435" spans="1:32">
      <c r="A435" t="str" cm="1">
        <f t="array" ref="A435">IF(ISBLANK($F435),"",INDEX(CVCompList[ID],_xlfn.XMATCH($F435,CVCompList[items],0)))</f>
        <v>CE2852</v>
      </c>
      <c r="E435">
        <v>3</v>
      </c>
      <c r="F435" t="s">
        <v>3024</v>
      </c>
      <c r="G435">
        <v>1</v>
      </c>
      <c r="H435">
        <v>1</v>
      </c>
      <c r="I435">
        <f ca="1">IF(ISBLANK(G435),"",G435*OFFSET(I435,-E435,-6))</f>
        <v>1</v>
      </c>
      <c r="J435">
        <f ca="1">IF(ISBLANK(H435),"",H435*OFFSET(J435,-E435,-6))</f>
        <v>1</v>
      </c>
      <c r="K435" s="10">
        <f>Drivers!$B$11</f>
        <v>0.25</v>
      </c>
      <c r="L435" s="10">
        <f>Drivers!$B$12</f>
        <v>0.45</v>
      </c>
      <c r="M435" s="37" cm="1">
        <f t="array" aca="1" ref="M435" ca="1">IF(ISBLANK($F435),"",INDEX(CVCompList[Design
'[h']],_xlfn.XMATCH($F435,CVCompList[items],0)))*I435</f>
        <v>0</v>
      </c>
      <c r="N435" s="37" cm="1">
        <f t="array" aca="1" ref="N435" ca="1">IF(ISBLANK($F435),"",INDEX(CVCompList[Construction
'[h']],_xlfn.XMATCH($F435,CVCompList[items],0)))*J435</f>
        <v>0.5</v>
      </c>
      <c r="O435" s="37" cm="1">
        <f t="array" aca="1" ref="O435" ca="1">IF(ISBLANK($F435),"",INDEX(CVCompList[Debug/Tryout '[h']],_xlfn.XMATCH($F435,CVCompList[items],0)))*J435</f>
        <v>0</v>
      </c>
      <c r="P435" s="37" cm="1">
        <f t="array" aca="1" ref="P435" ca="1">IF(ISBLANK($F435),"",INDEX(CVCompList[Installation
'[h']],_xlfn.XMATCH($F435,CVCompList[items],0)))*J435</f>
        <v>0.5</v>
      </c>
      <c r="Q435" s="37" cm="1">
        <f t="array" ref="Q435">IF(ISBLANK($F435),"",INDEX(CVCompList[Start up @ Client '[h']],_xlfn.XMATCH($F435,CVCompList[items],0)))*K435</f>
        <v>0</v>
      </c>
      <c r="R435" s="37" cm="1">
        <f t="array" ref="R435">IF(ISBLANK($F435),"",INDEX(CVCompList[Materail
Rate
 '[$/qua']],_xlfn.XMATCH($F435,CVCompList[items],0)))</f>
        <v>69.33</v>
      </c>
      <c r="S435" s="33">
        <f ca="1">M435*Drivers!$D$3</f>
        <v>0</v>
      </c>
      <c r="T435" s="33">
        <f ca="1">N435*Drivers!$D$3</f>
        <v>32.5</v>
      </c>
      <c r="U435" s="33">
        <f ca="1">O435*Drivers!$D$3</f>
        <v>0</v>
      </c>
      <c r="V435" s="33">
        <f ca="1">P435*Drivers!$D$3</f>
        <v>32.5</v>
      </c>
      <c r="W435" s="33">
        <f>Q435*Drivers!$D$3</f>
        <v>0</v>
      </c>
      <c r="X435" s="33">
        <f ca="1">R435*J435</f>
        <v>69.33</v>
      </c>
      <c r="Y435" s="33">
        <f ca="1">SUM(S435:X435)</f>
        <v>134.32999999999998</v>
      </c>
      <c r="Z435">
        <f ca="1">S435*($L435+1)</f>
        <v>0</v>
      </c>
      <c r="AA435">
        <f t="shared" ca="1" si="199"/>
        <v>47.125</v>
      </c>
      <c r="AB435">
        <f t="shared" ca="1" si="200"/>
        <v>0</v>
      </c>
      <c r="AC435">
        <f t="shared" ca="1" si="201"/>
        <v>47.125</v>
      </c>
      <c r="AD435">
        <f t="shared" si="202"/>
        <v>0</v>
      </c>
      <c r="AE435">
        <f ca="1">X435*(K435+1)</f>
        <v>86.662499999999994</v>
      </c>
      <c r="AF435">
        <f ca="1">SUM(Z435:AE435)</f>
        <v>180.91249999999999</v>
      </c>
    </row>
    <row r="436" spans="1:32">
      <c r="A436" t="str" cm="1">
        <f t="array" ref="A436">IF(ISBLANK($F436),"",INDEX(CVCompList[ID],_xlfn.XMATCH($F436,CVCompList[items],0)))</f>
        <v>CE2849</v>
      </c>
      <c r="E436">
        <v>4</v>
      </c>
      <c r="F436" t="s">
        <v>3021</v>
      </c>
      <c r="G436">
        <v>1</v>
      </c>
      <c r="H436">
        <v>1</v>
      </c>
      <c r="I436">
        <f ca="1">IF(ISBLANK(G436),"",G436*OFFSET(I436,-E436,-6))</f>
        <v>1</v>
      </c>
      <c r="J436">
        <f ca="1">IF(ISBLANK(H436),"",H436*OFFSET(J436,-E436,-6))</f>
        <v>1</v>
      </c>
      <c r="K436" s="10">
        <f>Drivers!$B$11</f>
        <v>0.25</v>
      </c>
      <c r="L436" s="10">
        <f>Drivers!$B$12</f>
        <v>0.45</v>
      </c>
      <c r="M436" s="37" cm="1">
        <f t="array" aca="1" ref="M436" ca="1">IF(ISBLANK($F436),"",INDEX(CVCompList[Design
'[h']],_xlfn.XMATCH($F436,CVCompList[items],0)))*I436</f>
        <v>0</v>
      </c>
      <c r="N436" s="37" cm="1">
        <f t="array" aca="1" ref="N436" ca="1">IF(ISBLANK($F436),"",INDEX(CVCompList[Construction
'[h']],_xlfn.XMATCH($F436,CVCompList[items],0)))*J436</f>
        <v>0.5</v>
      </c>
      <c r="O436" s="37" cm="1">
        <f t="array" aca="1" ref="O436" ca="1">IF(ISBLANK($F436),"",INDEX(CVCompList[Debug/Tryout '[h']],_xlfn.XMATCH($F436,CVCompList[items],0)))*J436</f>
        <v>0</v>
      </c>
      <c r="P436" s="37" cm="1">
        <f t="array" aca="1" ref="P436" ca="1">IF(ISBLANK($F436),"",INDEX(CVCompList[Installation
'[h']],_xlfn.XMATCH($F436,CVCompList[items],0)))*J436</f>
        <v>0.5</v>
      </c>
      <c r="Q436" s="37" cm="1">
        <f t="array" ref="Q436">IF(ISBLANK($F436),"",INDEX(CVCompList[Start up @ Client '[h']],_xlfn.XMATCH($F436,CVCompList[items],0)))*K436</f>
        <v>0</v>
      </c>
      <c r="R436" s="37" cm="1">
        <f t="array" ref="R436">IF(ISBLANK($F436),"",INDEX(CVCompList[Materail
Rate
 '[$/qua']],_xlfn.XMATCH($F436,CVCompList[items],0)))</f>
        <v>129.52000000000001</v>
      </c>
      <c r="S436" s="33">
        <f ca="1">M436*Drivers!$D$3</f>
        <v>0</v>
      </c>
      <c r="T436" s="33">
        <f ca="1">N436*Drivers!$D$3</f>
        <v>32.5</v>
      </c>
      <c r="U436" s="33">
        <f ca="1">O436*Drivers!$D$3</f>
        <v>0</v>
      </c>
      <c r="V436" s="33">
        <f ca="1">P436*Drivers!$D$3</f>
        <v>32.5</v>
      </c>
      <c r="W436" s="33">
        <f>Q436*Drivers!$D$3</f>
        <v>0</v>
      </c>
      <c r="X436" s="33">
        <f ca="1">R436*J436</f>
        <v>129.52000000000001</v>
      </c>
      <c r="Y436" s="33">
        <f ca="1">SUM(S436:X436)</f>
        <v>194.52</v>
      </c>
      <c r="Z436">
        <f ca="1">S436*($L436+1)</f>
        <v>0</v>
      </c>
      <c r="AA436">
        <f t="shared" ca="1" si="199"/>
        <v>47.125</v>
      </c>
      <c r="AB436">
        <f t="shared" ca="1" si="200"/>
        <v>0</v>
      </c>
      <c r="AC436">
        <f t="shared" ca="1" si="201"/>
        <v>47.125</v>
      </c>
      <c r="AD436">
        <f t="shared" si="202"/>
        <v>0</v>
      </c>
      <c r="AE436">
        <f ca="1">X436*(K436+1)</f>
        <v>161.9</v>
      </c>
      <c r="AF436">
        <f ca="1">SUM(Z436:AE436)</f>
        <v>256.14999999999998</v>
      </c>
    </row>
    <row r="437" spans="1:32">
      <c r="A437" t="str" cm="1">
        <f t="array" ref="A437">IF(ISBLANK($F437),"",INDEX(CVCompList[ID],_xlfn.XMATCH($F437,CVCompList[items],0)))</f>
        <v>CE2844</v>
      </c>
      <c r="E437">
        <v>5</v>
      </c>
      <c r="F437" t="s">
        <v>3016</v>
      </c>
      <c r="G437">
        <v>2</v>
      </c>
      <c r="H437">
        <v>2</v>
      </c>
      <c r="I437">
        <f ca="1">IF(ISBLANK(G437),"",G437*OFFSET(I437,-E437,-6))</f>
        <v>2</v>
      </c>
      <c r="J437">
        <f ca="1">IF(ISBLANK(H437),"",H437*OFFSET(J437,-E437,-6))</f>
        <v>2</v>
      </c>
      <c r="K437" s="10">
        <f>Drivers!$B$11</f>
        <v>0.25</v>
      </c>
      <c r="L437" s="10">
        <f>Drivers!$B$12</f>
        <v>0.45</v>
      </c>
      <c r="M437" s="37" cm="1">
        <f t="array" aca="1" ref="M437" ca="1">IF(ISBLANK($F437),"",INDEX(CVCompList[Design
'[h']],_xlfn.XMATCH($F437,CVCompList[items],0)))*I437</f>
        <v>0</v>
      </c>
      <c r="N437" s="37" cm="1">
        <f t="array" aca="1" ref="N437" ca="1">IF(ISBLANK($F437),"",INDEX(CVCompList[Construction
'[h']],_xlfn.XMATCH($F437,CVCompList[items],0)))*J437</f>
        <v>0</v>
      </c>
      <c r="O437" s="37" cm="1">
        <f t="array" aca="1" ref="O437" ca="1">IF(ISBLANK($F437),"",INDEX(CVCompList[Debug/Tryout '[h']],_xlfn.XMATCH($F437,CVCompList[items],0)))*J437</f>
        <v>0</v>
      </c>
      <c r="P437" s="37" cm="1">
        <f t="array" aca="1" ref="P437" ca="1">IF(ISBLANK($F437),"",INDEX(CVCompList[Installation
'[h']],_xlfn.XMATCH($F437,CVCompList[items],0)))*J437</f>
        <v>0</v>
      </c>
      <c r="Q437" s="37" cm="1">
        <f t="array" ref="Q437">IF(ISBLANK($F437),"",INDEX(CVCompList[Start up @ Client '[h']],_xlfn.XMATCH($F437,CVCompList[items],0)))*K437</f>
        <v>0</v>
      </c>
      <c r="R437" s="37" cm="1">
        <f t="array" ref="R437">IF(ISBLANK($F437),"",INDEX(CVCompList[Materail
Rate
 '[$/qua']],_xlfn.XMATCH($F437,CVCompList[items],0)))</f>
        <v>2.16</v>
      </c>
      <c r="S437" s="33">
        <f ca="1">M437*Drivers!$D$3</f>
        <v>0</v>
      </c>
      <c r="T437" s="33">
        <f ca="1">N437*Drivers!$D$3</f>
        <v>0</v>
      </c>
      <c r="U437" s="33">
        <f ca="1">O437*Drivers!$D$3</f>
        <v>0</v>
      </c>
      <c r="V437" s="33">
        <f ca="1">P437*Drivers!$D$3</f>
        <v>0</v>
      </c>
      <c r="W437" s="33">
        <f>Q437*Drivers!$D$3</f>
        <v>0</v>
      </c>
      <c r="X437" s="33">
        <f ca="1">R437*J437</f>
        <v>4.32</v>
      </c>
      <c r="Y437" s="33">
        <f ca="1">SUM(S437:X437)</f>
        <v>4.32</v>
      </c>
      <c r="Z437">
        <f ca="1">S437*($L437+1)</f>
        <v>0</v>
      </c>
      <c r="AA437">
        <f t="shared" ca="1" si="199"/>
        <v>0</v>
      </c>
      <c r="AB437">
        <f t="shared" ca="1" si="200"/>
        <v>0</v>
      </c>
      <c r="AC437">
        <f t="shared" ca="1" si="201"/>
        <v>0</v>
      </c>
      <c r="AD437">
        <f t="shared" si="202"/>
        <v>0</v>
      </c>
      <c r="AE437">
        <f ca="1">X437*(K437+1)</f>
        <v>5.4</v>
      </c>
      <c r="AF437">
        <f ca="1">SUM(Z437:AE437)</f>
        <v>5.4</v>
      </c>
    </row>
    <row r="438" spans="1:32" s="7" customFormat="1">
      <c r="B438" s="7" t="s">
        <v>3176</v>
      </c>
      <c r="C438" s="7">
        <v>1</v>
      </c>
      <c r="D438" s="7">
        <v>1</v>
      </c>
      <c r="K438" s="18"/>
      <c r="L438" s="18"/>
      <c r="M438" s="36">
        <f ca="1">SUM(M439:M443)</f>
        <v>0</v>
      </c>
      <c r="N438" s="36">
        <f ca="1">SUM(N439:N443)</f>
        <v>22.5</v>
      </c>
      <c r="O438" s="36">
        <f ca="1">SUM(O439:O443)</f>
        <v>0</v>
      </c>
      <c r="P438" s="36">
        <f ca="1">SUM(P439:P443)</f>
        <v>22.5</v>
      </c>
      <c r="Q438" s="36">
        <f>SUM(Q439:Q443)</f>
        <v>0</v>
      </c>
      <c r="R438" s="36"/>
      <c r="S438" s="35">
        <f t="shared" ref="S438:AF438" ca="1" si="309">SUM(S439:S443)</f>
        <v>0</v>
      </c>
      <c r="T438" s="35">
        <f t="shared" ca="1" si="309"/>
        <v>1462.5</v>
      </c>
      <c r="U438" s="35">
        <f ca="1">SUM(U439:U443)</f>
        <v>0</v>
      </c>
      <c r="V438" s="35">
        <f t="shared" ca="1" si="309"/>
        <v>1462.5</v>
      </c>
      <c r="W438" s="35">
        <f>SUM(W439:W443)</f>
        <v>0</v>
      </c>
      <c r="X438" s="35">
        <f t="shared" ca="1" si="309"/>
        <v>1373.12</v>
      </c>
      <c r="Y438" s="35">
        <f t="shared" ca="1" si="309"/>
        <v>4298.1200000000008</v>
      </c>
      <c r="Z438" s="7">
        <f t="shared" ca="1" si="309"/>
        <v>0</v>
      </c>
      <c r="AA438" s="7">
        <f t="shared" ca="1" si="309"/>
        <v>2120.625</v>
      </c>
      <c r="AB438" s="7">
        <f ca="1">SUM(AB439:AB443)</f>
        <v>0</v>
      </c>
      <c r="AC438" s="7">
        <f t="shared" ca="1" si="309"/>
        <v>2120.625</v>
      </c>
      <c r="AD438" s="7">
        <f>SUM(AD439:AD443)</f>
        <v>0</v>
      </c>
      <c r="AE438" s="7">
        <f t="shared" ca="1" si="309"/>
        <v>1716.3999999999999</v>
      </c>
      <c r="AF438" s="7">
        <f t="shared" ca="1" si="309"/>
        <v>5957.6500000000005</v>
      </c>
    </row>
    <row r="439" spans="1:32">
      <c r="A439" t="str" cm="1">
        <f t="array" ref="A439">IF(ISBLANK($F439),"",INDEX(CVCompList[ID],_xlfn.XMATCH($F439,CVCompList[items],0)))</f>
        <v>CE2856</v>
      </c>
      <c r="E439">
        <v>1</v>
      </c>
      <c r="F439" t="s">
        <v>3028</v>
      </c>
      <c r="G439">
        <v>1</v>
      </c>
      <c r="H439">
        <v>1</v>
      </c>
      <c r="I439">
        <f ca="1">IF(ISBLANK(G439),"",G439*OFFSET(I439,-E439,-6))</f>
        <v>1</v>
      </c>
      <c r="J439">
        <f ca="1">IF(ISBLANK(H439),"",H439*OFFSET(J439,-E439,-6))</f>
        <v>1</v>
      </c>
      <c r="K439" s="10">
        <f>Drivers!$B$11</f>
        <v>0.25</v>
      </c>
      <c r="L439" s="10">
        <f>Drivers!$B$12</f>
        <v>0.45</v>
      </c>
      <c r="M439" s="37" cm="1">
        <f t="array" aca="1" ref="M439" ca="1">IF(ISBLANK($F439),"",INDEX(CVCompList[Design
'[h']],_xlfn.XMATCH($F439,CVCompList[items],0)))*I439</f>
        <v>0</v>
      </c>
      <c r="N439" s="37" cm="1">
        <f t="array" aca="1" ref="N439" ca="1">IF(ISBLANK($F439),"",INDEX(CVCompList[Construction
'[h']],_xlfn.XMATCH($F439,CVCompList[items],0)))*J439</f>
        <v>20</v>
      </c>
      <c r="O439" s="37" cm="1">
        <f t="array" aca="1" ref="O439" ca="1">IF(ISBLANK($F439),"",INDEX(CVCompList[Debug/Tryout '[h']],_xlfn.XMATCH($F439,CVCompList[items],0)))*J439</f>
        <v>0</v>
      </c>
      <c r="P439" s="37" cm="1">
        <f t="array" aca="1" ref="P439" ca="1">IF(ISBLANK($F439),"",INDEX(CVCompList[Installation
'[h']],_xlfn.XMATCH($F439,CVCompList[items],0)))*J439</f>
        <v>20</v>
      </c>
      <c r="Q439" s="37" cm="1">
        <f t="array" ref="Q439">IF(ISBLANK($F439),"",INDEX(CVCompList[Start up @ Client '[h']],_xlfn.XMATCH($F439,CVCompList[items],0)))*K439</f>
        <v>0</v>
      </c>
      <c r="R439" s="37" cm="1">
        <f t="array" ref="R439">IF(ISBLANK($F439),"",INDEX(CVCompList[Materail
Rate
 '[$/qua']],_xlfn.XMATCH($F439,CVCompList[items],0)))</f>
        <v>1178</v>
      </c>
      <c r="S439" s="33">
        <f ca="1">M439*Drivers!$D$3</f>
        <v>0</v>
      </c>
      <c r="T439" s="33">
        <f ca="1">N439*Drivers!$D$3</f>
        <v>1300</v>
      </c>
      <c r="U439" s="33">
        <f ca="1">O439*Drivers!$D$3</f>
        <v>0</v>
      </c>
      <c r="V439" s="33">
        <f ca="1">P439*Drivers!$D$3</f>
        <v>1300</v>
      </c>
      <c r="W439" s="33">
        <f>Q439*Drivers!$D$3</f>
        <v>0</v>
      </c>
      <c r="X439" s="33">
        <f ca="1">R439*J439</f>
        <v>1178</v>
      </c>
      <c r="Y439" s="33">
        <f ca="1">SUM(S439:X439)</f>
        <v>3778</v>
      </c>
      <c r="Z439">
        <f ca="1">S439*($L439+1)</f>
        <v>0</v>
      </c>
      <c r="AA439">
        <f t="shared" ca="1" si="199"/>
        <v>1885</v>
      </c>
      <c r="AB439">
        <f t="shared" ca="1" si="200"/>
        <v>0</v>
      </c>
      <c r="AC439">
        <f t="shared" ca="1" si="201"/>
        <v>1885</v>
      </c>
      <c r="AD439">
        <f t="shared" si="202"/>
        <v>0</v>
      </c>
      <c r="AE439">
        <f ca="1">X439*(K439+1)</f>
        <v>1472.5</v>
      </c>
      <c r="AF439">
        <f ca="1">SUM(Z439:AE439)</f>
        <v>5242.5</v>
      </c>
    </row>
    <row r="440" spans="1:32">
      <c r="A440" t="str" cm="1">
        <f t="array" ref="A440">IF(ISBLANK($F440),"",INDEX(CVCompList[ID],_xlfn.XMATCH($F440,CVCompList[items],0)))</f>
        <v>CE2851</v>
      </c>
      <c r="E440">
        <v>2</v>
      </c>
      <c r="F440" t="s">
        <v>3023</v>
      </c>
      <c r="G440">
        <v>1</v>
      </c>
      <c r="H440">
        <v>1</v>
      </c>
      <c r="I440">
        <f ca="1">IF(ISBLANK(G440),"",G440*OFFSET(I440,-E440,-6))</f>
        <v>1</v>
      </c>
      <c r="J440">
        <f ca="1">IF(ISBLANK(H440),"",H440*OFFSET(J440,-E440,-6))</f>
        <v>1</v>
      </c>
      <c r="K440" s="10">
        <f>Drivers!$B$11</f>
        <v>0.25</v>
      </c>
      <c r="L440" s="10">
        <f>Drivers!$B$12</f>
        <v>0.45</v>
      </c>
      <c r="M440" s="37" cm="1">
        <f t="array" aca="1" ref="M440" ca="1">IF(ISBLANK($F440),"",INDEX(CVCompList[Design
'[h']],_xlfn.XMATCH($F440,CVCompList[items],0)))*I440</f>
        <v>0</v>
      </c>
      <c r="N440" s="37" cm="1">
        <f t="array" aca="1" ref="N440" ca="1">IF(ISBLANK($F440),"",INDEX(CVCompList[Construction
'[h']],_xlfn.XMATCH($F440,CVCompList[items],0)))*J440</f>
        <v>0.5</v>
      </c>
      <c r="O440" s="37" cm="1">
        <f t="array" aca="1" ref="O440" ca="1">IF(ISBLANK($F440),"",INDEX(CVCompList[Debug/Tryout '[h']],_xlfn.XMATCH($F440,CVCompList[items],0)))*J440</f>
        <v>0</v>
      </c>
      <c r="P440" s="37" cm="1">
        <f t="array" aca="1" ref="P440" ca="1">IF(ISBLANK($F440),"",INDEX(CVCompList[Installation
'[h']],_xlfn.XMATCH($F440,CVCompList[items],0)))*J440</f>
        <v>0.5</v>
      </c>
      <c r="Q440" s="37" cm="1">
        <f t="array" ref="Q440">IF(ISBLANK($F440),"",INDEX(CVCompList[Start up @ Client '[h']],_xlfn.XMATCH($F440,CVCompList[items],0)))*K440</f>
        <v>0</v>
      </c>
      <c r="R440" s="37" cm="1">
        <f t="array" ref="R440">IF(ISBLANK($F440),"",INDEX(CVCompList[Materail
Rate
 '[$/qua']],_xlfn.XMATCH($F440,CVCompList[items],0)))</f>
        <v>37.28</v>
      </c>
      <c r="S440" s="33">
        <f ca="1">M440*Drivers!$D$3</f>
        <v>0</v>
      </c>
      <c r="T440" s="33">
        <f ca="1">N440*Drivers!$D$3</f>
        <v>32.5</v>
      </c>
      <c r="U440" s="33">
        <f ca="1">O440*Drivers!$D$3</f>
        <v>0</v>
      </c>
      <c r="V440" s="33">
        <f ca="1">P440*Drivers!$D$3</f>
        <v>32.5</v>
      </c>
      <c r="W440" s="33">
        <f>Q440*Drivers!$D$3</f>
        <v>0</v>
      </c>
      <c r="X440" s="33">
        <f ca="1">R440*J440</f>
        <v>37.28</v>
      </c>
      <c r="Y440" s="33">
        <f ca="1">SUM(S440:X440)</f>
        <v>102.28</v>
      </c>
      <c r="Z440">
        <f ca="1">S440*($L440+1)</f>
        <v>0</v>
      </c>
      <c r="AA440">
        <f t="shared" ca="1" si="199"/>
        <v>47.125</v>
      </c>
      <c r="AB440">
        <f t="shared" ca="1" si="200"/>
        <v>0</v>
      </c>
      <c r="AC440">
        <f t="shared" ca="1" si="201"/>
        <v>47.125</v>
      </c>
      <c r="AD440">
        <f t="shared" si="202"/>
        <v>0</v>
      </c>
      <c r="AE440">
        <f ca="1">X440*(K440+1)</f>
        <v>46.6</v>
      </c>
      <c r="AF440">
        <f ca="1">SUM(Z440:AE440)</f>
        <v>140.85</v>
      </c>
    </row>
    <row r="441" spans="1:32">
      <c r="A441" t="str" cm="1">
        <f t="array" ref="A441">IF(ISBLANK($F441),"",INDEX(CVCompList[ID],_xlfn.XMATCH($F441,CVCompList[items],0)))</f>
        <v>CE2731</v>
      </c>
      <c r="E441">
        <v>3</v>
      </c>
      <c r="F441" t="s">
        <v>2904</v>
      </c>
      <c r="G441">
        <v>1</v>
      </c>
      <c r="H441">
        <v>1</v>
      </c>
      <c r="I441">
        <f ca="1">IF(ISBLANK(G441),"",G441*OFFSET(I441,-E441,-6))</f>
        <v>1</v>
      </c>
      <c r="J441">
        <f ca="1">IF(ISBLANK(H441),"",H441*OFFSET(J441,-E441,-6))</f>
        <v>1</v>
      </c>
      <c r="K441" s="10">
        <f>Drivers!$B$11</f>
        <v>0.25</v>
      </c>
      <c r="L441" s="10">
        <f>Drivers!$B$12</f>
        <v>0.45</v>
      </c>
      <c r="M441" s="37" cm="1">
        <f t="array" aca="1" ref="M441" ca="1">IF(ISBLANK($F441),"",INDEX(CVCompList[Design
'[h']],_xlfn.XMATCH($F441,CVCompList[items],0)))*I441</f>
        <v>0</v>
      </c>
      <c r="N441" s="37" cm="1">
        <f t="array" aca="1" ref="N441" ca="1">IF(ISBLANK($F441),"",INDEX(CVCompList[Construction
'[h']],_xlfn.XMATCH($F441,CVCompList[items],0)))*J441</f>
        <v>1</v>
      </c>
      <c r="O441" s="37" cm="1">
        <f t="array" aca="1" ref="O441" ca="1">IF(ISBLANK($F441),"",INDEX(CVCompList[Debug/Tryout '[h']],_xlfn.XMATCH($F441,CVCompList[items],0)))*J441</f>
        <v>0</v>
      </c>
      <c r="P441" s="37" cm="1">
        <f t="array" aca="1" ref="P441" ca="1">IF(ISBLANK($F441),"",INDEX(CVCompList[Installation
'[h']],_xlfn.XMATCH($F441,CVCompList[items],0)))*J441</f>
        <v>1</v>
      </c>
      <c r="Q441" s="37" cm="1">
        <f t="array" ref="Q441">IF(ISBLANK($F441),"",INDEX(CVCompList[Start up @ Client '[h']],_xlfn.XMATCH($F441,CVCompList[items],0)))*K441</f>
        <v>0</v>
      </c>
      <c r="R441" s="37" cm="1">
        <f t="array" ref="R441">IF(ISBLANK($F441),"",INDEX(CVCompList[Materail
Rate
 '[$/qua']],_xlfn.XMATCH($F441,CVCompList[items],0)))</f>
        <v>97.5</v>
      </c>
      <c r="S441" s="33">
        <f ca="1">M441*Drivers!$D$3</f>
        <v>0</v>
      </c>
      <c r="T441" s="33">
        <f ca="1">N441*Drivers!$D$3</f>
        <v>65</v>
      </c>
      <c r="U441" s="33">
        <f ca="1">O441*Drivers!$D$3</f>
        <v>0</v>
      </c>
      <c r="V441" s="33">
        <f ca="1">P441*Drivers!$D$3</f>
        <v>65</v>
      </c>
      <c r="W441" s="33">
        <f>Q441*Drivers!$D$3</f>
        <v>0</v>
      </c>
      <c r="X441" s="33">
        <f ca="1">R441*J441</f>
        <v>97.5</v>
      </c>
      <c r="Y441" s="33">
        <f ca="1">SUM(S441:X441)</f>
        <v>227.5</v>
      </c>
      <c r="Z441">
        <f ca="1">S441*($L441+1)</f>
        <v>0</v>
      </c>
      <c r="AA441">
        <f t="shared" ca="1" si="199"/>
        <v>94.25</v>
      </c>
      <c r="AB441">
        <f t="shared" ca="1" si="200"/>
        <v>0</v>
      </c>
      <c r="AC441">
        <f t="shared" ca="1" si="201"/>
        <v>94.25</v>
      </c>
      <c r="AD441">
        <f t="shared" si="202"/>
        <v>0</v>
      </c>
      <c r="AE441">
        <f ca="1">X441*(K441+1)</f>
        <v>121.875</v>
      </c>
      <c r="AF441">
        <f ca="1">SUM(Z441:AE441)</f>
        <v>310.375</v>
      </c>
    </row>
    <row r="442" spans="1:32">
      <c r="A442" t="str" cm="1">
        <f t="array" ref="A442">IF(ISBLANK($F442),"",INDEX(CVCompList[ID],_xlfn.XMATCH($F442,CVCompList[items],0)))</f>
        <v>CE2743</v>
      </c>
      <c r="E442">
        <v>4</v>
      </c>
      <c r="F442" t="s">
        <v>2916</v>
      </c>
      <c r="G442">
        <v>1</v>
      </c>
      <c r="H442">
        <v>1</v>
      </c>
      <c r="I442">
        <f ca="1">IF(ISBLANK(G442),"",G442*OFFSET(I442,-E442,-6))</f>
        <v>1</v>
      </c>
      <c r="J442">
        <f ca="1">IF(ISBLANK(H442),"",H442*OFFSET(J442,-E442,-6))</f>
        <v>1</v>
      </c>
      <c r="K442" s="10">
        <f>Drivers!$B$11</f>
        <v>0.25</v>
      </c>
      <c r="L442" s="10">
        <f>Drivers!$B$12</f>
        <v>0.45</v>
      </c>
      <c r="M442" s="37" cm="1">
        <f t="array" aca="1" ref="M442" ca="1">IF(ISBLANK($F442),"",INDEX(CVCompList[Design
'[h']],_xlfn.XMATCH($F442,CVCompList[items],0)))*I442</f>
        <v>0</v>
      </c>
      <c r="N442" s="37" cm="1">
        <f t="array" aca="1" ref="N442" ca="1">IF(ISBLANK($F442),"",INDEX(CVCompList[Construction
'[h']],_xlfn.XMATCH($F442,CVCompList[items],0)))*J442</f>
        <v>0</v>
      </c>
      <c r="O442" s="37" cm="1">
        <f t="array" aca="1" ref="O442" ca="1">IF(ISBLANK($F442),"",INDEX(CVCompList[Debug/Tryout '[h']],_xlfn.XMATCH($F442,CVCompList[items],0)))*J442</f>
        <v>0</v>
      </c>
      <c r="P442" s="37" cm="1">
        <f t="array" aca="1" ref="P442" ca="1">IF(ISBLANK($F442),"",INDEX(CVCompList[Installation
'[h']],_xlfn.XMATCH($F442,CVCompList[items],0)))*J442</f>
        <v>0</v>
      </c>
      <c r="Q442" s="37" cm="1">
        <f t="array" ref="Q442">IF(ISBLANK($F442),"",INDEX(CVCompList[Start up @ Client '[h']],_xlfn.XMATCH($F442,CVCompList[items],0)))*K442</f>
        <v>0</v>
      </c>
      <c r="R442" s="37" cm="1">
        <f t="array" ref="R442">IF(ISBLANK($F442),"",INDEX(CVCompList[Materail
Rate
 '[$/qua']],_xlfn.XMATCH($F442,CVCompList[items],0)))</f>
        <v>5</v>
      </c>
      <c r="S442" s="33">
        <f ca="1">M442*Drivers!$D$3</f>
        <v>0</v>
      </c>
      <c r="T442" s="33">
        <f ca="1">N442*Drivers!$D$3</f>
        <v>0</v>
      </c>
      <c r="U442" s="33">
        <f ca="1">O442*Drivers!$D$3</f>
        <v>0</v>
      </c>
      <c r="V442" s="33">
        <f ca="1">P442*Drivers!$D$3</f>
        <v>0</v>
      </c>
      <c r="W442" s="33">
        <f>Q442*Drivers!$D$3</f>
        <v>0</v>
      </c>
      <c r="X442" s="33">
        <f ca="1">R442*J442</f>
        <v>5</v>
      </c>
      <c r="Y442" s="33">
        <f ca="1">SUM(S442:X442)</f>
        <v>5</v>
      </c>
      <c r="Z442">
        <f ca="1">S442*($L442+1)</f>
        <v>0</v>
      </c>
      <c r="AA442">
        <f t="shared" ca="1" si="199"/>
        <v>0</v>
      </c>
      <c r="AB442">
        <f t="shared" ca="1" si="200"/>
        <v>0</v>
      </c>
      <c r="AC442">
        <f t="shared" ca="1" si="201"/>
        <v>0</v>
      </c>
      <c r="AD442">
        <f t="shared" si="202"/>
        <v>0</v>
      </c>
      <c r="AE442">
        <f ca="1">X442*(K442+1)</f>
        <v>6.25</v>
      </c>
      <c r="AF442">
        <f ca="1">SUM(Z442:AE442)</f>
        <v>6.25</v>
      </c>
    </row>
    <row r="443" spans="1:32">
      <c r="A443" t="str" cm="1">
        <f t="array" ref="A443">IF(ISBLANK($F443),"",INDEX(CVCompList[ID],_xlfn.XMATCH($F443,CVCompList[items],0)))</f>
        <v>CE2858</v>
      </c>
      <c r="E443">
        <v>5</v>
      </c>
      <c r="F443" t="s">
        <v>3030</v>
      </c>
      <c r="G443">
        <v>2</v>
      </c>
      <c r="H443">
        <v>2</v>
      </c>
      <c r="I443">
        <f ca="1">IF(ISBLANK(G443),"",G443*OFFSET(I443,-E443,-6))</f>
        <v>2</v>
      </c>
      <c r="J443">
        <f ca="1">IF(ISBLANK(H443),"",H443*OFFSET(J443,-E443,-6))</f>
        <v>2</v>
      </c>
      <c r="K443" s="10">
        <f>Drivers!$B$11</f>
        <v>0.25</v>
      </c>
      <c r="L443" s="10">
        <f>Drivers!$B$12</f>
        <v>0.45</v>
      </c>
      <c r="M443" s="37" cm="1">
        <f t="array" aca="1" ref="M443" ca="1">IF(ISBLANK($F443),"",INDEX(CVCompList[Design
'[h']],_xlfn.XMATCH($F443,CVCompList[items],0)))*I443</f>
        <v>0</v>
      </c>
      <c r="N443" s="37" cm="1">
        <f t="array" aca="1" ref="N443" ca="1">IF(ISBLANK($F443),"",INDEX(CVCompList[Construction
'[h']],_xlfn.XMATCH($F443,CVCompList[items],0)))*J443</f>
        <v>1</v>
      </c>
      <c r="O443" s="37" cm="1">
        <f t="array" aca="1" ref="O443" ca="1">IF(ISBLANK($F443),"",INDEX(CVCompList[Debug/Tryout '[h']],_xlfn.XMATCH($F443,CVCompList[items],0)))*J443</f>
        <v>0</v>
      </c>
      <c r="P443" s="37" cm="1">
        <f t="array" aca="1" ref="P443" ca="1">IF(ISBLANK($F443),"",INDEX(CVCompList[Installation
'[h']],_xlfn.XMATCH($F443,CVCompList[items],0)))*J443</f>
        <v>1</v>
      </c>
      <c r="Q443" s="37" cm="1">
        <f t="array" ref="Q443">IF(ISBLANK($F443),"",INDEX(CVCompList[Start up @ Client '[h']],_xlfn.XMATCH($F443,CVCompList[items],0)))*K443</f>
        <v>0</v>
      </c>
      <c r="R443" s="37" cm="1">
        <f t="array" ref="R443">IF(ISBLANK($F443),"",INDEX(CVCompList[Materail
Rate
 '[$/qua']],_xlfn.XMATCH($F443,CVCompList[items],0)))</f>
        <v>27.67</v>
      </c>
      <c r="S443" s="33">
        <f ca="1">M443*Drivers!$D$3</f>
        <v>0</v>
      </c>
      <c r="T443" s="33">
        <f ca="1">N443*Drivers!$D$3</f>
        <v>65</v>
      </c>
      <c r="U443" s="33">
        <f ca="1">O443*Drivers!$D$3</f>
        <v>0</v>
      </c>
      <c r="V443" s="33">
        <f ca="1">P443*Drivers!$D$3</f>
        <v>65</v>
      </c>
      <c r="W443" s="33">
        <f>Q443*Drivers!$D$3</f>
        <v>0</v>
      </c>
      <c r="X443" s="33">
        <f ca="1">R443*J443</f>
        <v>55.34</v>
      </c>
      <c r="Y443" s="33">
        <f ca="1">SUM(S443:X443)</f>
        <v>185.34</v>
      </c>
      <c r="Z443">
        <f ca="1">S443*($L443+1)</f>
        <v>0</v>
      </c>
      <c r="AA443">
        <f t="shared" ca="1" si="199"/>
        <v>94.25</v>
      </c>
      <c r="AB443">
        <f t="shared" ca="1" si="200"/>
        <v>0</v>
      </c>
      <c r="AC443">
        <f t="shared" ca="1" si="201"/>
        <v>94.25</v>
      </c>
      <c r="AD443">
        <f t="shared" si="202"/>
        <v>0</v>
      </c>
      <c r="AE443">
        <f ca="1">X443*(K443+1)</f>
        <v>69.175000000000011</v>
      </c>
      <c r="AF443">
        <f ca="1">SUM(Z443:AE443)</f>
        <v>257.67500000000001</v>
      </c>
    </row>
    <row r="444" spans="1:32" s="7" customFormat="1">
      <c r="B444" s="7" t="s">
        <v>3177</v>
      </c>
      <c r="C444" s="7">
        <v>1</v>
      </c>
      <c r="D444" s="7">
        <v>1</v>
      </c>
      <c r="K444" s="18"/>
      <c r="L444" s="18"/>
      <c r="M444" s="36">
        <f ca="1">SUM(M445:M446)</f>
        <v>0</v>
      </c>
      <c r="N444" s="36">
        <f ca="1">SUM(N445:N446)</f>
        <v>0.5</v>
      </c>
      <c r="O444" s="36">
        <f ca="1">SUM(O445:O446)</f>
        <v>0</v>
      </c>
      <c r="P444" s="36">
        <f ca="1">SUM(P445:P446)</f>
        <v>0.5</v>
      </c>
      <c r="Q444" s="36">
        <f>SUM(Q445:Q446)</f>
        <v>0</v>
      </c>
      <c r="R444" s="36"/>
      <c r="S444" s="35">
        <f t="shared" ref="S444:AF444" ca="1" si="310">SUM(S445:S446)</f>
        <v>0</v>
      </c>
      <c r="T444" s="35">
        <f t="shared" ca="1" si="310"/>
        <v>32.5</v>
      </c>
      <c r="U444" s="35">
        <f ca="1">SUM(U445:U446)</f>
        <v>0</v>
      </c>
      <c r="V444" s="35">
        <f t="shared" ca="1" si="310"/>
        <v>32.5</v>
      </c>
      <c r="W444" s="35">
        <f>SUM(W445:W446)</f>
        <v>0</v>
      </c>
      <c r="X444" s="35">
        <f t="shared" ca="1" si="310"/>
        <v>45.75</v>
      </c>
      <c r="Y444" s="35">
        <f t="shared" ca="1" si="310"/>
        <v>110.75</v>
      </c>
      <c r="Z444" s="7">
        <f t="shared" ca="1" si="310"/>
        <v>0</v>
      </c>
      <c r="AA444" s="7">
        <f t="shared" ca="1" si="310"/>
        <v>47.125</v>
      </c>
      <c r="AB444" s="7">
        <f ca="1">SUM(AB445:AB446)</f>
        <v>0</v>
      </c>
      <c r="AC444" s="7">
        <f t="shared" ca="1" si="310"/>
        <v>47.125</v>
      </c>
      <c r="AD444" s="7">
        <f>SUM(AD445:AD446)</f>
        <v>0</v>
      </c>
      <c r="AE444" s="7">
        <f t="shared" ca="1" si="310"/>
        <v>57.1875</v>
      </c>
      <c r="AF444" s="7">
        <f t="shared" ca="1" si="310"/>
        <v>151.4375</v>
      </c>
    </row>
    <row r="445" spans="1:32">
      <c r="A445" t="str" cm="1">
        <f t="array" ref="A445">IF(ISBLANK($F445),"",INDEX(CVCompList[ID],_xlfn.XMATCH($F445,CVCompList[items],0)))</f>
        <v>CE2859</v>
      </c>
      <c r="E445">
        <v>1</v>
      </c>
      <c r="F445" t="s">
        <v>3031</v>
      </c>
      <c r="G445">
        <v>1</v>
      </c>
      <c r="H445">
        <v>1</v>
      </c>
      <c r="I445">
        <f ca="1">IF(ISBLANK(G445),"",G445*OFFSET(I445,-E445,-6))</f>
        <v>1</v>
      </c>
      <c r="J445">
        <f ca="1">IF(ISBLANK(H445),"",H445*OFFSET(J445,-E445,-6))</f>
        <v>1</v>
      </c>
      <c r="K445" s="10">
        <f>Drivers!$B$11</f>
        <v>0.25</v>
      </c>
      <c r="L445" s="10">
        <f>Drivers!$B$12</f>
        <v>0.45</v>
      </c>
      <c r="M445" s="37" cm="1">
        <f t="array" aca="1" ref="M445" ca="1">IF(ISBLANK($F445),"",INDEX(CVCompList[Design
'[h']],_xlfn.XMATCH($F445,CVCompList[items],0)))*I445</f>
        <v>0</v>
      </c>
      <c r="N445" s="37" cm="1">
        <f t="array" aca="1" ref="N445" ca="1">IF(ISBLANK($F445),"",INDEX(CVCompList[Construction
'[h']],_xlfn.XMATCH($F445,CVCompList[items],0)))*J445</f>
        <v>0</v>
      </c>
      <c r="O445" s="37" cm="1">
        <f t="array" aca="1" ref="O445" ca="1">IF(ISBLANK($F445),"",INDEX(CVCompList[Debug/Tryout '[h']],_xlfn.XMATCH($F445,CVCompList[items],0)))*J445</f>
        <v>0</v>
      </c>
      <c r="P445" s="37" cm="1">
        <f t="array" aca="1" ref="P445" ca="1">IF(ISBLANK($F445),"",INDEX(CVCompList[Installation
'[h']],_xlfn.XMATCH($F445,CVCompList[items],0)))*J445</f>
        <v>0</v>
      </c>
      <c r="Q445" s="37" cm="1">
        <f t="array" ref="Q445">IF(ISBLANK($F445),"",INDEX(CVCompList[Start up @ Client '[h']],_xlfn.XMATCH($F445,CVCompList[items],0)))*K445</f>
        <v>0</v>
      </c>
      <c r="R445" s="37" cm="1">
        <f t="array" ref="R445">IF(ISBLANK($F445),"",INDEX(CVCompList[Materail
Rate
 '[$/qua']],_xlfn.XMATCH($F445,CVCompList[items],0)))</f>
        <v>18.079999999999998</v>
      </c>
      <c r="S445" s="33">
        <f ca="1">M445*Drivers!$D$3</f>
        <v>0</v>
      </c>
      <c r="T445" s="33">
        <f ca="1">N445*Drivers!$D$3</f>
        <v>0</v>
      </c>
      <c r="U445" s="33">
        <f ca="1">O445*Drivers!$D$3</f>
        <v>0</v>
      </c>
      <c r="V445" s="33">
        <f ca="1">P445*Drivers!$D$3</f>
        <v>0</v>
      </c>
      <c r="W445" s="33">
        <f>Q445*Drivers!$D$3</f>
        <v>0</v>
      </c>
      <c r="X445" s="33">
        <f ca="1">R445*J445</f>
        <v>18.079999999999998</v>
      </c>
      <c r="Y445" s="33">
        <f ca="1">SUM(S445:X445)</f>
        <v>18.079999999999998</v>
      </c>
      <c r="Z445">
        <f ca="1">S445*($L445+1)</f>
        <v>0</v>
      </c>
      <c r="AA445">
        <f t="shared" ca="1" si="199"/>
        <v>0</v>
      </c>
      <c r="AB445">
        <f t="shared" ca="1" si="200"/>
        <v>0</v>
      </c>
      <c r="AC445">
        <f t="shared" ca="1" si="201"/>
        <v>0</v>
      </c>
      <c r="AD445">
        <f t="shared" si="202"/>
        <v>0</v>
      </c>
      <c r="AE445">
        <f ca="1">X445*(K445+1)</f>
        <v>22.599999999999998</v>
      </c>
      <c r="AF445">
        <f ca="1">SUM(Z445:AE445)</f>
        <v>22.599999999999998</v>
      </c>
    </row>
    <row r="446" spans="1:32">
      <c r="A446" t="str" cm="1">
        <f t="array" ref="A446">IF(ISBLANK($F446),"",INDEX(CVCompList[ID],_xlfn.XMATCH($F446,CVCompList[items],0)))</f>
        <v>CE2858</v>
      </c>
      <c r="E446">
        <v>2</v>
      </c>
      <c r="F446" t="s">
        <v>3030</v>
      </c>
      <c r="G446">
        <v>1</v>
      </c>
      <c r="H446">
        <v>1</v>
      </c>
      <c r="I446">
        <f ca="1">IF(ISBLANK(G446),"",G446*OFFSET(I446,-E446,-6))</f>
        <v>1</v>
      </c>
      <c r="J446">
        <f ca="1">IF(ISBLANK(H446),"",H446*OFFSET(J446,-E446,-6))</f>
        <v>1</v>
      </c>
      <c r="K446" s="10">
        <f>Drivers!$B$11</f>
        <v>0.25</v>
      </c>
      <c r="L446" s="10">
        <f>Drivers!$B$12</f>
        <v>0.45</v>
      </c>
      <c r="M446" s="37" cm="1">
        <f t="array" aca="1" ref="M446" ca="1">IF(ISBLANK($F446),"",INDEX(CVCompList[Design
'[h']],_xlfn.XMATCH($F446,CVCompList[items],0)))*I446</f>
        <v>0</v>
      </c>
      <c r="N446" s="37" cm="1">
        <f t="array" aca="1" ref="N446" ca="1">IF(ISBLANK($F446),"",INDEX(CVCompList[Construction
'[h']],_xlfn.XMATCH($F446,CVCompList[items],0)))*J446</f>
        <v>0.5</v>
      </c>
      <c r="O446" s="37" cm="1">
        <f t="array" aca="1" ref="O446" ca="1">IF(ISBLANK($F446),"",INDEX(CVCompList[Debug/Tryout '[h']],_xlfn.XMATCH($F446,CVCompList[items],0)))*J446</f>
        <v>0</v>
      </c>
      <c r="P446" s="37" cm="1">
        <f t="array" aca="1" ref="P446" ca="1">IF(ISBLANK($F446),"",INDEX(CVCompList[Installation
'[h']],_xlfn.XMATCH($F446,CVCompList[items],0)))*J446</f>
        <v>0.5</v>
      </c>
      <c r="Q446" s="37" cm="1">
        <f t="array" ref="Q446">IF(ISBLANK($F446),"",INDEX(CVCompList[Start up @ Client '[h']],_xlfn.XMATCH($F446,CVCompList[items],0)))*K446</f>
        <v>0</v>
      </c>
      <c r="R446" s="37" cm="1">
        <f t="array" ref="R446">IF(ISBLANK($F446),"",INDEX(CVCompList[Materail
Rate
 '[$/qua']],_xlfn.XMATCH($F446,CVCompList[items],0)))</f>
        <v>27.67</v>
      </c>
      <c r="S446" s="33">
        <f ca="1">M446*Drivers!$D$3</f>
        <v>0</v>
      </c>
      <c r="T446" s="33">
        <f ca="1">N446*Drivers!$D$3</f>
        <v>32.5</v>
      </c>
      <c r="U446" s="33">
        <f ca="1">O446*Drivers!$D$3</f>
        <v>0</v>
      </c>
      <c r="V446" s="33">
        <f ca="1">P446*Drivers!$D$3</f>
        <v>32.5</v>
      </c>
      <c r="W446" s="33">
        <f>Q446*Drivers!$D$3</f>
        <v>0</v>
      </c>
      <c r="X446" s="33">
        <f ca="1">R446*J446</f>
        <v>27.67</v>
      </c>
      <c r="Y446" s="33">
        <f ca="1">SUM(S446:X446)</f>
        <v>92.67</v>
      </c>
      <c r="Z446">
        <f ca="1">S446*($L446+1)</f>
        <v>0</v>
      </c>
      <c r="AA446">
        <f t="shared" ca="1" si="199"/>
        <v>47.125</v>
      </c>
      <c r="AB446">
        <f t="shared" ca="1" si="200"/>
        <v>0</v>
      </c>
      <c r="AC446">
        <f t="shared" ca="1" si="201"/>
        <v>47.125</v>
      </c>
      <c r="AD446">
        <f t="shared" si="202"/>
        <v>0</v>
      </c>
      <c r="AE446">
        <f ca="1">X446*(K446+1)</f>
        <v>34.587500000000006</v>
      </c>
      <c r="AF446">
        <f ca="1">SUM(Z446:AE446)</f>
        <v>128.83750000000001</v>
      </c>
    </row>
    <row r="447" spans="1:32" s="7" customFormat="1">
      <c r="B447" s="7" t="s">
        <v>3178</v>
      </c>
      <c r="C447" s="7">
        <v>1</v>
      </c>
      <c r="D447" s="7">
        <v>1</v>
      </c>
      <c r="K447" s="18"/>
      <c r="L447" s="18"/>
      <c r="M447" s="36">
        <f ca="1">SUM(M448:M449)</f>
        <v>0</v>
      </c>
      <c r="N447" s="36">
        <f ca="1">SUM(N448:N449)</f>
        <v>1</v>
      </c>
      <c r="O447" s="36">
        <f ca="1">SUM(O448:O449)</f>
        <v>0</v>
      </c>
      <c r="P447" s="36">
        <f ca="1">SUM(P448:P449)</f>
        <v>1</v>
      </c>
      <c r="Q447" s="36">
        <f>SUM(Q448:Q449)</f>
        <v>0</v>
      </c>
      <c r="R447" s="36"/>
      <c r="S447" s="35">
        <f t="shared" ref="S447:AF447" ca="1" si="311">SUM(S448:S449)</f>
        <v>0</v>
      </c>
      <c r="T447" s="35">
        <f t="shared" ca="1" si="311"/>
        <v>65</v>
      </c>
      <c r="U447" s="35">
        <f ca="1">SUM(U448:U449)</f>
        <v>0</v>
      </c>
      <c r="V447" s="35">
        <f t="shared" ca="1" si="311"/>
        <v>65</v>
      </c>
      <c r="W447" s="35">
        <f>SUM(W448:W449)</f>
        <v>0</v>
      </c>
      <c r="X447" s="35">
        <f t="shared" ca="1" si="311"/>
        <v>75.400000000000006</v>
      </c>
      <c r="Y447" s="35">
        <f t="shared" ca="1" si="311"/>
        <v>205.4</v>
      </c>
      <c r="Z447" s="7">
        <f t="shared" ca="1" si="311"/>
        <v>0</v>
      </c>
      <c r="AA447" s="7">
        <f t="shared" ca="1" si="311"/>
        <v>94.25</v>
      </c>
      <c r="AB447" s="7">
        <f ca="1">SUM(AB448:AB449)</f>
        <v>0</v>
      </c>
      <c r="AC447" s="7">
        <f t="shared" ca="1" si="311"/>
        <v>94.25</v>
      </c>
      <c r="AD447" s="7">
        <f>SUM(AD448:AD449)</f>
        <v>0</v>
      </c>
      <c r="AE447" s="7">
        <f t="shared" ca="1" si="311"/>
        <v>94.25</v>
      </c>
      <c r="AF447" s="7">
        <f t="shared" ca="1" si="311"/>
        <v>282.75</v>
      </c>
    </row>
    <row r="448" spans="1:32">
      <c r="A448" t="str" cm="1">
        <f t="array" ref="A448">IF(ISBLANK($F448),"",INDEX(CVCompList[ID],_xlfn.XMATCH($F448,CVCompList[items],0)))</f>
        <v>CE2851</v>
      </c>
      <c r="E448">
        <v>1</v>
      </c>
      <c r="F448" t="s">
        <v>3023</v>
      </c>
      <c r="G448">
        <v>2</v>
      </c>
      <c r="H448">
        <v>2</v>
      </c>
      <c r="I448">
        <f ca="1">IF(ISBLANK(G448),"",G448*OFFSET(I448,-E448,-6))</f>
        <v>2</v>
      </c>
      <c r="J448">
        <f ca="1">IF(ISBLANK(H448),"",H448*OFFSET(J448,-E448,-6))</f>
        <v>2</v>
      </c>
      <c r="K448" s="10">
        <f>Drivers!$B$11</f>
        <v>0.25</v>
      </c>
      <c r="L448" s="10">
        <f>Drivers!$B$12</f>
        <v>0.45</v>
      </c>
      <c r="M448" s="37" cm="1">
        <f t="array" aca="1" ref="M448" ca="1">IF(ISBLANK($F448),"",INDEX(CVCompList[Design
'[h']],_xlfn.XMATCH($F448,CVCompList[items],0)))*I448</f>
        <v>0</v>
      </c>
      <c r="N448" s="37" cm="1">
        <f t="array" aca="1" ref="N448" ca="1">IF(ISBLANK($F448),"",INDEX(CVCompList[Construction
'[h']],_xlfn.XMATCH($F448,CVCompList[items],0)))*J448</f>
        <v>1</v>
      </c>
      <c r="O448" s="37" cm="1">
        <f t="array" aca="1" ref="O448" ca="1">IF(ISBLANK($F448),"",INDEX(CVCompList[Debug/Tryout '[h']],_xlfn.XMATCH($F448,CVCompList[items],0)))*J448</f>
        <v>0</v>
      </c>
      <c r="P448" s="37" cm="1">
        <f t="array" aca="1" ref="P448" ca="1">IF(ISBLANK($F448),"",INDEX(CVCompList[Installation
'[h']],_xlfn.XMATCH($F448,CVCompList[items],0)))*J448</f>
        <v>1</v>
      </c>
      <c r="Q448" s="37" cm="1">
        <f t="array" ref="Q448">IF(ISBLANK($F448),"",INDEX(CVCompList[Start up @ Client '[h']],_xlfn.XMATCH($F448,CVCompList[items],0)))*K448</f>
        <v>0</v>
      </c>
      <c r="R448" s="37" cm="1">
        <f t="array" ref="R448">IF(ISBLANK($F448),"",INDEX(CVCompList[Materail
Rate
 '[$/qua']],_xlfn.XMATCH($F448,CVCompList[items],0)))</f>
        <v>37.28</v>
      </c>
      <c r="S448" s="33">
        <f ca="1">M448*Drivers!$D$3</f>
        <v>0</v>
      </c>
      <c r="T448" s="33">
        <f ca="1">N448*Drivers!$D$3</f>
        <v>65</v>
      </c>
      <c r="U448" s="33">
        <f ca="1">O448*Drivers!$D$3</f>
        <v>0</v>
      </c>
      <c r="V448" s="33">
        <f ca="1">P448*Drivers!$D$3</f>
        <v>65</v>
      </c>
      <c r="W448" s="33">
        <f>Q448*Drivers!$D$3</f>
        <v>0</v>
      </c>
      <c r="X448" s="33">
        <f ca="1">R448*J448</f>
        <v>74.56</v>
      </c>
      <c r="Y448" s="33">
        <f ca="1">SUM(S448:X448)</f>
        <v>204.56</v>
      </c>
      <c r="Z448">
        <f ca="1">S448*($L448+1)</f>
        <v>0</v>
      </c>
      <c r="AA448">
        <f t="shared" ca="1" si="199"/>
        <v>94.25</v>
      </c>
      <c r="AB448">
        <f t="shared" ca="1" si="200"/>
        <v>0</v>
      </c>
      <c r="AC448">
        <f t="shared" ca="1" si="201"/>
        <v>94.25</v>
      </c>
      <c r="AD448">
        <f t="shared" si="202"/>
        <v>0</v>
      </c>
      <c r="AE448">
        <f ca="1">X448*(K448+1)</f>
        <v>93.2</v>
      </c>
      <c r="AF448">
        <f ca="1">SUM(Z448:AE448)</f>
        <v>281.7</v>
      </c>
    </row>
    <row r="449" spans="1:32">
      <c r="A449" t="str" cm="1">
        <f t="array" ref="A449">IF(ISBLANK($F449),"",INDEX(CVCompList[ID],_xlfn.XMATCH($F449,CVCompList[items],0)))</f>
        <v>CE2860</v>
      </c>
      <c r="E449">
        <v>2</v>
      </c>
      <c r="F449" t="s">
        <v>3032</v>
      </c>
      <c r="G449">
        <v>2</v>
      </c>
      <c r="H449">
        <v>2</v>
      </c>
      <c r="I449">
        <f ca="1">IF(ISBLANK(G449),"",G449*OFFSET(I449,-E449,-6))</f>
        <v>2</v>
      </c>
      <c r="J449">
        <f ca="1">IF(ISBLANK(H449),"",H449*OFFSET(J449,-E449,-6))</f>
        <v>2</v>
      </c>
      <c r="K449" s="10">
        <f>Drivers!$B$11</f>
        <v>0.25</v>
      </c>
      <c r="L449" s="10">
        <f>Drivers!$B$12</f>
        <v>0.45</v>
      </c>
      <c r="M449" s="37" cm="1">
        <f t="array" aca="1" ref="M449" ca="1">IF(ISBLANK($F449),"",INDEX(CVCompList[Design
'[h']],_xlfn.XMATCH($F449,CVCompList[items],0)))*I449</f>
        <v>0</v>
      </c>
      <c r="N449" s="37" cm="1">
        <f t="array" aca="1" ref="N449" ca="1">IF(ISBLANK($F449),"",INDEX(CVCompList[Construction
'[h']],_xlfn.XMATCH($F449,CVCompList[items],0)))*J449</f>
        <v>0</v>
      </c>
      <c r="O449" s="37" cm="1">
        <f t="array" aca="1" ref="O449" ca="1">IF(ISBLANK($F449),"",INDEX(CVCompList[Debug/Tryout '[h']],_xlfn.XMATCH($F449,CVCompList[items],0)))*J449</f>
        <v>0</v>
      </c>
      <c r="P449" s="37" cm="1">
        <f t="array" aca="1" ref="P449" ca="1">IF(ISBLANK($F449),"",INDEX(CVCompList[Installation
'[h']],_xlfn.XMATCH($F449,CVCompList[items],0)))*J449</f>
        <v>0</v>
      </c>
      <c r="Q449" s="37" cm="1">
        <f t="array" ref="Q449">IF(ISBLANK($F449),"",INDEX(CVCompList[Start up @ Client '[h']],_xlfn.XMATCH($F449,CVCompList[items],0)))*K449</f>
        <v>0</v>
      </c>
      <c r="R449" s="37" cm="1">
        <f t="array" ref="R449">IF(ISBLANK($F449),"",INDEX(CVCompList[Materail
Rate
 '[$/qua']],_xlfn.XMATCH($F449,CVCompList[items],0)))</f>
        <v>0.42</v>
      </c>
      <c r="S449" s="33">
        <f ca="1">M449*Drivers!$D$3</f>
        <v>0</v>
      </c>
      <c r="T449" s="33">
        <f ca="1">N449*Drivers!$D$3</f>
        <v>0</v>
      </c>
      <c r="U449" s="33">
        <f ca="1">O449*Drivers!$D$3</f>
        <v>0</v>
      </c>
      <c r="V449" s="33">
        <f ca="1">P449*Drivers!$D$3</f>
        <v>0</v>
      </c>
      <c r="W449" s="33">
        <f>Q449*Drivers!$D$3</f>
        <v>0</v>
      </c>
      <c r="X449" s="33">
        <f ca="1">R449*J449</f>
        <v>0.84</v>
      </c>
      <c r="Y449" s="33">
        <f ca="1">SUM(S449:X449)</f>
        <v>0.84</v>
      </c>
      <c r="Z449">
        <f ca="1">S449*($L449+1)</f>
        <v>0</v>
      </c>
      <c r="AA449">
        <f t="shared" ca="1" si="199"/>
        <v>0</v>
      </c>
      <c r="AB449">
        <f t="shared" ca="1" si="200"/>
        <v>0</v>
      </c>
      <c r="AC449">
        <f t="shared" ca="1" si="201"/>
        <v>0</v>
      </c>
      <c r="AD449">
        <f t="shared" si="202"/>
        <v>0</v>
      </c>
      <c r="AE449">
        <f ca="1">X449*(K449+1)</f>
        <v>1.05</v>
      </c>
      <c r="AF449">
        <f ca="1">SUM(Z449:AE449)</f>
        <v>1.05</v>
      </c>
    </row>
    <row r="450" spans="1:32" s="7" customFormat="1">
      <c r="B450" s="7" t="s">
        <v>3179</v>
      </c>
      <c r="C450" s="7">
        <v>1</v>
      </c>
      <c r="D450" s="7">
        <v>1</v>
      </c>
      <c r="K450" s="18"/>
      <c r="L450" s="18"/>
      <c r="M450" s="36">
        <f ca="1">SUM(M451:M452)</f>
        <v>0</v>
      </c>
      <c r="N450" s="36">
        <f ca="1">SUM(N451:N452)</f>
        <v>3.75</v>
      </c>
      <c r="O450" s="36">
        <f ca="1">SUM(O451:O452)</f>
        <v>0</v>
      </c>
      <c r="P450" s="36">
        <f ca="1">SUM(P451:P452)</f>
        <v>3.75</v>
      </c>
      <c r="Q450" s="36">
        <f>SUM(Q451:Q452)</f>
        <v>0</v>
      </c>
      <c r="R450" s="36"/>
      <c r="S450" s="35">
        <f t="shared" ref="S450:AF450" ca="1" si="312">SUM(S451:S452)</f>
        <v>0</v>
      </c>
      <c r="T450" s="35">
        <f t="shared" ca="1" si="312"/>
        <v>243.75</v>
      </c>
      <c r="U450" s="35">
        <f ca="1">SUM(U451:U452)</f>
        <v>0</v>
      </c>
      <c r="V450" s="35">
        <f t="shared" ca="1" si="312"/>
        <v>243.75</v>
      </c>
      <c r="W450" s="35">
        <f>SUM(W451:W452)</f>
        <v>0</v>
      </c>
      <c r="X450" s="35">
        <f t="shared" ca="1" si="312"/>
        <v>106.42</v>
      </c>
      <c r="Y450" s="35">
        <f t="shared" ca="1" si="312"/>
        <v>593.91999999999996</v>
      </c>
      <c r="Z450" s="7">
        <f t="shared" ca="1" si="312"/>
        <v>0</v>
      </c>
      <c r="AA450" s="7">
        <f t="shared" ca="1" si="312"/>
        <v>353.4375</v>
      </c>
      <c r="AB450" s="7">
        <f ca="1">SUM(AB451:AB452)</f>
        <v>0</v>
      </c>
      <c r="AC450" s="7">
        <f t="shared" ca="1" si="312"/>
        <v>353.4375</v>
      </c>
      <c r="AD450" s="7">
        <f>SUM(AD451:AD452)</f>
        <v>0</v>
      </c>
      <c r="AE450" s="7">
        <f t="shared" ca="1" si="312"/>
        <v>133.02500000000001</v>
      </c>
      <c r="AF450" s="7">
        <f t="shared" ca="1" si="312"/>
        <v>839.9</v>
      </c>
    </row>
    <row r="451" spans="1:32">
      <c r="A451" t="str" cm="1">
        <f t="array" ref="A451">IF(ISBLANK($F451),"",INDEX(CVCompList[ID],_xlfn.XMATCH($F451,CVCompList[items],0)))</f>
        <v>CE2861</v>
      </c>
      <c r="E451">
        <v>1</v>
      </c>
      <c r="F451" t="s">
        <v>3033</v>
      </c>
      <c r="G451">
        <v>1</v>
      </c>
      <c r="H451">
        <v>1</v>
      </c>
      <c r="I451">
        <f ca="1">IF(ISBLANK(G451),"",G451*OFFSET(I451,-E451,-6))</f>
        <v>1</v>
      </c>
      <c r="J451">
        <f ca="1">IF(ISBLANK(H451),"",H451*OFFSET(J451,-E451,-6))</f>
        <v>1</v>
      </c>
      <c r="K451" s="10">
        <f>Drivers!$B$11</f>
        <v>0.25</v>
      </c>
      <c r="L451" s="10">
        <f>Drivers!$B$12</f>
        <v>0.45</v>
      </c>
      <c r="M451" s="37" cm="1">
        <f t="array" aca="1" ref="M451" ca="1">IF(ISBLANK($F451),"",INDEX(CVCompList[Design
'[h']],_xlfn.XMATCH($F451,CVCompList[items],0)))*I451</f>
        <v>0</v>
      </c>
      <c r="N451" s="37" cm="1">
        <f t="array" aca="1" ref="N451" ca="1">IF(ISBLANK($F451),"",INDEX(CVCompList[Construction
'[h']],_xlfn.XMATCH($F451,CVCompList[items],0)))*J451</f>
        <v>3.25</v>
      </c>
      <c r="O451" s="37" cm="1">
        <f t="array" aca="1" ref="O451" ca="1">IF(ISBLANK($F451),"",INDEX(CVCompList[Debug/Tryout '[h']],_xlfn.XMATCH($F451,CVCompList[items],0)))*J451</f>
        <v>0</v>
      </c>
      <c r="P451" s="37" cm="1">
        <f t="array" aca="1" ref="P451" ca="1">IF(ISBLANK($F451),"",INDEX(CVCompList[Installation
'[h']],_xlfn.XMATCH($F451,CVCompList[items],0)))*J451</f>
        <v>3.25</v>
      </c>
      <c r="Q451" s="37" cm="1">
        <f t="array" ref="Q451">IF(ISBLANK($F451),"",INDEX(CVCompList[Start up @ Client '[h']],_xlfn.XMATCH($F451,CVCompList[items],0)))*K451</f>
        <v>0</v>
      </c>
      <c r="R451" s="37" cm="1">
        <f t="array" ref="R451">IF(ISBLANK($F451),"",INDEX(CVCompList[Materail
Rate
 '[$/qua']],_xlfn.XMATCH($F451,CVCompList[items],0)))</f>
        <v>78.75</v>
      </c>
      <c r="S451" s="33">
        <f ca="1">M451*Drivers!$D$3</f>
        <v>0</v>
      </c>
      <c r="T451" s="33">
        <f ca="1">N451*Drivers!$D$3</f>
        <v>211.25</v>
      </c>
      <c r="U451" s="33">
        <f ca="1">O451*Drivers!$D$3</f>
        <v>0</v>
      </c>
      <c r="V451" s="33">
        <f ca="1">P451*Drivers!$D$3</f>
        <v>211.25</v>
      </c>
      <c r="W451" s="33">
        <f>Q451*Drivers!$D$3</f>
        <v>0</v>
      </c>
      <c r="X451" s="33">
        <f ca="1">R451*J451</f>
        <v>78.75</v>
      </c>
      <c r="Y451" s="33">
        <f ca="1">SUM(S451:X451)</f>
        <v>501.25</v>
      </c>
      <c r="Z451">
        <f ca="1">S451*($L451+1)</f>
        <v>0</v>
      </c>
      <c r="AA451">
        <f t="shared" ca="1" si="199"/>
        <v>306.3125</v>
      </c>
      <c r="AB451">
        <f t="shared" ca="1" si="200"/>
        <v>0</v>
      </c>
      <c r="AC451">
        <f t="shared" ca="1" si="201"/>
        <v>306.3125</v>
      </c>
      <c r="AD451">
        <f t="shared" si="202"/>
        <v>0</v>
      </c>
      <c r="AE451">
        <f ca="1">X451*(K451+1)</f>
        <v>98.4375</v>
      </c>
      <c r="AF451">
        <f ca="1">SUM(Z451:AE451)</f>
        <v>711.0625</v>
      </c>
    </row>
    <row r="452" spans="1:32">
      <c r="A452" t="str" cm="1">
        <f t="array" ref="A452">IF(ISBLANK($F452),"",INDEX(CVCompList[ID],_xlfn.XMATCH($F452,CVCompList[items],0)))</f>
        <v>CE2858</v>
      </c>
      <c r="E452">
        <v>2</v>
      </c>
      <c r="F452" t="s">
        <v>3030</v>
      </c>
      <c r="G452">
        <v>1</v>
      </c>
      <c r="H452">
        <v>1</v>
      </c>
      <c r="I452">
        <f ca="1">IF(ISBLANK(G452),"",G452*OFFSET(I452,-E452,-6))</f>
        <v>1</v>
      </c>
      <c r="J452">
        <f ca="1">IF(ISBLANK(H452),"",H452*OFFSET(J452,-E452,-6))</f>
        <v>1</v>
      </c>
      <c r="K452" s="10">
        <f>Drivers!$B$11</f>
        <v>0.25</v>
      </c>
      <c r="L452" s="10">
        <f>Drivers!$B$12</f>
        <v>0.45</v>
      </c>
      <c r="M452" s="37" cm="1">
        <f t="array" aca="1" ref="M452" ca="1">IF(ISBLANK($F452),"",INDEX(CVCompList[Design
'[h']],_xlfn.XMATCH($F452,CVCompList[items],0)))*I452</f>
        <v>0</v>
      </c>
      <c r="N452" s="37" cm="1">
        <f t="array" aca="1" ref="N452" ca="1">IF(ISBLANK($F452),"",INDEX(CVCompList[Construction
'[h']],_xlfn.XMATCH($F452,CVCompList[items],0)))*J452</f>
        <v>0.5</v>
      </c>
      <c r="O452" s="37" cm="1">
        <f t="array" aca="1" ref="O452" ca="1">IF(ISBLANK($F452),"",INDEX(CVCompList[Debug/Tryout '[h']],_xlfn.XMATCH($F452,CVCompList[items],0)))*J452</f>
        <v>0</v>
      </c>
      <c r="P452" s="37" cm="1">
        <f t="array" aca="1" ref="P452" ca="1">IF(ISBLANK($F452),"",INDEX(CVCompList[Installation
'[h']],_xlfn.XMATCH($F452,CVCompList[items],0)))*J452</f>
        <v>0.5</v>
      </c>
      <c r="Q452" s="37" cm="1">
        <f t="array" ref="Q452">IF(ISBLANK($F452),"",INDEX(CVCompList[Start up @ Client '[h']],_xlfn.XMATCH($F452,CVCompList[items],0)))*K452</f>
        <v>0</v>
      </c>
      <c r="R452" s="37" cm="1">
        <f t="array" ref="R452">IF(ISBLANK($F452),"",INDEX(CVCompList[Materail
Rate
 '[$/qua']],_xlfn.XMATCH($F452,CVCompList[items],0)))</f>
        <v>27.67</v>
      </c>
      <c r="S452" s="33">
        <f ca="1">M452*Drivers!$D$3</f>
        <v>0</v>
      </c>
      <c r="T452" s="33">
        <f ca="1">N452*Drivers!$D$3</f>
        <v>32.5</v>
      </c>
      <c r="U452" s="33">
        <f ca="1">O452*Drivers!$D$3</f>
        <v>0</v>
      </c>
      <c r="V452" s="33">
        <f ca="1">P452*Drivers!$D$3</f>
        <v>32.5</v>
      </c>
      <c r="W452" s="33">
        <f>Q452*Drivers!$D$3</f>
        <v>0</v>
      </c>
      <c r="X452" s="33">
        <f ca="1">R452*J452</f>
        <v>27.67</v>
      </c>
      <c r="Y452" s="33">
        <f ca="1">SUM(S452:X452)</f>
        <v>92.67</v>
      </c>
      <c r="Z452">
        <f ca="1">S452*($L452+1)</f>
        <v>0</v>
      </c>
      <c r="AA452">
        <f t="shared" ca="1" si="199"/>
        <v>47.125</v>
      </c>
      <c r="AB452">
        <f t="shared" ca="1" si="200"/>
        <v>0</v>
      </c>
      <c r="AC452">
        <f t="shared" ca="1" si="201"/>
        <v>47.125</v>
      </c>
      <c r="AD452">
        <f t="shared" si="202"/>
        <v>0</v>
      </c>
      <c r="AE452">
        <f ca="1">X452*(K452+1)</f>
        <v>34.587500000000006</v>
      </c>
      <c r="AF452">
        <f ca="1">SUM(Z452:AE452)</f>
        <v>128.83750000000001</v>
      </c>
    </row>
    <row r="453" spans="1:32" s="7" customFormat="1">
      <c r="B453" s="7" t="s">
        <v>3180</v>
      </c>
      <c r="C453" s="7">
        <v>1</v>
      </c>
      <c r="D453" s="7">
        <v>1</v>
      </c>
      <c r="K453" s="18"/>
      <c r="L453" s="18"/>
      <c r="M453" s="36">
        <f ca="1">SUM(M454:M455)</f>
        <v>0</v>
      </c>
      <c r="N453" s="36">
        <f ca="1">SUM(N454:N455)</f>
        <v>3.75</v>
      </c>
      <c r="O453" s="36">
        <f ca="1">SUM(O454:O455)</f>
        <v>0</v>
      </c>
      <c r="P453" s="36">
        <f ca="1">SUM(P454:P455)</f>
        <v>3.75</v>
      </c>
      <c r="Q453" s="36">
        <f>SUM(Q454:Q455)</f>
        <v>0</v>
      </c>
      <c r="R453" s="36"/>
      <c r="S453" s="35">
        <f t="shared" ref="S453:AF453" ca="1" si="313">SUM(S454:S455)</f>
        <v>0</v>
      </c>
      <c r="T453" s="35">
        <f t="shared" ca="1" si="313"/>
        <v>243.75</v>
      </c>
      <c r="U453" s="35">
        <f ca="1">SUM(U454:U455)</f>
        <v>0</v>
      </c>
      <c r="V453" s="35">
        <f t="shared" ca="1" si="313"/>
        <v>243.75</v>
      </c>
      <c r="W453" s="35">
        <f>SUM(W454:W455)</f>
        <v>0</v>
      </c>
      <c r="X453" s="35">
        <f t="shared" ca="1" si="313"/>
        <v>308.67</v>
      </c>
      <c r="Y453" s="35">
        <f t="shared" ca="1" si="313"/>
        <v>796.17</v>
      </c>
      <c r="Z453" s="7">
        <f t="shared" ca="1" si="313"/>
        <v>0</v>
      </c>
      <c r="AA453" s="7">
        <f t="shared" ca="1" si="313"/>
        <v>353.4375</v>
      </c>
      <c r="AB453" s="7">
        <f ca="1">SUM(AB454:AB455)</f>
        <v>0</v>
      </c>
      <c r="AC453" s="7">
        <f t="shared" ca="1" si="313"/>
        <v>353.4375</v>
      </c>
      <c r="AD453" s="7">
        <f>SUM(AD454:AD455)</f>
        <v>0</v>
      </c>
      <c r="AE453" s="7">
        <f t="shared" ca="1" si="313"/>
        <v>385.83749999999998</v>
      </c>
      <c r="AF453" s="7">
        <f t="shared" ca="1" si="313"/>
        <v>1092.7125000000001</v>
      </c>
    </row>
    <row r="454" spans="1:32">
      <c r="A454" t="str" cm="1">
        <f t="array" ref="A454">IF(ISBLANK($F454),"",INDEX(CVCompList[ID],_xlfn.XMATCH($F454,CVCompList[items],0)))</f>
        <v>CE2862</v>
      </c>
      <c r="E454">
        <v>1</v>
      </c>
      <c r="F454" t="s">
        <v>3034</v>
      </c>
      <c r="G454">
        <v>1</v>
      </c>
      <c r="H454">
        <v>1</v>
      </c>
      <c r="I454">
        <f ca="1">IF(ISBLANK(G454),"",G454*OFFSET(I454,-E454,-6))</f>
        <v>1</v>
      </c>
      <c r="J454">
        <f ca="1">IF(ISBLANK(H454),"",H454*OFFSET(J454,-E454,-6))</f>
        <v>1</v>
      </c>
      <c r="K454" s="10">
        <f>Drivers!$B$11</f>
        <v>0.25</v>
      </c>
      <c r="L454" s="10">
        <f>Drivers!$B$12</f>
        <v>0.45</v>
      </c>
      <c r="M454" s="37" cm="1">
        <f t="array" aca="1" ref="M454" ca="1">IF(ISBLANK($F454),"",INDEX(CVCompList[Design
'[h']],_xlfn.XMATCH($F454,CVCompList[items],0)))*I454</f>
        <v>0</v>
      </c>
      <c r="N454" s="37" cm="1">
        <f t="array" aca="1" ref="N454" ca="1">IF(ISBLANK($F454),"",INDEX(CVCompList[Construction
'[h']],_xlfn.XMATCH($F454,CVCompList[items],0)))*J454</f>
        <v>3.25</v>
      </c>
      <c r="O454" s="37" cm="1">
        <f t="array" aca="1" ref="O454" ca="1">IF(ISBLANK($F454),"",INDEX(CVCompList[Debug/Tryout '[h']],_xlfn.XMATCH($F454,CVCompList[items],0)))*J454</f>
        <v>0</v>
      </c>
      <c r="P454" s="37" cm="1">
        <f t="array" aca="1" ref="P454" ca="1">IF(ISBLANK($F454),"",INDEX(CVCompList[Installation
'[h']],_xlfn.XMATCH($F454,CVCompList[items],0)))*J454</f>
        <v>3.25</v>
      </c>
      <c r="Q454" s="37" cm="1">
        <f t="array" ref="Q454">IF(ISBLANK($F454),"",INDEX(CVCompList[Start up @ Client '[h']],_xlfn.XMATCH($F454,CVCompList[items],0)))*K454</f>
        <v>0</v>
      </c>
      <c r="R454" s="37" cm="1">
        <f t="array" ref="R454">IF(ISBLANK($F454),"",INDEX(CVCompList[Materail
Rate
 '[$/qua']],_xlfn.XMATCH($F454,CVCompList[items],0)))</f>
        <v>281</v>
      </c>
      <c r="S454" s="33">
        <f ca="1">M454*Drivers!$D$3</f>
        <v>0</v>
      </c>
      <c r="T454" s="33">
        <f ca="1">N454*Drivers!$D$3</f>
        <v>211.25</v>
      </c>
      <c r="U454" s="33">
        <f ca="1">O454*Drivers!$D$3</f>
        <v>0</v>
      </c>
      <c r="V454" s="33">
        <f ca="1">P454*Drivers!$D$3</f>
        <v>211.25</v>
      </c>
      <c r="W454" s="33">
        <f>Q454*Drivers!$D$3</f>
        <v>0</v>
      </c>
      <c r="X454" s="33">
        <f ca="1">R454*J454</f>
        <v>281</v>
      </c>
      <c r="Y454" s="33">
        <f ca="1">SUM(S454:X454)</f>
        <v>703.5</v>
      </c>
      <c r="Z454">
        <f ca="1">S454*($L454+1)</f>
        <v>0</v>
      </c>
      <c r="AA454">
        <f t="shared" ca="1" si="199"/>
        <v>306.3125</v>
      </c>
      <c r="AB454">
        <f t="shared" ca="1" si="200"/>
        <v>0</v>
      </c>
      <c r="AC454">
        <f t="shared" ca="1" si="201"/>
        <v>306.3125</v>
      </c>
      <c r="AD454">
        <f t="shared" si="202"/>
        <v>0</v>
      </c>
      <c r="AE454">
        <f ca="1">X454*(K454+1)</f>
        <v>351.25</v>
      </c>
      <c r="AF454">
        <f ca="1">SUM(Z454:AE454)</f>
        <v>963.875</v>
      </c>
    </row>
    <row r="455" spans="1:32">
      <c r="A455" t="str" cm="1">
        <f t="array" ref="A455">IF(ISBLANK($F455),"",INDEX(CVCompList[ID],_xlfn.XMATCH($F455,CVCompList[items],0)))</f>
        <v>CE2858</v>
      </c>
      <c r="E455">
        <v>2</v>
      </c>
      <c r="F455" t="s">
        <v>3030</v>
      </c>
      <c r="G455">
        <v>1</v>
      </c>
      <c r="H455">
        <v>1</v>
      </c>
      <c r="I455">
        <f ca="1">IF(ISBLANK(G455),"",G455*OFFSET(I455,-E455,-6))</f>
        <v>1</v>
      </c>
      <c r="J455">
        <f ca="1">IF(ISBLANK(H455),"",H455*OFFSET(J455,-E455,-6))</f>
        <v>1</v>
      </c>
      <c r="K455" s="10">
        <f>Drivers!$B$11</f>
        <v>0.25</v>
      </c>
      <c r="L455" s="10">
        <f>Drivers!$B$12</f>
        <v>0.45</v>
      </c>
      <c r="M455" s="37" cm="1">
        <f t="array" aca="1" ref="M455" ca="1">IF(ISBLANK($F455),"",INDEX(CVCompList[Design
'[h']],_xlfn.XMATCH($F455,CVCompList[items],0)))*I455</f>
        <v>0</v>
      </c>
      <c r="N455" s="37" cm="1">
        <f t="array" aca="1" ref="N455" ca="1">IF(ISBLANK($F455),"",INDEX(CVCompList[Construction
'[h']],_xlfn.XMATCH($F455,CVCompList[items],0)))*J455</f>
        <v>0.5</v>
      </c>
      <c r="O455" s="37" cm="1">
        <f t="array" aca="1" ref="O455" ca="1">IF(ISBLANK($F455),"",INDEX(CVCompList[Debug/Tryout '[h']],_xlfn.XMATCH($F455,CVCompList[items],0)))*J455</f>
        <v>0</v>
      </c>
      <c r="P455" s="37" cm="1">
        <f t="array" aca="1" ref="P455" ca="1">IF(ISBLANK($F455),"",INDEX(CVCompList[Installation
'[h']],_xlfn.XMATCH($F455,CVCompList[items],0)))*J455</f>
        <v>0.5</v>
      </c>
      <c r="Q455" s="37" cm="1">
        <f t="array" ref="Q455">IF(ISBLANK($F455),"",INDEX(CVCompList[Start up @ Client '[h']],_xlfn.XMATCH($F455,CVCompList[items],0)))*K455</f>
        <v>0</v>
      </c>
      <c r="R455" s="37" cm="1">
        <f t="array" ref="R455">IF(ISBLANK($F455),"",INDEX(CVCompList[Materail
Rate
 '[$/qua']],_xlfn.XMATCH($F455,CVCompList[items],0)))</f>
        <v>27.67</v>
      </c>
      <c r="S455" s="33">
        <f ca="1">M455*Drivers!$D$3</f>
        <v>0</v>
      </c>
      <c r="T455" s="33">
        <f ca="1">N455*Drivers!$D$3</f>
        <v>32.5</v>
      </c>
      <c r="U455" s="33">
        <f ca="1">O455*Drivers!$D$3</f>
        <v>0</v>
      </c>
      <c r="V455" s="33">
        <f ca="1">P455*Drivers!$D$3</f>
        <v>32.5</v>
      </c>
      <c r="W455" s="33">
        <f>Q455*Drivers!$D$3</f>
        <v>0</v>
      </c>
      <c r="X455" s="33">
        <f ca="1">R455*J455</f>
        <v>27.67</v>
      </c>
      <c r="Y455" s="33">
        <f ca="1">SUM(S455:X455)</f>
        <v>92.67</v>
      </c>
      <c r="Z455">
        <f ca="1">S455*($L455+1)</f>
        <v>0</v>
      </c>
      <c r="AA455">
        <f t="shared" ca="1" si="199"/>
        <v>47.125</v>
      </c>
      <c r="AB455">
        <f t="shared" ca="1" si="200"/>
        <v>0</v>
      </c>
      <c r="AC455">
        <f t="shared" ca="1" si="201"/>
        <v>47.125</v>
      </c>
      <c r="AD455">
        <f t="shared" si="202"/>
        <v>0</v>
      </c>
      <c r="AE455">
        <f ca="1">X455*(K455+1)</f>
        <v>34.587500000000006</v>
      </c>
      <c r="AF455">
        <f ca="1">SUM(Z455:AE455)</f>
        <v>128.83750000000001</v>
      </c>
    </row>
    <row r="456" spans="1:32" s="7" customFormat="1">
      <c r="B456" s="7" t="s">
        <v>3181</v>
      </c>
      <c r="C456" s="7">
        <v>1</v>
      </c>
      <c r="D456" s="7">
        <v>1</v>
      </c>
      <c r="K456" s="18"/>
      <c r="L456" s="18"/>
      <c r="M456" s="36">
        <f ca="1">SUM(M457:M461)</f>
        <v>0</v>
      </c>
      <c r="N456" s="36">
        <f ca="1">SUM(N457:N461)</f>
        <v>0</v>
      </c>
      <c r="O456" s="36">
        <f ca="1">SUM(O457:O461)</f>
        <v>0</v>
      </c>
      <c r="P456" s="36">
        <f ca="1">SUM(P457:P461)</f>
        <v>0</v>
      </c>
      <c r="Q456" s="36">
        <f>SUM(Q457:Q461)</f>
        <v>0</v>
      </c>
      <c r="R456" s="36"/>
      <c r="S456" s="35">
        <f t="shared" ref="S456:AF456" ca="1" si="314">SUM(S457:S461)</f>
        <v>0</v>
      </c>
      <c r="T456" s="35">
        <f t="shared" ca="1" si="314"/>
        <v>0</v>
      </c>
      <c r="U456" s="35">
        <f ca="1">SUM(U457:U461)</f>
        <v>0</v>
      </c>
      <c r="V456" s="35">
        <f t="shared" ca="1" si="314"/>
        <v>0</v>
      </c>
      <c r="W456" s="35">
        <f>SUM(W457:W461)</f>
        <v>0</v>
      </c>
      <c r="X456" s="35">
        <f t="shared" ca="1" si="314"/>
        <v>734.3900000000001</v>
      </c>
      <c r="Y456" s="35">
        <f t="shared" ca="1" si="314"/>
        <v>734.3900000000001</v>
      </c>
      <c r="Z456" s="7">
        <f t="shared" ca="1" si="314"/>
        <v>0</v>
      </c>
      <c r="AA456" s="7">
        <f t="shared" ca="1" si="314"/>
        <v>0</v>
      </c>
      <c r="AB456" s="7">
        <f ca="1">SUM(AB457:AB461)</f>
        <v>0</v>
      </c>
      <c r="AC456" s="7">
        <f t="shared" ca="1" si="314"/>
        <v>0</v>
      </c>
      <c r="AD456" s="7">
        <f>SUM(AD457:AD461)</f>
        <v>0</v>
      </c>
      <c r="AE456" s="7">
        <f t="shared" ca="1" si="314"/>
        <v>917.98750000000007</v>
      </c>
      <c r="AF456" s="7">
        <f t="shared" ca="1" si="314"/>
        <v>917.98750000000007</v>
      </c>
    </row>
    <row r="457" spans="1:32">
      <c r="A457" t="str" cm="1">
        <f t="array" ref="A457">IF(ISBLANK($F457),"",INDEX(CVCompList[ID],_xlfn.XMATCH($F457,CVCompList[items],0)))</f>
        <v>CE2867</v>
      </c>
      <c r="E457">
        <v>1</v>
      </c>
      <c r="F457" t="s">
        <v>3039</v>
      </c>
      <c r="G457">
        <v>1</v>
      </c>
      <c r="H457">
        <v>1</v>
      </c>
      <c r="I457">
        <f ca="1">IF(ISBLANK(G457),"",G457*OFFSET(I457,-E457,-6))</f>
        <v>1</v>
      </c>
      <c r="J457">
        <f ca="1">IF(ISBLANK(H457),"",H457*OFFSET(J457,-E457,-6))</f>
        <v>1</v>
      </c>
      <c r="K457" s="10">
        <f>Drivers!$B$11</f>
        <v>0.25</v>
      </c>
      <c r="L457" s="10">
        <f>Drivers!$B$12</f>
        <v>0.45</v>
      </c>
      <c r="M457" s="37" cm="1">
        <f t="array" aca="1" ref="M457" ca="1">IF(ISBLANK($F457),"",INDEX(CVCompList[Design
'[h']],_xlfn.XMATCH($F457,CVCompList[items],0)))*I457</f>
        <v>0</v>
      </c>
      <c r="N457" s="37" cm="1">
        <f t="array" aca="1" ref="N457" ca="1">IF(ISBLANK($F457),"",INDEX(CVCompList[Construction
'[h']],_xlfn.XMATCH($F457,CVCompList[items],0)))*J457</f>
        <v>0</v>
      </c>
      <c r="O457" s="37" cm="1">
        <f t="array" aca="1" ref="O457" ca="1">IF(ISBLANK($F457),"",INDEX(CVCompList[Debug/Tryout '[h']],_xlfn.XMATCH($F457,CVCompList[items],0)))*J457</f>
        <v>0</v>
      </c>
      <c r="P457" s="37" cm="1">
        <f t="array" aca="1" ref="P457" ca="1">IF(ISBLANK($F457),"",INDEX(CVCompList[Installation
'[h']],_xlfn.XMATCH($F457,CVCompList[items],0)))*J457</f>
        <v>0</v>
      </c>
      <c r="Q457" s="37" cm="1">
        <f t="array" ref="Q457">IF(ISBLANK($F457),"",INDEX(CVCompList[Start up @ Client '[h']],_xlfn.XMATCH($F457,CVCompList[items],0)))*K457</f>
        <v>0</v>
      </c>
      <c r="R457" s="37" cm="1">
        <f t="array" ref="R457">IF(ISBLANK($F457),"",INDEX(CVCompList[Materail
Rate
 '[$/qua']],_xlfn.XMATCH($F457,CVCompList[items],0)))</f>
        <v>16.96</v>
      </c>
      <c r="S457" s="33">
        <f ca="1">M457*Drivers!$D$3</f>
        <v>0</v>
      </c>
      <c r="T457" s="33">
        <f ca="1">N457*Drivers!$D$3</f>
        <v>0</v>
      </c>
      <c r="U457" s="33">
        <f ca="1">O457*Drivers!$D$3</f>
        <v>0</v>
      </c>
      <c r="V457" s="33">
        <f ca="1">P457*Drivers!$D$3</f>
        <v>0</v>
      </c>
      <c r="W457" s="33">
        <f>Q457*Drivers!$D$3</f>
        <v>0</v>
      </c>
      <c r="X457" s="33">
        <f ca="1">R457*J457</f>
        <v>16.96</v>
      </c>
      <c r="Y457" s="33">
        <f ca="1">SUM(S457:X457)</f>
        <v>16.96</v>
      </c>
      <c r="Z457">
        <f ca="1">S457*($L457+1)</f>
        <v>0</v>
      </c>
      <c r="AA457">
        <f t="shared" ca="1" si="199"/>
        <v>0</v>
      </c>
      <c r="AB457">
        <f t="shared" ca="1" si="200"/>
        <v>0</v>
      </c>
      <c r="AC457">
        <f t="shared" ca="1" si="201"/>
        <v>0</v>
      </c>
      <c r="AD457">
        <f t="shared" si="202"/>
        <v>0</v>
      </c>
      <c r="AE457">
        <f ca="1">X457*(K457+1)</f>
        <v>21.200000000000003</v>
      </c>
      <c r="AF457">
        <f ca="1">SUM(Z457:AE457)</f>
        <v>21.200000000000003</v>
      </c>
    </row>
    <row r="458" spans="1:32">
      <c r="A458" t="str" cm="1">
        <f t="array" ref="A458">IF(ISBLANK($F458),"",INDEX(CVCompList[ID],_xlfn.XMATCH($F458,CVCompList[items],0)))</f>
        <v>CE2868</v>
      </c>
      <c r="E458">
        <v>2</v>
      </c>
      <c r="F458" t="s">
        <v>3040</v>
      </c>
      <c r="G458">
        <v>3</v>
      </c>
      <c r="H458">
        <v>3</v>
      </c>
      <c r="I458">
        <f ca="1">IF(ISBLANK(G458),"",G458*OFFSET(I458,-E458,-6))</f>
        <v>3</v>
      </c>
      <c r="J458">
        <f ca="1">IF(ISBLANK(H458),"",H458*OFFSET(J458,-E458,-6))</f>
        <v>3</v>
      </c>
      <c r="K458" s="10">
        <f>Drivers!$B$11</f>
        <v>0.25</v>
      </c>
      <c r="L458" s="10">
        <f>Drivers!$B$12</f>
        <v>0.45</v>
      </c>
      <c r="M458" s="37" cm="1">
        <f t="array" aca="1" ref="M458" ca="1">IF(ISBLANK($F458),"",INDEX(CVCompList[Design
'[h']],_xlfn.XMATCH($F458,CVCompList[items],0)))*I458</f>
        <v>0</v>
      </c>
      <c r="N458" s="37" cm="1">
        <f t="array" aca="1" ref="N458" ca="1">IF(ISBLANK($F458),"",INDEX(CVCompList[Construction
'[h']],_xlfn.XMATCH($F458,CVCompList[items],0)))*J458</f>
        <v>0</v>
      </c>
      <c r="O458" s="37" cm="1">
        <f t="array" aca="1" ref="O458" ca="1">IF(ISBLANK($F458),"",INDEX(CVCompList[Debug/Tryout '[h']],_xlfn.XMATCH($F458,CVCompList[items],0)))*J458</f>
        <v>0</v>
      </c>
      <c r="P458" s="37" cm="1">
        <f t="array" aca="1" ref="P458" ca="1">IF(ISBLANK($F458),"",INDEX(CVCompList[Installation
'[h']],_xlfn.XMATCH($F458,CVCompList[items],0)))*J458</f>
        <v>0</v>
      </c>
      <c r="Q458" s="37" cm="1">
        <f t="array" ref="Q458">IF(ISBLANK($F458),"",INDEX(CVCompList[Start up @ Client '[h']],_xlfn.XMATCH($F458,CVCompList[items],0)))*K458</f>
        <v>0</v>
      </c>
      <c r="R458" s="37" cm="1">
        <f t="array" ref="R458">IF(ISBLANK($F458),"",INDEX(CVCompList[Materail
Rate
 '[$/qua']],_xlfn.XMATCH($F458,CVCompList[items],0)))</f>
        <v>30.53</v>
      </c>
      <c r="S458" s="33">
        <f ca="1">M458*Drivers!$D$3</f>
        <v>0</v>
      </c>
      <c r="T458" s="33">
        <f ca="1">N458*Drivers!$D$3</f>
        <v>0</v>
      </c>
      <c r="U458" s="33">
        <f ca="1">O458*Drivers!$D$3</f>
        <v>0</v>
      </c>
      <c r="V458" s="33">
        <f ca="1">P458*Drivers!$D$3</f>
        <v>0</v>
      </c>
      <c r="W458" s="33">
        <f>Q458*Drivers!$D$3</f>
        <v>0</v>
      </c>
      <c r="X458" s="33">
        <f ca="1">R458*J458</f>
        <v>91.59</v>
      </c>
      <c r="Y458" s="33">
        <f ca="1">SUM(S458:X458)</f>
        <v>91.59</v>
      </c>
      <c r="Z458">
        <f ca="1">S458*($L458+1)</f>
        <v>0</v>
      </c>
      <c r="AA458">
        <f t="shared" ca="1" si="199"/>
        <v>0</v>
      </c>
      <c r="AB458">
        <f t="shared" ca="1" si="200"/>
        <v>0</v>
      </c>
      <c r="AC458">
        <f t="shared" ca="1" si="201"/>
        <v>0</v>
      </c>
      <c r="AD458">
        <f t="shared" si="202"/>
        <v>0</v>
      </c>
      <c r="AE458">
        <f ca="1">X458*(K458+1)</f>
        <v>114.48750000000001</v>
      </c>
      <c r="AF458">
        <f ca="1">SUM(Z458:AE458)</f>
        <v>114.48750000000001</v>
      </c>
    </row>
    <row r="459" spans="1:32">
      <c r="A459" t="str" cm="1">
        <f t="array" ref="A459">IF(ISBLANK($F459),"",INDEX(CVCompList[ID],_xlfn.XMATCH($F459,CVCompList[items],0)))</f>
        <v>CE2869</v>
      </c>
      <c r="E459">
        <v>3</v>
      </c>
      <c r="F459" t="s">
        <v>3041</v>
      </c>
      <c r="G459">
        <v>3</v>
      </c>
      <c r="H459">
        <v>3</v>
      </c>
      <c r="I459">
        <f ca="1">IF(ISBLANK(G459),"",G459*OFFSET(I459,-E459,-6))</f>
        <v>3</v>
      </c>
      <c r="J459">
        <f ca="1">IF(ISBLANK(H459),"",H459*OFFSET(J459,-E459,-6))</f>
        <v>3</v>
      </c>
      <c r="K459" s="10">
        <f>Drivers!$B$11</f>
        <v>0.25</v>
      </c>
      <c r="L459" s="10">
        <f>Drivers!$B$12</f>
        <v>0.45</v>
      </c>
      <c r="M459" s="37" cm="1">
        <f t="array" aca="1" ref="M459" ca="1">IF(ISBLANK($F459),"",INDEX(CVCompList[Design
'[h']],_xlfn.XMATCH($F459,CVCompList[items],0)))*I459</f>
        <v>0</v>
      </c>
      <c r="N459" s="37" cm="1">
        <f t="array" aca="1" ref="N459" ca="1">IF(ISBLANK($F459),"",INDEX(CVCompList[Construction
'[h']],_xlfn.XMATCH($F459,CVCompList[items],0)))*J459</f>
        <v>0</v>
      </c>
      <c r="O459" s="37" cm="1">
        <f t="array" aca="1" ref="O459" ca="1">IF(ISBLANK($F459),"",INDEX(CVCompList[Debug/Tryout '[h']],_xlfn.XMATCH($F459,CVCompList[items],0)))*J459</f>
        <v>0</v>
      </c>
      <c r="P459" s="37" cm="1">
        <f t="array" aca="1" ref="P459" ca="1">IF(ISBLANK($F459),"",INDEX(CVCompList[Installation
'[h']],_xlfn.XMATCH($F459,CVCompList[items],0)))*J459</f>
        <v>0</v>
      </c>
      <c r="Q459" s="37" cm="1">
        <f t="array" ref="Q459">IF(ISBLANK($F459),"",INDEX(CVCompList[Start up @ Client '[h']],_xlfn.XMATCH($F459,CVCompList[items],0)))*K459</f>
        <v>0</v>
      </c>
      <c r="R459" s="37" cm="1">
        <f t="array" ref="R459">IF(ISBLANK($F459),"",INDEX(CVCompList[Materail
Rate
 '[$/qua']],_xlfn.XMATCH($F459,CVCompList[items],0)))</f>
        <v>42.97</v>
      </c>
      <c r="S459" s="33">
        <f ca="1">M459*Drivers!$D$3</f>
        <v>0</v>
      </c>
      <c r="T459" s="33">
        <f ca="1">N459*Drivers!$D$3</f>
        <v>0</v>
      </c>
      <c r="U459" s="33">
        <f ca="1">O459*Drivers!$D$3</f>
        <v>0</v>
      </c>
      <c r="V459" s="33">
        <f ca="1">P459*Drivers!$D$3</f>
        <v>0</v>
      </c>
      <c r="W459" s="33">
        <f>Q459*Drivers!$D$3</f>
        <v>0</v>
      </c>
      <c r="X459" s="33">
        <f ca="1">R459*J459</f>
        <v>128.91</v>
      </c>
      <c r="Y459" s="33">
        <f ca="1">SUM(S459:X459)</f>
        <v>128.91</v>
      </c>
      <c r="Z459">
        <f ca="1">S459*($L459+1)</f>
        <v>0</v>
      </c>
      <c r="AA459">
        <f t="shared" ca="1" si="199"/>
        <v>0</v>
      </c>
      <c r="AB459">
        <f t="shared" ca="1" si="200"/>
        <v>0</v>
      </c>
      <c r="AC459">
        <f t="shared" ca="1" si="201"/>
        <v>0</v>
      </c>
      <c r="AD459">
        <f t="shared" si="202"/>
        <v>0</v>
      </c>
      <c r="AE459">
        <f ca="1">X459*(K459+1)</f>
        <v>161.13749999999999</v>
      </c>
      <c r="AF459">
        <f ca="1">SUM(Z459:AE459)</f>
        <v>161.13749999999999</v>
      </c>
    </row>
    <row r="460" spans="1:32">
      <c r="A460" t="str" cm="1">
        <f t="array" ref="A460">IF(ISBLANK($F460),"",INDEX(CVCompList[ID],_xlfn.XMATCH($F460,CVCompList[items],0)))</f>
        <v>CE2870</v>
      </c>
      <c r="E460">
        <v>4</v>
      </c>
      <c r="F460" t="s">
        <v>3042</v>
      </c>
      <c r="G460">
        <v>1</v>
      </c>
      <c r="H460">
        <v>1</v>
      </c>
      <c r="I460">
        <f ca="1">IF(ISBLANK(G460),"",G460*OFFSET(I460,-E460,-6))</f>
        <v>1</v>
      </c>
      <c r="J460">
        <f ca="1">IF(ISBLANK(H460),"",H460*OFFSET(J460,-E460,-6))</f>
        <v>1</v>
      </c>
      <c r="K460" s="10">
        <f>Drivers!$B$11</f>
        <v>0.25</v>
      </c>
      <c r="L460" s="10">
        <f>Drivers!$B$12</f>
        <v>0.45</v>
      </c>
      <c r="M460" s="37" cm="1">
        <f t="array" aca="1" ref="M460" ca="1">IF(ISBLANK($F460),"",INDEX(CVCompList[Design
'[h']],_xlfn.XMATCH($F460,CVCompList[items],0)))*I460</f>
        <v>0</v>
      </c>
      <c r="N460" s="37" cm="1">
        <f t="array" aca="1" ref="N460" ca="1">IF(ISBLANK($F460),"",INDEX(CVCompList[Construction
'[h']],_xlfn.XMATCH($F460,CVCompList[items],0)))*J460</f>
        <v>0</v>
      </c>
      <c r="O460" s="37" cm="1">
        <f t="array" aca="1" ref="O460" ca="1">IF(ISBLANK($F460),"",INDEX(CVCompList[Debug/Tryout '[h']],_xlfn.XMATCH($F460,CVCompList[items],0)))*J460</f>
        <v>0</v>
      </c>
      <c r="P460" s="37" cm="1">
        <f t="array" aca="1" ref="P460" ca="1">IF(ISBLANK($F460),"",INDEX(CVCompList[Installation
'[h']],_xlfn.XMATCH($F460,CVCompList[items],0)))*J460</f>
        <v>0</v>
      </c>
      <c r="Q460" s="37" cm="1">
        <f t="array" ref="Q460">IF(ISBLANK($F460),"",INDEX(CVCompList[Start up @ Client '[h']],_xlfn.XMATCH($F460,CVCompList[items],0)))*K460</f>
        <v>0</v>
      </c>
      <c r="R460" s="37" cm="1">
        <f t="array" ref="R460">IF(ISBLANK($F460),"",INDEX(CVCompList[Materail
Rate
 '[$/qua']],_xlfn.XMATCH($F460,CVCompList[items],0)))</f>
        <v>360.25</v>
      </c>
      <c r="S460" s="33">
        <f ca="1">M460*Drivers!$D$3</f>
        <v>0</v>
      </c>
      <c r="T460" s="33">
        <f ca="1">N460*Drivers!$D$3</f>
        <v>0</v>
      </c>
      <c r="U460" s="33">
        <f ca="1">O460*Drivers!$D$3</f>
        <v>0</v>
      </c>
      <c r="V460" s="33">
        <f ca="1">P460*Drivers!$D$3</f>
        <v>0</v>
      </c>
      <c r="W460" s="33">
        <f>Q460*Drivers!$D$3</f>
        <v>0</v>
      </c>
      <c r="X460" s="33">
        <f ca="1">R460*J460</f>
        <v>360.25</v>
      </c>
      <c r="Y460" s="33">
        <f ca="1">SUM(S460:X460)</f>
        <v>360.25</v>
      </c>
      <c r="Z460">
        <f ca="1">S460*($L460+1)</f>
        <v>0</v>
      </c>
      <c r="AA460">
        <f t="shared" ca="1" si="199"/>
        <v>0</v>
      </c>
      <c r="AB460">
        <f t="shared" ca="1" si="200"/>
        <v>0</v>
      </c>
      <c r="AC460">
        <f t="shared" ca="1" si="201"/>
        <v>0</v>
      </c>
      <c r="AD460">
        <f t="shared" si="202"/>
        <v>0</v>
      </c>
      <c r="AE460">
        <f ca="1">X460*(K460+1)</f>
        <v>450.3125</v>
      </c>
      <c r="AF460">
        <f ca="1">SUM(Z460:AE460)</f>
        <v>450.3125</v>
      </c>
    </row>
    <row r="461" spans="1:32">
      <c r="A461" t="str" cm="1">
        <f t="array" ref="A461">IF(ISBLANK($F461),"",INDEX(CVCompList[ID],_xlfn.XMATCH($F461,CVCompList[items],0)))</f>
        <v>CE2871</v>
      </c>
      <c r="E461">
        <v>5</v>
      </c>
      <c r="F461" t="s">
        <v>3043</v>
      </c>
      <c r="G461">
        <v>1</v>
      </c>
      <c r="H461">
        <v>1</v>
      </c>
      <c r="I461">
        <f ca="1">IF(ISBLANK(G461),"",G461*OFFSET(I461,-E461,-6))</f>
        <v>1</v>
      </c>
      <c r="J461">
        <f ca="1">IF(ISBLANK(H461),"",H461*OFFSET(J461,-E461,-6))</f>
        <v>1</v>
      </c>
      <c r="K461" s="10">
        <f>Drivers!$B$11</f>
        <v>0.25</v>
      </c>
      <c r="L461" s="10">
        <f>Drivers!$B$12</f>
        <v>0.45</v>
      </c>
      <c r="M461" s="37" cm="1">
        <f t="array" aca="1" ref="M461" ca="1">IF(ISBLANK($F461),"",INDEX(CVCompList[Design
'[h']],_xlfn.XMATCH($F461,CVCompList[items],0)))*I461</f>
        <v>0</v>
      </c>
      <c r="N461" s="37" cm="1">
        <f t="array" aca="1" ref="N461" ca="1">IF(ISBLANK($F461),"",INDEX(CVCompList[Construction
'[h']],_xlfn.XMATCH($F461,CVCompList[items],0)))*J461</f>
        <v>0</v>
      </c>
      <c r="O461" s="37" cm="1">
        <f t="array" aca="1" ref="O461" ca="1">IF(ISBLANK($F461),"",INDEX(CVCompList[Debug/Tryout '[h']],_xlfn.XMATCH($F461,CVCompList[items],0)))*J461</f>
        <v>0</v>
      </c>
      <c r="P461" s="37" cm="1">
        <f t="array" aca="1" ref="P461" ca="1">IF(ISBLANK($F461),"",INDEX(CVCompList[Installation
'[h']],_xlfn.XMATCH($F461,CVCompList[items],0)))*J461</f>
        <v>0</v>
      </c>
      <c r="Q461" s="37" cm="1">
        <f t="array" ref="Q461">IF(ISBLANK($F461),"",INDEX(CVCompList[Start up @ Client '[h']],_xlfn.XMATCH($F461,CVCompList[items],0)))*K461</f>
        <v>0</v>
      </c>
      <c r="R461" s="37" cm="1">
        <f t="array" ref="R461">IF(ISBLANK($F461),"",INDEX(CVCompList[Materail
Rate
 '[$/qua']],_xlfn.XMATCH($F461,CVCompList[items],0)))</f>
        <v>136.68</v>
      </c>
      <c r="S461" s="33">
        <f ca="1">M461*Drivers!$D$3</f>
        <v>0</v>
      </c>
      <c r="T461" s="33">
        <f ca="1">N461*Drivers!$D$3</f>
        <v>0</v>
      </c>
      <c r="U461" s="33">
        <f ca="1">O461*Drivers!$D$3</f>
        <v>0</v>
      </c>
      <c r="V461" s="33">
        <f ca="1">P461*Drivers!$D$3</f>
        <v>0</v>
      </c>
      <c r="W461" s="33">
        <f>Q461*Drivers!$D$3</f>
        <v>0</v>
      </c>
      <c r="X461" s="33">
        <f ca="1">R461*J461</f>
        <v>136.68</v>
      </c>
      <c r="Y461" s="33">
        <f ca="1">SUM(S461:X461)</f>
        <v>136.68</v>
      </c>
      <c r="Z461">
        <f ca="1">S461*($L461+1)</f>
        <v>0</v>
      </c>
      <c r="AA461">
        <f t="shared" ca="1" si="199"/>
        <v>0</v>
      </c>
      <c r="AB461">
        <f t="shared" ca="1" si="200"/>
        <v>0</v>
      </c>
      <c r="AC461">
        <f t="shared" ca="1" si="201"/>
        <v>0</v>
      </c>
      <c r="AD461">
        <f t="shared" si="202"/>
        <v>0</v>
      </c>
      <c r="AE461">
        <f ca="1">X461*(K461+1)</f>
        <v>170.85000000000002</v>
      </c>
      <c r="AF461">
        <f ca="1">SUM(Z461:AE461)</f>
        <v>170.85000000000002</v>
      </c>
    </row>
    <row r="462" spans="1:32" s="7" customFormat="1">
      <c r="B462" s="7" t="s">
        <v>3182</v>
      </c>
      <c r="C462" s="7">
        <v>1</v>
      </c>
      <c r="D462" s="7">
        <v>1</v>
      </c>
      <c r="K462" s="18"/>
      <c r="L462" s="18"/>
      <c r="M462" s="36">
        <f ca="1">SUM(M463:M465)</f>
        <v>0</v>
      </c>
      <c r="N462" s="36">
        <f ca="1">SUM(N463:N465)</f>
        <v>27.1</v>
      </c>
      <c r="O462" s="36">
        <f ca="1">SUM(O463:O465)</f>
        <v>0</v>
      </c>
      <c r="P462" s="36">
        <f ca="1">SUM(P463:P465)</f>
        <v>27.1</v>
      </c>
      <c r="Q462" s="36">
        <f>SUM(Q463:Q465)</f>
        <v>0</v>
      </c>
      <c r="R462" s="36"/>
      <c r="S462" s="35">
        <f t="shared" ref="S462:AF462" ca="1" si="315">SUM(S463:S465)</f>
        <v>0</v>
      </c>
      <c r="T462" s="35">
        <f t="shared" ca="1" si="315"/>
        <v>1761.5</v>
      </c>
      <c r="U462" s="35">
        <f ca="1">SUM(U463:U465)</f>
        <v>0</v>
      </c>
      <c r="V462" s="35">
        <f t="shared" ca="1" si="315"/>
        <v>1761.5</v>
      </c>
      <c r="W462" s="35">
        <f>SUM(W463:W465)</f>
        <v>0</v>
      </c>
      <c r="X462" s="35">
        <f t="shared" ca="1" si="315"/>
        <v>150.51999999999998</v>
      </c>
      <c r="Y462" s="35">
        <f t="shared" ca="1" si="315"/>
        <v>3673.52</v>
      </c>
      <c r="Z462" s="7">
        <f t="shared" ca="1" si="315"/>
        <v>0</v>
      </c>
      <c r="AA462" s="7">
        <f t="shared" ca="1" si="315"/>
        <v>2554.1750000000002</v>
      </c>
      <c r="AB462" s="7">
        <f ca="1">SUM(AB463:AB465)</f>
        <v>0</v>
      </c>
      <c r="AC462" s="7">
        <f t="shared" ca="1" si="315"/>
        <v>2554.1750000000002</v>
      </c>
      <c r="AD462" s="7">
        <f>SUM(AD463:AD465)</f>
        <v>0</v>
      </c>
      <c r="AE462" s="7">
        <f t="shared" ca="1" si="315"/>
        <v>188.14999999999998</v>
      </c>
      <c r="AF462" s="7">
        <f t="shared" ca="1" si="315"/>
        <v>5296.5</v>
      </c>
    </row>
    <row r="463" spans="1:32">
      <c r="A463" t="str" cm="1">
        <f t="array" ref="A463">IF(ISBLANK($F463),"",INDEX(CVCompList[ID],_xlfn.XMATCH($F463,CVCompList[items],0)))</f>
        <v>CE2878</v>
      </c>
      <c r="E463">
        <v>1</v>
      </c>
      <c r="F463" t="s">
        <v>3050</v>
      </c>
      <c r="G463">
        <v>1</v>
      </c>
      <c r="H463">
        <v>1</v>
      </c>
      <c r="I463">
        <f ca="1">IF(ISBLANK(G463),"",G463*OFFSET(I463,-E463,-6))</f>
        <v>1</v>
      </c>
      <c r="J463">
        <f ca="1">IF(ISBLANK(H463),"",H463*OFFSET(J463,-E463,-6))</f>
        <v>1</v>
      </c>
      <c r="K463" s="10">
        <f>Drivers!$B$11</f>
        <v>0.25</v>
      </c>
      <c r="L463" s="10">
        <f>Drivers!$B$12</f>
        <v>0.45</v>
      </c>
      <c r="M463" s="37" cm="1">
        <f t="array" aca="1" ref="M463" ca="1">IF(ISBLANK($F463),"",INDEX(CVCompList[Design
'[h']],_xlfn.XMATCH($F463,CVCompList[items],0)))*I463</f>
        <v>0</v>
      </c>
      <c r="N463" s="37" cm="1">
        <f t="array" aca="1" ref="N463" ca="1">IF(ISBLANK($F463),"",INDEX(CVCompList[Construction
'[h']],_xlfn.XMATCH($F463,CVCompList[items],0)))*J463</f>
        <v>25.5</v>
      </c>
      <c r="O463" s="37" cm="1">
        <f t="array" aca="1" ref="O463" ca="1">IF(ISBLANK($F463),"",INDEX(CVCompList[Debug/Tryout '[h']],_xlfn.XMATCH($F463,CVCompList[items],0)))*J463</f>
        <v>0</v>
      </c>
      <c r="P463" s="37" cm="1">
        <f t="array" aca="1" ref="P463" ca="1">IF(ISBLANK($F463),"",INDEX(CVCompList[Installation
'[h']],_xlfn.XMATCH($F463,CVCompList[items],0)))*J463</f>
        <v>25.5</v>
      </c>
      <c r="Q463" s="37" cm="1">
        <f t="array" ref="Q463">IF(ISBLANK($F463),"",INDEX(CVCompList[Start up @ Client '[h']],_xlfn.XMATCH($F463,CVCompList[items],0)))*K463</f>
        <v>0</v>
      </c>
      <c r="R463" s="37" cm="1">
        <f t="array" ref="R463">IF(ISBLANK($F463),"",INDEX(CVCompList[Materail
Rate
 '[$/qua']],_xlfn.XMATCH($F463,CVCompList[items],0)))</f>
        <v>0</v>
      </c>
      <c r="S463" s="33">
        <f ca="1">M463*Drivers!$D$3</f>
        <v>0</v>
      </c>
      <c r="T463" s="33">
        <f ca="1">N463*Drivers!$D$3</f>
        <v>1657.5</v>
      </c>
      <c r="U463" s="33">
        <f ca="1">O463*Drivers!$D$3</f>
        <v>0</v>
      </c>
      <c r="V463" s="33">
        <f ca="1">P463*Drivers!$D$3</f>
        <v>1657.5</v>
      </c>
      <c r="W463" s="33">
        <f>Q463*Drivers!$D$3</f>
        <v>0</v>
      </c>
      <c r="X463" s="33">
        <f ca="1">R463*J463</f>
        <v>0</v>
      </c>
      <c r="Y463" s="33">
        <f ca="1">SUM(S463:X463)</f>
        <v>3315</v>
      </c>
      <c r="Z463">
        <f ca="1">S463*($L463+1)</f>
        <v>0</v>
      </c>
      <c r="AA463">
        <f t="shared" ca="1" si="199"/>
        <v>2403.375</v>
      </c>
      <c r="AB463">
        <f t="shared" ca="1" si="200"/>
        <v>0</v>
      </c>
      <c r="AC463">
        <f t="shared" ca="1" si="201"/>
        <v>2403.375</v>
      </c>
      <c r="AD463">
        <f t="shared" si="202"/>
        <v>0</v>
      </c>
      <c r="AE463">
        <f ca="1">X463*(K463+1)</f>
        <v>0</v>
      </c>
      <c r="AF463">
        <f ca="1">SUM(Z463:AE463)</f>
        <v>4806.75</v>
      </c>
    </row>
    <row r="464" spans="1:32">
      <c r="A464" t="str" cm="1">
        <f t="array" ref="A464">IF(ISBLANK($F464),"",INDEX(CVCompList[ID],_xlfn.XMATCH($F464,CVCompList[items],0)))</f>
        <v>CE2852</v>
      </c>
      <c r="E464">
        <v>2</v>
      </c>
      <c r="F464" t="s">
        <v>3024</v>
      </c>
      <c r="G464">
        <v>2</v>
      </c>
      <c r="H464">
        <v>2</v>
      </c>
      <c r="I464">
        <f ca="1">IF(ISBLANK(G464),"",G464*OFFSET(I464,-E464,-6))</f>
        <v>2</v>
      </c>
      <c r="J464">
        <f ca="1">IF(ISBLANK(H464),"",H464*OFFSET(J464,-E464,-6))</f>
        <v>2</v>
      </c>
      <c r="K464" s="10">
        <f>Drivers!$B$11</f>
        <v>0.25</v>
      </c>
      <c r="L464" s="10">
        <f>Drivers!$B$12</f>
        <v>0.45</v>
      </c>
      <c r="M464" s="37" cm="1">
        <f t="array" aca="1" ref="M464" ca="1">IF(ISBLANK($F464),"",INDEX(CVCompList[Design
'[h']],_xlfn.XMATCH($F464,CVCompList[items],0)))*I464</f>
        <v>0</v>
      </c>
      <c r="N464" s="37" cm="1">
        <f t="array" aca="1" ref="N464" ca="1">IF(ISBLANK($F464),"",INDEX(CVCompList[Construction
'[h']],_xlfn.XMATCH($F464,CVCompList[items],0)))*J464</f>
        <v>1</v>
      </c>
      <c r="O464" s="37" cm="1">
        <f t="array" aca="1" ref="O464" ca="1">IF(ISBLANK($F464),"",INDEX(CVCompList[Debug/Tryout '[h']],_xlfn.XMATCH($F464,CVCompList[items],0)))*J464</f>
        <v>0</v>
      </c>
      <c r="P464" s="37" cm="1">
        <f t="array" aca="1" ref="P464" ca="1">IF(ISBLANK($F464),"",INDEX(CVCompList[Installation
'[h']],_xlfn.XMATCH($F464,CVCompList[items],0)))*J464</f>
        <v>1</v>
      </c>
      <c r="Q464" s="37" cm="1">
        <f t="array" ref="Q464">IF(ISBLANK($F464),"",INDEX(CVCompList[Start up @ Client '[h']],_xlfn.XMATCH($F464,CVCompList[items],0)))*K464</f>
        <v>0</v>
      </c>
      <c r="R464" s="37" cm="1">
        <f t="array" ref="R464">IF(ISBLANK($F464),"",INDEX(CVCompList[Materail
Rate
 '[$/qua']],_xlfn.XMATCH($F464,CVCompList[items],0)))</f>
        <v>69.33</v>
      </c>
      <c r="S464" s="33">
        <f ca="1">M464*Drivers!$D$3</f>
        <v>0</v>
      </c>
      <c r="T464" s="33">
        <f ca="1">N464*Drivers!$D$3</f>
        <v>65</v>
      </c>
      <c r="U464" s="33">
        <f ca="1">O464*Drivers!$D$3</f>
        <v>0</v>
      </c>
      <c r="V464" s="33">
        <f ca="1">P464*Drivers!$D$3</f>
        <v>65</v>
      </c>
      <c r="W464" s="33">
        <f>Q464*Drivers!$D$3</f>
        <v>0</v>
      </c>
      <c r="X464" s="33">
        <f ca="1">R464*J464</f>
        <v>138.66</v>
      </c>
      <c r="Y464" s="33">
        <f ca="1">SUM(S464:X464)</f>
        <v>268.65999999999997</v>
      </c>
      <c r="Z464">
        <f ca="1">S464*($L464+1)</f>
        <v>0</v>
      </c>
      <c r="AA464">
        <f t="shared" ca="1" si="199"/>
        <v>94.25</v>
      </c>
      <c r="AB464">
        <f t="shared" ca="1" si="200"/>
        <v>0</v>
      </c>
      <c r="AC464">
        <f t="shared" ca="1" si="201"/>
        <v>94.25</v>
      </c>
      <c r="AD464">
        <f t="shared" si="202"/>
        <v>0</v>
      </c>
      <c r="AE464">
        <f ca="1">X464*(K464+1)</f>
        <v>173.32499999999999</v>
      </c>
      <c r="AF464">
        <f ca="1">SUM(Z464:AE464)</f>
        <v>361.82499999999999</v>
      </c>
    </row>
    <row r="465" spans="1:32">
      <c r="A465" t="str" cm="1">
        <f t="array" ref="A465">IF(ISBLANK($F465),"",INDEX(CVCompList[ID],_xlfn.XMATCH($F465,CVCompList[items],0)))</f>
        <v>CE2815</v>
      </c>
      <c r="E465">
        <v>3</v>
      </c>
      <c r="F465" t="s">
        <v>2987</v>
      </c>
      <c r="G465">
        <v>1</v>
      </c>
      <c r="H465">
        <v>1</v>
      </c>
      <c r="I465">
        <f ca="1">IF(ISBLANK(G465),"",G465*OFFSET(I465,-E465,-6))</f>
        <v>1</v>
      </c>
      <c r="J465">
        <f ca="1">IF(ISBLANK(H465),"",H465*OFFSET(J465,-E465,-6))</f>
        <v>1</v>
      </c>
      <c r="K465" s="10">
        <f>Drivers!$B$11</f>
        <v>0.25</v>
      </c>
      <c r="L465" s="10">
        <f>Drivers!$B$12</f>
        <v>0.45</v>
      </c>
      <c r="M465" s="37" cm="1">
        <f t="array" aca="1" ref="M465" ca="1">IF(ISBLANK($F465),"",INDEX(CVCompList[Design
'[h']],_xlfn.XMATCH($F465,CVCompList[items],0)))*I465</f>
        <v>0</v>
      </c>
      <c r="N465" s="37" cm="1">
        <f t="array" aca="1" ref="N465" ca="1">IF(ISBLANK($F465),"",INDEX(CVCompList[Construction
'[h']],_xlfn.XMATCH($F465,CVCompList[items],0)))*J465</f>
        <v>0.6</v>
      </c>
      <c r="O465" s="37" cm="1">
        <f t="array" aca="1" ref="O465" ca="1">IF(ISBLANK($F465),"",INDEX(CVCompList[Debug/Tryout '[h']],_xlfn.XMATCH($F465,CVCompList[items],0)))*J465</f>
        <v>0</v>
      </c>
      <c r="P465" s="37" cm="1">
        <f t="array" aca="1" ref="P465" ca="1">IF(ISBLANK($F465),"",INDEX(CVCompList[Installation
'[h']],_xlfn.XMATCH($F465,CVCompList[items],0)))*J465</f>
        <v>0.6</v>
      </c>
      <c r="Q465" s="37" cm="1">
        <f t="array" ref="Q465">IF(ISBLANK($F465),"",INDEX(CVCompList[Start up @ Client '[h']],_xlfn.XMATCH($F465,CVCompList[items],0)))*K465</f>
        <v>0</v>
      </c>
      <c r="R465" s="37" cm="1">
        <f t="array" ref="R465">IF(ISBLANK($F465),"",INDEX(CVCompList[Materail
Rate
 '[$/qua']],_xlfn.XMATCH($F465,CVCompList[items],0)))</f>
        <v>11.86</v>
      </c>
      <c r="S465" s="33">
        <f ca="1">M465*Drivers!$D$3</f>
        <v>0</v>
      </c>
      <c r="T465" s="33">
        <f ca="1">N465*Drivers!$D$3</f>
        <v>39</v>
      </c>
      <c r="U465" s="33">
        <f ca="1">O465*Drivers!$D$3</f>
        <v>0</v>
      </c>
      <c r="V465" s="33">
        <f ca="1">P465*Drivers!$D$3</f>
        <v>39</v>
      </c>
      <c r="W465" s="33">
        <f>Q465*Drivers!$D$3</f>
        <v>0</v>
      </c>
      <c r="X465" s="33">
        <f ca="1">R465*J465</f>
        <v>11.86</v>
      </c>
      <c r="Y465" s="33">
        <f ca="1">SUM(S465:X465)</f>
        <v>89.86</v>
      </c>
      <c r="Z465">
        <f ca="1">S465*($L465+1)</f>
        <v>0</v>
      </c>
      <c r="AA465">
        <f t="shared" ca="1" si="199"/>
        <v>56.55</v>
      </c>
      <c r="AB465">
        <f t="shared" ca="1" si="200"/>
        <v>0</v>
      </c>
      <c r="AC465">
        <f t="shared" ca="1" si="201"/>
        <v>56.55</v>
      </c>
      <c r="AD465">
        <f t="shared" si="202"/>
        <v>0</v>
      </c>
      <c r="AE465">
        <f ca="1">X465*(K465+1)</f>
        <v>14.824999999999999</v>
      </c>
      <c r="AF465">
        <f ca="1">SUM(Z465:AE465)</f>
        <v>127.925</v>
      </c>
    </row>
    <row r="466" spans="1:32" s="7" customFormat="1">
      <c r="B466" s="7" t="s">
        <v>3183</v>
      </c>
      <c r="C466" s="7">
        <v>1</v>
      </c>
      <c r="D466" s="7">
        <v>1</v>
      </c>
      <c r="K466" s="18"/>
      <c r="L466" s="18"/>
      <c r="M466" s="36">
        <f ca="1">SUM(M467:M472)</f>
        <v>0</v>
      </c>
      <c r="N466" s="36">
        <f ca="1">SUM(N467:N472)</f>
        <v>10.5</v>
      </c>
      <c r="O466" s="36">
        <f ca="1">SUM(O467:O472)</f>
        <v>0</v>
      </c>
      <c r="P466" s="36">
        <f ca="1">SUM(P467:P472)</f>
        <v>10.5</v>
      </c>
      <c r="Q466" s="36">
        <f>SUM(Q467:Q472)</f>
        <v>0</v>
      </c>
      <c r="R466" s="36"/>
      <c r="S466" s="35">
        <f t="shared" ref="S466:AF466" ca="1" si="316">SUM(S467:S472)</f>
        <v>0</v>
      </c>
      <c r="T466" s="35">
        <f t="shared" ca="1" si="316"/>
        <v>682.5</v>
      </c>
      <c r="U466" s="35">
        <f ca="1">SUM(U467:U472)</f>
        <v>0</v>
      </c>
      <c r="V466" s="35">
        <f t="shared" ca="1" si="316"/>
        <v>682.5</v>
      </c>
      <c r="W466" s="35">
        <f>SUM(W467:W472)</f>
        <v>0</v>
      </c>
      <c r="X466" s="35">
        <f t="shared" ca="1" si="316"/>
        <v>1555.915882352941</v>
      </c>
      <c r="Y466" s="35">
        <f t="shared" ca="1" si="316"/>
        <v>2920.915882352941</v>
      </c>
      <c r="Z466" s="7">
        <f t="shared" ca="1" si="316"/>
        <v>0</v>
      </c>
      <c r="AA466" s="7">
        <f t="shared" ca="1" si="316"/>
        <v>989.625</v>
      </c>
      <c r="AB466" s="7">
        <f ca="1">SUM(AB467:AB472)</f>
        <v>0</v>
      </c>
      <c r="AC466" s="7">
        <f t="shared" ca="1" si="316"/>
        <v>989.625</v>
      </c>
      <c r="AD466" s="7">
        <f>SUM(AD467:AD472)</f>
        <v>0</v>
      </c>
      <c r="AE466" s="7">
        <f t="shared" ca="1" si="316"/>
        <v>1944.8948529411764</v>
      </c>
      <c r="AF466" s="7">
        <f t="shared" ca="1" si="316"/>
        <v>3924.1448529411764</v>
      </c>
    </row>
    <row r="467" spans="1:32">
      <c r="A467" t="str" cm="1">
        <f t="array" ref="A467">IF(ISBLANK($F467),"",INDEX(CVCompList[ID],_xlfn.XMATCH($F467,CVCompList[items],0)))</f>
        <v>CE2813</v>
      </c>
      <c r="E467">
        <v>1</v>
      </c>
      <c r="F467" t="s">
        <v>2985</v>
      </c>
      <c r="G467">
        <v>1</v>
      </c>
      <c r="H467">
        <v>1</v>
      </c>
      <c r="I467">
        <f t="shared" ref="I467:I472" ca="1" si="317">IF(ISBLANK(G467),"",G467*OFFSET(I467,-E467,-6))</f>
        <v>1</v>
      </c>
      <c r="J467">
        <f t="shared" ref="J467:J472" ca="1" si="318">IF(ISBLANK(H467),"",H467*OFFSET(J467,-E467,-6))</f>
        <v>1</v>
      </c>
      <c r="K467" s="10">
        <f>Drivers!$B$11</f>
        <v>0.25</v>
      </c>
      <c r="L467" s="10">
        <f>Drivers!$B$12</f>
        <v>0.45</v>
      </c>
      <c r="M467" s="37" cm="1">
        <f t="array" aca="1" ref="M467" ca="1">IF(ISBLANK($F467),"",INDEX(CVCompList[Design
'[h']],_xlfn.XMATCH($F467,CVCompList[items],0)))*I467</f>
        <v>0</v>
      </c>
      <c r="N467" s="37" cm="1">
        <f t="array" aca="1" ref="N467" ca="1">IF(ISBLANK($F467),"",INDEX(CVCompList[Construction
'[h']],_xlfn.XMATCH($F467,CVCompList[items],0)))*J467</f>
        <v>0</v>
      </c>
      <c r="O467" s="37" cm="1">
        <f t="array" aca="1" ref="O467" ca="1">IF(ISBLANK($F467),"",INDEX(CVCompList[Debug/Tryout '[h']],_xlfn.XMATCH($F467,CVCompList[items],0)))*J467</f>
        <v>0</v>
      </c>
      <c r="P467" s="37" cm="1">
        <f t="array" aca="1" ref="P467" ca="1">IF(ISBLANK($F467),"",INDEX(CVCompList[Installation
'[h']],_xlfn.XMATCH($F467,CVCompList[items],0)))*J467</f>
        <v>0</v>
      </c>
      <c r="Q467" s="37" cm="1">
        <f t="array" ref="Q467">IF(ISBLANK($F467),"",INDEX(CVCompList[Start up @ Client '[h']],_xlfn.XMATCH($F467,CVCompList[items],0)))*K467</f>
        <v>0</v>
      </c>
      <c r="R467" s="37" cm="1">
        <f t="array" ref="R467">IF(ISBLANK($F467),"",INDEX(CVCompList[Materail
Rate
 '[$/qua']],_xlfn.XMATCH($F467,CVCompList[items],0)))</f>
        <v>869.12941176470588</v>
      </c>
      <c r="S467" s="33">
        <f ca="1">M467*Drivers!$D$3</f>
        <v>0</v>
      </c>
      <c r="T467" s="33">
        <f ca="1">N467*Drivers!$D$3</f>
        <v>0</v>
      </c>
      <c r="U467" s="33">
        <f ca="1">O467*Drivers!$D$3</f>
        <v>0</v>
      </c>
      <c r="V467" s="33">
        <f ca="1">P467*Drivers!$D$3</f>
        <v>0</v>
      </c>
      <c r="W467" s="33">
        <f>Q467*Drivers!$D$3</f>
        <v>0</v>
      </c>
      <c r="X467" s="33">
        <f t="shared" ref="X467:X472" ca="1" si="319">R467*J467</f>
        <v>869.12941176470588</v>
      </c>
      <c r="Y467" s="33">
        <f t="shared" ref="Y467:Y472" ca="1" si="320">SUM(S467:X467)</f>
        <v>869.12941176470588</v>
      </c>
      <c r="Z467">
        <f t="shared" ref="Z467:Z472" ca="1" si="321">S467*($L467+1)</f>
        <v>0</v>
      </c>
      <c r="AA467">
        <f t="shared" ca="1" si="199"/>
        <v>0</v>
      </c>
      <c r="AB467">
        <f t="shared" ca="1" si="200"/>
        <v>0</v>
      </c>
      <c r="AC467">
        <f t="shared" ca="1" si="201"/>
        <v>0</v>
      </c>
      <c r="AD467">
        <f t="shared" si="202"/>
        <v>0</v>
      </c>
      <c r="AE467">
        <f t="shared" ref="AE467:AE472" ca="1" si="322">X467*(K467+1)</f>
        <v>1086.4117647058824</v>
      </c>
      <c r="AF467">
        <f t="shared" ref="AF467:AF472" ca="1" si="323">SUM(Z467:AE467)</f>
        <v>1086.4117647058824</v>
      </c>
    </row>
    <row r="468" spans="1:32">
      <c r="A468" t="str" cm="1">
        <f t="array" ref="A468">IF(ISBLANK($F468),"",INDEX(CVCompList[ID],_xlfn.XMATCH($F468,CVCompList[items],0)))</f>
        <v>CE2814</v>
      </c>
      <c r="E468">
        <v>2</v>
      </c>
      <c r="F468" t="s">
        <v>2986</v>
      </c>
      <c r="G468">
        <v>2</v>
      </c>
      <c r="H468">
        <v>2</v>
      </c>
      <c r="I468">
        <f t="shared" ca="1" si="317"/>
        <v>2</v>
      </c>
      <c r="J468">
        <f t="shared" ca="1" si="318"/>
        <v>2</v>
      </c>
      <c r="K468" s="10">
        <f>Drivers!$B$11</f>
        <v>0.25</v>
      </c>
      <c r="L468" s="10">
        <f>Drivers!$B$12</f>
        <v>0.45</v>
      </c>
      <c r="M468" s="37" cm="1">
        <f t="array" aca="1" ref="M468" ca="1">IF(ISBLANK($F468),"",INDEX(CVCompList[Design
'[h']],_xlfn.XMATCH($F468,CVCompList[items],0)))*I468</f>
        <v>0</v>
      </c>
      <c r="N468" s="37" cm="1">
        <f t="array" aca="1" ref="N468" ca="1">IF(ISBLANK($F468),"",INDEX(CVCompList[Construction
'[h']],_xlfn.XMATCH($F468,CVCompList[items],0)))*J468</f>
        <v>0</v>
      </c>
      <c r="O468" s="37" cm="1">
        <f t="array" aca="1" ref="O468" ca="1">IF(ISBLANK($F468),"",INDEX(CVCompList[Debug/Tryout '[h']],_xlfn.XMATCH($F468,CVCompList[items],0)))*J468</f>
        <v>0</v>
      </c>
      <c r="P468" s="37" cm="1">
        <f t="array" aca="1" ref="P468" ca="1">IF(ISBLANK($F468),"",INDEX(CVCompList[Installation
'[h']],_xlfn.XMATCH($F468,CVCompList[items],0)))*J468</f>
        <v>0</v>
      </c>
      <c r="Q468" s="37" cm="1">
        <f t="array" ref="Q468">IF(ISBLANK($F468),"",INDEX(CVCompList[Start up @ Client '[h']],_xlfn.XMATCH($F468,CVCompList[items],0)))*K468</f>
        <v>0</v>
      </c>
      <c r="R468" s="37" cm="1">
        <f t="array" ref="R468">IF(ISBLANK($F468),"",INDEX(CVCompList[Materail
Rate
 '[$/qua']],_xlfn.XMATCH($F468,CVCompList[items],0)))</f>
        <v>36.964705882352945</v>
      </c>
      <c r="S468" s="33">
        <f ca="1">M468*Drivers!$D$3</f>
        <v>0</v>
      </c>
      <c r="T468" s="33">
        <f ca="1">N468*Drivers!$D$3</f>
        <v>0</v>
      </c>
      <c r="U468" s="33">
        <f ca="1">O468*Drivers!$D$3</f>
        <v>0</v>
      </c>
      <c r="V468" s="33">
        <f ca="1">P468*Drivers!$D$3</f>
        <v>0</v>
      </c>
      <c r="W468" s="33">
        <f>Q468*Drivers!$D$3</f>
        <v>0</v>
      </c>
      <c r="X468" s="33">
        <f t="shared" ca="1" si="319"/>
        <v>73.92941176470589</v>
      </c>
      <c r="Y468" s="33">
        <f t="shared" ca="1" si="320"/>
        <v>73.92941176470589</v>
      </c>
      <c r="Z468">
        <f t="shared" ca="1" si="321"/>
        <v>0</v>
      </c>
      <c r="AA468">
        <f t="shared" ca="1" si="199"/>
        <v>0</v>
      </c>
      <c r="AB468">
        <f t="shared" ca="1" si="200"/>
        <v>0</v>
      </c>
      <c r="AC468">
        <f t="shared" ca="1" si="201"/>
        <v>0</v>
      </c>
      <c r="AD468">
        <f t="shared" si="202"/>
        <v>0</v>
      </c>
      <c r="AE468">
        <f t="shared" ca="1" si="322"/>
        <v>92.411764705882362</v>
      </c>
      <c r="AF468">
        <f t="shared" ca="1" si="323"/>
        <v>92.411764705882362</v>
      </c>
    </row>
    <row r="469" spans="1:32">
      <c r="A469" t="str" cm="1">
        <f t="array" ref="A469">IF(ISBLANK($F469),"",INDEX(CVCompList[ID],_xlfn.XMATCH($F469,CVCompList[items],0)))</f>
        <v>CE2852</v>
      </c>
      <c r="E469">
        <v>3</v>
      </c>
      <c r="F469" t="s">
        <v>3024</v>
      </c>
      <c r="G469">
        <v>1</v>
      </c>
      <c r="H469">
        <v>1</v>
      </c>
      <c r="I469">
        <f t="shared" ca="1" si="317"/>
        <v>1</v>
      </c>
      <c r="J469">
        <f t="shared" ca="1" si="318"/>
        <v>1</v>
      </c>
      <c r="K469" s="10">
        <f>Drivers!$B$11</f>
        <v>0.25</v>
      </c>
      <c r="L469" s="10">
        <f>Drivers!$B$12</f>
        <v>0.45</v>
      </c>
      <c r="M469" s="37" cm="1">
        <f t="array" aca="1" ref="M469" ca="1">IF(ISBLANK($F469),"",INDEX(CVCompList[Design
'[h']],_xlfn.XMATCH($F469,CVCompList[items],0)))*I469</f>
        <v>0</v>
      </c>
      <c r="N469" s="37" cm="1">
        <f t="array" aca="1" ref="N469" ca="1">IF(ISBLANK($F469),"",INDEX(CVCompList[Construction
'[h']],_xlfn.XMATCH($F469,CVCompList[items],0)))*J469</f>
        <v>0.5</v>
      </c>
      <c r="O469" s="37" cm="1">
        <f t="array" aca="1" ref="O469" ca="1">IF(ISBLANK($F469),"",INDEX(CVCompList[Debug/Tryout '[h']],_xlfn.XMATCH($F469,CVCompList[items],0)))*J469</f>
        <v>0</v>
      </c>
      <c r="P469" s="37" cm="1">
        <f t="array" aca="1" ref="P469" ca="1">IF(ISBLANK($F469),"",INDEX(CVCompList[Installation
'[h']],_xlfn.XMATCH($F469,CVCompList[items],0)))*J469</f>
        <v>0.5</v>
      </c>
      <c r="Q469" s="37" cm="1">
        <f t="array" ref="Q469">IF(ISBLANK($F469),"",INDEX(CVCompList[Start up @ Client '[h']],_xlfn.XMATCH($F469,CVCompList[items],0)))*K469</f>
        <v>0</v>
      </c>
      <c r="R469" s="37" cm="1">
        <f t="array" ref="R469">IF(ISBLANK($F469),"",INDEX(CVCompList[Materail
Rate
 '[$/qua']],_xlfn.XMATCH($F469,CVCompList[items],0)))</f>
        <v>69.33</v>
      </c>
      <c r="S469" s="33">
        <f ca="1">M469*Drivers!$D$3</f>
        <v>0</v>
      </c>
      <c r="T469" s="33">
        <f ca="1">N469*Drivers!$D$3</f>
        <v>32.5</v>
      </c>
      <c r="U469" s="33">
        <f ca="1">O469*Drivers!$D$3</f>
        <v>0</v>
      </c>
      <c r="V469" s="33">
        <f ca="1">P469*Drivers!$D$3</f>
        <v>32.5</v>
      </c>
      <c r="W469" s="33">
        <f>Q469*Drivers!$D$3</f>
        <v>0</v>
      </c>
      <c r="X469" s="33">
        <f t="shared" ca="1" si="319"/>
        <v>69.33</v>
      </c>
      <c r="Y469" s="33">
        <f t="shared" ca="1" si="320"/>
        <v>134.32999999999998</v>
      </c>
      <c r="Z469">
        <f t="shared" ca="1" si="321"/>
        <v>0</v>
      </c>
      <c r="AA469">
        <f t="shared" ca="1" si="199"/>
        <v>47.125</v>
      </c>
      <c r="AB469">
        <f t="shared" ca="1" si="200"/>
        <v>0</v>
      </c>
      <c r="AC469">
        <f t="shared" ca="1" si="201"/>
        <v>47.125</v>
      </c>
      <c r="AD469">
        <f t="shared" si="202"/>
        <v>0</v>
      </c>
      <c r="AE469">
        <f t="shared" ca="1" si="322"/>
        <v>86.662499999999994</v>
      </c>
      <c r="AF469">
        <f t="shared" ca="1" si="323"/>
        <v>180.91249999999999</v>
      </c>
    </row>
    <row r="470" spans="1:32">
      <c r="A470" t="str" cm="1">
        <f t="array" ref="A470">IF(ISBLANK($F470),"",INDEX(CVCompList[ID],_xlfn.XMATCH($F470,CVCompList[items],0)))</f>
        <v>CE2773</v>
      </c>
      <c r="E470">
        <v>4</v>
      </c>
      <c r="F470" t="s">
        <v>2946</v>
      </c>
      <c r="G470">
        <v>1</v>
      </c>
      <c r="H470">
        <v>1</v>
      </c>
      <c r="I470">
        <f t="shared" ca="1" si="317"/>
        <v>1</v>
      </c>
      <c r="J470">
        <f t="shared" ca="1" si="318"/>
        <v>1</v>
      </c>
      <c r="K470" s="10">
        <f>Drivers!$B$11</f>
        <v>0.25</v>
      </c>
      <c r="L470" s="10">
        <f>Drivers!$B$12</f>
        <v>0.45</v>
      </c>
      <c r="M470" s="37" cm="1">
        <f t="array" aca="1" ref="M470" ca="1">IF(ISBLANK($F470),"",INDEX(CVCompList[Design
'[h']],_xlfn.XMATCH($F470,CVCompList[items],0)))*I470</f>
        <v>0</v>
      </c>
      <c r="N470" s="37" cm="1">
        <f t="array" aca="1" ref="N470" ca="1">IF(ISBLANK($F470),"",INDEX(CVCompList[Construction
'[h']],_xlfn.XMATCH($F470,CVCompList[items],0)))*J470</f>
        <v>0.5</v>
      </c>
      <c r="O470" s="37" cm="1">
        <f t="array" aca="1" ref="O470" ca="1">IF(ISBLANK($F470),"",INDEX(CVCompList[Debug/Tryout '[h']],_xlfn.XMATCH($F470,CVCompList[items],0)))*J470</f>
        <v>0</v>
      </c>
      <c r="P470" s="37" cm="1">
        <f t="array" aca="1" ref="P470" ca="1">IF(ISBLANK($F470),"",INDEX(CVCompList[Installation
'[h']],_xlfn.XMATCH($F470,CVCompList[items],0)))*J470</f>
        <v>0.5</v>
      </c>
      <c r="Q470" s="37" cm="1">
        <f t="array" ref="Q470">IF(ISBLANK($F470),"",INDEX(CVCompList[Start up @ Client '[h']],_xlfn.XMATCH($F470,CVCompList[items],0)))*K470</f>
        <v>0</v>
      </c>
      <c r="R470" s="37" cm="1">
        <f t="array" ref="R470">IF(ISBLANK($F470),"",INDEX(CVCompList[Materail
Rate
 '[$/qua']],_xlfn.XMATCH($F470,CVCompList[items],0)))</f>
        <v>32.5</v>
      </c>
      <c r="S470" s="33">
        <f ca="1">M470*Drivers!$D$3</f>
        <v>0</v>
      </c>
      <c r="T470" s="33">
        <f ca="1">N470*Drivers!$D$3</f>
        <v>32.5</v>
      </c>
      <c r="U470" s="33">
        <f ca="1">O470*Drivers!$D$3</f>
        <v>0</v>
      </c>
      <c r="V470" s="33">
        <f ca="1">P470*Drivers!$D$3</f>
        <v>32.5</v>
      </c>
      <c r="W470" s="33">
        <f>Q470*Drivers!$D$3</f>
        <v>0</v>
      </c>
      <c r="X470" s="33">
        <f t="shared" ca="1" si="319"/>
        <v>32.5</v>
      </c>
      <c r="Y470" s="33">
        <f t="shared" ca="1" si="320"/>
        <v>97.5</v>
      </c>
      <c r="Z470">
        <f t="shared" ca="1" si="321"/>
        <v>0</v>
      </c>
      <c r="AA470">
        <f t="shared" ca="1" si="199"/>
        <v>47.125</v>
      </c>
      <c r="AB470">
        <f t="shared" ca="1" si="200"/>
        <v>0</v>
      </c>
      <c r="AC470">
        <f t="shared" ca="1" si="201"/>
        <v>47.125</v>
      </c>
      <c r="AD470">
        <f t="shared" si="202"/>
        <v>0</v>
      </c>
      <c r="AE470">
        <f t="shared" ca="1" si="322"/>
        <v>40.625</v>
      </c>
      <c r="AF470">
        <f t="shared" ca="1" si="323"/>
        <v>134.875</v>
      </c>
    </row>
    <row r="471" spans="1:32">
      <c r="A471" t="str" cm="1">
        <f t="array" ref="A471">IF(ISBLANK($F471),"",INDEX(CVCompList[ID],_xlfn.XMATCH($F471,CVCompList[items],0)))</f>
        <v>CE2737</v>
      </c>
      <c r="E471">
        <v>5</v>
      </c>
      <c r="F471" t="s">
        <v>2910</v>
      </c>
      <c r="G471">
        <v>1</v>
      </c>
      <c r="H471">
        <v>1</v>
      </c>
      <c r="I471">
        <f t="shared" ca="1" si="317"/>
        <v>1</v>
      </c>
      <c r="J471">
        <f t="shared" ca="1" si="318"/>
        <v>1</v>
      </c>
      <c r="K471" s="10">
        <f>Drivers!$B$11</f>
        <v>0.25</v>
      </c>
      <c r="L471" s="10">
        <f>Drivers!$B$12</f>
        <v>0.45</v>
      </c>
      <c r="M471" s="37" cm="1">
        <f t="array" aca="1" ref="M471" ca="1">IF(ISBLANK($F471),"",INDEX(CVCompList[Design
'[h']],_xlfn.XMATCH($F471,CVCompList[items],0)))*I471</f>
        <v>0</v>
      </c>
      <c r="N471" s="37" cm="1">
        <f t="array" aca="1" ref="N471" ca="1">IF(ISBLANK($F471),"",INDEX(CVCompList[Construction
'[h']],_xlfn.XMATCH($F471,CVCompList[items],0)))*J471</f>
        <v>0.5</v>
      </c>
      <c r="O471" s="37" cm="1">
        <f t="array" aca="1" ref="O471" ca="1">IF(ISBLANK($F471),"",INDEX(CVCompList[Debug/Tryout '[h']],_xlfn.XMATCH($F471,CVCompList[items],0)))*J471</f>
        <v>0</v>
      </c>
      <c r="P471" s="37" cm="1">
        <f t="array" aca="1" ref="P471" ca="1">IF(ISBLANK($F471),"",INDEX(CVCompList[Installation
'[h']],_xlfn.XMATCH($F471,CVCompList[items],0)))*J471</f>
        <v>0.5</v>
      </c>
      <c r="Q471" s="37" cm="1">
        <f t="array" ref="Q471">IF(ISBLANK($F471),"",INDEX(CVCompList[Start up @ Client '[h']],_xlfn.XMATCH($F471,CVCompList[items],0)))*K471</f>
        <v>0</v>
      </c>
      <c r="R471" s="37" cm="1">
        <f t="array" ref="R471">IF(ISBLANK($F471),"",INDEX(CVCompList[Materail
Rate
 '[$/qua']],_xlfn.XMATCH($F471,CVCompList[items],0)))</f>
        <v>41.58</v>
      </c>
      <c r="S471" s="33">
        <f ca="1">M471*Drivers!$D$3</f>
        <v>0</v>
      </c>
      <c r="T471" s="33">
        <f ca="1">N471*Drivers!$D$3</f>
        <v>32.5</v>
      </c>
      <c r="U471" s="33">
        <f ca="1">O471*Drivers!$D$3</f>
        <v>0</v>
      </c>
      <c r="V471" s="33">
        <f ca="1">P471*Drivers!$D$3</f>
        <v>32.5</v>
      </c>
      <c r="W471" s="33">
        <f>Q471*Drivers!$D$3</f>
        <v>0</v>
      </c>
      <c r="X471" s="33">
        <f t="shared" ca="1" si="319"/>
        <v>41.58</v>
      </c>
      <c r="Y471" s="33">
        <f t="shared" ca="1" si="320"/>
        <v>106.58</v>
      </c>
      <c r="Z471">
        <f t="shared" ca="1" si="321"/>
        <v>0</v>
      </c>
      <c r="AA471">
        <f t="shared" ca="1" si="199"/>
        <v>47.125</v>
      </c>
      <c r="AB471">
        <f t="shared" ca="1" si="200"/>
        <v>0</v>
      </c>
      <c r="AC471">
        <f t="shared" ca="1" si="201"/>
        <v>47.125</v>
      </c>
      <c r="AD471">
        <f t="shared" si="202"/>
        <v>0</v>
      </c>
      <c r="AE471">
        <f t="shared" ca="1" si="322"/>
        <v>51.974999999999994</v>
      </c>
      <c r="AF471">
        <f t="shared" ca="1" si="323"/>
        <v>146.22499999999999</v>
      </c>
    </row>
    <row r="472" spans="1:32">
      <c r="A472" t="str" cm="1">
        <f t="array" ref="A472">IF(ISBLANK($F472),"",INDEX(CVCompList[ID],_xlfn.XMATCH($F472,CVCompList[items],0)))</f>
        <v>CE2819</v>
      </c>
      <c r="E472">
        <v>6</v>
      </c>
      <c r="F472" t="s">
        <v>2991</v>
      </c>
      <c r="G472">
        <v>1</v>
      </c>
      <c r="H472">
        <v>1</v>
      </c>
      <c r="I472">
        <f t="shared" ca="1" si="317"/>
        <v>1</v>
      </c>
      <c r="J472">
        <f t="shared" ca="1" si="318"/>
        <v>1</v>
      </c>
      <c r="K472" s="10">
        <f>Drivers!$B$11</f>
        <v>0.25</v>
      </c>
      <c r="L472" s="10">
        <f>Drivers!$B$12</f>
        <v>0.45</v>
      </c>
      <c r="M472" s="37" cm="1">
        <f t="array" aca="1" ref="M472" ca="1">IF(ISBLANK($F472),"",INDEX(CVCompList[Design
'[h']],_xlfn.XMATCH($F472,CVCompList[items],0)))*I472</f>
        <v>0</v>
      </c>
      <c r="N472" s="37" cm="1">
        <f t="array" aca="1" ref="N472" ca="1">IF(ISBLANK($F472),"",INDEX(CVCompList[Construction
'[h']],_xlfn.XMATCH($F472,CVCompList[items],0)))*J472</f>
        <v>9</v>
      </c>
      <c r="O472" s="37" cm="1">
        <f t="array" aca="1" ref="O472" ca="1">IF(ISBLANK($F472),"",INDEX(CVCompList[Debug/Tryout '[h']],_xlfn.XMATCH($F472,CVCompList[items],0)))*J472</f>
        <v>0</v>
      </c>
      <c r="P472" s="37" cm="1">
        <f t="array" aca="1" ref="P472" ca="1">IF(ISBLANK($F472),"",INDEX(CVCompList[Installation
'[h']],_xlfn.XMATCH($F472,CVCompList[items],0)))*J472</f>
        <v>9</v>
      </c>
      <c r="Q472" s="37" cm="1">
        <f t="array" ref="Q472">IF(ISBLANK($F472),"",INDEX(CVCompList[Start up @ Client '[h']],_xlfn.XMATCH($F472,CVCompList[items],0)))*K472</f>
        <v>0</v>
      </c>
      <c r="R472" s="37" cm="1">
        <f t="array" ref="R472">IF(ISBLANK($F472),"",INDEX(CVCompList[Materail
Rate
 '[$/qua']],_xlfn.XMATCH($F472,CVCompList[items],0)))</f>
        <v>469.4470588235294</v>
      </c>
      <c r="S472" s="33">
        <f ca="1">M472*Drivers!$D$3</f>
        <v>0</v>
      </c>
      <c r="T472" s="33">
        <f ca="1">N472*Drivers!$D$3</f>
        <v>585</v>
      </c>
      <c r="U472" s="33">
        <f ca="1">O472*Drivers!$D$3</f>
        <v>0</v>
      </c>
      <c r="V472" s="33">
        <f ca="1">P472*Drivers!$D$3</f>
        <v>585</v>
      </c>
      <c r="W472" s="33">
        <f>Q472*Drivers!$D$3</f>
        <v>0</v>
      </c>
      <c r="X472" s="33">
        <f t="shared" ca="1" si="319"/>
        <v>469.4470588235294</v>
      </c>
      <c r="Y472" s="33">
        <f t="shared" ca="1" si="320"/>
        <v>1639.4470588235295</v>
      </c>
      <c r="Z472">
        <f t="shared" ca="1" si="321"/>
        <v>0</v>
      </c>
      <c r="AA472">
        <f t="shared" ca="1" si="199"/>
        <v>848.25</v>
      </c>
      <c r="AB472">
        <f t="shared" ca="1" si="200"/>
        <v>0</v>
      </c>
      <c r="AC472">
        <f t="shared" ca="1" si="201"/>
        <v>848.25</v>
      </c>
      <c r="AD472">
        <f t="shared" si="202"/>
        <v>0</v>
      </c>
      <c r="AE472">
        <f t="shared" ca="1" si="322"/>
        <v>586.80882352941171</v>
      </c>
      <c r="AF472">
        <f t="shared" ca="1" si="323"/>
        <v>2283.3088235294117</v>
      </c>
    </row>
    <row r="473" spans="1:32" s="7" customFormat="1">
      <c r="B473" s="7" t="s">
        <v>3184</v>
      </c>
      <c r="C473" s="7">
        <v>1</v>
      </c>
      <c r="D473" s="7">
        <v>1</v>
      </c>
      <c r="K473" s="18"/>
      <c r="L473" s="18"/>
      <c r="M473" s="36">
        <f ca="1">SUM(M474:M477)</f>
        <v>0</v>
      </c>
      <c r="N473" s="36">
        <f ca="1">SUM(N474:N477)</f>
        <v>8</v>
      </c>
      <c r="O473" s="36">
        <f ca="1">SUM(O474:O477)</f>
        <v>0</v>
      </c>
      <c r="P473" s="36">
        <f ca="1">SUM(P474:P477)</f>
        <v>8</v>
      </c>
      <c r="Q473" s="36">
        <f>SUM(Q474:Q477)</f>
        <v>0</v>
      </c>
      <c r="R473" s="36"/>
      <c r="S473" s="35">
        <f t="shared" ref="S473:AF473" ca="1" si="324">SUM(S474:S477)</f>
        <v>0</v>
      </c>
      <c r="T473" s="35">
        <f t="shared" ca="1" si="324"/>
        <v>520</v>
      </c>
      <c r="U473" s="35">
        <f ca="1">SUM(U474:U477)</f>
        <v>0</v>
      </c>
      <c r="V473" s="35">
        <f t="shared" ca="1" si="324"/>
        <v>520</v>
      </c>
      <c r="W473" s="35">
        <f>SUM(W474:W477)</f>
        <v>0</v>
      </c>
      <c r="X473" s="35">
        <f t="shared" ca="1" si="324"/>
        <v>847.9</v>
      </c>
      <c r="Y473" s="35">
        <f t="shared" ca="1" si="324"/>
        <v>1887.8999999999999</v>
      </c>
      <c r="Z473" s="7">
        <f t="shared" ca="1" si="324"/>
        <v>0</v>
      </c>
      <c r="AA473" s="7">
        <f t="shared" ca="1" si="324"/>
        <v>754</v>
      </c>
      <c r="AB473" s="7">
        <f ca="1">SUM(AB474:AB477)</f>
        <v>0</v>
      </c>
      <c r="AC473" s="7">
        <f t="shared" ca="1" si="324"/>
        <v>754</v>
      </c>
      <c r="AD473" s="7">
        <f>SUM(AD474:AD477)</f>
        <v>0</v>
      </c>
      <c r="AE473" s="7">
        <f t="shared" ca="1" si="324"/>
        <v>1059.875</v>
      </c>
      <c r="AF473" s="7">
        <f t="shared" ca="1" si="324"/>
        <v>2567.875</v>
      </c>
    </row>
    <row r="474" spans="1:32">
      <c r="A474" t="str" cm="1">
        <f t="array" ref="A474">IF(ISBLANK($F474),"",INDEX(CVCompList[ID],_xlfn.XMATCH($F474,CVCompList[items],0)))</f>
        <v>CE2896</v>
      </c>
      <c r="E474">
        <v>1</v>
      </c>
      <c r="F474" t="s">
        <v>3068</v>
      </c>
      <c r="G474">
        <v>1</v>
      </c>
      <c r="H474">
        <v>1</v>
      </c>
      <c r="I474">
        <f ca="1">IF(ISBLANK(G474),"",G474*OFFSET(I474,-E474,-6))</f>
        <v>1</v>
      </c>
      <c r="J474">
        <f ca="1">IF(ISBLANK(H474),"",H474*OFFSET(J474,-E474,-6))</f>
        <v>1</v>
      </c>
      <c r="K474" s="10">
        <f>Drivers!$B$11</f>
        <v>0.25</v>
      </c>
      <c r="L474" s="10">
        <f>Drivers!$B$12</f>
        <v>0.45</v>
      </c>
      <c r="M474" s="37" cm="1">
        <f t="array" aca="1" ref="M474" ca="1">IF(ISBLANK($F474),"",INDEX(CVCompList[Design
'[h']],_xlfn.XMATCH($F474,CVCompList[items],0)))*I474</f>
        <v>0</v>
      </c>
      <c r="N474" s="37" cm="1">
        <f t="array" aca="1" ref="N474" ca="1">IF(ISBLANK($F474),"",INDEX(CVCompList[Construction
'[h']],_xlfn.XMATCH($F474,CVCompList[items],0)))*J474</f>
        <v>5.5</v>
      </c>
      <c r="O474" s="37" cm="1">
        <f t="array" aca="1" ref="O474" ca="1">IF(ISBLANK($F474),"",INDEX(CVCompList[Debug/Tryout '[h']],_xlfn.XMATCH($F474,CVCompList[items],0)))*J474</f>
        <v>0</v>
      </c>
      <c r="P474" s="37" cm="1">
        <f t="array" aca="1" ref="P474" ca="1">IF(ISBLANK($F474),"",INDEX(CVCompList[Installation
'[h']],_xlfn.XMATCH($F474,CVCompList[items],0)))*J474</f>
        <v>5.5</v>
      </c>
      <c r="Q474" s="37" cm="1">
        <f t="array" ref="Q474">IF(ISBLANK($F474),"",INDEX(CVCompList[Start up @ Client '[h']],_xlfn.XMATCH($F474,CVCompList[items],0)))*K474</f>
        <v>0</v>
      </c>
      <c r="R474" s="37" cm="1">
        <f t="array" ref="R474">IF(ISBLANK($F474),"",INDEX(CVCompList[Materail
Rate
 '[$/qua']],_xlfn.XMATCH($F474,CVCompList[items],0)))</f>
        <v>724</v>
      </c>
      <c r="S474" s="33">
        <f ca="1">M474*Drivers!$D$3</f>
        <v>0</v>
      </c>
      <c r="T474" s="33">
        <f ca="1">N474*Drivers!$D$3</f>
        <v>357.5</v>
      </c>
      <c r="U474" s="33">
        <f ca="1">O474*Drivers!$D$3</f>
        <v>0</v>
      </c>
      <c r="V474" s="33">
        <f ca="1">P474*Drivers!$D$3</f>
        <v>357.5</v>
      </c>
      <c r="W474" s="33">
        <f>Q474*Drivers!$D$3</f>
        <v>0</v>
      </c>
      <c r="X474" s="33">
        <f ca="1">R474*J474</f>
        <v>724</v>
      </c>
      <c r="Y474" s="33">
        <f ca="1">SUM(S474:X474)</f>
        <v>1439</v>
      </c>
      <c r="Z474">
        <f ca="1">S474*($L474+1)</f>
        <v>0</v>
      </c>
      <c r="AA474">
        <f t="shared" ca="1" si="199"/>
        <v>518.375</v>
      </c>
      <c r="AB474">
        <f t="shared" ca="1" si="200"/>
        <v>0</v>
      </c>
      <c r="AC474">
        <f t="shared" ca="1" si="201"/>
        <v>518.375</v>
      </c>
      <c r="AD474">
        <f t="shared" si="202"/>
        <v>0</v>
      </c>
      <c r="AE474">
        <f ca="1">X474*(K474+1)</f>
        <v>905</v>
      </c>
      <c r="AF474">
        <f ca="1">SUM(Z474:AE474)</f>
        <v>1941.75</v>
      </c>
    </row>
    <row r="475" spans="1:32">
      <c r="A475" t="str" cm="1">
        <f t="array" ref="A475">IF(ISBLANK($F475),"",INDEX(CVCompList[ID],_xlfn.XMATCH($F475,CVCompList[items],0)))</f>
        <v>CE2735</v>
      </c>
      <c r="E475">
        <v>2</v>
      </c>
      <c r="F475" t="s">
        <v>2908</v>
      </c>
      <c r="G475">
        <v>1</v>
      </c>
      <c r="H475">
        <v>1</v>
      </c>
      <c r="I475">
        <f ca="1">IF(ISBLANK(G475),"",G475*OFFSET(I475,-E475,-6))</f>
        <v>1</v>
      </c>
      <c r="J475">
        <f ca="1">IF(ISBLANK(H475),"",H475*OFFSET(J475,-E475,-6))</f>
        <v>1</v>
      </c>
      <c r="K475" s="10">
        <f>Drivers!$B$11</f>
        <v>0.25</v>
      </c>
      <c r="L475" s="10">
        <f>Drivers!$B$12</f>
        <v>0.45</v>
      </c>
      <c r="M475" s="37" cm="1">
        <f t="array" aca="1" ref="M475" ca="1">IF(ISBLANK($F475),"",INDEX(CVCompList[Design
'[h']],_xlfn.XMATCH($F475,CVCompList[items],0)))*I475</f>
        <v>0</v>
      </c>
      <c r="N475" s="37" cm="1">
        <f t="array" aca="1" ref="N475" ca="1">IF(ISBLANK($F475),"",INDEX(CVCompList[Construction
'[h']],_xlfn.XMATCH($F475,CVCompList[items],0)))*J475</f>
        <v>1</v>
      </c>
      <c r="O475" s="37" cm="1">
        <f t="array" aca="1" ref="O475" ca="1">IF(ISBLANK($F475),"",INDEX(CVCompList[Debug/Tryout '[h']],_xlfn.XMATCH($F475,CVCompList[items],0)))*J475</f>
        <v>0</v>
      </c>
      <c r="P475" s="37" cm="1">
        <f t="array" aca="1" ref="P475" ca="1">IF(ISBLANK($F475),"",INDEX(CVCompList[Installation
'[h']],_xlfn.XMATCH($F475,CVCompList[items],0)))*J475</f>
        <v>1</v>
      </c>
      <c r="Q475" s="37" cm="1">
        <f t="array" ref="Q475">IF(ISBLANK($F475),"",INDEX(CVCompList[Start up @ Client '[h']],_xlfn.XMATCH($F475,CVCompList[items],0)))*K475</f>
        <v>0</v>
      </c>
      <c r="R475" s="37" cm="1">
        <f t="array" ref="R475">IF(ISBLANK($F475),"",INDEX(CVCompList[Materail
Rate
 '[$/qua']],_xlfn.XMATCH($F475,CVCompList[items],0)))</f>
        <v>64.03</v>
      </c>
      <c r="S475" s="33">
        <f ca="1">M475*Drivers!$D$3</f>
        <v>0</v>
      </c>
      <c r="T475" s="33">
        <f ca="1">N475*Drivers!$D$3</f>
        <v>65</v>
      </c>
      <c r="U475" s="33">
        <f ca="1">O475*Drivers!$D$3</f>
        <v>0</v>
      </c>
      <c r="V475" s="33">
        <f ca="1">P475*Drivers!$D$3</f>
        <v>65</v>
      </c>
      <c r="W475" s="33">
        <f>Q475*Drivers!$D$3</f>
        <v>0</v>
      </c>
      <c r="X475" s="33">
        <f ca="1">R475*J475</f>
        <v>64.03</v>
      </c>
      <c r="Y475" s="33">
        <f ca="1">SUM(S475:X475)</f>
        <v>194.03</v>
      </c>
      <c r="Z475">
        <f ca="1">S475*($L475+1)</f>
        <v>0</v>
      </c>
      <c r="AA475">
        <f t="shared" ca="1" si="199"/>
        <v>94.25</v>
      </c>
      <c r="AB475">
        <f t="shared" ca="1" si="200"/>
        <v>0</v>
      </c>
      <c r="AC475">
        <f t="shared" ca="1" si="201"/>
        <v>94.25</v>
      </c>
      <c r="AD475">
        <f t="shared" si="202"/>
        <v>0</v>
      </c>
      <c r="AE475">
        <f ca="1">X475*(K475+1)</f>
        <v>80.037499999999994</v>
      </c>
      <c r="AF475">
        <f ca="1">SUM(Z475:AE475)</f>
        <v>268.53750000000002</v>
      </c>
    </row>
    <row r="476" spans="1:32">
      <c r="A476" t="str" cm="1">
        <f t="array" ref="A476">IF(ISBLANK($F476),"",INDEX(CVCompList[ID],_xlfn.XMATCH($F476,CVCompList[items],0)))</f>
        <v>CE2736</v>
      </c>
      <c r="E476">
        <v>3</v>
      </c>
      <c r="F476" t="s">
        <v>2909</v>
      </c>
      <c r="G476">
        <v>1</v>
      </c>
      <c r="H476">
        <v>1</v>
      </c>
      <c r="I476">
        <f ca="1">IF(ISBLANK(G476),"",G476*OFFSET(I476,-E476,-6))</f>
        <v>1</v>
      </c>
      <c r="J476">
        <f ca="1">IF(ISBLANK(H476),"",H476*OFFSET(J476,-E476,-6))</f>
        <v>1</v>
      </c>
      <c r="K476" s="10">
        <f>Drivers!$B$11</f>
        <v>0.25</v>
      </c>
      <c r="L476" s="10">
        <f>Drivers!$B$12</f>
        <v>0.45</v>
      </c>
      <c r="M476" s="37" cm="1">
        <f t="array" aca="1" ref="M476" ca="1">IF(ISBLANK($F476),"",INDEX(CVCompList[Design
'[h']],_xlfn.XMATCH($F476,CVCompList[items],0)))*I476</f>
        <v>0</v>
      </c>
      <c r="N476" s="37" cm="1">
        <f t="array" aca="1" ref="N476" ca="1">IF(ISBLANK($F476),"",INDEX(CVCompList[Construction
'[h']],_xlfn.XMATCH($F476,CVCompList[items],0)))*J476</f>
        <v>1</v>
      </c>
      <c r="O476" s="37" cm="1">
        <f t="array" aca="1" ref="O476" ca="1">IF(ISBLANK($F476),"",INDEX(CVCompList[Debug/Tryout '[h']],_xlfn.XMATCH($F476,CVCompList[items],0)))*J476</f>
        <v>0</v>
      </c>
      <c r="P476" s="37" cm="1">
        <f t="array" aca="1" ref="P476" ca="1">IF(ISBLANK($F476),"",INDEX(CVCompList[Installation
'[h']],_xlfn.XMATCH($F476,CVCompList[items],0)))*J476</f>
        <v>1</v>
      </c>
      <c r="Q476" s="37" cm="1">
        <f t="array" ref="Q476">IF(ISBLANK($F476),"",INDEX(CVCompList[Start up @ Client '[h']],_xlfn.XMATCH($F476,CVCompList[items],0)))*K476</f>
        <v>0</v>
      </c>
      <c r="R476" s="37" cm="1">
        <f t="array" ref="R476">IF(ISBLANK($F476),"",INDEX(CVCompList[Materail
Rate
 '[$/qua']],_xlfn.XMATCH($F476,CVCompList[items],0)))</f>
        <v>18.29</v>
      </c>
      <c r="S476" s="33">
        <f ca="1">M476*Drivers!$D$3</f>
        <v>0</v>
      </c>
      <c r="T476" s="33">
        <f ca="1">N476*Drivers!$D$3</f>
        <v>65</v>
      </c>
      <c r="U476" s="33">
        <f ca="1">O476*Drivers!$D$3</f>
        <v>0</v>
      </c>
      <c r="V476" s="33">
        <f ca="1">P476*Drivers!$D$3</f>
        <v>65</v>
      </c>
      <c r="W476" s="33">
        <f>Q476*Drivers!$D$3</f>
        <v>0</v>
      </c>
      <c r="X476" s="33">
        <f ca="1">R476*J476</f>
        <v>18.29</v>
      </c>
      <c r="Y476" s="33">
        <f ca="1">SUM(S476:X476)</f>
        <v>148.29</v>
      </c>
      <c r="Z476">
        <f ca="1">S476*($L476+1)</f>
        <v>0</v>
      </c>
      <c r="AA476">
        <f t="shared" ca="1" si="199"/>
        <v>94.25</v>
      </c>
      <c r="AB476">
        <f t="shared" ca="1" si="200"/>
        <v>0</v>
      </c>
      <c r="AC476">
        <f t="shared" ca="1" si="201"/>
        <v>94.25</v>
      </c>
      <c r="AD476">
        <f t="shared" si="202"/>
        <v>0</v>
      </c>
      <c r="AE476">
        <f ca="1">X476*(K476+1)</f>
        <v>22.862499999999997</v>
      </c>
      <c r="AF476">
        <f ca="1">SUM(Z476:AE476)</f>
        <v>211.36250000000001</v>
      </c>
    </row>
    <row r="477" spans="1:32">
      <c r="A477" t="str" cm="1">
        <f t="array" ref="A477">IF(ISBLANK($F477),"",INDEX(CVCompList[ID],_xlfn.XMATCH($F477,CVCompList[items],0)))</f>
        <v>CE2737</v>
      </c>
      <c r="E477">
        <v>4</v>
      </c>
      <c r="F477" t="s">
        <v>2910</v>
      </c>
      <c r="G477">
        <v>1</v>
      </c>
      <c r="H477">
        <v>1</v>
      </c>
      <c r="I477">
        <f ca="1">IF(ISBLANK(G477),"",G477*OFFSET(I477,-E477,-6))</f>
        <v>1</v>
      </c>
      <c r="J477">
        <f ca="1">IF(ISBLANK(H477),"",H477*OFFSET(J477,-E477,-6))</f>
        <v>1</v>
      </c>
      <c r="K477" s="10">
        <f>Drivers!$B$11</f>
        <v>0.25</v>
      </c>
      <c r="L477" s="10">
        <f>Drivers!$B$12</f>
        <v>0.45</v>
      </c>
      <c r="M477" s="37" cm="1">
        <f t="array" aca="1" ref="M477" ca="1">IF(ISBLANK($F477),"",INDEX(CVCompList[Design
'[h']],_xlfn.XMATCH($F477,CVCompList[items],0)))*I477</f>
        <v>0</v>
      </c>
      <c r="N477" s="37" cm="1">
        <f t="array" aca="1" ref="N477" ca="1">IF(ISBLANK($F477),"",INDEX(CVCompList[Construction
'[h']],_xlfn.XMATCH($F477,CVCompList[items],0)))*J477</f>
        <v>0.5</v>
      </c>
      <c r="O477" s="37" cm="1">
        <f t="array" aca="1" ref="O477" ca="1">IF(ISBLANK($F477),"",INDEX(CVCompList[Debug/Tryout '[h']],_xlfn.XMATCH($F477,CVCompList[items],0)))*J477</f>
        <v>0</v>
      </c>
      <c r="P477" s="37" cm="1">
        <f t="array" aca="1" ref="P477" ca="1">IF(ISBLANK($F477),"",INDEX(CVCompList[Installation
'[h']],_xlfn.XMATCH($F477,CVCompList[items],0)))*J477</f>
        <v>0.5</v>
      </c>
      <c r="Q477" s="37" cm="1">
        <f t="array" ref="Q477">IF(ISBLANK($F477),"",INDEX(CVCompList[Start up @ Client '[h']],_xlfn.XMATCH($F477,CVCompList[items],0)))*K477</f>
        <v>0</v>
      </c>
      <c r="R477" s="37" cm="1">
        <f t="array" ref="R477">IF(ISBLANK($F477),"",INDEX(CVCompList[Materail
Rate
 '[$/qua']],_xlfn.XMATCH($F477,CVCompList[items],0)))</f>
        <v>41.58</v>
      </c>
      <c r="S477" s="33">
        <f ca="1">M477*Drivers!$D$3</f>
        <v>0</v>
      </c>
      <c r="T477" s="33">
        <f ca="1">N477*Drivers!$D$3</f>
        <v>32.5</v>
      </c>
      <c r="U477" s="33">
        <f ca="1">O477*Drivers!$D$3</f>
        <v>0</v>
      </c>
      <c r="V477" s="33">
        <f ca="1">P477*Drivers!$D$3</f>
        <v>32.5</v>
      </c>
      <c r="W477" s="33">
        <f>Q477*Drivers!$D$3</f>
        <v>0</v>
      </c>
      <c r="X477" s="33">
        <f ca="1">R477*J477</f>
        <v>41.58</v>
      </c>
      <c r="Y477" s="33">
        <f ca="1">SUM(S477:X477)</f>
        <v>106.58</v>
      </c>
      <c r="Z477">
        <f ca="1">S477*($L477+1)</f>
        <v>0</v>
      </c>
      <c r="AA477">
        <f t="shared" ca="1" si="199"/>
        <v>47.125</v>
      </c>
      <c r="AB477">
        <f t="shared" ca="1" si="200"/>
        <v>0</v>
      </c>
      <c r="AC477">
        <f t="shared" ca="1" si="201"/>
        <v>47.125</v>
      </c>
      <c r="AD477">
        <f t="shared" si="202"/>
        <v>0</v>
      </c>
      <c r="AE477">
        <f ca="1">X477*(K477+1)</f>
        <v>51.974999999999994</v>
      </c>
      <c r="AF477">
        <f ca="1">SUM(Z477:AE477)</f>
        <v>146.22499999999999</v>
      </c>
    </row>
    <row r="478" spans="1:32" s="7" customFormat="1">
      <c r="B478" s="7" t="s">
        <v>3072</v>
      </c>
      <c r="C478" s="7">
        <v>1</v>
      </c>
      <c r="D478" s="7">
        <v>1</v>
      </c>
      <c r="K478" s="18"/>
      <c r="L478" s="18"/>
      <c r="M478" s="36">
        <f ca="1">SUM(M479:M479)</f>
        <v>0</v>
      </c>
      <c r="N478" s="36">
        <f ca="1">SUM(N479:N479)</f>
        <v>3</v>
      </c>
      <c r="O478" s="36">
        <f ca="1">SUM(O479:O479)</f>
        <v>0</v>
      </c>
      <c r="P478" s="36">
        <f ca="1">SUM(P479:P479)</f>
        <v>3</v>
      </c>
      <c r="Q478" s="36">
        <f>SUM(Q479:Q479)</f>
        <v>0</v>
      </c>
      <c r="R478" s="36"/>
      <c r="S478" s="35">
        <f t="shared" ref="S478:AF478" ca="1" si="325">SUM(S479:S479)</f>
        <v>0</v>
      </c>
      <c r="T478" s="35">
        <f t="shared" ca="1" si="325"/>
        <v>195</v>
      </c>
      <c r="U478" s="35">
        <f t="shared" ca="1" si="325"/>
        <v>0</v>
      </c>
      <c r="V478" s="35">
        <f t="shared" ca="1" si="325"/>
        <v>195</v>
      </c>
      <c r="W478" s="35">
        <f t="shared" si="325"/>
        <v>0</v>
      </c>
      <c r="X478" s="35">
        <f t="shared" ca="1" si="325"/>
        <v>4654.32</v>
      </c>
      <c r="Y478" s="35">
        <f t="shared" ca="1" si="325"/>
        <v>5044.32</v>
      </c>
      <c r="Z478" s="7">
        <f t="shared" ca="1" si="325"/>
        <v>0</v>
      </c>
      <c r="AA478" s="7">
        <f t="shared" ca="1" si="325"/>
        <v>282.75</v>
      </c>
      <c r="AB478" s="7">
        <f t="shared" ca="1" si="325"/>
        <v>0</v>
      </c>
      <c r="AC478" s="7">
        <f t="shared" ca="1" si="325"/>
        <v>282.75</v>
      </c>
      <c r="AD478" s="7">
        <f t="shared" si="325"/>
        <v>0</v>
      </c>
      <c r="AE478" s="7">
        <f t="shared" ca="1" si="325"/>
        <v>5817.9</v>
      </c>
      <c r="AF478" s="7">
        <f t="shared" ca="1" si="325"/>
        <v>6383.4</v>
      </c>
    </row>
    <row r="479" spans="1:32">
      <c r="A479" t="str" cm="1">
        <f t="array" ref="A479">IF(ISBLANK($F479),"",INDEX(CVCompList[ID],_xlfn.XMATCH($F479,CVCompList[items],0)))</f>
        <v>CE2824</v>
      </c>
      <c r="E479">
        <v>1</v>
      </c>
      <c r="F479" t="s">
        <v>2996</v>
      </c>
      <c r="G479">
        <v>1</v>
      </c>
      <c r="H479">
        <v>1</v>
      </c>
      <c r="I479">
        <f ca="1">IF(ISBLANK(G479),"",G479*OFFSET(I479,-E479,-6))</f>
        <v>1</v>
      </c>
      <c r="J479">
        <f ca="1">IF(ISBLANK(H479),"",H479*OFFSET(J479,-E479,-6))</f>
        <v>1</v>
      </c>
      <c r="K479" s="10">
        <f>Drivers!$B$11</f>
        <v>0.25</v>
      </c>
      <c r="L479" s="10">
        <f>Drivers!$B$12</f>
        <v>0.45</v>
      </c>
      <c r="M479" s="37" cm="1">
        <f t="array" aca="1" ref="M479" ca="1">IF(ISBLANK($F479),"",INDEX(CVCompList[Design
'[h']],_xlfn.XMATCH($F479,CVCompList[items],0)))*I479</f>
        <v>0</v>
      </c>
      <c r="N479" s="37" cm="1">
        <f t="array" aca="1" ref="N479" ca="1">IF(ISBLANK($F479),"",INDEX(CVCompList[Construction
'[h']],_xlfn.XMATCH($F479,CVCompList[items],0)))*J479</f>
        <v>3</v>
      </c>
      <c r="O479" s="37" cm="1">
        <f t="array" aca="1" ref="O479" ca="1">IF(ISBLANK($F479),"",INDEX(CVCompList[Debug/Tryout '[h']],_xlfn.XMATCH($F479,CVCompList[items],0)))*J479</f>
        <v>0</v>
      </c>
      <c r="P479" s="37" cm="1">
        <f t="array" aca="1" ref="P479" ca="1">IF(ISBLANK($F479),"",INDEX(CVCompList[Installation
'[h']],_xlfn.XMATCH($F479,CVCompList[items],0)))*J479</f>
        <v>3</v>
      </c>
      <c r="Q479" s="37" cm="1">
        <f t="array" ref="Q479">IF(ISBLANK($F479),"",INDEX(CVCompList[Start up @ Client '[h']],_xlfn.XMATCH($F479,CVCompList[items],0)))*K479</f>
        <v>0</v>
      </c>
      <c r="R479" s="37" cm="1">
        <f t="array" ref="R479">IF(ISBLANK($F479),"",INDEX(CVCompList[Materail
Rate
 '[$/qua']],_xlfn.XMATCH($F479,CVCompList[items],0)))</f>
        <v>4654.32</v>
      </c>
      <c r="S479" s="33">
        <f ca="1">M479*Drivers!$D$3</f>
        <v>0</v>
      </c>
      <c r="T479" s="33">
        <f ca="1">N479*Drivers!$D$3</f>
        <v>195</v>
      </c>
      <c r="U479" s="33">
        <f ca="1">O479*Drivers!$D$3</f>
        <v>0</v>
      </c>
      <c r="V479" s="33">
        <f ca="1">P479*Drivers!$D$3</f>
        <v>195</v>
      </c>
      <c r="W479" s="33">
        <f>Q479*Drivers!$D$3</f>
        <v>0</v>
      </c>
      <c r="X479" s="33">
        <f ca="1">R479*J479</f>
        <v>4654.32</v>
      </c>
      <c r="Y479" s="33">
        <f ca="1">SUM(S479:X479)</f>
        <v>5044.32</v>
      </c>
      <c r="Z479">
        <f ca="1">S479*($L479+1)</f>
        <v>0</v>
      </c>
      <c r="AA479">
        <f t="shared" ca="1" si="199"/>
        <v>282.75</v>
      </c>
      <c r="AB479">
        <f t="shared" ca="1" si="200"/>
        <v>0</v>
      </c>
      <c r="AC479">
        <f t="shared" ca="1" si="201"/>
        <v>282.75</v>
      </c>
      <c r="AD479">
        <f t="shared" si="202"/>
        <v>0</v>
      </c>
      <c r="AE479">
        <f ca="1">X479*(K479+1)</f>
        <v>5817.9</v>
      </c>
      <c r="AF479">
        <f ca="1">SUM(Z479:AE479)</f>
        <v>6383.4</v>
      </c>
    </row>
    <row r="480" spans="1:32" s="7" customFormat="1">
      <c r="B480" s="7" t="s">
        <v>3185</v>
      </c>
      <c r="C480" s="7">
        <v>1</v>
      </c>
      <c r="D480" s="7">
        <v>1</v>
      </c>
      <c r="K480" s="18"/>
      <c r="L480" s="18"/>
      <c r="M480" s="36">
        <f ca="1">SUM(M481:M485)</f>
        <v>0</v>
      </c>
      <c r="N480" s="36">
        <f ca="1">SUM(N481:N485)</f>
        <v>10.9</v>
      </c>
      <c r="O480" s="36">
        <f ca="1">SUM(O481:O485)</f>
        <v>0</v>
      </c>
      <c r="P480" s="36">
        <f ca="1">SUM(P481:P485)</f>
        <v>10.9</v>
      </c>
      <c r="Q480" s="36">
        <f>SUM(Q481:Q485)</f>
        <v>0</v>
      </c>
      <c r="R480" s="36"/>
      <c r="S480" s="35">
        <f t="shared" ref="S480:AF480" ca="1" si="326">SUM(S481:S485)</f>
        <v>0</v>
      </c>
      <c r="T480" s="35">
        <f t="shared" ca="1" si="326"/>
        <v>708.5</v>
      </c>
      <c r="U480" s="35">
        <f ca="1">SUM(U481:U485)</f>
        <v>0</v>
      </c>
      <c r="V480" s="35">
        <f t="shared" ca="1" si="326"/>
        <v>708.5</v>
      </c>
      <c r="W480" s="35">
        <f>SUM(W481:W485)</f>
        <v>0</v>
      </c>
      <c r="X480" s="35">
        <f t="shared" ca="1" si="326"/>
        <v>4722.5</v>
      </c>
      <c r="Y480" s="35">
        <f t="shared" ca="1" si="326"/>
        <v>6139.5</v>
      </c>
      <c r="Z480" s="7">
        <f t="shared" ca="1" si="326"/>
        <v>0</v>
      </c>
      <c r="AA480" s="7">
        <f t="shared" ca="1" si="326"/>
        <v>1027.325</v>
      </c>
      <c r="AB480" s="7">
        <f ca="1">SUM(AB481:AB485)</f>
        <v>0</v>
      </c>
      <c r="AC480" s="7">
        <f t="shared" ca="1" si="326"/>
        <v>1027.325</v>
      </c>
      <c r="AD480" s="7">
        <f>SUM(AD481:AD485)</f>
        <v>0</v>
      </c>
      <c r="AE480" s="7">
        <f t="shared" ca="1" si="326"/>
        <v>5903.125</v>
      </c>
      <c r="AF480" s="7">
        <f t="shared" ca="1" si="326"/>
        <v>7957.7749999999996</v>
      </c>
    </row>
    <row r="481" spans="1:32">
      <c r="A481" t="str" cm="1">
        <f t="array" ref="A481">IF(ISBLANK($F481),"",INDEX(CVCompList[ID],_xlfn.XMATCH($F481,CVCompList[items],0)))</f>
        <v>CE2910</v>
      </c>
      <c r="E481">
        <v>1</v>
      </c>
      <c r="F481" t="s">
        <v>3082</v>
      </c>
      <c r="G481">
        <v>1</v>
      </c>
      <c r="H481">
        <v>1</v>
      </c>
      <c r="I481">
        <f ca="1">IF(ISBLANK(G481),"",G481*OFFSET(I481,-E481,-6))</f>
        <v>1</v>
      </c>
      <c r="J481">
        <f ca="1">IF(ISBLANK(H481),"",H481*OFFSET(J481,-E481,-6))</f>
        <v>1</v>
      </c>
      <c r="K481" s="10">
        <f>Drivers!$B$11</f>
        <v>0.25</v>
      </c>
      <c r="L481" s="10">
        <f>Drivers!$B$12</f>
        <v>0.45</v>
      </c>
      <c r="M481" s="37" cm="1">
        <f t="array" aca="1" ref="M481" ca="1">IF(ISBLANK($F481),"",INDEX(CVCompList[Design
'[h']],_xlfn.XMATCH($F481,CVCompList[items],0)))*I481</f>
        <v>0</v>
      </c>
      <c r="N481" s="37" cm="1">
        <f t="array" aca="1" ref="N481" ca="1">IF(ISBLANK($F481),"",INDEX(CVCompList[Construction
'[h']],_xlfn.XMATCH($F481,CVCompList[items],0)))*J481</f>
        <v>8.5</v>
      </c>
      <c r="O481" s="37" cm="1">
        <f t="array" aca="1" ref="O481" ca="1">IF(ISBLANK($F481),"",INDEX(CVCompList[Debug/Tryout '[h']],_xlfn.XMATCH($F481,CVCompList[items],0)))*J481</f>
        <v>0</v>
      </c>
      <c r="P481" s="37" cm="1">
        <f t="array" aca="1" ref="P481" ca="1">IF(ISBLANK($F481),"",INDEX(CVCompList[Installation
'[h']],_xlfn.XMATCH($F481,CVCompList[items],0)))*J481</f>
        <v>8.5</v>
      </c>
      <c r="Q481" s="37" cm="1">
        <f t="array" ref="Q481">IF(ISBLANK($F481),"",INDEX(CVCompList[Start up @ Client '[h']],_xlfn.XMATCH($F481,CVCompList[items],0)))*K481</f>
        <v>0</v>
      </c>
      <c r="R481" s="37" cm="1">
        <f t="array" ref="R481">IF(ISBLANK($F481),"",INDEX(CVCompList[Materail
Rate
 '[$/qua']],_xlfn.XMATCH($F481,CVCompList[items],0)))</f>
        <v>3737</v>
      </c>
      <c r="S481" s="33">
        <f ca="1">M481*Drivers!$D$3</f>
        <v>0</v>
      </c>
      <c r="T481" s="33">
        <f ca="1">N481*Drivers!$D$3</f>
        <v>552.5</v>
      </c>
      <c r="U481" s="33">
        <f ca="1">O481*Drivers!$D$3</f>
        <v>0</v>
      </c>
      <c r="V481" s="33">
        <f ca="1">P481*Drivers!$D$3</f>
        <v>552.5</v>
      </c>
      <c r="W481" s="33">
        <f>Q481*Drivers!$D$3</f>
        <v>0</v>
      </c>
      <c r="X481" s="33">
        <f ca="1">R481*J481</f>
        <v>3737</v>
      </c>
      <c r="Y481" s="33">
        <f ca="1">SUM(S481:X481)</f>
        <v>4842</v>
      </c>
      <c r="Z481">
        <f ca="1">S481*($L481+1)</f>
        <v>0</v>
      </c>
      <c r="AA481">
        <f t="shared" ca="1" si="199"/>
        <v>801.125</v>
      </c>
      <c r="AB481">
        <f t="shared" ca="1" si="200"/>
        <v>0</v>
      </c>
      <c r="AC481">
        <f t="shared" ca="1" si="201"/>
        <v>801.125</v>
      </c>
      <c r="AD481">
        <f t="shared" si="202"/>
        <v>0</v>
      </c>
      <c r="AE481">
        <f ca="1">X481*(K481+1)</f>
        <v>4671.25</v>
      </c>
      <c r="AF481">
        <f ca="1">SUM(Z481:AE481)</f>
        <v>6273.5</v>
      </c>
    </row>
    <row r="482" spans="1:32">
      <c r="A482" t="str" cm="1">
        <f t="array" ref="A482">IF(ISBLANK($F482),"",INDEX(CVCompList[ID],_xlfn.XMATCH($F482,CVCompList[items],0)))</f>
        <v>CE2773</v>
      </c>
      <c r="E482">
        <v>2</v>
      </c>
      <c r="F482" t="s">
        <v>2946</v>
      </c>
      <c r="G482">
        <v>1</v>
      </c>
      <c r="H482">
        <v>1</v>
      </c>
      <c r="I482">
        <f ca="1">IF(ISBLANK(G482),"",G482*OFFSET(I482,-E482,-6))</f>
        <v>1</v>
      </c>
      <c r="J482">
        <f ca="1">IF(ISBLANK(H482),"",H482*OFFSET(J482,-E482,-6))</f>
        <v>1</v>
      </c>
      <c r="K482" s="10">
        <f>Drivers!$B$11</f>
        <v>0.25</v>
      </c>
      <c r="L482" s="10">
        <f>Drivers!$B$12</f>
        <v>0.45</v>
      </c>
      <c r="M482" s="37" cm="1">
        <f t="array" aca="1" ref="M482" ca="1">IF(ISBLANK($F482),"",INDEX(CVCompList[Design
'[h']],_xlfn.XMATCH($F482,CVCompList[items],0)))*I482</f>
        <v>0</v>
      </c>
      <c r="N482" s="37" cm="1">
        <f t="array" aca="1" ref="N482" ca="1">IF(ISBLANK($F482),"",INDEX(CVCompList[Construction
'[h']],_xlfn.XMATCH($F482,CVCompList[items],0)))*J482</f>
        <v>0.5</v>
      </c>
      <c r="O482" s="37" cm="1">
        <f t="array" aca="1" ref="O482" ca="1">IF(ISBLANK($F482),"",INDEX(CVCompList[Debug/Tryout '[h']],_xlfn.XMATCH($F482,CVCompList[items],0)))*J482</f>
        <v>0</v>
      </c>
      <c r="P482" s="37" cm="1">
        <f t="array" aca="1" ref="P482" ca="1">IF(ISBLANK($F482),"",INDEX(CVCompList[Installation
'[h']],_xlfn.XMATCH($F482,CVCompList[items],0)))*J482</f>
        <v>0.5</v>
      </c>
      <c r="Q482" s="37" cm="1">
        <f t="array" ref="Q482">IF(ISBLANK($F482),"",INDEX(CVCompList[Start up @ Client '[h']],_xlfn.XMATCH($F482,CVCompList[items],0)))*K482</f>
        <v>0</v>
      </c>
      <c r="R482" s="37" cm="1">
        <f t="array" ref="R482">IF(ISBLANK($F482),"",INDEX(CVCompList[Materail
Rate
 '[$/qua']],_xlfn.XMATCH($F482,CVCompList[items],0)))</f>
        <v>32.5</v>
      </c>
      <c r="S482" s="33">
        <f ca="1">M482*Drivers!$D$3</f>
        <v>0</v>
      </c>
      <c r="T482" s="33">
        <f ca="1">N482*Drivers!$D$3</f>
        <v>32.5</v>
      </c>
      <c r="U482" s="33">
        <f ca="1">O482*Drivers!$D$3</f>
        <v>0</v>
      </c>
      <c r="V482" s="33">
        <f ca="1">P482*Drivers!$D$3</f>
        <v>32.5</v>
      </c>
      <c r="W482" s="33">
        <f>Q482*Drivers!$D$3</f>
        <v>0</v>
      </c>
      <c r="X482" s="33">
        <f ca="1">R482*J482</f>
        <v>32.5</v>
      </c>
      <c r="Y482" s="33">
        <f ca="1">SUM(S482:X482)</f>
        <v>97.5</v>
      </c>
      <c r="Z482">
        <f ca="1">S482*($L482+1)</f>
        <v>0</v>
      </c>
      <c r="AA482">
        <f t="shared" ca="1" si="199"/>
        <v>47.125</v>
      </c>
      <c r="AB482">
        <f t="shared" ca="1" si="200"/>
        <v>0</v>
      </c>
      <c r="AC482">
        <f t="shared" ca="1" si="201"/>
        <v>47.125</v>
      </c>
      <c r="AD482">
        <f t="shared" si="202"/>
        <v>0</v>
      </c>
      <c r="AE482">
        <f ca="1">X482*(K482+1)</f>
        <v>40.625</v>
      </c>
      <c r="AF482">
        <f ca="1">SUM(Z482:AE482)</f>
        <v>134.875</v>
      </c>
    </row>
    <row r="483" spans="1:32">
      <c r="A483" t="str" cm="1">
        <f t="array" ref="A483">IF(ISBLANK($F483),"",INDEX(CVCompList[ID],_xlfn.XMATCH($F483,CVCompList[items],0)))</f>
        <v>CE2932</v>
      </c>
      <c r="E483">
        <v>3</v>
      </c>
      <c r="F483" t="s">
        <v>3104</v>
      </c>
      <c r="G483">
        <v>1</v>
      </c>
      <c r="H483">
        <v>1</v>
      </c>
      <c r="I483">
        <f ca="1">IF(ISBLANK(G483),"",G483*OFFSET(I483,-E483,-6))</f>
        <v>1</v>
      </c>
      <c r="J483">
        <f ca="1">IF(ISBLANK(H483),"",H483*OFFSET(J483,-E483,-6))</f>
        <v>1</v>
      </c>
      <c r="K483" s="10">
        <f>Drivers!$B$11</f>
        <v>0.25</v>
      </c>
      <c r="L483" s="10">
        <f>Drivers!$B$12</f>
        <v>0.45</v>
      </c>
      <c r="M483" s="37" cm="1">
        <f t="array" aca="1" ref="M483" ca="1">IF(ISBLANK($F483),"",INDEX(CVCompList[Design
'[h']],_xlfn.XMATCH($F483,CVCompList[items],0)))*I483</f>
        <v>0</v>
      </c>
      <c r="N483" s="37" cm="1">
        <f t="array" aca="1" ref="N483" ca="1">IF(ISBLANK($F483),"",INDEX(CVCompList[Construction
'[h']],_xlfn.XMATCH($F483,CVCompList[items],0)))*J483</f>
        <v>0</v>
      </c>
      <c r="O483" s="37" cm="1">
        <f t="array" aca="1" ref="O483" ca="1">IF(ISBLANK($F483),"",INDEX(CVCompList[Debug/Tryout '[h']],_xlfn.XMATCH($F483,CVCompList[items],0)))*J483</f>
        <v>0</v>
      </c>
      <c r="P483" s="37" cm="1">
        <f t="array" aca="1" ref="P483" ca="1">IF(ISBLANK($F483),"",INDEX(CVCompList[Installation
'[h']],_xlfn.XMATCH($F483,CVCompList[items],0)))*J483</f>
        <v>0</v>
      </c>
      <c r="Q483" s="37" cm="1">
        <f t="array" ref="Q483">IF(ISBLANK($F483),"",INDEX(CVCompList[Start up @ Client '[h']],_xlfn.XMATCH($F483,CVCompList[items],0)))*K483</f>
        <v>0</v>
      </c>
      <c r="R483" s="37" cm="1">
        <f t="array" ref="R483">IF(ISBLANK($F483),"",INDEX(CVCompList[Materail
Rate
 '[$/qua']],_xlfn.XMATCH($F483,CVCompList[items],0)))</f>
        <v>265</v>
      </c>
      <c r="S483" s="33">
        <f ca="1">M483*Drivers!$D$3</f>
        <v>0</v>
      </c>
      <c r="T483" s="33">
        <f ca="1">N483*Drivers!$D$3</f>
        <v>0</v>
      </c>
      <c r="U483" s="33">
        <f ca="1">O483*Drivers!$D$3</f>
        <v>0</v>
      </c>
      <c r="V483" s="33">
        <f ca="1">P483*Drivers!$D$3</f>
        <v>0</v>
      </c>
      <c r="W483" s="33">
        <f>Q483*Drivers!$D$3</f>
        <v>0</v>
      </c>
      <c r="X483" s="33">
        <f ca="1">R483*J483</f>
        <v>265</v>
      </c>
      <c r="Y483" s="33">
        <f ca="1">SUM(S483:X483)</f>
        <v>265</v>
      </c>
      <c r="Z483">
        <f ca="1">S483*($L483+1)</f>
        <v>0</v>
      </c>
      <c r="AA483">
        <f t="shared" ca="1" si="199"/>
        <v>0</v>
      </c>
      <c r="AB483">
        <f t="shared" ca="1" si="200"/>
        <v>0</v>
      </c>
      <c r="AC483">
        <f t="shared" ca="1" si="201"/>
        <v>0</v>
      </c>
      <c r="AD483">
        <f t="shared" si="202"/>
        <v>0</v>
      </c>
      <c r="AE483">
        <f ca="1">X483*(K483+1)</f>
        <v>331.25</v>
      </c>
      <c r="AF483">
        <f ca="1">SUM(Z483:AE483)</f>
        <v>331.25</v>
      </c>
    </row>
    <row r="484" spans="1:32">
      <c r="A484" t="str" cm="1">
        <f t="array" ref="A484">IF(ISBLANK($F484),"",INDEX(CVCompList[ID],_xlfn.XMATCH($F484,CVCompList[items],0)))</f>
        <v>CE2734</v>
      </c>
      <c r="E484">
        <v>4</v>
      </c>
      <c r="F484" t="s">
        <v>2907</v>
      </c>
      <c r="G484">
        <v>1</v>
      </c>
      <c r="H484">
        <v>1</v>
      </c>
      <c r="I484">
        <f ca="1">IF(ISBLANK(G484),"",G484*OFFSET(I484,-E484,-6))</f>
        <v>1</v>
      </c>
      <c r="J484">
        <f ca="1">IF(ISBLANK(H484),"",H484*OFFSET(J484,-E484,-6))</f>
        <v>1</v>
      </c>
      <c r="K484" s="10">
        <f>Drivers!$B$11</f>
        <v>0.25</v>
      </c>
      <c r="L484" s="10">
        <f>Drivers!$B$12</f>
        <v>0.45</v>
      </c>
      <c r="M484" s="37" cm="1">
        <f t="array" aca="1" ref="M484" ca="1">IF(ISBLANK($F484),"",INDEX(CVCompList[Design
'[h']],_xlfn.XMATCH($F484,CVCompList[items],0)))*I484</f>
        <v>0</v>
      </c>
      <c r="N484" s="37" cm="1">
        <f t="array" aca="1" ref="N484" ca="1">IF(ISBLANK($F484),"",INDEX(CVCompList[Construction
'[h']],_xlfn.XMATCH($F484,CVCompList[items],0)))*J484</f>
        <v>1.9</v>
      </c>
      <c r="O484" s="37" cm="1">
        <f t="array" aca="1" ref="O484" ca="1">IF(ISBLANK($F484),"",INDEX(CVCompList[Debug/Tryout '[h']],_xlfn.XMATCH($F484,CVCompList[items],0)))*J484</f>
        <v>0</v>
      </c>
      <c r="P484" s="37" cm="1">
        <f t="array" aca="1" ref="P484" ca="1">IF(ISBLANK($F484),"",INDEX(CVCompList[Installation
'[h']],_xlfn.XMATCH($F484,CVCompList[items],0)))*J484</f>
        <v>1.9</v>
      </c>
      <c r="Q484" s="37" cm="1">
        <f t="array" ref="Q484">IF(ISBLANK($F484),"",INDEX(CVCompList[Start up @ Client '[h']],_xlfn.XMATCH($F484,CVCompList[items],0)))*K484</f>
        <v>0</v>
      </c>
      <c r="R484" s="37" cm="1">
        <f t="array" ref="R484">IF(ISBLANK($F484),"",INDEX(CVCompList[Materail
Rate
 '[$/qua']],_xlfn.XMATCH($F484,CVCompList[items],0)))</f>
        <v>632</v>
      </c>
      <c r="S484" s="33">
        <f ca="1">M484*Drivers!$D$3</f>
        <v>0</v>
      </c>
      <c r="T484" s="33">
        <f ca="1">N484*Drivers!$D$3</f>
        <v>123.5</v>
      </c>
      <c r="U484" s="33">
        <f ca="1">O484*Drivers!$D$3</f>
        <v>0</v>
      </c>
      <c r="V484" s="33">
        <f ca="1">P484*Drivers!$D$3</f>
        <v>123.5</v>
      </c>
      <c r="W484" s="33">
        <f>Q484*Drivers!$D$3</f>
        <v>0</v>
      </c>
      <c r="X484" s="33">
        <f ca="1">R484*J484</f>
        <v>632</v>
      </c>
      <c r="Y484" s="33">
        <f ca="1">SUM(S484:X484)</f>
        <v>879</v>
      </c>
      <c r="Z484">
        <f ca="1">S484*($L484+1)</f>
        <v>0</v>
      </c>
      <c r="AA484">
        <f t="shared" ca="1" si="199"/>
        <v>179.07499999999999</v>
      </c>
      <c r="AB484">
        <f t="shared" ca="1" si="200"/>
        <v>0</v>
      </c>
      <c r="AC484">
        <f t="shared" ca="1" si="201"/>
        <v>179.07499999999999</v>
      </c>
      <c r="AD484">
        <f t="shared" si="202"/>
        <v>0</v>
      </c>
      <c r="AE484">
        <f ca="1">X484*(K484+1)</f>
        <v>790</v>
      </c>
      <c r="AF484">
        <f ca="1">SUM(Z484:AE484)</f>
        <v>1148.1500000000001</v>
      </c>
    </row>
    <row r="485" spans="1:32">
      <c r="A485" t="str" cm="1">
        <f t="array" ref="A485">IF(ISBLANK($F485),"",INDEX(CVCompList[ID],_xlfn.XMATCH($F485,CVCompList[items],0)))</f>
        <v>CE2746</v>
      </c>
      <c r="E485">
        <v>5</v>
      </c>
      <c r="F485" t="s">
        <v>2919</v>
      </c>
      <c r="G485">
        <v>1</v>
      </c>
      <c r="H485">
        <v>1</v>
      </c>
      <c r="I485">
        <f ca="1">IF(ISBLANK(G485),"",G485*OFFSET(I485,-E485,-6))</f>
        <v>1</v>
      </c>
      <c r="J485">
        <f ca="1">IF(ISBLANK(H485),"",H485*OFFSET(J485,-E485,-6))</f>
        <v>1</v>
      </c>
      <c r="K485" s="10">
        <f>Drivers!$B$11</f>
        <v>0.25</v>
      </c>
      <c r="L485" s="10">
        <f>Drivers!$B$12</f>
        <v>0.45</v>
      </c>
      <c r="M485" s="37" cm="1">
        <f t="array" aca="1" ref="M485" ca="1">IF(ISBLANK($F485),"",INDEX(CVCompList[Design
'[h']],_xlfn.XMATCH($F485,CVCompList[items],0)))*I485</f>
        <v>0</v>
      </c>
      <c r="N485" s="37" cm="1">
        <f t="array" aca="1" ref="N485" ca="1">IF(ISBLANK($F485),"",INDEX(CVCompList[Construction
'[h']],_xlfn.XMATCH($F485,CVCompList[items],0)))*J485</f>
        <v>0</v>
      </c>
      <c r="O485" s="37" cm="1">
        <f t="array" aca="1" ref="O485" ca="1">IF(ISBLANK($F485),"",INDEX(CVCompList[Debug/Tryout '[h']],_xlfn.XMATCH($F485,CVCompList[items],0)))*J485</f>
        <v>0</v>
      </c>
      <c r="P485" s="37" cm="1">
        <f t="array" aca="1" ref="P485" ca="1">IF(ISBLANK($F485),"",INDEX(CVCompList[Installation
'[h']],_xlfn.XMATCH($F485,CVCompList[items],0)))*J485</f>
        <v>0</v>
      </c>
      <c r="Q485" s="37" cm="1">
        <f t="array" ref="Q485">IF(ISBLANK($F485),"",INDEX(CVCompList[Start up @ Client '[h']],_xlfn.XMATCH($F485,CVCompList[items],0)))*K485</f>
        <v>0</v>
      </c>
      <c r="R485" s="37" cm="1">
        <f t="array" ref="R485">IF(ISBLANK($F485),"",INDEX(CVCompList[Materail
Rate
 '[$/qua']],_xlfn.XMATCH($F485,CVCompList[items],0)))</f>
        <v>56</v>
      </c>
      <c r="S485" s="33">
        <f ca="1">M485*Drivers!$D$3</f>
        <v>0</v>
      </c>
      <c r="T485" s="33">
        <f ca="1">N485*Drivers!$D$3</f>
        <v>0</v>
      </c>
      <c r="U485" s="33">
        <f ca="1">O485*Drivers!$D$3</f>
        <v>0</v>
      </c>
      <c r="V485" s="33">
        <f ca="1">P485*Drivers!$D$3</f>
        <v>0</v>
      </c>
      <c r="W485" s="33">
        <f>Q485*Drivers!$D$3</f>
        <v>0</v>
      </c>
      <c r="X485" s="33">
        <f ca="1">R485*J485</f>
        <v>56</v>
      </c>
      <c r="Y485" s="33">
        <f ca="1">SUM(S485:X485)</f>
        <v>56</v>
      </c>
      <c r="Z485">
        <f ca="1">S485*($L485+1)</f>
        <v>0</v>
      </c>
      <c r="AA485">
        <f t="shared" ca="1" si="199"/>
        <v>0</v>
      </c>
      <c r="AB485">
        <f t="shared" ca="1" si="200"/>
        <v>0</v>
      </c>
      <c r="AC485">
        <f t="shared" ca="1" si="201"/>
        <v>0</v>
      </c>
      <c r="AD485">
        <f t="shared" si="202"/>
        <v>0</v>
      </c>
      <c r="AE485">
        <f ca="1">X485*(K485+1)</f>
        <v>70</v>
      </c>
      <c r="AF485">
        <f ca="1">SUM(Z485:AE485)</f>
        <v>70</v>
      </c>
    </row>
    <row r="486" spans="1:32" s="7" customFormat="1">
      <c r="B486" s="7" t="s">
        <v>3186</v>
      </c>
      <c r="C486" s="7">
        <v>1</v>
      </c>
      <c r="D486" s="7">
        <v>1</v>
      </c>
      <c r="K486" s="18"/>
      <c r="L486" s="18"/>
      <c r="M486" s="36">
        <f ca="1">SUM(M487:M488)</f>
        <v>0</v>
      </c>
      <c r="N486" s="36">
        <f ca="1">SUM(N487:N488)</f>
        <v>0.5</v>
      </c>
      <c r="O486" s="36">
        <f ca="1">SUM(O487:O488)</f>
        <v>0</v>
      </c>
      <c r="P486" s="36">
        <f ca="1">SUM(P487:P488)</f>
        <v>0.5</v>
      </c>
      <c r="Q486" s="36">
        <f>SUM(Q487:Q488)</f>
        <v>0</v>
      </c>
      <c r="R486" s="36"/>
      <c r="S486" s="35">
        <f t="shared" ref="S486:AF486" ca="1" si="327">SUM(S487:S488)</f>
        <v>0</v>
      </c>
      <c r="T486" s="35">
        <f t="shared" ca="1" si="327"/>
        <v>32.5</v>
      </c>
      <c r="U486" s="35">
        <f ca="1">SUM(U487:U488)</f>
        <v>0</v>
      </c>
      <c r="V486" s="35">
        <f t="shared" ca="1" si="327"/>
        <v>32.5</v>
      </c>
      <c r="W486" s="35">
        <f>SUM(W487:W488)</f>
        <v>0</v>
      </c>
      <c r="X486" s="35">
        <f t="shared" ca="1" si="327"/>
        <v>679.67</v>
      </c>
      <c r="Y486" s="35">
        <f t="shared" ca="1" si="327"/>
        <v>744.67</v>
      </c>
      <c r="Z486" s="7">
        <f t="shared" ca="1" si="327"/>
        <v>0</v>
      </c>
      <c r="AA486" s="7">
        <f t="shared" ca="1" si="327"/>
        <v>47.125</v>
      </c>
      <c r="AB486" s="7">
        <f ca="1">SUM(AB487:AB488)</f>
        <v>0</v>
      </c>
      <c r="AC486" s="7">
        <f t="shared" ca="1" si="327"/>
        <v>47.125</v>
      </c>
      <c r="AD486" s="7">
        <f>SUM(AD487:AD488)</f>
        <v>0</v>
      </c>
      <c r="AE486" s="7">
        <f t="shared" ca="1" si="327"/>
        <v>849.58749999999998</v>
      </c>
      <c r="AF486" s="7">
        <f t="shared" ca="1" si="327"/>
        <v>943.83749999999998</v>
      </c>
    </row>
    <row r="487" spans="1:32">
      <c r="A487" t="str" cm="1">
        <f t="array" ref="A487">IF(ISBLANK($F487),"",INDEX(CVCompList[ID],_xlfn.XMATCH($F487,CVCompList[items],0)))</f>
        <v>CE2915</v>
      </c>
      <c r="E487">
        <v>1</v>
      </c>
      <c r="F487" t="s">
        <v>3087</v>
      </c>
      <c r="G487">
        <v>1</v>
      </c>
      <c r="H487">
        <v>1</v>
      </c>
      <c r="I487">
        <f ca="1">IF(ISBLANK(G487),"",G487*OFFSET(I487,-E487,-6))</f>
        <v>1</v>
      </c>
      <c r="J487">
        <f ca="1">IF(ISBLANK(H487),"",H487*OFFSET(J487,-E487,-6))</f>
        <v>1</v>
      </c>
      <c r="K487" s="10">
        <f>Drivers!$B$11</f>
        <v>0.25</v>
      </c>
      <c r="L487" s="10">
        <f>Drivers!$B$12</f>
        <v>0.45</v>
      </c>
      <c r="M487" s="37" cm="1">
        <f t="array" aca="1" ref="M487" ca="1">IF(ISBLANK($F487),"",INDEX(CVCompList[Design
'[h']],_xlfn.XMATCH($F487,CVCompList[items],0)))*I487</f>
        <v>0</v>
      </c>
      <c r="N487" s="37" cm="1">
        <f t="array" aca="1" ref="N487" ca="1">IF(ISBLANK($F487),"",INDEX(CVCompList[Construction
'[h']],_xlfn.XMATCH($F487,CVCompList[items],0)))*J487</f>
        <v>0</v>
      </c>
      <c r="O487" s="37" cm="1">
        <f t="array" aca="1" ref="O487" ca="1">IF(ISBLANK($F487),"",INDEX(CVCompList[Debug/Tryout '[h']],_xlfn.XMATCH($F487,CVCompList[items],0)))*J487</f>
        <v>0</v>
      </c>
      <c r="P487" s="37" cm="1">
        <f t="array" aca="1" ref="P487" ca="1">IF(ISBLANK($F487),"",INDEX(CVCompList[Installation
'[h']],_xlfn.XMATCH($F487,CVCompList[items],0)))*J487</f>
        <v>0</v>
      </c>
      <c r="Q487" s="37" cm="1">
        <f t="array" ref="Q487">IF(ISBLANK($F487),"",INDEX(CVCompList[Start up @ Client '[h']],_xlfn.XMATCH($F487,CVCompList[items],0)))*K487</f>
        <v>0</v>
      </c>
      <c r="R487" s="37" cm="1">
        <f t="array" ref="R487">IF(ISBLANK($F487),"",INDEX(CVCompList[Materail
Rate
 '[$/qua']],_xlfn.XMATCH($F487,CVCompList[items],0)))</f>
        <v>652</v>
      </c>
      <c r="S487" s="33">
        <f ca="1">M487*Drivers!$D$3</f>
        <v>0</v>
      </c>
      <c r="T487" s="33">
        <f ca="1">N487*Drivers!$D$3</f>
        <v>0</v>
      </c>
      <c r="U487" s="33">
        <f ca="1">O487*Drivers!$D$3</f>
        <v>0</v>
      </c>
      <c r="V487" s="33">
        <f ca="1">P487*Drivers!$D$3</f>
        <v>0</v>
      </c>
      <c r="W487" s="33">
        <f>Q487*Drivers!$D$3</f>
        <v>0</v>
      </c>
      <c r="X487" s="33">
        <f ca="1">R487*J487</f>
        <v>652</v>
      </c>
      <c r="Y487" s="33">
        <f ca="1">SUM(S487:X487)</f>
        <v>652</v>
      </c>
      <c r="Z487">
        <f ca="1">S487*($L487+1)</f>
        <v>0</v>
      </c>
      <c r="AA487">
        <f t="shared" ca="1" si="199"/>
        <v>0</v>
      </c>
      <c r="AB487">
        <f t="shared" ca="1" si="200"/>
        <v>0</v>
      </c>
      <c r="AC487">
        <f t="shared" ca="1" si="201"/>
        <v>0</v>
      </c>
      <c r="AD487">
        <f t="shared" si="202"/>
        <v>0</v>
      </c>
      <c r="AE487">
        <f ca="1">X487*(K487+1)</f>
        <v>815</v>
      </c>
      <c r="AF487">
        <f ca="1">SUM(Z487:AE487)</f>
        <v>815</v>
      </c>
    </row>
    <row r="488" spans="1:32">
      <c r="A488" t="str" cm="1">
        <f t="array" ref="A488">IF(ISBLANK($F488),"",INDEX(CVCompList[ID],_xlfn.XMATCH($F488,CVCompList[items],0)))</f>
        <v>CE2858</v>
      </c>
      <c r="E488">
        <v>2</v>
      </c>
      <c r="F488" t="s">
        <v>3030</v>
      </c>
      <c r="G488">
        <v>1</v>
      </c>
      <c r="H488">
        <v>1</v>
      </c>
      <c r="I488">
        <f ca="1">IF(ISBLANK(G488),"",G488*OFFSET(I488,-E488,-6))</f>
        <v>1</v>
      </c>
      <c r="J488">
        <f ca="1">IF(ISBLANK(H488),"",H488*OFFSET(J488,-E488,-6))</f>
        <v>1</v>
      </c>
      <c r="K488" s="10">
        <f>Drivers!$B$11</f>
        <v>0.25</v>
      </c>
      <c r="L488" s="10">
        <f>Drivers!$B$12</f>
        <v>0.45</v>
      </c>
      <c r="M488" s="37" cm="1">
        <f t="array" aca="1" ref="M488" ca="1">IF(ISBLANK($F488),"",INDEX(CVCompList[Design
'[h']],_xlfn.XMATCH($F488,CVCompList[items],0)))*I488</f>
        <v>0</v>
      </c>
      <c r="N488" s="37" cm="1">
        <f t="array" aca="1" ref="N488" ca="1">IF(ISBLANK($F488),"",INDEX(CVCompList[Construction
'[h']],_xlfn.XMATCH($F488,CVCompList[items],0)))*J488</f>
        <v>0.5</v>
      </c>
      <c r="O488" s="37" cm="1">
        <f t="array" aca="1" ref="O488" ca="1">IF(ISBLANK($F488),"",INDEX(CVCompList[Debug/Tryout '[h']],_xlfn.XMATCH($F488,CVCompList[items],0)))*J488</f>
        <v>0</v>
      </c>
      <c r="P488" s="37" cm="1">
        <f t="array" aca="1" ref="P488" ca="1">IF(ISBLANK($F488),"",INDEX(CVCompList[Installation
'[h']],_xlfn.XMATCH($F488,CVCompList[items],0)))*J488</f>
        <v>0.5</v>
      </c>
      <c r="Q488" s="37" cm="1">
        <f t="array" ref="Q488">IF(ISBLANK($F488),"",INDEX(CVCompList[Start up @ Client '[h']],_xlfn.XMATCH($F488,CVCompList[items],0)))*K488</f>
        <v>0</v>
      </c>
      <c r="R488" s="37" cm="1">
        <f t="array" ref="R488">IF(ISBLANK($F488),"",INDEX(CVCompList[Materail
Rate
 '[$/qua']],_xlfn.XMATCH($F488,CVCompList[items],0)))</f>
        <v>27.67</v>
      </c>
      <c r="S488" s="33">
        <f ca="1">M488*Drivers!$D$3</f>
        <v>0</v>
      </c>
      <c r="T488" s="33">
        <f ca="1">N488*Drivers!$D$3</f>
        <v>32.5</v>
      </c>
      <c r="U488" s="33">
        <f ca="1">O488*Drivers!$D$3</f>
        <v>0</v>
      </c>
      <c r="V488" s="33">
        <f ca="1">P488*Drivers!$D$3</f>
        <v>32.5</v>
      </c>
      <c r="W488" s="33">
        <f>Q488*Drivers!$D$3</f>
        <v>0</v>
      </c>
      <c r="X488" s="33">
        <f ca="1">R488*J488</f>
        <v>27.67</v>
      </c>
      <c r="Y488" s="33">
        <f ca="1">SUM(S488:X488)</f>
        <v>92.67</v>
      </c>
      <c r="Z488">
        <f ca="1">S488*($L488+1)</f>
        <v>0</v>
      </c>
      <c r="AA488">
        <f t="shared" ca="1" si="199"/>
        <v>47.125</v>
      </c>
      <c r="AB488">
        <f t="shared" ca="1" si="200"/>
        <v>0</v>
      </c>
      <c r="AC488">
        <f t="shared" ca="1" si="201"/>
        <v>47.125</v>
      </c>
      <c r="AD488">
        <f t="shared" si="202"/>
        <v>0</v>
      </c>
      <c r="AE488">
        <f ca="1">X488*(K488+1)</f>
        <v>34.587500000000006</v>
      </c>
      <c r="AF488">
        <f ca="1">SUM(Z488:AE488)</f>
        <v>128.83750000000001</v>
      </c>
    </row>
    <row r="489" spans="1:32" s="7" customFormat="1">
      <c r="B489" s="7" t="s">
        <v>3078</v>
      </c>
      <c r="C489" s="7">
        <v>1</v>
      </c>
      <c r="D489" s="7">
        <v>1</v>
      </c>
      <c r="K489" s="18"/>
      <c r="L489" s="18"/>
      <c r="M489" s="36">
        <f ca="1">SUM(M490:M490)</f>
        <v>0</v>
      </c>
      <c r="N489" s="36">
        <f ca="1">SUM(N490:N490)</f>
        <v>16.100000000000001</v>
      </c>
      <c r="O489" s="36">
        <f ca="1">SUM(O490:O490)</f>
        <v>0</v>
      </c>
      <c r="P489" s="36">
        <f ca="1">SUM(P490:P490)</f>
        <v>16.100000000000001</v>
      </c>
      <c r="Q489" s="36">
        <f>SUM(Q490:Q490)</f>
        <v>0</v>
      </c>
      <c r="R489" s="36"/>
      <c r="S489" s="35">
        <f t="shared" ref="S489:AF489" ca="1" si="328">SUM(S490:S490)</f>
        <v>0</v>
      </c>
      <c r="T489" s="35">
        <f t="shared" ca="1" si="328"/>
        <v>1046.5</v>
      </c>
      <c r="U489" s="35">
        <f t="shared" ca="1" si="328"/>
        <v>0</v>
      </c>
      <c r="V489" s="35">
        <f t="shared" ca="1" si="328"/>
        <v>1046.5</v>
      </c>
      <c r="W489" s="35">
        <f t="shared" si="328"/>
        <v>0</v>
      </c>
      <c r="X489" s="35">
        <f t="shared" ca="1" si="328"/>
        <v>1773.28</v>
      </c>
      <c r="Y489" s="35">
        <f t="shared" ca="1" si="328"/>
        <v>3866.2799999999997</v>
      </c>
      <c r="Z489" s="7">
        <f t="shared" ca="1" si="328"/>
        <v>0</v>
      </c>
      <c r="AA489" s="7">
        <f t="shared" ca="1" si="328"/>
        <v>1517.425</v>
      </c>
      <c r="AB489" s="7">
        <f t="shared" ca="1" si="328"/>
        <v>0</v>
      </c>
      <c r="AC489" s="7">
        <f t="shared" ca="1" si="328"/>
        <v>1517.425</v>
      </c>
      <c r="AD489" s="7">
        <f t="shared" si="328"/>
        <v>0</v>
      </c>
      <c r="AE489" s="7">
        <f t="shared" ca="1" si="328"/>
        <v>2216.6</v>
      </c>
      <c r="AF489" s="7">
        <f t="shared" ca="1" si="328"/>
        <v>5251.45</v>
      </c>
    </row>
    <row r="490" spans="1:32">
      <c r="A490" t="str" cm="1">
        <f t="array" ref="A490">IF(ISBLANK($F490),"",INDEX(CVCompList[ID],_xlfn.XMATCH($F490,CVCompList[items],0)))</f>
        <v>CE2907</v>
      </c>
      <c r="E490">
        <v>1</v>
      </c>
      <c r="F490" t="s">
        <v>3079</v>
      </c>
      <c r="G490">
        <v>1</v>
      </c>
      <c r="H490">
        <v>1</v>
      </c>
      <c r="I490">
        <f ca="1">IF(ISBLANK(G490),"",G490*OFFSET(I490,-E490,-6))</f>
        <v>1</v>
      </c>
      <c r="J490">
        <f ca="1">IF(ISBLANK(H490),"",H490*OFFSET(J490,-E490,-6))</f>
        <v>1</v>
      </c>
      <c r="K490" s="10">
        <f>Drivers!$B$11</f>
        <v>0.25</v>
      </c>
      <c r="L490" s="10">
        <f>Drivers!$B$12</f>
        <v>0.45</v>
      </c>
      <c r="M490" s="37" cm="1">
        <f t="array" aca="1" ref="M490" ca="1">IF(ISBLANK($F490),"",INDEX(CVCompList[Design
'[h']],_xlfn.XMATCH($F490,CVCompList[items],0)))*I490</f>
        <v>0</v>
      </c>
      <c r="N490" s="37" cm="1">
        <f t="array" aca="1" ref="N490" ca="1">IF(ISBLANK($F490),"",INDEX(CVCompList[Construction
'[h']],_xlfn.XMATCH($F490,CVCompList[items],0)))*J490</f>
        <v>16.100000000000001</v>
      </c>
      <c r="O490" s="37" cm="1">
        <f t="array" aca="1" ref="O490" ca="1">IF(ISBLANK($F490),"",INDEX(CVCompList[Debug/Tryout '[h']],_xlfn.XMATCH($F490,CVCompList[items],0)))*J490</f>
        <v>0</v>
      </c>
      <c r="P490" s="37" cm="1">
        <f t="array" aca="1" ref="P490" ca="1">IF(ISBLANK($F490),"",INDEX(CVCompList[Installation
'[h']],_xlfn.XMATCH($F490,CVCompList[items],0)))*J490</f>
        <v>16.100000000000001</v>
      </c>
      <c r="Q490" s="37" cm="1">
        <f t="array" ref="Q490">IF(ISBLANK($F490),"",INDEX(CVCompList[Start up @ Client '[h']],_xlfn.XMATCH($F490,CVCompList[items],0)))*K490</f>
        <v>0</v>
      </c>
      <c r="R490" s="37" cm="1">
        <f t="array" ref="R490">IF(ISBLANK($F490),"",INDEX(CVCompList[Materail
Rate
 '[$/qua']],_xlfn.XMATCH($F490,CVCompList[items],0)))</f>
        <v>1773.28</v>
      </c>
      <c r="S490" s="33">
        <f ca="1">M490*Drivers!$D$3</f>
        <v>0</v>
      </c>
      <c r="T490" s="33">
        <f ca="1">N490*Drivers!$D$3</f>
        <v>1046.5</v>
      </c>
      <c r="U490" s="33">
        <f ca="1">O490*Drivers!$D$3</f>
        <v>0</v>
      </c>
      <c r="V490" s="33">
        <f ca="1">P490*Drivers!$D$3</f>
        <v>1046.5</v>
      </c>
      <c r="W490" s="33">
        <f>Q490*Drivers!$D$3</f>
        <v>0</v>
      </c>
      <c r="X490" s="33">
        <f ca="1">R490*J490</f>
        <v>1773.28</v>
      </c>
      <c r="Y490" s="33">
        <f ca="1">SUM(S490:X490)</f>
        <v>3866.2799999999997</v>
      </c>
      <c r="Z490">
        <f ca="1">S490*($L490+1)</f>
        <v>0</v>
      </c>
      <c r="AA490">
        <f t="shared" ca="1" si="199"/>
        <v>1517.425</v>
      </c>
      <c r="AB490">
        <f t="shared" ca="1" si="200"/>
        <v>0</v>
      </c>
      <c r="AC490">
        <f t="shared" ca="1" si="201"/>
        <v>1517.425</v>
      </c>
      <c r="AD490">
        <f t="shared" si="202"/>
        <v>0</v>
      </c>
      <c r="AE490">
        <f ca="1">X490*(K490+1)</f>
        <v>2216.6</v>
      </c>
      <c r="AF490">
        <f ca="1">SUM(Z490:AE490)</f>
        <v>5251.45</v>
      </c>
    </row>
    <row r="491" spans="1:32" s="7" customFormat="1">
      <c r="B491" s="7" t="s">
        <v>3187</v>
      </c>
      <c r="C491" s="7">
        <v>1</v>
      </c>
      <c r="D491" s="7">
        <v>1</v>
      </c>
      <c r="K491" s="18"/>
      <c r="L491" s="18"/>
      <c r="M491" s="36">
        <f ca="1">SUM(M492:M495)</f>
        <v>0</v>
      </c>
      <c r="N491" s="36">
        <f ca="1">SUM(N492:N495)</f>
        <v>8.4</v>
      </c>
      <c r="O491" s="36">
        <f ca="1">SUM(O492:O495)</f>
        <v>0</v>
      </c>
      <c r="P491" s="36">
        <f ca="1">SUM(P492:P495)</f>
        <v>8.4</v>
      </c>
      <c r="Q491" s="36">
        <f>SUM(Q492:Q495)</f>
        <v>0</v>
      </c>
      <c r="R491" s="36"/>
      <c r="S491" s="35">
        <f t="shared" ref="S491:AF491" ca="1" si="329">SUM(S492:S495)</f>
        <v>0</v>
      </c>
      <c r="T491" s="35">
        <f t="shared" ca="1" si="329"/>
        <v>546</v>
      </c>
      <c r="U491" s="35">
        <f ca="1">SUM(U492:U495)</f>
        <v>0</v>
      </c>
      <c r="V491" s="35">
        <f t="shared" ca="1" si="329"/>
        <v>546</v>
      </c>
      <c r="W491" s="35">
        <f>SUM(W492:W495)</f>
        <v>0</v>
      </c>
      <c r="X491" s="35">
        <f t="shared" ca="1" si="329"/>
        <v>2620.5</v>
      </c>
      <c r="Y491" s="35">
        <f t="shared" ca="1" si="329"/>
        <v>3712.5</v>
      </c>
      <c r="Z491" s="7">
        <f t="shared" ca="1" si="329"/>
        <v>0</v>
      </c>
      <c r="AA491" s="7">
        <f t="shared" ca="1" si="329"/>
        <v>791.7</v>
      </c>
      <c r="AB491" s="7">
        <f ca="1">SUM(AB492:AB495)</f>
        <v>0</v>
      </c>
      <c r="AC491" s="7">
        <f t="shared" ca="1" si="329"/>
        <v>791.7</v>
      </c>
      <c r="AD491" s="7">
        <f>SUM(AD492:AD495)</f>
        <v>0</v>
      </c>
      <c r="AE491" s="7">
        <f t="shared" ca="1" si="329"/>
        <v>3275.625</v>
      </c>
      <c r="AF491" s="7">
        <f t="shared" ca="1" si="329"/>
        <v>4859.0249999999996</v>
      </c>
    </row>
    <row r="492" spans="1:32">
      <c r="A492" t="str" cm="1">
        <f t="array" ref="A492">IF(ISBLANK($F492),"",INDEX(CVCompList[ID],_xlfn.XMATCH($F492,CVCompList[items],0)))</f>
        <v>CE2908</v>
      </c>
      <c r="E492">
        <v>1</v>
      </c>
      <c r="F492" t="s">
        <v>3080</v>
      </c>
      <c r="G492">
        <v>1</v>
      </c>
      <c r="H492">
        <v>1</v>
      </c>
      <c r="I492">
        <f ca="1">IF(ISBLANK(G492),"",G492*OFFSET(I492,-E492,-6))</f>
        <v>1</v>
      </c>
      <c r="J492">
        <f ca="1">IF(ISBLANK(H492),"",H492*OFFSET(J492,-E492,-6))</f>
        <v>1</v>
      </c>
      <c r="K492" s="10">
        <f>Drivers!$B$11</f>
        <v>0.25</v>
      </c>
      <c r="L492" s="10">
        <f>Drivers!$B$12</f>
        <v>0.45</v>
      </c>
      <c r="M492" s="37" cm="1">
        <f t="array" aca="1" ref="M492" ca="1">IF(ISBLANK($F492),"",INDEX(CVCompList[Design
'[h']],_xlfn.XMATCH($F492,CVCompList[items],0)))*I492</f>
        <v>0</v>
      </c>
      <c r="N492" s="37" cm="1">
        <f t="array" aca="1" ref="N492" ca="1">IF(ISBLANK($F492),"",INDEX(CVCompList[Construction
'[h']],_xlfn.XMATCH($F492,CVCompList[items],0)))*J492</f>
        <v>6</v>
      </c>
      <c r="O492" s="37" cm="1">
        <f t="array" aca="1" ref="O492" ca="1">IF(ISBLANK($F492),"",INDEX(CVCompList[Debug/Tryout '[h']],_xlfn.XMATCH($F492,CVCompList[items],0)))*J492</f>
        <v>0</v>
      </c>
      <c r="P492" s="37" cm="1">
        <f t="array" aca="1" ref="P492" ca="1">IF(ISBLANK($F492),"",INDEX(CVCompList[Installation
'[h']],_xlfn.XMATCH($F492,CVCompList[items],0)))*J492</f>
        <v>6</v>
      </c>
      <c r="Q492" s="37" cm="1">
        <f t="array" ref="Q492">IF(ISBLANK($F492),"",INDEX(CVCompList[Start up @ Client '[h']],_xlfn.XMATCH($F492,CVCompList[items],0)))*K492</f>
        <v>0</v>
      </c>
      <c r="R492" s="37" cm="1">
        <f t="array" ref="R492">IF(ISBLANK($F492),"",INDEX(CVCompList[Materail
Rate
 '[$/qua']],_xlfn.XMATCH($F492,CVCompList[items],0)))</f>
        <v>1900</v>
      </c>
      <c r="S492" s="33">
        <f ca="1">M492*Drivers!$D$3</f>
        <v>0</v>
      </c>
      <c r="T492" s="33">
        <f ca="1">N492*Drivers!$D$3</f>
        <v>390</v>
      </c>
      <c r="U492" s="33">
        <f ca="1">O492*Drivers!$D$3</f>
        <v>0</v>
      </c>
      <c r="V492" s="33">
        <f ca="1">P492*Drivers!$D$3</f>
        <v>390</v>
      </c>
      <c r="W492" s="33">
        <f>Q492*Drivers!$D$3</f>
        <v>0</v>
      </c>
      <c r="X492" s="33">
        <f ca="1">R492*J492</f>
        <v>1900</v>
      </c>
      <c r="Y492" s="33">
        <f ca="1">SUM(S492:X492)</f>
        <v>2680</v>
      </c>
      <c r="Z492">
        <f ca="1">S492*($L492+1)</f>
        <v>0</v>
      </c>
      <c r="AA492">
        <f t="shared" ca="1" si="199"/>
        <v>565.5</v>
      </c>
      <c r="AB492">
        <f t="shared" ca="1" si="200"/>
        <v>0</v>
      </c>
      <c r="AC492">
        <f t="shared" ca="1" si="201"/>
        <v>565.5</v>
      </c>
      <c r="AD492">
        <f t="shared" si="202"/>
        <v>0</v>
      </c>
      <c r="AE492">
        <f ca="1">X492*(K492+1)</f>
        <v>2375</v>
      </c>
      <c r="AF492">
        <f ca="1">SUM(Z492:AE492)</f>
        <v>3506</v>
      </c>
    </row>
    <row r="493" spans="1:32">
      <c r="A493" t="str" cm="1">
        <f t="array" ref="A493">IF(ISBLANK($F493),"",INDEX(CVCompList[ID],_xlfn.XMATCH($F493,CVCompList[items],0)))</f>
        <v>CE2773</v>
      </c>
      <c r="E493">
        <v>2</v>
      </c>
      <c r="F493" t="s">
        <v>2946</v>
      </c>
      <c r="G493">
        <v>1</v>
      </c>
      <c r="H493">
        <v>1</v>
      </c>
      <c r="I493">
        <f ca="1">IF(ISBLANK(G493),"",G493*OFFSET(I493,-E493,-6))</f>
        <v>1</v>
      </c>
      <c r="J493">
        <f ca="1">IF(ISBLANK(H493),"",H493*OFFSET(J493,-E493,-6))</f>
        <v>1</v>
      </c>
      <c r="K493" s="10">
        <f>Drivers!$B$11</f>
        <v>0.25</v>
      </c>
      <c r="L493" s="10">
        <f>Drivers!$B$12</f>
        <v>0.45</v>
      </c>
      <c r="M493" s="37" cm="1">
        <f t="array" aca="1" ref="M493" ca="1">IF(ISBLANK($F493),"",INDEX(CVCompList[Design
'[h']],_xlfn.XMATCH($F493,CVCompList[items],0)))*I493</f>
        <v>0</v>
      </c>
      <c r="N493" s="37" cm="1">
        <f t="array" aca="1" ref="N493" ca="1">IF(ISBLANK($F493),"",INDEX(CVCompList[Construction
'[h']],_xlfn.XMATCH($F493,CVCompList[items],0)))*J493</f>
        <v>0.5</v>
      </c>
      <c r="O493" s="37" cm="1">
        <f t="array" aca="1" ref="O493" ca="1">IF(ISBLANK($F493),"",INDEX(CVCompList[Debug/Tryout '[h']],_xlfn.XMATCH($F493,CVCompList[items],0)))*J493</f>
        <v>0</v>
      </c>
      <c r="P493" s="37" cm="1">
        <f t="array" aca="1" ref="P493" ca="1">IF(ISBLANK($F493),"",INDEX(CVCompList[Installation
'[h']],_xlfn.XMATCH($F493,CVCompList[items],0)))*J493</f>
        <v>0.5</v>
      </c>
      <c r="Q493" s="37" cm="1">
        <f t="array" ref="Q493">IF(ISBLANK($F493),"",INDEX(CVCompList[Start up @ Client '[h']],_xlfn.XMATCH($F493,CVCompList[items],0)))*K493</f>
        <v>0</v>
      </c>
      <c r="R493" s="37" cm="1">
        <f t="array" ref="R493">IF(ISBLANK($F493),"",INDEX(CVCompList[Materail
Rate
 '[$/qua']],_xlfn.XMATCH($F493,CVCompList[items],0)))</f>
        <v>32.5</v>
      </c>
      <c r="S493" s="33">
        <f ca="1">M493*Drivers!$D$3</f>
        <v>0</v>
      </c>
      <c r="T493" s="33">
        <f ca="1">N493*Drivers!$D$3</f>
        <v>32.5</v>
      </c>
      <c r="U493" s="33">
        <f ca="1">O493*Drivers!$D$3</f>
        <v>0</v>
      </c>
      <c r="V493" s="33">
        <f ca="1">P493*Drivers!$D$3</f>
        <v>32.5</v>
      </c>
      <c r="W493" s="33">
        <f>Q493*Drivers!$D$3</f>
        <v>0</v>
      </c>
      <c r="X493" s="33">
        <f ca="1">R493*J493</f>
        <v>32.5</v>
      </c>
      <c r="Y493" s="33">
        <f ca="1">SUM(S493:X493)</f>
        <v>97.5</v>
      </c>
      <c r="Z493">
        <f ca="1">S493*($L493+1)</f>
        <v>0</v>
      </c>
      <c r="AA493">
        <f t="shared" ca="1" si="199"/>
        <v>47.125</v>
      </c>
      <c r="AB493">
        <f t="shared" ca="1" si="200"/>
        <v>0</v>
      </c>
      <c r="AC493">
        <f t="shared" ca="1" si="201"/>
        <v>47.125</v>
      </c>
      <c r="AD493">
        <f t="shared" si="202"/>
        <v>0</v>
      </c>
      <c r="AE493">
        <f ca="1">X493*(K493+1)</f>
        <v>40.625</v>
      </c>
      <c r="AF493">
        <f ca="1">SUM(Z493:AE493)</f>
        <v>134.875</v>
      </c>
    </row>
    <row r="494" spans="1:32">
      <c r="A494" t="str" cm="1">
        <f t="array" ref="A494">IF(ISBLANK($F494),"",INDEX(CVCompList[ID],_xlfn.XMATCH($F494,CVCompList[items],0)))</f>
        <v>CE2734</v>
      </c>
      <c r="E494">
        <v>3</v>
      </c>
      <c r="F494" t="s">
        <v>2907</v>
      </c>
      <c r="G494">
        <v>1</v>
      </c>
      <c r="H494">
        <v>1</v>
      </c>
      <c r="I494">
        <f ca="1">IF(ISBLANK(G494),"",G494*OFFSET(I494,-E494,-6))</f>
        <v>1</v>
      </c>
      <c r="J494">
        <f ca="1">IF(ISBLANK(H494),"",H494*OFFSET(J494,-E494,-6))</f>
        <v>1</v>
      </c>
      <c r="K494" s="10">
        <f>Drivers!$B$11</f>
        <v>0.25</v>
      </c>
      <c r="L494" s="10">
        <f>Drivers!$B$12</f>
        <v>0.45</v>
      </c>
      <c r="M494" s="37" cm="1">
        <f t="array" aca="1" ref="M494" ca="1">IF(ISBLANK($F494),"",INDEX(CVCompList[Design
'[h']],_xlfn.XMATCH($F494,CVCompList[items],0)))*I494</f>
        <v>0</v>
      </c>
      <c r="N494" s="37" cm="1">
        <f t="array" aca="1" ref="N494" ca="1">IF(ISBLANK($F494),"",INDEX(CVCompList[Construction
'[h']],_xlfn.XMATCH($F494,CVCompList[items],0)))*J494</f>
        <v>1.9</v>
      </c>
      <c r="O494" s="37" cm="1">
        <f t="array" aca="1" ref="O494" ca="1">IF(ISBLANK($F494),"",INDEX(CVCompList[Debug/Tryout '[h']],_xlfn.XMATCH($F494,CVCompList[items],0)))*J494</f>
        <v>0</v>
      </c>
      <c r="P494" s="37" cm="1">
        <f t="array" aca="1" ref="P494" ca="1">IF(ISBLANK($F494),"",INDEX(CVCompList[Installation
'[h']],_xlfn.XMATCH($F494,CVCompList[items],0)))*J494</f>
        <v>1.9</v>
      </c>
      <c r="Q494" s="37" cm="1">
        <f t="array" ref="Q494">IF(ISBLANK($F494),"",INDEX(CVCompList[Start up @ Client '[h']],_xlfn.XMATCH($F494,CVCompList[items],0)))*K494</f>
        <v>0</v>
      </c>
      <c r="R494" s="37" cm="1">
        <f t="array" ref="R494">IF(ISBLANK($F494),"",INDEX(CVCompList[Materail
Rate
 '[$/qua']],_xlfn.XMATCH($F494,CVCompList[items],0)))</f>
        <v>632</v>
      </c>
      <c r="S494" s="33">
        <f ca="1">M494*Drivers!$D$3</f>
        <v>0</v>
      </c>
      <c r="T494" s="33">
        <f ca="1">N494*Drivers!$D$3</f>
        <v>123.5</v>
      </c>
      <c r="U494" s="33">
        <f ca="1">O494*Drivers!$D$3</f>
        <v>0</v>
      </c>
      <c r="V494" s="33">
        <f ca="1">P494*Drivers!$D$3</f>
        <v>123.5</v>
      </c>
      <c r="W494" s="33">
        <f>Q494*Drivers!$D$3</f>
        <v>0</v>
      </c>
      <c r="X494" s="33">
        <f ca="1">R494*J494</f>
        <v>632</v>
      </c>
      <c r="Y494" s="33">
        <f ca="1">SUM(S494:X494)</f>
        <v>879</v>
      </c>
      <c r="Z494">
        <f ca="1">S494*($L494+1)</f>
        <v>0</v>
      </c>
      <c r="AA494">
        <f t="shared" ca="1" si="199"/>
        <v>179.07499999999999</v>
      </c>
      <c r="AB494">
        <f t="shared" ca="1" si="200"/>
        <v>0</v>
      </c>
      <c r="AC494">
        <f t="shared" ca="1" si="201"/>
        <v>179.07499999999999</v>
      </c>
      <c r="AD494">
        <f t="shared" si="202"/>
        <v>0</v>
      </c>
      <c r="AE494">
        <f ca="1">X494*(K494+1)</f>
        <v>790</v>
      </c>
      <c r="AF494">
        <f ca="1">SUM(Z494:AE494)</f>
        <v>1148.1500000000001</v>
      </c>
    </row>
    <row r="495" spans="1:32">
      <c r="A495" t="str" cm="1">
        <f t="array" ref="A495">IF(ISBLANK($F495),"",INDEX(CVCompList[ID],_xlfn.XMATCH($F495,CVCompList[items],0)))</f>
        <v>CE2746</v>
      </c>
      <c r="E495">
        <v>4</v>
      </c>
      <c r="F495" t="s">
        <v>2919</v>
      </c>
      <c r="G495">
        <v>1</v>
      </c>
      <c r="H495">
        <v>1</v>
      </c>
      <c r="I495">
        <f ca="1">IF(ISBLANK(G495),"",G495*OFFSET(I495,-E495,-6))</f>
        <v>1</v>
      </c>
      <c r="J495">
        <f ca="1">IF(ISBLANK(H495),"",H495*OFFSET(J495,-E495,-6))</f>
        <v>1</v>
      </c>
      <c r="K495" s="10">
        <f>Drivers!$B$11</f>
        <v>0.25</v>
      </c>
      <c r="L495" s="10">
        <f>Drivers!$B$12</f>
        <v>0.45</v>
      </c>
      <c r="M495" s="37" cm="1">
        <f t="array" aca="1" ref="M495" ca="1">IF(ISBLANK($F495),"",INDEX(CVCompList[Design
'[h']],_xlfn.XMATCH($F495,CVCompList[items],0)))*I495</f>
        <v>0</v>
      </c>
      <c r="N495" s="37" cm="1">
        <f t="array" aca="1" ref="N495" ca="1">IF(ISBLANK($F495),"",INDEX(CVCompList[Construction
'[h']],_xlfn.XMATCH($F495,CVCompList[items],0)))*J495</f>
        <v>0</v>
      </c>
      <c r="O495" s="37" cm="1">
        <f t="array" aca="1" ref="O495" ca="1">IF(ISBLANK($F495),"",INDEX(CVCompList[Debug/Tryout '[h']],_xlfn.XMATCH($F495,CVCompList[items],0)))*J495</f>
        <v>0</v>
      </c>
      <c r="P495" s="37" cm="1">
        <f t="array" aca="1" ref="P495" ca="1">IF(ISBLANK($F495),"",INDEX(CVCompList[Installation
'[h']],_xlfn.XMATCH($F495,CVCompList[items],0)))*J495</f>
        <v>0</v>
      </c>
      <c r="Q495" s="37" cm="1">
        <f t="array" ref="Q495">IF(ISBLANK($F495),"",INDEX(CVCompList[Start up @ Client '[h']],_xlfn.XMATCH($F495,CVCompList[items],0)))*K495</f>
        <v>0</v>
      </c>
      <c r="R495" s="37" cm="1">
        <f t="array" ref="R495">IF(ISBLANK($F495),"",INDEX(CVCompList[Materail
Rate
 '[$/qua']],_xlfn.XMATCH($F495,CVCompList[items],0)))</f>
        <v>56</v>
      </c>
      <c r="S495" s="33">
        <f ca="1">M495*Drivers!$D$3</f>
        <v>0</v>
      </c>
      <c r="T495" s="33">
        <f ca="1">N495*Drivers!$D$3</f>
        <v>0</v>
      </c>
      <c r="U495" s="33">
        <f ca="1">O495*Drivers!$D$3</f>
        <v>0</v>
      </c>
      <c r="V495" s="33">
        <f ca="1">P495*Drivers!$D$3</f>
        <v>0</v>
      </c>
      <c r="W495" s="33">
        <f>Q495*Drivers!$D$3</f>
        <v>0</v>
      </c>
      <c r="X495" s="33">
        <f ca="1">R495*J495</f>
        <v>56</v>
      </c>
      <c r="Y495" s="33">
        <f ca="1">SUM(S495:X495)</f>
        <v>56</v>
      </c>
      <c r="Z495">
        <f ca="1">S495*($L495+1)</f>
        <v>0</v>
      </c>
      <c r="AA495">
        <f t="shared" ca="1" si="199"/>
        <v>0</v>
      </c>
      <c r="AB495">
        <f t="shared" ca="1" si="200"/>
        <v>0</v>
      </c>
      <c r="AC495">
        <f t="shared" ca="1" si="201"/>
        <v>0</v>
      </c>
      <c r="AD495">
        <f t="shared" si="202"/>
        <v>0</v>
      </c>
      <c r="AE495">
        <f ca="1">X495*(K495+1)</f>
        <v>70</v>
      </c>
      <c r="AF495">
        <f ca="1">SUM(Z495:AE495)</f>
        <v>70</v>
      </c>
    </row>
    <row r="496" spans="1:32" s="7" customFormat="1">
      <c r="B496" s="7" t="s">
        <v>3188</v>
      </c>
      <c r="C496" s="7">
        <v>1</v>
      </c>
      <c r="D496" s="7">
        <v>1</v>
      </c>
      <c r="K496" s="18"/>
      <c r="L496" s="18"/>
      <c r="M496" s="36">
        <f ca="1">SUM(M497:M500)</f>
        <v>0</v>
      </c>
      <c r="N496" s="36">
        <f ca="1">SUM(N497:N500)</f>
        <v>17.399999999999999</v>
      </c>
      <c r="O496" s="36">
        <f ca="1">SUM(O497:O500)</f>
        <v>0</v>
      </c>
      <c r="P496" s="36">
        <f ca="1">SUM(P497:P500)</f>
        <v>17.399999999999999</v>
      </c>
      <c r="Q496" s="36">
        <f>SUM(Q497:Q500)</f>
        <v>0</v>
      </c>
      <c r="R496" s="36"/>
      <c r="S496" s="35">
        <f t="shared" ref="S496:AF496" ca="1" si="330">SUM(S497:S500)</f>
        <v>0</v>
      </c>
      <c r="T496" s="35">
        <f t="shared" ca="1" si="330"/>
        <v>1131</v>
      </c>
      <c r="U496" s="35">
        <f ca="1">SUM(U497:U500)</f>
        <v>0</v>
      </c>
      <c r="V496" s="35">
        <f t="shared" ca="1" si="330"/>
        <v>1131</v>
      </c>
      <c r="W496" s="35">
        <f>SUM(W497:W500)</f>
        <v>0</v>
      </c>
      <c r="X496" s="35">
        <f t="shared" ca="1" si="330"/>
        <v>17267.5</v>
      </c>
      <c r="Y496" s="35">
        <f t="shared" ca="1" si="330"/>
        <v>19529.5</v>
      </c>
      <c r="Z496" s="7">
        <f t="shared" ca="1" si="330"/>
        <v>0</v>
      </c>
      <c r="AA496" s="7">
        <f t="shared" ca="1" si="330"/>
        <v>1639.95</v>
      </c>
      <c r="AB496" s="7">
        <f ca="1">SUM(AB497:AB500)</f>
        <v>0</v>
      </c>
      <c r="AC496" s="7">
        <f t="shared" ca="1" si="330"/>
        <v>1639.95</v>
      </c>
      <c r="AD496" s="7">
        <f>SUM(AD497:AD500)</f>
        <v>0</v>
      </c>
      <c r="AE496" s="7">
        <f t="shared" ca="1" si="330"/>
        <v>21584.375</v>
      </c>
      <c r="AF496" s="7">
        <f t="shared" ca="1" si="330"/>
        <v>24864.275000000001</v>
      </c>
    </row>
    <row r="497" spans="1:32">
      <c r="A497" t="str" cm="1">
        <f t="array" ref="A497">IF(ISBLANK($F497),"",INDEX(CVCompList[ID],_xlfn.XMATCH($F497,CVCompList[items],0)))</f>
        <v>CE2913</v>
      </c>
      <c r="E497">
        <v>1</v>
      </c>
      <c r="F497" t="s">
        <v>3085</v>
      </c>
      <c r="G497">
        <v>1</v>
      </c>
      <c r="H497">
        <v>1</v>
      </c>
      <c r="I497">
        <f ca="1">IF(ISBLANK(G497),"",G497*OFFSET(I497,-E497,-6))</f>
        <v>1</v>
      </c>
      <c r="J497">
        <f ca="1">IF(ISBLANK(H497),"",H497*OFFSET(J497,-E497,-6))</f>
        <v>1</v>
      </c>
      <c r="K497" s="10">
        <f>Drivers!$B$11</f>
        <v>0.25</v>
      </c>
      <c r="L497" s="10">
        <f>Drivers!$B$12</f>
        <v>0.45</v>
      </c>
      <c r="M497" s="37" cm="1">
        <f t="array" aca="1" ref="M497" ca="1">IF(ISBLANK($F497),"",INDEX(CVCompList[Design
'[h']],_xlfn.XMATCH($F497,CVCompList[items],0)))*I497</f>
        <v>0</v>
      </c>
      <c r="N497" s="37" cm="1">
        <f t="array" aca="1" ref="N497" ca="1">IF(ISBLANK($F497),"",INDEX(CVCompList[Construction
'[h']],_xlfn.XMATCH($F497,CVCompList[items],0)))*J497</f>
        <v>15</v>
      </c>
      <c r="O497" s="37" cm="1">
        <f t="array" aca="1" ref="O497" ca="1">IF(ISBLANK($F497),"",INDEX(CVCompList[Debug/Tryout '[h']],_xlfn.XMATCH($F497,CVCompList[items],0)))*J497</f>
        <v>0</v>
      </c>
      <c r="P497" s="37" cm="1">
        <f t="array" aca="1" ref="P497" ca="1">IF(ISBLANK($F497),"",INDEX(CVCompList[Installation
'[h']],_xlfn.XMATCH($F497,CVCompList[items],0)))*J497</f>
        <v>15</v>
      </c>
      <c r="Q497" s="37" cm="1">
        <f t="array" ref="Q497">IF(ISBLANK($F497),"",INDEX(CVCompList[Start up @ Client '[h']],_xlfn.XMATCH($F497,CVCompList[items],0)))*K497</f>
        <v>0</v>
      </c>
      <c r="R497" s="37" cm="1">
        <f t="array" ref="R497">IF(ISBLANK($F497),"",INDEX(CVCompList[Materail
Rate
 '[$/qua']],_xlfn.XMATCH($F497,CVCompList[items],0)))</f>
        <v>16547</v>
      </c>
      <c r="S497" s="33">
        <f ca="1">M497*Drivers!$D$3</f>
        <v>0</v>
      </c>
      <c r="T497" s="33">
        <f ca="1">N497*Drivers!$D$3</f>
        <v>975</v>
      </c>
      <c r="U497" s="33">
        <f ca="1">O497*Drivers!$D$3</f>
        <v>0</v>
      </c>
      <c r="V497" s="33">
        <f ca="1">P497*Drivers!$D$3</f>
        <v>975</v>
      </c>
      <c r="W497" s="33">
        <f>Q497*Drivers!$D$3</f>
        <v>0</v>
      </c>
      <c r="X497" s="33">
        <f ca="1">R497*J497</f>
        <v>16547</v>
      </c>
      <c r="Y497" s="33">
        <f ca="1">SUM(S497:X497)</f>
        <v>18497</v>
      </c>
      <c r="Z497">
        <f ca="1">S497*($L497+1)</f>
        <v>0</v>
      </c>
      <c r="AA497">
        <f t="shared" ca="1" si="199"/>
        <v>1413.75</v>
      </c>
      <c r="AB497">
        <f t="shared" ca="1" si="200"/>
        <v>0</v>
      </c>
      <c r="AC497">
        <f t="shared" ca="1" si="201"/>
        <v>1413.75</v>
      </c>
      <c r="AD497">
        <f t="shared" si="202"/>
        <v>0</v>
      </c>
      <c r="AE497">
        <f ca="1">X497*(K497+1)</f>
        <v>20683.75</v>
      </c>
      <c r="AF497">
        <f ca="1">SUM(Z497:AE497)</f>
        <v>23511.25</v>
      </c>
    </row>
    <row r="498" spans="1:32">
      <c r="A498" t="str" cm="1">
        <f t="array" ref="A498">IF(ISBLANK($F498),"",INDEX(CVCompList[ID],_xlfn.XMATCH($F498,CVCompList[items],0)))</f>
        <v>CE2773</v>
      </c>
      <c r="E498">
        <v>2</v>
      </c>
      <c r="F498" t="s">
        <v>2946</v>
      </c>
      <c r="G498">
        <v>1</v>
      </c>
      <c r="H498">
        <v>1</v>
      </c>
      <c r="I498">
        <f ca="1">IF(ISBLANK(G498),"",G498*OFFSET(I498,-E498,-6))</f>
        <v>1</v>
      </c>
      <c r="J498">
        <f ca="1">IF(ISBLANK(H498),"",H498*OFFSET(J498,-E498,-6))</f>
        <v>1</v>
      </c>
      <c r="K498" s="10">
        <f>Drivers!$B$11</f>
        <v>0.25</v>
      </c>
      <c r="L498" s="10">
        <f>Drivers!$B$12</f>
        <v>0.45</v>
      </c>
      <c r="M498" s="37" cm="1">
        <f t="array" aca="1" ref="M498" ca="1">IF(ISBLANK($F498),"",INDEX(CVCompList[Design
'[h']],_xlfn.XMATCH($F498,CVCompList[items],0)))*I498</f>
        <v>0</v>
      </c>
      <c r="N498" s="37" cm="1">
        <f t="array" aca="1" ref="N498" ca="1">IF(ISBLANK($F498),"",INDEX(CVCompList[Construction
'[h']],_xlfn.XMATCH($F498,CVCompList[items],0)))*J498</f>
        <v>0.5</v>
      </c>
      <c r="O498" s="37" cm="1">
        <f t="array" aca="1" ref="O498" ca="1">IF(ISBLANK($F498),"",INDEX(CVCompList[Debug/Tryout '[h']],_xlfn.XMATCH($F498,CVCompList[items],0)))*J498</f>
        <v>0</v>
      </c>
      <c r="P498" s="37" cm="1">
        <f t="array" aca="1" ref="P498" ca="1">IF(ISBLANK($F498),"",INDEX(CVCompList[Installation
'[h']],_xlfn.XMATCH($F498,CVCompList[items],0)))*J498</f>
        <v>0.5</v>
      </c>
      <c r="Q498" s="37" cm="1">
        <f t="array" ref="Q498">IF(ISBLANK($F498),"",INDEX(CVCompList[Start up @ Client '[h']],_xlfn.XMATCH($F498,CVCompList[items],0)))*K498</f>
        <v>0</v>
      </c>
      <c r="R498" s="37" cm="1">
        <f t="array" ref="R498">IF(ISBLANK($F498),"",INDEX(CVCompList[Materail
Rate
 '[$/qua']],_xlfn.XMATCH($F498,CVCompList[items],0)))</f>
        <v>32.5</v>
      </c>
      <c r="S498" s="33">
        <f ca="1">M498*Drivers!$D$3</f>
        <v>0</v>
      </c>
      <c r="T498" s="33">
        <f ca="1">N498*Drivers!$D$3</f>
        <v>32.5</v>
      </c>
      <c r="U498" s="33">
        <f ca="1">O498*Drivers!$D$3</f>
        <v>0</v>
      </c>
      <c r="V498" s="33">
        <f ca="1">P498*Drivers!$D$3</f>
        <v>32.5</v>
      </c>
      <c r="W498" s="33">
        <f>Q498*Drivers!$D$3</f>
        <v>0</v>
      </c>
      <c r="X498" s="33">
        <f ca="1">R498*J498</f>
        <v>32.5</v>
      </c>
      <c r="Y498" s="33">
        <f ca="1">SUM(S498:X498)</f>
        <v>97.5</v>
      </c>
      <c r="Z498">
        <f ca="1">S498*($L498+1)</f>
        <v>0</v>
      </c>
      <c r="AA498">
        <f t="shared" ca="1" si="199"/>
        <v>47.125</v>
      </c>
      <c r="AB498">
        <f t="shared" ca="1" si="200"/>
        <v>0</v>
      </c>
      <c r="AC498">
        <f t="shared" ca="1" si="201"/>
        <v>47.125</v>
      </c>
      <c r="AD498">
        <f t="shared" si="202"/>
        <v>0</v>
      </c>
      <c r="AE498">
        <f ca="1">X498*(K498+1)</f>
        <v>40.625</v>
      </c>
      <c r="AF498">
        <f ca="1">SUM(Z498:AE498)</f>
        <v>134.875</v>
      </c>
    </row>
    <row r="499" spans="1:32">
      <c r="A499" t="str" cm="1">
        <f t="array" ref="A499">IF(ISBLANK($F499),"",INDEX(CVCompList[ID],_xlfn.XMATCH($F499,CVCompList[items],0)))</f>
        <v>CE2734</v>
      </c>
      <c r="E499">
        <v>3</v>
      </c>
      <c r="F499" t="s">
        <v>2907</v>
      </c>
      <c r="G499">
        <v>1</v>
      </c>
      <c r="H499">
        <v>1</v>
      </c>
      <c r="I499">
        <f ca="1">IF(ISBLANK(G499),"",G499*OFFSET(I499,-E499,-6))</f>
        <v>1</v>
      </c>
      <c r="J499">
        <f ca="1">IF(ISBLANK(H499),"",H499*OFFSET(J499,-E499,-6))</f>
        <v>1</v>
      </c>
      <c r="K499" s="10">
        <f>Drivers!$B$11</f>
        <v>0.25</v>
      </c>
      <c r="L499" s="10">
        <f>Drivers!$B$12</f>
        <v>0.45</v>
      </c>
      <c r="M499" s="37" cm="1">
        <f t="array" aca="1" ref="M499" ca="1">IF(ISBLANK($F499),"",INDEX(CVCompList[Design
'[h']],_xlfn.XMATCH($F499,CVCompList[items],0)))*I499</f>
        <v>0</v>
      </c>
      <c r="N499" s="37" cm="1">
        <f t="array" aca="1" ref="N499" ca="1">IF(ISBLANK($F499),"",INDEX(CVCompList[Construction
'[h']],_xlfn.XMATCH($F499,CVCompList[items],0)))*J499</f>
        <v>1.9</v>
      </c>
      <c r="O499" s="37" cm="1">
        <f t="array" aca="1" ref="O499" ca="1">IF(ISBLANK($F499),"",INDEX(CVCompList[Debug/Tryout '[h']],_xlfn.XMATCH($F499,CVCompList[items],0)))*J499</f>
        <v>0</v>
      </c>
      <c r="P499" s="37" cm="1">
        <f t="array" aca="1" ref="P499" ca="1">IF(ISBLANK($F499),"",INDEX(CVCompList[Installation
'[h']],_xlfn.XMATCH($F499,CVCompList[items],0)))*J499</f>
        <v>1.9</v>
      </c>
      <c r="Q499" s="37" cm="1">
        <f t="array" ref="Q499">IF(ISBLANK($F499),"",INDEX(CVCompList[Start up @ Client '[h']],_xlfn.XMATCH($F499,CVCompList[items],0)))*K499</f>
        <v>0</v>
      </c>
      <c r="R499" s="37" cm="1">
        <f t="array" ref="R499">IF(ISBLANK($F499),"",INDEX(CVCompList[Materail
Rate
 '[$/qua']],_xlfn.XMATCH($F499,CVCompList[items],0)))</f>
        <v>632</v>
      </c>
      <c r="S499" s="33">
        <f ca="1">M499*Drivers!$D$3</f>
        <v>0</v>
      </c>
      <c r="T499" s="33">
        <f ca="1">N499*Drivers!$D$3</f>
        <v>123.5</v>
      </c>
      <c r="U499" s="33">
        <f ca="1">O499*Drivers!$D$3</f>
        <v>0</v>
      </c>
      <c r="V499" s="33">
        <f ca="1">P499*Drivers!$D$3</f>
        <v>123.5</v>
      </c>
      <c r="W499" s="33">
        <f>Q499*Drivers!$D$3</f>
        <v>0</v>
      </c>
      <c r="X499" s="33">
        <f ca="1">R499*J499</f>
        <v>632</v>
      </c>
      <c r="Y499" s="33">
        <f ca="1">SUM(S499:X499)</f>
        <v>879</v>
      </c>
      <c r="Z499">
        <f ca="1">S499*($L499+1)</f>
        <v>0</v>
      </c>
      <c r="AA499">
        <f t="shared" ca="1" si="199"/>
        <v>179.07499999999999</v>
      </c>
      <c r="AB499">
        <f t="shared" ca="1" si="200"/>
        <v>0</v>
      </c>
      <c r="AC499">
        <f t="shared" ca="1" si="201"/>
        <v>179.07499999999999</v>
      </c>
      <c r="AD499">
        <f t="shared" si="202"/>
        <v>0</v>
      </c>
      <c r="AE499">
        <f ca="1">X499*(K499+1)</f>
        <v>790</v>
      </c>
      <c r="AF499">
        <f ca="1">SUM(Z499:AE499)</f>
        <v>1148.1500000000001</v>
      </c>
    </row>
    <row r="500" spans="1:32">
      <c r="A500" t="str" cm="1">
        <f t="array" ref="A500">IF(ISBLANK($F500),"",INDEX(CVCompList[ID],_xlfn.XMATCH($F500,CVCompList[items],0)))</f>
        <v>CE2746</v>
      </c>
      <c r="E500">
        <v>4</v>
      </c>
      <c r="F500" t="s">
        <v>2919</v>
      </c>
      <c r="G500">
        <v>1</v>
      </c>
      <c r="H500">
        <v>1</v>
      </c>
      <c r="I500">
        <f ca="1">IF(ISBLANK(G500),"",G500*OFFSET(I500,-E500,-6))</f>
        <v>1</v>
      </c>
      <c r="J500">
        <f ca="1">IF(ISBLANK(H500),"",H500*OFFSET(J500,-E500,-6))</f>
        <v>1</v>
      </c>
      <c r="K500" s="10">
        <f>Drivers!$B$11</f>
        <v>0.25</v>
      </c>
      <c r="L500" s="10">
        <f>Drivers!$B$12</f>
        <v>0.45</v>
      </c>
      <c r="M500" s="37" cm="1">
        <f t="array" aca="1" ref="M500" ca="1">IF(ISBLANK($F500),"",INDEX(CVCompList[Design
'[h']],_xlfn.XMATCH($F500,CVCompList[items],0)))*I500</f>
        <v>0</v>
      </c>
      <c r="N500" s="37" cm="1">
        <f t="array" aca="1" ref="N500" ca="1">IF(ISBLANK($F500),"",INDEX(CVCompList[Construction
'[h']],_xlfn.XMATCH($F500,CVCompList[items],0)))*J500</f>
        <v>0</v>
      </c>
      <c r="O500" s="37" cm="1">
        <f t="array" aca="1" ref="O500" ca="1">IF(ISBLANK($F500),"",INDEX(CVCompList[Debug/Tryout '[h']],_xlfn.XMATCH($F500,CVCompList[items],0)))*J500</f>
        <v>0</v>
      </c>
      <c r="P500" s="37" cm="1">
        <f t="array" aca="1" ref="P500" ca="1">IF(ISBLANK($F500),"",INDEX(CVCompList[Installation
'[h']],_xlfn.XMATCH($F500,CVCompList[items],0)))*J500</f>
        <v>0</v>
      </c>
      <c r="Q500" s="37" cm="1">
        <f t="array" ref="Q500">IF(ISBLANK($F500),"",INDEX(CVCompList[Start up @ Client '[h']],_xlfn.XMATCH($F500,CVCompList[items],0)))*K500</f>
        <v>0</v>
      </c>
      <c r="R500" s="37" cm="1">
        <f t="array" ref="R500">IF(ISBLANK($F500),"",INDEX(CVCompList[Materail
Rate
 '[$/qua']],_xlfn.XMATCH($F500,CVCompList[items],0)))</f>
        <v>56</v>
      </c>
      <c r="S500" s="33">
        <f ca="1">M500*Drivers!$D$3</f>
        <v>0</v>
      </c>
      <c r="T500" s="33">
        <f ca="1">N500*Drivers!$D$3</f>
        <v>0</v>
      </c>
      <c r="U500" s="33">
        <f ca="1">O500*Drivers!$D$3</f>
        <v>0</v>
      </c>
      <c r="V500" s="33">
        <f ca="1">P500*Drivers!$D$3</f>
        <v>0</v>
      </c>
      <c r="W500" s="33">
        <f>Q500*Drivers!$D$3</f>
        <v>0</v>
      </c>
      <c r="X500" s="33">
        <f ca="1">R500*J500</f>
        <v>56</v>
      </c>
      <c r="Y500" s="33">
        <f ca="1">SUM(S500:X500)</f>
        <v>56</v>
      </c>
      <c r="Z500">
        <f ca="1">S500*($L500+1)</f>
        <v>0</v>
      </c>
      <c r="AA500">
        <f t="shared" ca="1" si="199"/>
        <v>0</v>
      </c>
      <c r="AB500">
        <f t="shared" ca="1" si="200"/>
        <v>0</v>
      </c>
      <c r="AC500">
        <f t="shared" ca="1" si="201"/>
        <v>0</v>
      </c>
      <c r="AD500">
        <f t="shared" si="202"/>
        <v>0</v>
      </c>
      <c r="AE500">
        <f ca="1">X500*(K500+1)</f>
        <v>70</v>
      </c>
      <c r="AF500">
        <f ca="1">SUM(Z500:AE500)</f>
        <v>70</v>
      </c>
    </row>
    <row r="501" spans="1:32" s="7" customFormat="1">
      <c r="B501" s="7" t="s">
        <v>3084</v>
      </c>
      <c r="C501" s="7">
        <v>1</v>
      </c>
      <c r="D501" s="7">
        <v>1</v>
      </c>
      <c r="K501" s="18"/>
      <c r="L501" s="18"/>
      <c r="M501" s="36">
        <f ca="1">SUM(M502:M503)</f>
        <v>0</v>
      </c>
      <c r="N501" s="36">
        <f ca="1">SUM(N502:N503)</f>
        <v>2.5</v>
      </c>
      <c r="O501" s="36">
        <f ca="1">SUM(O502:O503)</f>
        <v>0</v>
      </c>
      <c r="P501" s="36">
        <f ca="1">SUM(P502:P503)</f>
        <v>2.5</v>
      </c>
      <c r="Q501" s="36">
        <f>SUM(Q502:Q503)</f>
        <v>0</v>
      </c>
      <c r="R501" s="36"/>
      <c r="S501" s="35">
        <f t="shared" ref="S501:AF501" ca="1" si="331">SUM(S502:S503)</f>
        <v>0</v>
      </c>
      <c r="T501" s="35">
        <f t="shared" ca="1" si="331"/>
        <v>162.5</v>
      </c>
      <c r="U501" s="35">
        <f ca="1">SUM(U502:U503)</f>
        <v>0</v>
      </c>
      <c r="V501" s="35">
        <f t="shared" ca="1" si="331"/>
        <v>162.5</v>
      </c>
      <c r="W501" s="35">
        <f>SUM(W502:W503)</f>
        <v>0</v>
      </c>
      <c r="X501" s="35">
        <f t="shared" ca="1" si="331"/>
        <v>1476</v>
      </c>
      <c r="Y501" s="35">
        <f t="shared" ca="1" si="331"/>
        <v>1801</v>
      </c>
      <c r="Z501" s="7">
        <f t="shared" ca="1" si="331"/>
        <v>0</v>
      </c>
      <c r="AA501" s="7">
        <f t="shared" ca="1" si="331"/>
        <v>235.625</v>
      </c>
      <c r="AB501" s="7">
        <f ca="1">SUM(AB502:AB503)</f>
        <v>0</v>
      </c>
      <c r="AC501" s="7">
        <f t="shared" ca="1" si="331"/>
        <v>235.625</v>
      </c>
      <c r="AD501" s="7">
        <f>SUM(AD502:AD503)</f>
        <v>0</v>
      </c>
      <c r="AE501" s="7">
        <f t="shared" ca="1" si="331"/>
        <v>1845</v>
      </c>
      <c r="AF501" s="7">
        <f t="shared" ca="1" si="331"/>
        <v>2316.25</v>
      </c>
    </row>
    <row r="502" spans="1:32">
      <c r="A502" t="str" cm="1">
        <f t="array" ref="A502">IF(ISBLANK($F502),"",INDEX(CVCompList[ID],_xlfn.XMATCH($F502,CVCompList[items],0)))</f>
        <v>CE2905</v>
      </c>
      <c r="E502">
        <v>1</v>
      </c>
      <c r="F502" t="s">
        <v>3077</v>
      </c>
      <c r="G502">
        <v>1</v>
      </c>
      <c r="H502">
        <v>1</v>
      </c>
      <c r="I502">
        <f ca="1">IF(ISBLANK(G502),"",G502*OFFSET(I502,-E502,-6))</f>
        <v>1</v>
      </c>
      <c r="J502">
        <f ca="1">IF(ISBLANK(H502),"",H502*OFFSET(J502,-E502,-6))</f>
        <v>1</v>
      </c>
      <c r="K502" s="10">
        <f>Drivers!$B$11</f>
        <v>0.25</v>
      </c>
      <c r="L502" s="10">
        <f>Drivers!$B$12</f>
        <v>0.45</v>
      </c>
      <c r="M502" s="37" cm="1">
        <f t="array" aca="1" ref="M502" ca="1">IF(ISBLANK($F502),"",INDEX(CVCompList[Design
'[h']],_xlfn.XMATCH($F502,CVCompList[items],0)))*I502</f>
        <v>0</v>
      </c>
      <c r="N502" s="37" cm="1">
        <f t="array" aca="1" ref="N502" ca="1">IF(ISBLANK($F502),"",INDEX(CVCompList[Construction
'[h']],_xlfn.XMATCH($F502,CVCompList[items],0)))*J502</f>
        <v>1</v>
      </c>
      <c r="O502" s="37" cm="1">
        <f t="array" aca="1" ref="O502" ca="1">IF(ISBLANK($F502),"",INDEX(CVCompList[Debug/Tryout '[h']],_xlfn.XMATCH($F502,CVCompList[items],0)))*J502</f>
        <v>0</v>
      </c>
      <c r="P502" s="37" cm="1">
        <f t="array" aca="1" ref="P502" ca="1">IF(ISBLANK($F502),"",INDEX(CVCompList[Installation
'[h']],_xlfn.XMATCH($F502,CVCompList[items],0)))*J502</f>
        <v>1</v>
      </c>
      <c r="Q502" s="37" cm="1">
        <f t="array" ref="Q502">IF(ISBLANK($F502),"",INDEX(CVCompList[Start up @ Client '[h']],_xlfn.XMATCH($F502,CVCompList[items],0)))*K502</f>
        <v>0</v>
      </c>
      <c r="R502" s="37" cm="1">
        <f t="array" ref="R502">IF(ISBLANK($F502),"",INDEX(CVCompList[Materail
Rate
 '[$/qua']],_xlfn.XMATCH($F502,CVCompList[items],0)))</f>
        <v>150</v>
      </c>
      <c r="S502" s="33">
        <f ca="1">M502*Drivers!$D$3</f>
        <v>0</v>
      </c>
      <c r="T502" s="33">
        <f ca="1">N502*Drivers!$D$3</f>
        <v>65</v>
      </c>
      <c r="U502" s="33">
        <f ca="1">O502*Drivers!$D$3</f>
        <v>0</v>
      </c>
      <c r="V502" s="33">
        <f ca="1">P502*Drivers!$D$3</f>
        <v>65</v>
      </c>
      <c r="W502" s="33">
        <f>Q502*Drivers!$D$3</f>
        <v>0</v>
      </c>
      <c r="X502" s="33">
        <f ca="1">R502*J502</f>
        <v>150</v>
      </c>
      <c r="Y502" s="33">
        <f ca="1">SUM(S502:X502)</f>
        <v>280</v>
      </c>
      <c r="Z502">
        <f ca="1">S502*($L502+1)</f>
        <v>0</v>
      </c>
      <c r="AA502">
        <f t="shared" ca="1" si="199"/>
        <v>94.25</v>
      </c>
      <c r="AB502">
        <f t="shared" ca="1" si="200"/>
        <v>0</v>
      </c>
      <c r="AC502">
        <f t="shared" ca="1" si="201"/>
        <v>94.25</v>
      </c>
      <c r="AD502">
        <f t="shared" si="202"/>
        <v>0</v>
      </c>
      <c r="AE502">
        <f ca="1">X502*(K502+1)</f>
        <v>187.5</v>
      </c>
      <c r="AF502">
        <f ca="1">SUM(Z502:AE502)</f>
        <v>376</v>
      </c>
    </row>
    <row r="503" spans="1:32">
      <c r="A503" t="str" cm="1">
        <f t="array" ref="A503">IF(ISBLANK($F503),"",INDEX(CVCompList[ID],_xlfn.XMATCH($F503,CVCompList[items],0)))</f>
        <v>CE2914</v>
      </c>
      <c r="E503">
        <v>2</v>
      </c>
      <c r="F503" t="s">
        <v>3086</v>
      </c>
      <c r="G503">
        <v>1</v>
      </c>
      <c r="H503">
        <v>1</v>
      </c>
      <c r="I503">
        <f ca="1">IF(ISBLANK(G503),"",G503*OFFSET(I503,-E503,-6))</f>
        <v>1</v>
      </c>
      <c r="J503">
        <f ca="1">IF(ISBLANK(H503),"",H503*OFFSET(J503,-E503,-6))</f>
        <v>1</v>
      </c>
      <c r="K503" s="10">
        <f>Drivers!$B$11</f>
        <v>0.25</v>
      </c>
      <c r="L503" s="10">
        <f>Drivers!$B$12</f>
        <v>0.45</v>
      </c>
      <c r="M503" s="37" cm="1">
        <f t="array" aca="1" ref="M503" ca="1">IF(ISBLANK($F503),"",INDEX(CVCompList[Design
'[h']],_xlfn.XMATCH($F503,CVCompList[items],0)))*I503</f>
        <v>0</v>
      </c>
      <c r="N503" s="37" cm="1">
        <f t="array" aca="1" ref="N503" ca="1">IF(ISBLANK($F503),"",INDEX(CVCompList[Construction
'[h']],_xlfn.XMATCH($F503,CVCompList[items],0)))*J503</f>
        <v>1.5</v>
      </c>
      <c r="O503" s="37" cm="1">
        <f t="array" aca="1" ref="O503" ca="1">IF(ISBLANK($F503),"",INDEX(CVCompList[Debug/Tryout '[h']],_xlfn.XMATCH($F503,CVCompList[items],0)))*J503</f>
        <v>0</v>
      </c>
      <c r="P503" s="37" cm="1">
        <f t="array" aca="1" ref="P503" ca="1">IF(ISBLANK($F503),"",INDEX(CVCompList[Installation
'[h']],_xlfn.XMATCH($F503,CVCompList[items],0)))*J503</f>
        <v>1.5</v>
      </c>
      <c r="Q503" s="37" cm="1">
        <f t="array" ref="Q503">IF(ISBLANK($F503),"",INDEX(CVCompList[Start up @ Client '[h']],_xlfn.XMATCH($F503,CVCompList[items],0)))*K503</f>
        <v>0</v>
      </c>
      <c r="R503" s="37" cm="1">
        <f t="array" ref="R503">IF(ISBLANK($F503),"",INDEX(CVCompList[Materail
Rate
 '[$/qua']],_xlfn.XMATCH($F503,CVCompList[items],0)))</f>
        <v>1326</v>
      </c>
      <c r="S503" s="33">
        <f ca="1">M503*Drivers!$D$3</f>
        <v>0</v>
      </c>
      <c r="T503" s="33">
        <f ca="1">N503*Drivers!$D$3</f>
        <v>97.5</v>
      </c>
      <c r="U503" s="33">
        <f ca="1">O503*Drivers!$D$3</f>
        <v>0</v>
      </c>
      <c r="V503" s="33">
        <f ca="1">P503*Drivers!$D$3</f>
        <v>97.5</v>
      </c>
      <c r="W503" s="33">
        <f>Q503*Drivers!$D$3</f>
        <v>0</v>
      </c>
      <c r="X503" s="33">
        <f ca="1">R503*J503</f>
        <v>1326</v>
      </c>
      <c r="Y503" s="33">
        <f ca="1">SUM(S503:X503)</f>
        <v>1521</v>
      </c>
      <c r="Z503">
        <f ca="1">S503*($L503+1)</f>
        <v>0</v>
      </c>
      <c r="AA503">
        <f t="shared" ca="1" si="199"/>
        <v>141.375</v>
      </c>
      <c r="AB503">
        <f t="shared" ca="1" si="200"/>
        <v>0</v>
      </c>
      <c r="AC503">
        <f t="shared" ca="1" si="201"/>
        <v>141.375</v>
      </c>
      <c r="AD503">
        <f t="shared" si="202"/>
        <v>0</v>
      </c>
      <c r="AE503">
        <f ca="1">X503*(K503+1)</f>
        <v>1657.5</v>
      </c>
      <c r="AF503">
        <f ca="1">SUM(Z503:AE503)</f>
        <v>1940.25</v>
      </c>
    </row>
    <row r="504" spans="1:32" s="7" customFormat="1">
      <c r="B504" s="7" t="s">
        <v>3189</v>
      </c>
      <c r="C504" s="7">
        <v>1</v>
      </c>
      <c r="D504" s="7">
        <v>1</v>
      </c>
      <c r="K504" s="18"/>
      <c r="L504" s="18"/>
      <c r="M504" s="36">
        <f ca="1">SUM(M505:M510)</f>
        <v>0</v>
      </c>
      <c r="N504" s="36">
        <f ca="1">SUM(N505:N510)</f>
        <v>10.5</v>
      </c>
      <c r="O504" s="36">
        <f ca="1">SUM(O505:O510)</f>
        <v>0</v>
      </c>
      <c r="P504" s="36">
        <f ca="1">SUM(P505:P510)</f>
        <v>10.5</v>
      </c>
      <c r="Q504" s="36">
        <f>SUM(Q505:Q510)</f>
        <v>0</v>
      </c>
      <c r="R504" s="36"/>
      <c r="S504" s="35">
        <f t="shared" ref="S504:AF504" ca="1" si="332">SUM(S505:S510)</f>
        <v>0</v>
      </c>
      <c r="T504" s="35">
        <f t="shared" ca="1" si="332"/>
        <v>682.5</v>
      </c>
      <c r="U504" s="35">
        <f ca="1">SUM(U505:U510)</f>
        <v>0</v>
      </c>
      <c r="V504" s="35">
        <f t="shared" ca="1" si="332"/>
        <v>682.5</v>
      </c>
      <c r="W504" s="35">
        <f>SUM(W505:W510)</f>
        <v>0</v>
      </c>
      <c r="X504" s="35">
        <f t="shared" ca="1" si="332"/>
        <v>6831.11</v>
      </c>
      <c r="Y504" s="35">
        <f t="shared" ca="1" si="332"/>
        <v>8196.11</v>
      </c>
      <c r="Z504" s="7">
        <f t="shared" ca="1" si="332"/>
        <v>0</v>
      </c>
      <c r="AA504" s="7">
        <f t="shared" ca="1" si="332"/>
        <v>989.625</v>
      </c>
      <c r="AB504" s="7">
        <f ca="1">SUM(AB505:AB510)</f>
        <v>0</v>
      </c>
      <c r="AC504" s="7">
        <f t="shared" ca="1" si="332"/>
        <v>989.625</v>
      </c>
      <c r="AD504" s="7">
        <f>SUM(AD505:AD510)</f>
        <v>0</v>
      </c>
      <c r="AE504" s="7">
        <f t="shared" ca="1" si="332"/>
        <v>8538.8874999999989</v>
      </c>
      <c r="AF504" s="7">
        <f t="shared" ca="1" si="332"/>
        <v>10518.137499999999</v>
      </c>
    </row>
    <row r="505" spans="1:32">
      <c r="A505" t="str" cm="1">
        <f t="array" ref="A505">IF(ISBLANK($F505),"",INDEX(CVCompList[ID],_xlfn.XMATCH($F505,CVCompList[items],0)))</f>
        <v>CE2917</v>
      </c>
      <c r="E505">
        <v>1</v>
      </c>
      <c r="F505" t="s">
        <v>3089</v>
      </c>
      <c r="G505">
        <v>1</v>
      </c>
      <c r="H505">
        <v>1</v>
      </c>
      <c r="I505">
        <f t="shared" ref="I505:I510" ca="1" si="333">IF(ISBLANK(G505),"",G505*OFFSET(I505,-E505,-6))</f>
        <v>1</v>
      </c>
      <c r="J505">
        <f t="shared" ref="J505:J510" ca="1" si="334">IF(ISBLANK(H505),"",H505*OFFSET(J505,-E505,-6))</f>
        <v>1</v>
      </c>
      <c r="K505" s="10">
        <f>Drivers!$B$11</f>
        <v>0.25</v>
      </c>
      <c r="L505" s="10">
        <f>Drivers!$B$12</f>
        <v>0.45</v>
      </c>
      <c r="M505" s="37" cm="1">
        <f t="array" aca="1" ref="M505" ca="1">IF(ISBLANK($F505),"",INDEX(CVCompList[Design
'[h']],_xlfn.XMATCH($F505,CVCompList[items],0)))*I505</f>
        <v>0</v>
      </c>
      <c r="N505" s="37" cm="1">
        <f t="array" aca="1" ref="N505" ca="1">IF(ISBLANK($F505),"",INDEX(CVCompList[Construction
'[h']],_xlfn.XMATCH($F505,CVCompList[items],0)))*J505</f>
        <v>4.5</v>
      </c>
      <c r="O505" s="37" cm="1">
        <f t="array" aca="1" ref="O505" ca="1">IF(ISBLANK($F505),"",INDEX(CVCompList[Debug/Tryout '[h']],_xlfn.XMATCH($F505,CVCompList[items],0)))*J505</f>
        <v>0</v>
      </c>
      <c r="P505" s="37" cm="1">
        <f t="array" aca="1" ref="P505" ca="1">IF(ISBLANK($F505),"",INDEX(CVCompList[Installation
'[h']],_xlfn.XMATCH($F505,CVCompList[items],0)))*J505</f>
        <v>4.5</v>
      </c>
      <c r="Q505" s="37" cm="1">
        <f t="array" ref="Q505">IF(ISBLANK($F505),"",INDEX(CVCompList[Start up @ Client '[h']],_xlfn.XMATCH($F505,CVCompList[items],0)))*K505</f>
        <v>0</v>
      </c>
      <c r="R505" s="37" cm="1">
        <f t="array" ref="R505">IF(ISBLANK($F505),"",INDEX(CVCompList[Materail
Rate
 '[$/qua']],_xlfn.XMATCH($F505,CVCompList[items],0)))</f>
        <v>6000</v>
      </c>
      <c r="S505" s="33">
        <f ca="1">M505*Drivers!$D$3</f>
        <v>0</v>
      </c>
      <c r="T505" s="33">
        <f ca="1">N505*Drivers!$D$3</f>
        <v>292.5</v>
      </c>
      <c r="U505" s="33">
        <f ca="1">O505*Drivers!$D$3</f>
        <v>0</v>
      </c>
      <c r="V505" s="33">
        <f ca="1">P505*Drivers!$D$3</f>
        <v>292.5</v>
      </c>
      <c r="W505" s="33">
        <f>Q505*Drivers!$D$3</f>
        <v>0</v>
      </c>
      <c r="X505" s="33">
        <f t="shared" ref="X505:X510" ca="1" si="335">R505*J505</f>
        <v>6000</v>
      </c>
      <c r="Y505" s="33">
        <f t="shared" ref="Y505:Y510" ca="1" si="336">SUM(S505:X505)</f>
        <v>6585</v>
      </c>
      <c r="Z505">
        <f t="shared" ref="Z505:Z510" ca="1" si="337">S505*($L505+1)</f>
        <v>0</v>
      </c>
      <c r="AA505">
        <f t="shared" ca="1" si="199"/>
        <v>424.125</v>
      </c>
      <c r="AB505">
        <f t="shared" ca="1" si="200"/>
        <v>0</v>
      </c>
      <c r="AC505">
        <f t="shared" ca="1" si="201"/>
        <v>424.125</v>
      </c>
      <c r="AD505">
        <f t="shared" si="202"/>
        <v>0</v>
      </c>
      <c r="AE505">
        <f t="shared" ref="AE505:AE510" ca="1" si="338">X505*(K505+1)</f>
        <v>7500</v>
      </c>
      <c r="AF505">
        <f t="shared" ref="AF505:AF510" ca="1" si="339">SUM(Z505:AE505)</f>
        <v>8348.25</v>
      </c>
    </row>
    <row r="506" spans="1:32">
      <c r="A506" t="str" cm="1">
        <f t="array" ref="A506">IF(ISBLANK($F506),"",INDEX(CVCompList[ID],_xlfn.XMATCH($F506,CVCompList[items],0)))</f>
        <v>CE2834</v>
      </c>
      <c r="E506">
        <v>2</v>
      </c>
      <c r="F506" t="s">
        <v>3006</v>
      </c>
      <c r="G506">
        <v>2</v>
      </c>
      <c r="H506">
        <v>2</v>
      </c>
      <c r="I506">
        <f t="shared" ca="1" si="333"/>
        <v>2</v>
      </c>
      <c r="J506">
        <f t="shared" ca="1" si="334"/>
        <v>2</v>
      </c>
      <c r="K506" s="10">
        <f>Drivers!$B$11</f>
        <v>0.25</v>
      </c>
      <c r="L506" s="10">
        <f>Drivers!$B$12</f>
        <v>0.45</v>
      </c>
      <c r="M506" s="37" cm="1">
        <f t="array" aca="1" ref="M506" ca="1">IF(ISBLANK($F506),"",INDEX(CVCompList[Design
'[h']],_xlfn.XMATCH($F506,CVCompList[items],0)))*I506</f>
        <v>0</v>
      </c>
      <c r="N506" s="37" cm="1">
        <f t="array" aca="1" ref="N506" ca="1">IF(ISBLANK($F506),"",INDEX(CVCompList[Construction
'[h']],_xlfn.XMATCH($F506,CVCompList[items],0)))*J506</f>
        <v>2</v>
      </c>
      <c r="O506" s="37" cm="1">
        <f t="array" aca="1" ref="O506" ca="1">IF(ISBLANK($F506),"",INDEX(CVCompList[Debug/Tryout '[h']],_xlfn.XMATCH($F506,CVCompList[items],0)))*J506</f>
        <v>0</v>
      </c>
      <c r="P506" s="37" cm="1">
        <f t="array" aca="1" ref="P506" ca="1">IF(ISBLANK($F506),"",INDEX(CVCompList[Installation
'[h']],_xlfn.XMATCH($F506,CVCompList[items],0)))*J506</f>
        <v>2</v>
      </c>
      <c r="Q506" s="37" cm="1">
        <f t="array" ref="Q506">IF(ISBLANK($F506),"",INDEX(CVCompList[Start up @ Client '[h']],_xlfn.XMATCH($F506,CVCompList[items],0)))*K506</f>
        <v>0</v>
      </c>
      <c r="R506" s="37" cm="1">
        <f t="array" ref="R506">IF(ISBLANK($F506),"",INDEX(CVCompList[Materail
Rate
 '[$/qua']],_xlfn.XMATCH($F506,CVCompList[items],0)))</f>
        <v>310.35000000000002</v>
      </c>
      <c r="S506" s="33">
        <f ca="1">M506*Drivers!$D$3</f>
        <v>0</v>
      </c>
      <c r="T506" s="33">
        <f ca="1">N506*Drivers!$D$3</f>
        <v>130</v>
      </c>
      <c r="U506" s="33">
        <f ca="1">O506*Drivers!$D$3</f>
        <v>0</v>
      </c>
      <c r="V506" s="33">
        <f ca="1">P506*Drivers!$D$3</f>
        <v>130</v>
      </c>
      <c r="W506" s="33">
        <f>Q506*Drivers!$D$3</f>
        <v>0</v>
      </c>
      <c r="X506" s="33">
        <f t="shared" ca="1" si="335"/>
        <v>620.70000000000005</v>
      </c>
      <c r="Y506" s="33">
        <f t="shared" ca="1" si="336"/>
        <v>880.7</v>
      </c>
      <c r="Z506">
        <f t="shared" ca="1" si="337"/>
        <v>0</v>
      </c>
      <c r="AA506">
        <f t="shared" ca="1" si="199"/>
        <v>188.5</v>
      </c>
      <c r="AB506">
        <f t="shared" ca="1" si="200"/>
        <v>0</v>
      </c>
      <c r="AC506">
        <f t="shared" ca="1" si="201"/>
        <v>188.5</v>
      </c>
      <c r="AD506">
        <f t="shared" si="202"/>
        <v>0</v>
      </c>
      <c r="AE506">
        <f t="shared" ca="1" si="338"/>
        <v>775.875</v>
      </c>
      <c r="AF506">
        <f t="shared" ca="1" si="339"/>
        <v>1152.875</v>
      </c>
    </row>
    <row r="507" spans="1:32">
      <c r="A507" t="str" cm="1">
        <f t="array" ref="A507">IF(ISBLANK($F507),"",INDEX(CVCompList[ID],_xlfn.XMATCH($F507,CVCompList[items],0)))</f>
        <v>CE2851</v>
      </c>
      <c r="E507">
        <v>3</v>
      </c>
      <c r="F507" t="s">
        <v>3023</v>
      </c>
      <c r="G507">
        <v>3</v>
      </c>
      <c r="H507">
        <v>3</v>
      </c>
      <c r="I507">
        <f t="shared" ca="1" si="333"/>
        <v>3</v>
      </c>
      <c r="J507">
        <f t="shared" ca="1" si="334"/>
        <v>3</v>
      </c>
      <c r="K507" s="10">
        <f>Drivers!$B$11</f>
        <v>0.25</v>
      </c>
      <c r="L507" s="10">
        <f>Drivers!$B$12</f>
        <v>0.45</v>
      </c>
      <c r="M507" s="37" cm="1">
        <f t="array" aca="1" ref="M507" ca="1">IF(ISBLANK($F507),"",INDEX(CVCompList[Design
'[h']],_xlfn.XMATCH($F507,CVCompList[items],0)))*I507</f>
        <v>0</v>
      </c>
      <c r="N507" s="37" cm="1">
        <f t="array" aca="1" ref="N507" ca="1">IF(ISBLANK($F507),"",INDEX(CVCompList[Construction
'[h']],_xlfn.XMATCH($F507,CVCompList[items],0)))*J507</f>
        <v>1.5</v>
      </c>
      <c r="O507" s="37" cm="1">
        <f t="array" aca="1" ref="O507" ca="1">IF(ISBLANK($F507),"",INDEX(CVCompList[Debug/Tryout '[h']],_xlfn.XMATCH($F507,CVCompList[items],0)))*J507</f>
        <v>0</v>
      </c>
      <c r="P507" s="37" cm="1">
        <f t="array" aca="1" ref="P507" ca="1">IF(ISBLANK($F507),"",INDEX(CVCompList[Installation
'[h']],_xlfn.XMATCH($F507,CVCompList[items],0)))*J507</f>
        <v>1.5</v>
      </c>
      <c r="Q507" s="37" cm="1">
        <f t="array" ref="Q507">IF(ISBLANK($F507),"",INDEX(CVCompList[Start up @ Client '[h']],_xlfn.XMATCH($F507,CVCompList[items],0)))*K507</f>
        <v>0</v>
      </c>
      <c r="R507" s="37" cm="1">
        <f t="array" ref="R507">IF(ISBLANK($F507),"",INDEX(CVCompList[Materail
Rate
 '[$/qua']],_xlfn.XMATCH($F507,CVCompList[items],0)))</f>
        <v>37.28</v>
      </c>
      <c r="S507" s="33">
        <f ca="1">M507*Drivers!$D$3</f>
        <v>0</v>
      </c>
      <c r="T507" s="33">
        <f ca="1">N507*Drivers!$D$3</f>
        <v>97.5</v>
      </c>
      <c r="U507" s="33">
        <f ca="1">O507*Drivers!$D$3</f>
        <v>0</v>
      </c>
      <c r="V507" s="33">
        <f ca="1">P507*Drivers!$D$3</f>
        <v>97.5</v>
      </c>
      <c r="W507" s="33">
        <f>Q507*Drivers!$D$3</f>
        <v>0</v>
      </c>
      <c r="X507" s="33">
        <f t="shared" ca="1" si="335"/>
        <v>111.84</v>
      </c>
      <c r="Y507" s="33">
        <f t="shared" ca="1" si="336"/>
        <v>306.84000000000003</v>
      </c>
      <c r="Z507">
        <f t="shared" ca="1" si="337"/>
        <v>0</v>
      </c>
      <c r="AA507">
        <f t="shared" ca="1" si="199"/>
        <v>141.375</v>
      </c>
      <c r="AB507">
        <f t="shared" ca="1" si="200"/>
        <v>0</v>
      </c>
      <c r="AC507">
        <f t="shared" ca="1" si="201"/>
        <v>141.375</v>
      </c>
      <c r="AD507">
        <f t="shared" si="202"/>
        <v>0</v>
      </c>
      <c r="AE507">
        <f t="shared" ca="1" si="338"/>
        <v>139.80000000000001</v>
      </c>
      <c r="AF507">
        <f t="shared" ca="1" si="339"/>
        <v>422.55</v>
      </c>
    </row>
    <row r="508" spans="1:32">
      <c r="A508" t="str" cm="1">
        <f t="array" ref="A508">IF(ISBLANK($F508),"",INDEX(CVCompList[ID],_xlfn.XMATCH($F508,CVCompList[items],0)))</f>
        <v>CE2735</v>
      </c>
      <c r="E508">
        <v>4</v>
      </c>
      <c r="F508" t="s">
        <v>2908</v>
      </c>
      <c r="G508">
        <v>1</v>
      </c>
      <c r="H508">
        <v>1</v>
      </c>
      <c r="I508">
        <f t="shared" ca="1" si="333"/>
        <v>1</v>
      </c>
      <c r="J508">
        <f t="shared" ca="1" si="334"/>
        <v>1</v>
      </c>
      <c r="K508" s="10">
        <f>Drivers!$B$11</f>
        <v>0.25</v>
      </c>
      <c r="L508" s="10">
        <f>Drivers!$B$12</f>
        <v>0.45</v>
      </c>
      <c r="M508" s="37" cm="1">
        <f t="array" aca="1" ref="M508" ca="1">IF(ISBLANK($F508),"",INDEX(CVCompList[Design
'[h']],_xlfn.XMATCH($F508,CVCompList[items],0)))*I508</f>
        <v>0</v>
      </c>
      <c r="N508" s="37" cm="1">
        <f t="array" aca="1" ref="N508" ca="1">IF(ISBLANK($F508),"",INDEX(CVCompList[Construction
'[h']],_xlfn.XMATCH($F508,CVCompList[items],0)))*J508</f>
        <v>1</v>
      </c>
      <c r="O508" s="37" cm="1">
        <f t="array" aca="1" ref="O508" ca="1">IF(ISBLANK($F508),"",INDEX(CVCompList[Debug/Tryout '[h']],_xlfn.XMATCH($F508,CVCompList[items],0)))*J508</f>
        <v>0</v>
      </c>
      <c r="P508" s="37" cm="1">
        <f t="array" aca="1" ref="P508" ca="1">IF(ISBLANK($F508),"",INDEX(CVCompList[Installation
'[h']],_xlfn.XMATCH($F508,CVCompList[items],0)))*J508</f>
        <v>1</v>
      </c>
      <c r="Q508" s="37" cm="1">
        <f t="array" ref="Q508">IF(ISBLANK($F508),"",INDEX(CVCompList[Start up @ Client '[h']],_xlfn.XMATCH($F508,CVCompList[items],0)))*K508</f>
        <v>0</v>
      </c>
      <c r="R508" s="37" cm="1">
        <f t="array" ref="R508">IF(ISBLANK($F508),"",INDEX(CVCompList[Materail
Rate
 '[$/qua']],_xlfn.XMATCH($F508,CVCompList[items],0)))</f>
        <v>64.03</v>
      </c>
      <c r="S508" s="33">
        <f ca="1">M508*Drivers!$D$3</f>
        <v>0</v>
      </c>
      <c r="T508" s="33">
        <f ca="1">N508*Drivers!$D$3</f>
        <v>65</v>
      </c>
      <c r="U508" s="33">
        <f ca="1">O508*Drivers!$D$3</f>
        <v>0</v>
      </c>
      <c r="V508" s="33">
        <f ca="1">P508*Drivers!$D$3</f>
        <v>65</v>
      </c>
      <c r="W508" s="33">
        <f>Q508*Drivers!$D$3</f>
        <v>0</v>
      </c>
      <c r="X508" s="33">
        <f t="shared" ca="1" si="335"/>
        <v>64.03</v>
      </c>
      <c r="Y508" s="33">
        <f t="shared" ca="1" si="336"/>
        <v>194.03</v>
      </c>
      <c r="Z508">
        <f t="shared" ca="1" si="337"/>
        <v>0</v>
      </c>
      <c r="AA508">
        <f t="shared" ca="1" si="199"/>
        <v>94.25</v>
      </c>
      <c r="AB508">
        <f t="shared" ca="1" si="200"/>
        <v>0</v>
      </c>
      <c r="AC508">
        <f t="shared" ca="1" si="201"/>
        <v>94.25</v>
      </c>
      <c r="AD508">
        <f t="shared" si="202"/>
        <v>0</v>
      </c>
      <c r="AE508">
        <f t="shared" ca="1" si="338"/>
        <v>80.037499999999994</v>
      </c>
      <c r="AF508">
        <f t="shared" ca="1" si="339"/>
        <v>268.53750000000002</v>
      </c>
    </row>
    <row r="509" spans="1:32">
      <c r="A509" t="str" cm="1">
        <f t="array" ref="A509">IF(ISBLANK($F509),"",INDEX(CVCompList[ID],_xlfn.XMATCH($F509,CVCompList[items],0)))</f>
        <v>CE2736</v>
      </c>
      <c r="E509">
        <v>5</v>
      </c>
      <c r="F509" t="s">
        <v>2909</v>
      </c>
      <c r="G509">
        <v>1</v>
      </c>
      <c r="H509">
        <v>1</v>
      </c>
      <c r="I509">
        <f t="shared" ca="1" si="333"/>
        <v>1</v>
      </c>
      <c r="J509">
        <f t="shared" ca="1" si="334"/>
        <v>1</v>
      </c>
      <c r="K509" s="10">
        <f>Drivers!$B$11</f>
        <v>0.25</v>
      </c>
      <c r="L509" s="10">
        <f>Drivers!$B$12</f>
        <v>0.45</v>
      </c>
      <c r="M509" s="37" cm="1">
        <f t="array" aca="1" ref="M509" ca="1">IF(ISBLANK($F509),"",INDEX(CVCompList[Design
'[h']],_xlfn.XMATCH($F509,CVCompList[items],0)))*I509</f>
        <v>0</v>
      </c>
      <c r="N509" s="37" cm="1">
        <f t="array" aca="1" ref="N509" ca="1">IF(ISBLANK($F509),"",INDEX(CVCompList[Construction
'[h']],_xlfn.XMATCH($F509,CVCompList[items],0)))*J509</f>
        <v>1</v>
      </c>
      <c r="O509" s="37" cm="1">
        <f t="array" aca="1" ref="O509" ca="1">IF(ISBLANK($F509),"",INDEX(CVCompList[Debug/Tryout '[h']],_xlfn.XMATCH($F509,CVCompList[items],0)))*J509</f>
        <v>0</v>
      </c>
      <c r="P509" s="37" cm="1">
        <f t="array" aca="1" ref="P509" ca="1">IF(ISBLANK($F509),"",INDEX(CVCompList[Installation
'[h']],_xlfn.XMATCH($F509,CVCompList[items],0)))*J509</f>
        <v>1</v>
      </c>
      <c r="Q509" s="37" cm="1">
        <f t="array" ref="Q509">IF(ISBLANK($F509),"",INDEX(CVCompList[Start up @ Client '[h']],_xlfn.XMATCH($F509,CVCompList[items],0)))*K509</f>
        <v>0</v>
      </c>
      <c r="R509" s="37" cm="1">
        <f t="array" ref="R509">IF(ISBLANK($F509),"",INDEX(CVCompList[Materail
Rate
 '[$/qua']],_xlfn.XMATCH($F509,CVCompList[items],0)))</f>
        <v>18.29</v>
      </c>
      <c r="S509" s="33">
        <f ca="1">M509*Drivers!$D$3</f>
        <v>0</v>
      </c>
      <c r="T509" s="33">
        <f ca="1">N509*Drivers!$D$3</f>
        <v>65</v>
      </c>
      <c r="U509" s="33">
        <f ca="1">O509*Drivers!$D$3</f>
        <v>0</v>
      </c>
      <c r="V509" s="33">
        <f ca="1">P509*Drivers!$D$3</f>
        <v>65</v>
      </c>
      <c r="W509" s="33">
        <f>Q509*Drivers!$D$3</f>
        <v>0</v>
      </c>
      <c r="X509" s="33">
        <f t="shared" ca="1" si="335"/>
        <v>18.29</v>
      </c>
      <c r="Y509" s="33">
        <f t="shared" ca="1" si="336"/>
        <v>148.29</v>
      </c>
      <c r="Z509">
        <f t="shared" ca="1" si="337"/>
        <v>0</v>
      </c>
      <c r="AA509">
        <f t="shared" ca="1" si="199"/>
        <v>94.25</v>
      </c>
      <c r="AB509">
        <f t="shared" ca="1" si="200"/>
        <v>0</v>
      </c>
      <c r="AC509">
        <f t="shared" ca="1" si="201"/>
        <v>94.25</v>
      </c>
      <c r="AD509">
        <f t="shared" si="202"/>
        <v>0</v>
      </c>
      <c r="AE509">
        <f t="shared" ca="1" si="338"/>
        <v>22.862499999999997</v>
      </c>
      <c r="AF509">
        <f t="shared" ca="1" si="339"/>
        <v>211.36250000000001</v>
      </c>
    </row>
    <row r="510" spans="1:32">
      <c r="A510" t="str" cm="1">
        <f t="array" ref="A510">IF(ISBLANK($F510),"",INDEX(CVCompList[ID],_xlfn.XMATCH($F510,CVCompList[items],0)))</f>
        <v>CE2854</v>
      </c>
      <c r="E510">
        <v>6</v>
      </c>
      <c r="F510" t="s">
        <v>3026</v>
      </c>
      <c r="G510">
        <v>1</v>
      </c>
      <c r="H510">
        <v>1</v>
      </c>
      <c r="I510">
        <f t="shared" ca="1" si="333"/>
        <v>1</v>
      </c>
      <c r="J510">
        <f t="shared" ca="1" si="334"/>
        <v>1</v>
      </c>
      <c r="K510" s="10">
        <f>Drivers!$B$11</f>
        <v>0.25</v>
      </c>
      <c r="L510" s="10">
        <f>Drivers!$B$12</f>
        <v>0.45</v>
      </c>
      <c r="M510" s="37" cm="1">
        <f t="array" aca="1" ref="M510" ca="1">IF(ISBLANK($F510),"",INDEX(CVCompList[Design
'[h']],_xlfn.XMATCH($F510,CVCompList[items],0)))*I510</f>
        <v>0</v>
      </c>
      <c r="N510" s="37" cm="1">
        <f t="array" aca="1" ref="N510" ca="1">IF(ISBLANK($F510),"",INDEX(CVCompList[Construction
'[h']],_xlfn.XMATCH($F510,CVCompList[items],0)))*J510</f>
        <v>0.5</v>
      </c>
      <c r="O510" s="37" cm="1">
        <f t="array" aca="1" ref="O510" ca="1">IF(ISBLANK($F510),"",INDEX(CVCompList[Debug/Tryout '[h']],_xlfn.XMATCH($F510,CVCompList[items],0)))*J510</f>
        <v>0</v>
      </c>
      <c r="P510" s="37" cm="1">
        <f t="array" aca="1" ref="P510" ca="1">IF(ISBLANK($F510),"",INDEX(CVCompList[Installation
'[h']],_xlfn.XMATCH($F510,CVCompList[items],0)))*J510</f>
        <v>0.5</v>
      </c>
      <c r="Q510" s="37" cm="1">
        <f t="array" ref="Q510">IF(ISBLANK($F510),"",INDEX(CVCompList[Start up @ Client '[h']],_xlfn.XMATCH($F510,CVCompList[items],0)))*K510</f>
        <v>0</v>
      </c>
      <c r="R510" s="37" cm="1">
        <f t="array" ref="R510">IF(ISBLANK($F510),"",INDEX(CVCompList[Materail
Rate
 '[$/qua']],_xlfn.XMATCH($F510,CVCompList[items],0)))</f>
        <v>16.25</v>
      </c>
      <c r="S510" s="33">
        <f ca="1">M510*Drivers!$D$3</f>
        <v>0</v>
      </c>
      <c r="T510" s="33">
        <f ca="1">N510*Drivers!$D$3</f>
        <v>32.5</v>
      </c>
      <c r="U510" s="33">
        <f ca="1">O510*Drivers!$D$3</f>
        <v>0</v>
      </c>
      <c r="V510" s="33">
        <f ca="1">P510*Drivers!$D$3</f>
        <v>32.5</v>
      </c>
      <c r="W510" s="33">
        <f>Q510*Drivers!$D$3</f>
        <v>0</v>
      </c>
      <c r="X510" s="33">
        <f t="shared" ca="1" si="335"/>
        <v>16.25</v>
      </c>
      <c r="Y510" s="33">
        <f t="shared" ca="1" si="336"/>
        <v>81.25</v>
      </c>
      <c r="Z510">
        <f t="shared" ca="1" si="337"/>
        <v>0</v>
      </c>
      <c r="AA510">
        <f t="shared" ca="1" si="199"/>
        <v>47.125</v>
      </c>
      <c r="AB510">
        <f t="shared" ca="1" si="200"/>
        <v>0</v>
      </c>
      <c r="AC510">
        <f t="shared" ca="1" si="201"/>
        <v>47.125</v>
      </c>
      <c r="AD510">
        <f t="shared" si="202"/>
        <v>0</v>
      </c>
      <c r="AE510">
        <f t="shared" ca="1" si="338"/>
        <v>20.3125</v>
      </c>
      <c r="AF510">
        <f t="shared" ca="1" si="339"/>
        <v>114.5625</v>
      </c>
    </row>
    <row r="511" spans="1:32" s="7" customFormat="1">
      <c r="B511" s="7" t="s">
        <v>3190</v>
      </c>
      <c r="C511" s="7">
        <v>1</v>
      </c>
      <c r="D511" s="7">
        <v>1</v>
      </c>
      <c r="K511" s="18"/>
      <c r="L511" s="18"/>
      <c r="M511" s="36">
        <f ca="1">SUM(M512:M515)</f>
        <v>0</v>
      </c>
      <c r="N511" s="36">
        <f ca="1">SUM(N512:N515)</f>
        <v>3.55</v>
      </c>
      <c r="O511" s="36">
        <f ca="1">SUM(O512:O515)</f>
        <v>0</v>
      </c>
      <c r="P511" s="36">
        <f ca="1">SUM(P512:P515)</f>
        <v>3.55</v>
      </c>
      <c r="Q511" s="36">
        <f>SUM(Q512:Q515)</f>
        <v>0</v>
      </c>
      <c r="R511" s="36"/>
      <c r="S511" s="35">
        <f t="shared" ref="S511:AF511" ca="1" si="340">SUM(S512:S515)</f>
        <v>0</v>
      </c>
      <c r="T511" s="35">
        <f t="shared" ca="1" si="340"/>
        <v>230.75</v>
      </c>
      <c r="U511" s="35">
        <f ca="1">SUM(U512:U515)</f>
        <v>0</v>
      </c>
      <c r="V511" s="35">
        <f t="shared" ca="1" si="340"/>
        <v>230.75</v>
      </c>
      <c r="W511" s="35">
        <f>SUM(W512:W515)</f>
        <v>0</v>
      </c>
      <c r="X511" s="35">
        <f t="shared" ca="1" si="340"/>
        <v>1987.75</v>
      </c>
      <c r="Y511" s="35">
        <f t="shared" ca="1" si="340"/>
        <v>2449.25</v>
      </c>
      <c r="Z511" s="7">
        <f t="shared" ca="1" si="340"/>
        <v>0</v>
      </c>
      <c r="AA511" s="7">
        <f t="shared" ca="1" si="340"/>
        <v>334.58749999999998</v>
      </c>
      <c r="AB511" s="7">
        <f ca="1">SUM(AB512:AB515)</f>
        <v>0</v>
      </c>
      <c r="AC511" s="7">
        <f t="shared" ca="1" si="340"/>
        <v>334.58749999999998</v>
      </c>
      <c r="AD511" s="7">
        <f>SUM(AD512:AD515)</f>
        <v>0</v>
      </c>
      <c r="AE511" s="7">
        <f t="shared" ca="1" si="340"/>
        <v>2484.6875</v>
      </c>
      <c r="AF511" s="7">
        <f t="shared" ca="1" si="340"/>
        <v>3153.8625000000002</v>
      </c>
    </row>
    <row r="512" spans="1:32">
      <c r="A512" t="str" cm="1">
        <f t="array" ref="A512">IF(ISBLANK($F512),"",INDEX(CVCompList[ID],_xlfn.XMATCH($F512,CVCompList[items],0)))</f>
        <v>CE2918</v>
      </c>
      <c r="E512">
        <v>1</v>
      </c>
      <c r="F512" t="s">
        <v>3090</v>
      </c>
      <c r="G512">
        <v>1</v>
      </c>
      <c r="H512">
        <v>1</v>
      </c>
      <c r="I512">
        <f ca="1">IF(ISBLANK(G512),"",G512*OFFSET(I512,-E512,-6))</f>
        <v>1</v>
      </c>
      <c r="J512">
        <f ca="1">IF(ISBLANK(H512),"",H512*OFFSET(J512,-E512,-6))</f>
        <v>1</v>
      </c>
      <c r="K512" s="10">
        <f>Drivers!$B$11</f>
        <v>0.25</v>
      </c>
      <c r="L512" s="10">
        <f>Drivers!$B$12</f>
        <v>0.45</v>
      </c>
      <c r="M512" s="37" cm="1">
        <f t="array" aca="1" ref="M512" ca="1">IF(ISBLANK($F512),"",INDEX(CVCompList[Design
'[h']],_xlfn.XMATCH($F512,CVCompList[items],0)))*I512</f>
        <v>0</v>
      </c>
      <c r="N512" s="37" cm="1">
        <f t="array" aca="1" ref="N512" ca="1">IF(ISBLANK($F512),"",INDEX(CVCompList[Construction
'[h']],_xlfn.XMATCH($F512,CVCompList[items],0)))*J512</f>
        <v>0</v>
      </c>
      <c r="O512" s="37" cm="1">
        <f t="array" aca="1" ref="O512" ca="1">IF(ISBLANK($F512),"",INDEX(CVCompList[Debug/Tryout '[h']],_xlfn.XMATCH($F512,CVCompList[items],0)))*J512</f>
        <v>0</v>
      </c>
      <c r="P512" s="37" cm="1">
        <f t="array" aca="1" ref="P512" ca="1">IF(ISBLANK($F512),"",INDEX(CVCompList[Installation
'[h']],_xlfn.XMATCH($F512,CVCompList[items],0)))*J512</f>
        <v>0</v>
      </c>
      <c r="Q512" s="37" cm="1">
        <f t="array" ref="Q512">IF(ISBLANK($F512),"",INDEX(CVCompList[Start up @ Client '[h']],_xlfn.XMATCH($F512,CVCompList[items],0)))*K512</f>
        <v>0</v>
      </c>
      <c r="R512" s="37" cm="1">
        <f t="array" ref="R512">IF(ISBLANK($F512),"",INDEX(CVCompList[Materail
Rate
 '[$/qua']],_xlfn.XMATCH($F512,CVCompList[items],0)))</f>
        <v>1600</v>
      </c>
      <c r="S512" s="33">
        <f ca="1">M512*Drivers!$D$3</f>
        <v>0</v>
      </c>
      <c r="T512" s="33">
        <f ca="1">N512*Drivers!$D$3</f>
        <v>0</v>
      </c>
      <c r="U512" s="33">
        <f ca="1">O512*Drivers!$D$3</f>
        <v>0</v>
      </c>
      <c r="V512" s="33">
        <f ca="1">P512*Drivers!$D$3</f>
        <v>0</v>
      </c>
      <c r="W512" s="33">
        <f>Q512*Drivers!$D$3</f>
        <v>0</v>
      </c>
      <c r="X512" s="33">
        <f ca="1">R512*J512</f>
        <v>1600</v>
      </c>
      <c r="Y512" s="33">
        <f ca="1">SUM(S512:X512)</f>
        <v>1600</v>
      </c>
      <c r="Z512">
        <f ca="1">S512*($L512+1)</f>
        <v>0</v>
      </c>
      <c r="AA512">
        <f t="shared" ca="1" si="199"/>
        <v>0</v>
      </c>
      <c r="AB512">
        <f t="shared" ca="1" si="200"/>
        <v>0</v>
      </c>
      <c r="AC512">
        <f t="shared" ca="1" si="201"/>
        <v>0</v>
      </c>
      <c r="AD512">
        <f t="shared" si="202"/>
        <v>0</v>
      </c>
      <c r="AE512">
        <f ca="1">X512*(K512+1)</f>
        <v>2000</v>
      </c>
      <c r="AF512">
        <f ca="1">SUM(Z512:AE512)</f>
        <v>2000</v>
      </c>
    </row>
    <row r="513" spans="1:32">
      <c r="A513" t="str" cm="1">
        <f t="array" ref="A513">IF(ISBLANK($F513),"",INDEX(CVCompList[ID],_xlfn.XMATCH($F513,CVCompList[items],0)))</f>
        <v>CE2834</v>
      </c>
      <c r="E513">
        <v>2</v>
      </c>
      <c r="F513" t="s">
        <v>3006</v>
      </c>
      <c r="G513">
        <v>1</v>
      </c>
      <c r="H513">
        <v>1</v>
      </c>
      <c r="I513">
        <f ca="1">IF(ISBLANK(G513),"",G513*OFFSET(I513,-E513,-6))</f>
        <v>1</v>
      </c>
      <c r="J513">
        <f ca="1">IF(ISBLANK(H513),"",H513*OFFSET(J513,-E513,-6))</f>
        <v>1</v>
      </c>
      <c r="K513" s="10">
        <f>Drivers!$B$11</f>
        <v>0.25</v>
      </c>
      <c r="L513" s="10">
        <f>Drivers!$B$12</f>
        <v>0.45</v>
      </c>
      <c r="M513" s="37" cm="1">
        <f t="array" aca="1" ref="M513" ca="1">IF(ISBLANK($F513),"",INDEX(CVCompList[Design
'[h']],_xlfn.XMATCH($F513,CVCompList[items],0)))*I513</f>
        <v>0</v>
      </c>
      <c r="N513" s="37" cm="1">
        <f t="array" aca="1" ref="N513" ca="1">IF(ISBLANK($F513),"",INDEX(CVCompList[Construction
'[h']],_xlfn.XMATCH($F513,CVCompList[items],0)))*J513</f>
        <v>1</v>
      </c>
      <c r="O513" s="37" cm="1">
        <f t="array" aca="1" ref="O513" ca="1">IF(ISBLANK($F513),"",INDEX(CVCompList[Debug/Tryout '[h']],_xlfn.XMATCH($F513,CVCompList[items],0)))*J513</f>
        <v>0</v>
      </c>
      <c r="P513" s="37" cm="1">
        <f t="array" aca="1" ref="P513" ca="1">IF(ISBLANK($F513),"",INDEX(CVCompList[Installation
'[h']],_xlfn.XMATCH($F513,CVCompList[items],0)))*J513</f>
        <v>1</v>
      </c>
      <c r="Q513" s="37" cm="1">
        <f t="array" ref="Q513">IF(ISBLANK($F513),"",INDEX(CVCompList[Start up @ Client '[h']],_xlfn.XMATCH($F513,CVCompList[items],0)))*K513</f>
        <v>0</v>
      </c>
      <c r="R513" s="37" cm="1">
        <f t="array" ref="R513">IF(ISBLANK($F513),"",INDEX(CVCompList[Materail
Rate
 '[$/qua']],_xlfn.XMATCH($F513,CVCompList[items],0)))</f>
        <v>310.35000000000002</v>
      </c>
      <c r="S513" s="33">
        <f ca="1">M513*Drivers!$D$3</f>
        <v>0</v>
      </c>
      <c r="T513" s="33">
        <f ca="1">N513*Drivers!$D$3</f>
        <v>65</v>
      </c>
      <c r="U513" s="33">
        <f ca="1">O513*Drivers!$D$3</f>
        <v>0</v>
      </c>
      <c r="V513" s="33">
        <f ca="1">P513*Drivers!$D$3</f>
        <v>65</v>
      </c>
      <c r="W513" s="33">
        <f>Q513*Drivers!$D$3</f>
        <v>0</v>
      </c>
      <c r="X513" s="33">
        <f ca="1">R513*J513</f>
        <v>310.35000000000002</v>
      </c>
      <c r="Y513" s="33">
        <f ca="1">SUM(S513:X513)</f>
        <v>440.35</v>
      </c>
      <c r="Z513">
        <f ca="1">S513*($L513+1)</f>
        <v>0</v>
      </c>
      <c r="AA513">
        <f t="shared" ca="1" si="199"/>
        <v>94.25</v>
      </c>
      <c r="AB513">
        <f t="shared" ca="1" si="200"/>
        <v>0</v>
      </c>
      <c r="AC513">
        <f t="shared" ca="1" si="201"/>
        <v>94.25</v>
      </c>
      <c r="AD513">
        <f t="shared" si="202"/>
        <v>0</v>
      </c>
      <c r="AE513">
        <f ca="1">X513*(K513+1)</f>
        <v>387.9375</v>
      </c>
      <c r="AF513">
        <f ca="1">SUM(Z513:AE513)</f>
        <v>576.4375</v>
      </c>
    </row>
    <row r="514" spans="1:32">
      <c r="A514" t="str" cm="1">
        <f t="array" ref="A514">IF(ISBLANK($F514),"",INDEX(CVCompList[ID],_xlfn.XMATCH($F514,CVCompList[items],0)))</f>
        <v>CE2854</v>
      </c>
      <c r="E514">
        <v>3</v>
      </c>
      <c r="F514" t="s">
        <v>3026</v>
      </c>
      <c r="G514">
        <v>3</v>
      </c>
      <c r="H514">
        <v>3</v>
      </c>
      <c r="I514">
        <f ca="1">IF(ISBLANK(G514),"",G514*OFFSET(I514,-E514,-6))</f>
        <v>3</v>
      </c>
      <c r="J514">
        <f ca="1">IF(ISBLANK(H514),"",H514*OFFSET(J514,-E514,-6))</f>
        <v>3</v>
      </c>
      <c r="K514" s="10">
        <f>Drivers!$B$11</f>
        <v>0.25</v>
      </c>
      <c r="L514" s="10">
        <f>Drivers!$B$12</f>
        <v>0.45</v>
      </c>
      <c r="M514" s="37" cm="1">
        <f t="array" aca="1" ref="M514" ca="1">IF(ISBLANK($F514),"",INDEX(CVCompList[Design
'[h']],_xlfn.XMATCH($F514,CVCompList[items],0)))*I514</f>
        <v>0</v>
      </c>
      <c r="N514" s="37" cm="1">
        <f t="array" aca="1" ref="N514" ca="1">IF(ISBLANK($F514),"",INDEX(CVCompList[Construction
'[h']],_xlfn.XMATCH($F514,CVCompList[items],0)))*J514</f>
        <v>1.5</v>
      </c>
      <c r="O514" s="37" cm="1">
        <f t="array" aca="1" ref="O514" ca="1">IF(ISBLANK($F514),"",INDEX(CVCompList[Debug/Tryout '[h']],_xlfn.XMATCH($F514,CVCompList[items],0)))*J514</f>
        <v>0</v>
      </c>
      <c r="P514" s="37" cm="1">
        <f t="array" aca="1" ref="P514" ca="1">IF(ISBLANK($F514),"",INDEX(CVCompList[Installation
'[h']],_xlfn.XMATCH($F514,CVCompList[items],0)))*J514</f>
        <v>1.5</v>
      </c>
      <c r="Q514" s="37" cm="1">
        <f t="array" ref="Q514">IF(ISBLANK($F514),"",INDEX(CVCompList[Start up @ Client '[h']],_xlfn.XMATCH($F514,CVCompList[items],0)))*K514</f>
        <v>0</v>
      </c>
      <c r="R514" s="37" cm="1">
        <f t="array" ref="R514">IF(ISBLANK($F514),"",INDEX(CVCompList[Materail
Rate
 '[$/qua']],_xlfn.XMATCH($F514,CVCompList[items],0)))</f>
        <v>16.25</v>
      </c>
      <c r="S514" s="33">
        <f ca="1">M514*Drivers!$D$3</f>
        <v>0</v>
      </c>
      <c r="T514" s="33">
        <f ca="1">N514*Drivers!$D$3</f>
        <v>97.5</v>
      </c>
      <c r="U514" s="33">
        <f ca="1">O514*Drivers!$D$3</f>
        <v>0</v>
      </c>
      <c r="V514" s="33">
        <f ca="1">P514*Drivers!$D$3</f>
        <v>97.5</v>
      </c>
      <c r="W514" s="33">
        <f>Q514*Drivers!$D$3</f>
        <v>0</v>
      </c>
      <c r="X514" s="33">
        <f ca="1">R514*J514</f>
        <v>48.75</v>
      </c>
      <c r="Y514" s="33">
        <f ca="1">SUM(S514:X514)</f>
        <v>243.75</v>
      </c>
      <c r="Z514">
        <f ca="1">S514*($L514+1)</f>
        <v>0</v>
      </c>
      <c r="AA514">
        <f t="shared" ca="1" si="199"/>
        <v>141.375</v>
      </c>
      <c r="AB514">
        <f t="shared" ca="1" si="200"/>
        <v>0</v>
      </c>
      <c r="AC514">
        <f t="shared" ca="1" si="201"/>
        <v>141.375</v>
      </c>
      <c r="AD514">
        <f t="shared" si="202"/>
        <v>0</v>
      </c>
      <c r="AE514">
        <f ca="1">X514*(K514+1)</f>
        <v>60.9375</v>
      </c>
      <c r="AF514">
        <f ca="1">SUM(Z514:AE514)</f>
        <v>343.6875</v>
      </c>
    </row>
    <row r="515" spans="1:32">
      <c r="A515" t="str" cm="1">
        <f t="array" ref="A515">IF(ISBLANK($F515),"",INDEX(CVCompList[ID],_xlfn.XMATCH($F515,CVCompList[items],0)))</f>
        <v>CE2742</v>
      </c>
      <c r="E515">
        <v>4</v>
      </c>
      <c r="F515" t="s">
        <v>2915</v>
      </c>
      <c r="G515">
        <v>3</v>
      </c>
      <c r="H515">
        <v>3</v>
      </c>
      <c r="I515">
        <f ca="1">IF(ISBLANK(G515),"",G515*OFFSET(I515,-E515,-6))</f>
        <v>3</v>
      </c>
      <c r="J515">
        <f ca="1">IF(ISBLANK(H515),"",H515*OFFSET(J515,-E515,-6))</f>
        <v>3</v>
      </c>
      <c r="K515" s="10">
        <f>Drivers!$B$11</f>
        <v>0.25</v>
      </c>
      <c r="L515" s="10">
        <f>Drivers!$B$12</f>
        <v>0.45</v>
      </c>
      <c r="M515" s="37" cm="1">
        <f t="array" aca="1" ref="M515" ca="1">IF(ISBLANK($F515),"",INDEX(CVCompList[Design
'[h']],_xlfn.XMATCH($F515,CVCompList[items],0)))*I515</f>
        <v>0</v>
      </c>
      <c r="N515" s="37" cm="1">
        <f t="array" aca="1" ref="N515" ca="1">IF(ISBLANK($F515),"",INDEX(CVCompList[Construction
'[h']],_xlfn.XMATCH($F515,CVCompList[items],0)))*J515</f>
        <v>1.0499999999999998</v>
      </c>
      <c r="O515" s="37" cm="1">
        <f t="array" aca="1" ref="O515" ca="1">IF(ISBLANK($F515),"",INDEX(CVCompList[Debug/Tryout '[h']],_xlfn.XMATCH($F515,CVCompList[items],0)))*J515</f>
        <v>0</v>
      </c>
      <c r="P515" s="37" cm="1">
        <f t="array" aca="1" ref="P515" ca="1">IF(ISBLANK($F515),"",INDEX(CVCompList[Installation
'[h']],_xlfn.XMATCH($F515,CVCompList[items],0)))*J515</f>
        <v>1.0499999999999998</v>
      </c>
      <c r="Q515" s="37" cm="1">
        <f t="array" ref="Q515">IF(ISBLANK($F515),"",INDEX(CVCompList[Start up @ Client '[h']],_xlfn.XMATCH($F515,CVCompList[items],0)))*K515</f>
        <v>0</v>
      </c>
      <c r="R515" s="37" cm="1">
        <f t="array" ref="R515">IF(ISBLANK($F515),"",INDEX(CVCompList[Materail
Rate
 '[$/qua']],_xlfn.XMATCH($F515,CVCompList[items],0)))</f>
        <v>9.5500000000000007</v>
      </c>
      <c r="S515" s="33">
        <f ca="1">M515*Drivers!$D$3</f>
        <v>0</v>
      </c>
      <c r="T515" s="33">
        <f ca="1">N515*Drivers!$D$3</f>
        <v>68.249999999999986</v>
      </c>
      <c r="U515" s="33">
        <f ca="1">O515*Drivers!$D$3</f>
        <v>0</v>
      </c>
      <c r="V515" s="33">
        <f ca="1">P515*Drivers!$D$3</f>
        <v>68.249999999999986</v>
      </c>
      <c r="W515" s="33">
        <f>Q515*Drivers!$D$3</f>
        <v>0</v>
      </c>
      <c r="X515" s="33">
        <f ca="1">R515*J515</f>
        <v>28.650000000000002</v>
      </c>
      <c r="Y515" s="33">
        <f ca="1">SUM(S515:X515)</f>
        <v>165.14999999999998</v>
      </c>
      <c r="Z515">
        <f ca="1">S515*($L515+1)</f>
        <v>0</v>
      </c>
      <c r="AA515">
        <f t="shared" ca="1" si="199"/>
        <v>98.962499999999977</v>
      </c>
      <c r="AB515">
        <f t="shared" ca="1" si="200"/>
        <v>0</v>
      </c>
      <c r="AC515">
        <f t="shared" ca="1" si="201"/>
        <v>98.962499999999977</v>
      </c>
      <c r="AD515">
        <f t="shared" si="202"/>
        <v>0</v>
      </c>
      <c r="AE515">
        <f ca="1">X515*(K515+1)</f>
        <v>35.8125</v>
      </c>
      <c r="AF515">
        <f ca="1">SUM(Z515:AE515)</f>
        <v>233.73749999999995</v>
      </c>
    </row>
    <row r="516" spans="1:32" s="7" customFormat="1">
      <c r="B516" s="7" t="s">
        <v>3191</v>
      </c>
      <c r="C516" s="7">
        <v>1</v>
      </c>
      <c r="D516" s="7">
        <v>1</v>
      </c>
      <c r="K516" s="18"/>
      <c r="L516" s="18"/>
      <c r="M516" s="36">
        <f ca="1">SUM(M517:M518)</f>
        <v>0</v>
      </c>
      <c r="N516" s="36">
        <f ca="1">SUM(N517:N518)</f>
        <v>1.85</v>
      </c>
      <c r="O516" s="36">
        <f ca="1">SUM(O517:O518)</f>
        <v>0</v>
      </c>
      <c r="P516" s="36">
        <f ca="1">SUM(P517:P518)</f>
        <v>1.85</v>
      </c>
      <c r="Q516" s="36">
        <f>SUM(Q517:Q518)</f>
        <v>0</v>
      </c>
      <c r="R516" s="36"/>
      <c r="S516" s="35">
        <f t="shared" ref="S516:AF516" ca="1" si="341">SUM(S517:S518)</f>
        <v>0</v>
      </c>
      <c r="T516" s="35">
        <f t="shared" ca="1" si="341"/>
        <v>120.25</v>
      </c>
      <c r="U516" s="35">
        <f ca="1">SUM(U517:U518)</f>
        <v>0</v>
      </c>
      <c r="V516" s="35">
        <f t="shared" ca="1" si="341"/>
        <v>120.25</v>
      </c>
      <c r="W516" s="35">
        <f>SUM(W517:W518)</f>
        <v>0</v>
      </c>
      <c r="X516" s="35">
        <f t="shared" ca="1" si="341"/>
        <v>359.55</v>
      </c>
      <c r="Y516" s="35">
        <f t="shared" ca="1" si="341"/>
        <v>600.04999999999995</v>
      </c>
      <c r="Z516" s="7">
        <f t="shared" ca="1" si="341"/>
        <v>0</v>
      </c>
      <c r="AA516" s="7">
        <f t="shared" ca="1" si="341"/>
        <v>174.36250000000001</v>
      </c>
      <c r="AB516" s="7">
        <f ca="1">SUM(AB517:AB518)</f>
        <v>0</v>
      </c>
      <c r="AC516" s="7">
        <f t="shared" ca="1" si="341"/>
        <v>174.36250000000001</v>
      </c>
      <c r="AD516" s="7">
        <f>SUM(AD517:AD518)</f>
        <v>0</v>
      </c>
      <c r="AE516" s="7">
        <f t="shared" ca="1" si="341"/>
        <v>449.4375</v>
      </c>
      <c r="AF516" s="7">
        <f t="shared" ca="1" si="341"/>
        <v>798.16250000000002</v>
      </c>
    </row>
    <row r="517" spans="1:32">
      <c r="A517" t="str" cm="1">
        <f t="array" ref="A517">IF(ISBLANK($F517),"",INDEX(CVCompList[ID],_xlfn.XMATCH($F517,CVCompList[items],0)))</f>
        <v>CE2919</v>
      </c>
      <c r="E517">
        <v>1</v>
      </c>
      <c r="F517" t="s">
        <v>3091</v>
      </c>
      <c r="G517">
        <v>1</v>
      </c>
      <c r="H517">
        <v>1</v>
      </c>
      <c r="I517">
        <f ca="1">IF(ISBLANK(G517),"",G517*OFFSET(I517,-E517,-6))</f>
        <v>1</v>
      </c>
      <c r="J517">
        <f ca="1">IF(ISBLANK(H517),"",H517*OFFSET(J517,-E517,-6))</f>
        <v>1</v>
      </c>
      <c r="K517" s="10">
        <f>Drivers!$B$11</f>
        <v>0.25</v>
      </c>
      <c r="L517" s="10">
        <f>Drivers!$B$12</f>
        <v>0.45</v>
      </c>
      <c r="M517" s="37" cm="1">
        <f t="array" aca="1" ref="M517" ca="1">IF(ISBLANK($F517),"",INDEX(CVCompList[Design
'[h']],_xlfn.XMATCH($F517,CVCompList[items],0)))*I517</f>
        <v>0</v>
      </c>
      <c r="N517" s="37" cm="1">
        <f t="array" aca="1" ref="N517" ca="1">IF(ISBLANK($F517),"",INDEX(CVCompList[Construction
'[h']],_xlfn.XMATCH($F517,CVCompList[items],0)))*J517</f>
        <v>1.5</v>
      </c>
      <c r="O517" s="37" cm="1">
        <f t="array" aca="1" ref="O517" ca="1">IF(ISBLANK($F517),"",INDEX(CVCompList[Debug/Tryout '[h']],_xlfn.XMATCH($F517,CVCompList[items],0)))*J517</f>
        <v>0</v>
      </c>
      <c r="P517" s="37" cm="1">
        <f t="array" aca="1" ref="P517" ca="1">IF(ISBLANK($F517),"",INDEX(CVCompList[Installation
'[h']],_xlfn.XMATCH($F517,CVCompList[items],0)))*J517</f>
        <v>1.5</v>
      </c>
      <c r="Q517" s="37" cm="1">
        <f t="array" ref="Q517">IF(ISBLANK($F517),"",INDEX(CVCompList[Start up @ Client '[h']],_xlfn.XMATCH($F517,CVCompList[items],0)))*K517</f>
        <v>0</v>
      </c>
      <c r="R517" s="37" cm="1">
        <f t="array" ref="R517">IF(ISBLANK($F517),"",INDEX(CVCompList[Materail
Rate
 '[$/qua']],_xlfn.XMATCH($F517,CVCompList[items],0)))</f>
        <v>350</v>
      </c>
      <c r="S517" s="33">
        <f ca="1">M517*Drivers!$D$3</f>
        <v>0</v>
      </c>
      <c r="T517" s="33">
        <f ca="1">N517*Drivers!$D$3</f>
        <v>97.5</v>
      </c>
      <c r="U517" s="33">
        <f ca="1">O517*Drivers!$D$3</f>
        <v>0</v>
      </c>
      <c r="V517" s="33">
        <f ca="1">P517*Drivers!$D$3</f>
        <v>97.5</v>
      </c>
      <c r="W517" s="33">
        <f>Q517*Drivers!$D$3</f>
        <v>0</v>
      </c>
      <c r="X517" s="33">
        <f ca="1">R517*J517</f>
        <v>350</v>
      </c>
      <c r="Y517" s="33">
        <f ca="1">SUM(S517:X517)</f>
        <v>545</v>
      </c>
      <c r="Z517">
        <f ca="1">S517*($L517+1)</f>
        <v>0</v>
      </c>
      <c r="AA517">
        <f t="shared" ca="1" si="199"/>
        <v>141.375</v>
      </c>
      <c r="AB517">
        <f t="shared" ca="1" si="200"/>
        <v>0</v>
      </c>
      <c r="AC517">
        <f t="shared" ca="1" si="201"/>
        <v>141.375</v>
      </c>
      <c r="AD517">
        <f t="shared" si="202"/>
        <v>0</v>
      </c>
      <c r="AE517">
        <f ca="1">X517*(K517+1)</f>
        <v>437.5</v>
      </c>
      <c r="AF517">
        <f ca="1">SUM(Z517:AE517)</f>
        <v>720.25</v>
      </c>
    </row>
    <row r="518" spans="1:32">
      <c r="A518" t="str" cm="1">
        <f t="array" ref="A518">IF(ISBLANK($F518),"",INDEX(CVCompList[ID],_xlfn.XMATCH($F518,CVCompList[items],0)))</f>
        <v>CE2742</v>
      </c>
      <c r="E518">
        <v>2</v>
      </c>
      <c r="F518" t="s">
        <v>2915</v>
      </c>
      <c r="G518">
        <v>1</v>
      </c>
      <c r="H518">
        <v>1</v>
      </c>
      <c r="I518">
        <f ca="1">IF(ISBLANK(G518),"",G518*OFFSET(I518,-E518,-6))</f>
        <v>1</v>
      </c>
      <c r="J518">
        <f ca="1">IF(ISBLANK(H518),"",H518*OFFSET(J518,-E518,-6))</f>
        <v>1</v>
      </c>
      <c r="K518" s="10">
        <f>Drivers!$B$11</f>
        <v>0.25</v>
      </c>
      <c r="L518" s="10">
        <f>Drivers!$B$12</f>
        <v>0.45</v>
      </c>
      <c r="M518" s="37" cm="1">
        <f t="array" aca="1" ref="M518" ca="1">IF(ISBLANK($F518),"",INDEX(CVCompList[Design
'[h']],_xlfn.XMATCH($F518,CVCompList[items],0)))*I518</f>
        <v>0</v>
      </c>
      <c r="N518" s="37" cm="1">
        <f t="array" aca="1" ref="N518" ca="1">IF(ISBLANK($F518),"",INDEX(CVCompList[Construction
'[h']],_xlfn.XMATCH($F518,CVCompList[items],0)))*J518</f>
        <v>0.35</v>
      </c>
      <c r="O518" s="37" cm="1">
        <f t="array" aca="1" ref="O518" ca="1">IF(ISBLANK($F518),"",INDEX(CVCompList[Debug/Tryout '[h']],_xlfn.XMATCH($F518,CVCompList[items],0)))*J518</f>
        <v>0</v>
      </c>
      <c r="P518" s="37" cm="1">
        <f t="array" aca="1" ref="P518" ca="1">IF(ISBLANK($F518),"",INDEX(CVCompList[Installation
'[h']],_xlfn.XMATCH($F518,CVCompList[items],0)))*J518</f>
        <v>0.35</v>
      </c>
      <c r="Q518" s="37" cm="1">
        <f t="array" ref="Q518">IF(ISBLANK($F518),"",INDEX(CVCompList[Start up @ Client '[h']],_xlfn.XMATCH($F518,CVCompList[items],0)))*K518</f>
        <v>0</v>
      </c>
      <c r="R518" s="37" cm="1">
        <f t="array" ref="R518">IF(ISBLANK($F518),"",INDEX(CVCompList[Materail
Rate
 '[$/qua']],_xlfn.XMATCH($F518,CVCompList[items],0)))</f>
        <v>9.5500000000000007</v>
      </c>
      <c r="S518" s="33">
        <f ca="1">M518*Drivers!$D$3</f>
        <v>0</v>
      </c>
      <c r="T518" s="33">
        <f ca="1">N518*Drivers!$D$3</f>
        <v>22.75</v>
      </c>
      <c r="U518" s="33">
        <f ca="1">O518*Drivers!$D$3</f>
        <v>0</v>
      </c>
      <c r="V518" s="33">
        <f ca="1">P518*Drivers!$D$3</f>
        <v>22.75</v>
      </c>
      <c r="W518" s="33">
        <f>Q518*Drivers!$D$3</f>
        <v>0</v>
      </c>
      <c r="X518" s="33">
        <f ca="1">R518*J518</f>
        <v>9.5500000000000007</v>
      </c>
      <c r="Y518" s="33">
        <f ca="1">SUM(S518:X518)</f>
        <v>55.05</v>
      </c>
      <c r="Z518">
        <f ca="1">S518*($L518+1)</f>
        <v>0</v>
      </c>
      <c r="AA518">
        <f t="shared" ca="1" si="199"/>
        <v>32.987499999999997</v>
      </c>
      <c r="AB518">
        <f t="shared" ca="1" si="200"/>
        <v>0</v>
      </c>
      <c r="AC518">
        <f t="shared" ca="1" si="201"/>
        <v>32.987499999999997</v>
      </c>
      <c r="AD518">
        <f t="shared" si="202"/>
        <v>0</v>
      </c>
      <c r="AE518">
        <f ca="1">X518*(K518+1)</f>
        <v>11.9375</v>
      </c>
      <c r="AF518">
        <f ca="1">SUM(Z518:AE518)</f>
        <v>77.912499999999994</v>
      </c>
    </row>
    <row r="519" spans="1:32" s="7" customFormat="1">
      <c r="B519" s="7" t="s">
        <v>3192</v>
      </c>
      <c r="C519" s="7">
        <v>1</v>
      </c>
      <c r="D519" s="7">
        <v>1</v>
      </c>
      <c r="K519" s="18"/>
      <c r="L519" s="18"/>
      <c r="M519" s="36">
        <f ca="1">SUM(M520:M523)</f>
        <v>0</v>
      </c>
      <c r="N519" s="36">
        <f ca="1">SUM(N520:N523)</f>
        <v>4</v>
      </c>
      <c r="O519" s="36">
        <f ca="1">SUM(O520:O523)</f>
        <v>0</v>
      </c>
      <c r="P519" s="36">
        <f ca="1">SUM(P520:P523)</f>
        <v>4</v>
      </c>
      <c r="Q519" s="36">
        <f>SUM(Q520:Q523)</f>
        <v>0</v>
      </c>
      <c r="R519" s="36"/>
      <c r="S519" s="35">
        <f t="shared" ref="S519:AF519" ca="1" si="342">SUM(S520:S523)</f>
        <v>0</v>
      </c>
      <c r="T519" s="35">
        <f t="shared" ca="1" si="342"/>
        <v>260</v>
      </c>
      <c r="U519" s="35">
        <f ca="1">SUM(U520:U523)</f>
        <v>0</v>
      </c>
      <c r="V519" s="35">
        <f t="shared" ca="1" si="342"/>
        <v>260</v>
      </c>
      <c r="W519" s="35">
        <f>SUM(W520:W523)</f>
        <v>0</v>
      </c>
      <c r="X519" s="35">
        <f t="shared" ca="1" si="342"/>
        <v>248.57</v>
      </c>
      <c r="Y519" s="35">
        <f t="shared" ca="1" si="342"/>
        <v>768.56999999999994</v>
      </c>
      <c r="Z519" s="7">
        <f t="shared" ca="1" si="342"/>
        <v>0</v>
      </c>
      <c r="AA519" s="7">
        <f t="shared" ca="1" si="342"/>
        <v>377</v>
      </c>
      <c r="AB519" s="7">
        <f ca="1">SUM(AB520:AB523)</f>
        <v>0</v>
      </c>
      <c r="AC519" s="7">
        <f t="shared" ca="1" si="342"/>
        <v>377</v>
      </c>
      <c r="AD519" s="7">
        <f>SUM(AD520:AD523)</f>
        <v>0</v>
      </c>
      <c r="AE519" s="7">
        <f t="shared" ca="1" si="342"/>
        <v>310.71250000000003</v>
      </c>
      <c r="AF519" s="7">
        <f t="shared" ca="1" si="342"/>
        <v>1064.7125000000001</v>
      </c>
    </row>
    <row r="520" spans="1:32">
      <c r="A520" t="str" cm="1">
        <f t="array" ref="A520">IF(ISBLANK($F520),"",INDEX(CVCompList[ID],_xlfn.XMATCH($F520,CVCompList[items],0)))</f>
        <v>CE2920</v>
      </c>
      <c r="E520">
        <v>1</v>
      </c>
      <c r="F520" t="s">
        <v>3092</v>
      </c>
      <c r="G520">
        <v>1</v>
      </c>
      <c r="H520">
        <v>1</v>
      </c>
      <c r="I520">
        <f ca="1">IF(ISBLANK(G520),"",G520*OFFSET(I520,-E520,-6))</f>
        <v>1</v>
      </c>
      <c r="J520">
        <f ca="1">IF(ISBLANK(H520),"",H520*OFFSET(J520,-E520,-6))</f>
        <v>1</v>
      </c>
      <c r="K520" s="10">
        <f>Drivers!$B$11</f>
        <v>0.25</v>
      </c>
      <c r="L520" s="10">
        <f>Drivers!$B$12</f>
        <v>0.45</v>
      </c>
      <c r="M520" s="37" cm="1">
        <f t="array" aca="1" ref="M520" ca="1">IF(ISBLANK($F520),"",INDEX(CVCompList[Design
'[h']],_xlfn.XMATCH($F520,CVCompList[items],0)))*I520</f>
        <v>0</v>
      </c>
      <c r="N520" s="37" cm="1">
        <f t="array" aca="1" ref="N520" ca="1">IF(ISBLANK($F520),"",INDEX(CVCompList[Construction
'[h']],_xlfn.XMATCH($F520,CVCompList[items],0)))*J520</f>
        <v>1.5</v>
      </c>
      <c r="O520" s="37" cm="1">
        <f t="array" aca="1" ref="O520" ca="1">IF(ISBLANK($F520),"",INDEX(CVCompList[Debug/Tryout '[h']],_xlfn.XMATCH($F520,CVCompList[items],0)))*J520</f>
        <v>0</v>
      </c>
      <c r="P520" s="37" cm="1">
        <f t="array" aca="1" ref="P520" ca="1">IF(ISBLANK($F520),"",INDEX(CVCompList[Installation
'[h']],_xlfn.XMATCH($F520,CVCompList[items],0)))*J520</f>
        <v>1.5</v>
      </c>
      <c r="Q520" s="37" cm="1">
        <f t="array" ref="Q520">IF(ISBLANK($F520),"",INDEX(CVCompList[Start up @ Client '[h']],_xlfn.XMATCH($F520,CVCompList[items],0)))*K520</f>
        <v>0</v>
      </c>
      <c r="R520" s="37" cm="1">
        <f t="array" ref="R520">IF(ISBLANK($F520),"",INDEX(CVCompList[Materail
Rate
 '[$/qua']],_xlfn.XMATCH($F520,CVCompList[items],0)))</f>
        <v>150</v>
      </c>
      <c r="S520" s="33">
        <f ca="1">M520*Drivers!$D$3</f>
        <v>0</v>
      </c>
      <c r="T520" s="33">
        <f ca="1">N520*Drivers!$D$3</f>
        <v>97.5</v>
      </c>
      <c r="U520" s="33">
        <f ca="1">O520*Drivers!$D$3</f>
        <v>0</v>
      </c>
      <c r="V520" s="33">
        <f ca="1">P520*Drivers!$D$3</f>
        <v>97.5</v>
      </c>
      <c r="W520" s="33">
        <f>Q520*Drivers!$D$3</f>
        <v>0</v>
      </c>
      <c r="X520" s="33">
        <f ca="1">R520*J520</f>
        <v>150</v>
      </c>
      <c r="Y520" s="33">
        <f ca="1">SUM(S520:X520)</f>
        <v>345</v>
      </c>
      <c r="Z520">
        <f ca="1">S520*($L520+1)</f>
        <v>0</v>
      </c>
      <c r="AA520">
        <f t="shared" ca="1" si="199"/>
        <v>141.375</v>
      </c>
      <c r="AB520">
        <f t="shared" ca="1" si="200"/>
        <v>0</v>
      </c>
      <c r="AC520">
        <f t="shared" ca="1" si="201"/>
        <v>141.375</v>
      </c>
      <c r="AD520">
        <f t="shared" si="202"/>
        <v>0</v>
      </c>
      <c r="AE520">
        <f ca="1">X520*(K520+1)</f>
        <v>187.5</v>
      </c>
      <c r="AF520">
        <f ca="1">SUM(Z520:AE520)</f>
        <v>470.25</v>
      </c>
    </row>
    <row r="521" spans="1:32">
      <c r="A521" t="str" cm="1">
        <f t="array" ref="A521">IF(ISBLANK($F521),"",INDEX(CVCompList[ID],_xlfn.XMATCH($F521,CVCompList[items],0)))</f>
        <v>CE2735</v>
      </c>
      <c r="E521">
        <v>2</v>
      </c>
      <c r="F521" t="s">
        <v>2908</v>
      </c>
      <c r="G521">
        <v>1</v>
      </c>
      <c r="H521">
        <v>1</v>
      </c>
      <c r="I521">
        <f ca="1">IF(ISBLANK(G521),"",G521*OFFSET(I521,-E521,-6))</f>
        <v>1</v>
      </c>
      <c r="J521">
        <f ca="1">IF(ISBLANK(H521),"",H521*OFFSET(J521,-E521,-6))</f>
        <v>1</v>
      </c>
      <c r="K521" s="10">
        <f>Drivers!$B$11</f>
        <v>0.25</v>
      </c>
      <c r="L521" s="10">
        <f>Drivers!$B$12</f>
        <v>0.45</v>
      </c>
      <c r="M521" s="37" cm="1">
        <f t="array" aca="1" ref="M521" ca="1">IF(ISBLANK($F521),"",INDEX(CVCompList[Design
'[h']],_xlfn.XMATCH($F521,CVCompList[items],0)))*I521</f>
        <v>0</v>
      </c>
      <c r="N521" s="37" cm="1">
        <f t="array" aca="1" ref="N521" ca="1">IF(ISBLANK($F521),"",INDEX(CVCompList[Construction
'[h']],_xlfn.XMATCH($F521,CVCompList[items],0)))*J521</f>
        <v>1</v>
      </c>
      <c r="O521" s="37" cm="1">
        <f t="array" aca="1" ref="O521" ca="1">IF(ISBLANK($F521),"",INDEX(CVCompList[Debug/Tryout '[h']],_xlfn.XMATCH($F521,CVCompList[items],0)))*J521</f>
        <v>0</v>
      </c>
      <c r="P521" s="37" cm="1">
        <f t="array" aca="1" ref="P521" ca="1">IF(ISBLANK($F521),"",INDEX(CVCompList[Installation
'[h']],_xlfn.XMATCH($F521,CVCompList[items],0)))*J521</f>
        <v>1</v>
      </c>
      <c r="Q521" s="37" cm="1">
        <f t="array" ref="Q521">IF(ISBLANK($F521),"",INDEX(CVCompList[Start up @ Client '[h']],_xlfn.XMATCH($F521,CVCompList[items],0)))*K521</f>
        <v>0</v>
      </c>
      <c r="R521" s="37" cm="1">
        <f t="array" ref="R521">IF(ISBLANK($F521),"",INDEX(CVCompList[Materail
Rate
 '[$/qua']],_xlfn.XMATCH($F521,CVCompList[items],0)))</f>
        <v>64.03</v>
      </c>
      <c r="S521" s="33">
        <f ca="1">M521*Drivers!$D$3</f>
        <v>0</v>
      </c>
      <c r="T521" s="33">
        <f ca="1">N521*Drivers!$D$3</f>
        <v>65</v>
      </c>
      <c r="U521" s="33">
        <f ca="1">O521*Drivers!$D$3</f>
        <v>0</v>
      </c>
      <c r="V521" s="33">
        <f ca="1">P521*Drivers!$D$3</f>
        <v>65</v>
      </c>
      <c r="W521" s="33">
        <f>Q521*Drivers!$D$3</f>
        <v>0</v>
      </c>
      <c r="X521" s="33">
        <f ca="1">R521*J521</f>
        <v>64.03</v>
      </c>
      <c r="Y521" s="33">
        <f ca="1">SUM(S521:X521)</f>
        <v>194.03</v>
      </c>
      <c r="Z521">
        <f ca="1">S521*($L521+1)</f>
        <v>0</v>
      </c>
      <c r="AA521">
        <f t="shared" ca="1" si="199"/>
        <v>94.25</v>
      </c>
      <c r="AB521">
        <f t="shared" ca="1" si="200"/>
        <v>0</v>
      </c>
      <c r="AC521">
        <f t="shared" ca="1" si="201"/>
        <v>94.25</v>
      </c>
      <c r="AD521">
        <f t="shared" si="202"/>
        <v>0</v>
      </c>
      <c r="AE521">
        <f ca="1">X521*(K521+1)</f>
        <v>80.037499999999994</v>
      </c>
      <c r="AF521">
        <f ca="1">SUM(Z521:AE521)</f>
        <v>268.53750000000002</v>
      </c>
    </row>
    <row r="522" spans="1:32">
      <c r="A522" t="str" cm="1">
        <f t="array" ref="A522">IF(ISBLANK($F522),"",INDEX(CVCompList[ID],_xlfn.XMATCH($F522,CVCompList[items],0)))</f>
        <v>CE2736</v>
      </c>
      <c r="E522">
        <v>3</v>
      </c>
      <c r="F522" t="s">
        <v>2909</v>
      </c>
      <c r="G522">
        <v>1</v>
      </c>
      <c r="H522">
        <v>1</v>
      </c>
      <c r="I522">
        <f ca="1">IF(ISBLANK(G522),"",G522*OFFSET(I522,-E522,-6))</f>
        <v>1</v>
      </c>
      <c r="J522">
        <f ca="1">IF(ISBLANK(H522),"",H522*OFFSET(J522,-E522,-6))</f>
        <v>1</v>
      </c>
      <c r="K522" s="10">
        <f>Drivers!$B$11</f>
        <v>0.25</v>
      </c>
      <c r="L522" s="10">
        <f>Drivers!$B$12</f>
        <v>0.45</v>
      </c>
      <c r="M522" s="37" cm="1">
        <f t="array" aca="1" ref="M522" ca="1">IF(ISBLANK($F522),"",INDEX(CVCompList[Design
'[h']],_xlfn.XMATCH($F522,CVCompList[items],0)))*I522</f>
        <v>0</v>
      </c>
      <c r="N522" s="37" cm="1">
        <f t="array" aca="1" ref="N522" ca="1">IF(ISBLANK($F522),"",INDEX(CVCompList[Construction
'[h']],_xlfn.XMATCH($F522,CVCompList[items],0)))*J522</f>
        <v>1</v>
      </c>
      <c r="O522" s="37" cm="1">
        <f t="array" aca="1" ref="O522" ca="1">IF(ISBLANK($F522),"",INDEX(CVCompList[Debug/Tryout '[h']],_xlfn.XMATCH($F522,CVCompList[items],0)))*J522</f>
        <v>0</v>
      </c>
      <c r="P522" s="37" cm="1">
        <f t="array" aca="1" ref="P522" ca="1">IF(ISBLANK($F522),"",INDEX(CVCompList[Installation
'[h']],_xlfn.XMATCH($F522,CVCompList[items],0)))*J522</f>
        <v>1</v>
      </c>
      <c r="Q522" s="37" cm="1">
        <f t="array" ref="Q522">IF(ISBLANK($F522),"",INDEX(CVCompList[Start up @ Client '[h']],_xlfn.XMATCH($F522,CVCompList[items],0)))*K522</f>
        <v>0</v>
      </c>
      <c r="R522" s="37" cm="1">
        <f t="array" ref="R522">IF(ISBLANK($F522),"",INDEX(CVCompList[Materail
Rate
 '[$/qua']],_xlfn.XMATCH($F522,CVCompList[items],0)))</f>
        <v>18.29</v>
      </c>
      <c r="S522" s="33">
        <f ca="1">M522*Drivers!$D$3</f>
        <v>0</v>
      </c>
      <c r="T522" s="33">
        <f ca="1">N522*Drivers!$D$3</f>
        <v>65</v>
      </c>
      <c r="U522" s="33">
        <f ca="1">O522*Drivers!$D$3</f>
        <v>0</v>
      </c>
      <c r="V522" s="33">
        <f ca="1">P522*Drivers!$D$3</f>
        <v>65</v>
      </c>
      <c r="W522" s="33">
        <f>Q522*Drivers!$D$3</f>
        <v>0</v>
      </c>
      <c r="X522" s="33">
        <f ca="1">R522*J522</f>
        <v>18.29</v>
      </c>
      <c r="Y522" s="33">
        <f ca="1">SUM(S522:X522)</f>
        <v>148.29</v>
      </c>
      <c r="Z522">
        <f ca="1">S522*($L522+1)</f>
        <v>0</v>
      </c>
      <c r="AA522">
        <f t="shared" ca="1" si="199"/>
        <v>94.25</v>
      </c>
      <c r="AB522">
        <f t="shared" ca="1" si="200"/>
        <v>0</v>
      </c>
      <c r="AC522">
        <f t="shared" ca="1" si="201"/>
        <v>94.25</v>
      </c>
      <c r="AD522">
        <f t="shared" si="202"/>
        <v>0</v>
      </c>
      <c r="AE522">
        <f ca="1">X522*(K522+1)</f>
        <v>22.862499999999997</v>
      </c>
      <c r="AF522">
        <f ca="1">SUM(Z522:AE522)</f>
        <v>211.36250000000001</v>
      </c>
    </row>
    <row r="523" spans="1:32">
      <c r="A523" t="str" cm="1">
        <f t="array" ref="A523">IF(ISBLANK($F523),"",INDEX(CVCompList[ID],_xlfn.XMATCH($F523,CVCompList[items],0)))</f>
        <v>CE2854</v>
      </c>
      <c r="E523">
        <v>4</v>
      </c>
      <c r="F523" t="s">
        <v>3026</v>
      </c>
      <c r="G523">
        <v>1</v>
      </c>
      <c r="H523">
        <v>1</v>
      </c>
      <c r="I523">
        <f ca="1">IF(ISBLANK(G523),"",G523*OFFSET(I523,-E523,-6))</f>
        <v>1</v>
      </c>
      <c r="J523">
        <f ca="1">IF(ISBLANK(H523),"",H523*OFFSET(J523,-E523,-6))</f>
        <v>1</v>
      </c>
      <c r="K523" s="10">
        <f>Drivers!$B$11</f>
        <v>0.25</v>
      </c>
      <c r="L523" s="10">
        <f>Drivers!$B$12</f>
        <v>0.45</v>
      </c>
      <c r="M523" s="37" cm="1">
        <f t="array" aca="1" ref="M523" ca="1">IF(ISBLANK($F523),"",INDEX(CVCompList[Design
'[h']],_xlfn.XMATCH($F523,CVCompList[items],0)))*I523</f>
        <v>0</v>
      </c>
      <c r="N523" s="37" cm="1">
        <f t="array" aca="1" ref="N523" ca="1">IF(ISBLANK($F523),"",INDEX(CVCompList[Construction
'[h']],_xlfn.XMATCH($F523,CVCompList[items],0)))*J523</f>
        <v>0.5</v>
      </c>
      <c r="O523" s="37" cm="1">
        <f t="array" aca="1" ref="O523" ca="1">IF(ISBLANK($F523),"",INDEX(CVCompList[Debug/Tryout '[h']],_xlfn.XMATCH($F523,CVCompList[items],0)))*J523</f>
        <v>0</v>
      </c>
      <c r="P523" s="37" cm="1">
        <f t="array" aca="1" ref="P523" ca="1">IF(ISBLANK($F523),"",INDEX(CVCompList[Installation
'[h']],_xlfn.XMATCH($F523,CVCompList[items],0)))*J523</f>
        <v>0.5</v>
      </c>
      <c r="Q523" s="37" cm="1">
        <f t="array" ref="Q523">IF(ISBLANK($F523),"",INDEX(CVCompList[Start up @ Client '[h']],_xlfn.XMATCH($F523,CVCompList[items],0)))*K523</f>
        <v>0</v>
      </c>
      <c r="R523" s="37" cm="1">
        <f t="array" ref="R523">IF(ISBLANK($F523),"",INDEX(CVCompList[Materail
Rate
 '[$/qua']],_xlfn.XMATCH($F523,CVCompList[items],0)))</f>
        <v>16.25</v>
      </c>
      <c r="S523" s="33">
        <f ca="1">M523*Drivers!$D$3</f>
        <v>0</v>
      </c>
      <c r="T523" s="33">
        <f ca="1">N523*Drivers!$D$3</f>
        <v>32.5</v>
      </c>
      <c r="U523" s="33">
        <f ca="1">O523*Drivers!$D$3</f>
        <v>0</v>
      </c>
      <c r="V523" s="33">
        <f ca="1">P523*Drivers!$D$3</f>
        <v>32.5</v>
      </c>
      <c r="W523" s="33">
        <f>Q523*Drivers!$D$3</f>
        <v>0</v>
      </c>
      <c r="X523" s="33">
        <f ca="1">R523*J523</f>
        <v>16.25</v>
      </c>
      <c r="Y523" s="33">
        <f ca="1">SUM(S523:X523)</f>
        <v>81.25</v>
      </c>
      <c r="Z523">
        <f ca="1">S523*($L523+1)</f>
        <v>0</v>
      </c>
      <c r="AA523">
        <f t="shared" ca="1" si="199"/>
        <v>47.125</v>
      </c>
      <c r="AB523">
        <f t="shared" ca="1" si="200"/>
        <v>0</v>
      </c>
      <c r="AC523">
        <f t="shared" ca="1" si="201"/>
        <v>47.125</v>
      </c>
      <c r="AD523">
        <f t="shared" si="202"/>
        <v>0</v>
      </c>
      <c r="AE523">
        <f ca="1">X523*(K523+1)</f>
        <v>20.3125</v>
      </c>
      <c r="AF523">
        <f ca="1">SUM(Z523:AE523)</f>
        <v>114.5625</v>
      </c>
    </row>
    <row r="524" spans="1:32" s="7" customFormat="1">
      <c r="B524" s="7" t="s">
        <v>3238</v>
      </c>
      <c r="C524" s="7">
        <v>1</v>
      </c>
      <c r="D524" s="7">
        <v>1</v>
      </c>
      <c r="K524" s="18"/>
      <c r="L524" s="18"/>
      <c r="M524" s="36">
        <f ca="1">SUM(M525:M529)</f>
        <v>0</v>
      </c>
      <c r="N524" s="36">
        <f ca="1">SUM(N525:N529)</f>
        <v>23</v>
      </c>
      <c r="O524" s="36">
        <f ca="1">SUM(O525:O529)</f>
        <v>0</v>
      </c>
      <c r="P524" s="36">
        <f ca="1">SUM(P525:P529)</f>
        <v>23</v>
      </c>
      <c r="Q524" s="36">
        <f>SUM(Q525:Q529)</f>
        <v>0</v>
      </c>
      <c r="R524" s="36"/>
      <c r="S524" s="35">
        <f t="shared" ref="S524:AF524" ca="1" si="343">SUM(S525:S529)</f>
        <v>0</v>
      </c>
      <c r="T524" s="35">
        <f t="shared" ca="1" si="343"/>
        <v>1495</v>
      </c>
      <c r="U524" s="35">
        <f ca="1">SUM(U525:U529)</f>
        <v>0</v>
      </c>
      <c r="V524" s="35">
        <f t="shared" ca="1" si="343"/>
        <v>1495</v>
      </c>
      <c r="W524" s="35">
        <f>SUM(W525:W529)</f>
        <v>0</v>
      </c>
      <c r="X524" s="35">
        <f t="shared" ca="1" si="343"/>
        <v>1568.8999999999999</v>
      </c>
      <c r="Y524" s="35">
        <f t="shared" ca="1" si="343"/>
        <v>4558.8999999999996</v>
      </c>
      <c r="Z524" s="7">
        <f t="shared" ca="1" si="343"/>
        <v>0</v>
      </c>
      <c r="AA524" s="7">
        <f t="shared" ca="1" si="343"/>
        <v>2167.75</v>
      </c>
      <c r="AB524" s="7">
        <f ca="1">SUM(AB525:AB529)</f>
        <v>0</v>
      </c>
      <c r="AC524" s="7">
        <f t="shared" ca="1" si="343"/>
        <v>2167.75</v>
      </c>
      <c r="AD524" s="7">
        <f>SUM(AD525:AD529)</f>
        <v>0</v>
      </c>
      <c r="AE524" s="7">
        <f t="shared" ca="1" si="343"/>
        <v>1961.1249999999998</v>
      </c>
      <c r="AF524" s="7">
        <f t="shared" ca="1" si="343"/>
        <v>6296.6250000000009</v>
      </c>
    </row>
    <row r="525" spans="1:32">
      <c r="A525" t="str" cm="1">
        <f t="array" ref="A525">IF(ISBLANK($F525),"",INDEX(CVCompList[ID],_xlfn.XMATCH($F525,CVCompList[items],0)))</f>
        <v>CE2941</v>
      </c>
      <c r="E525">
        <v>1</v>
      </c>
      <c r="F525" t="s">
        <v>3113</v>
      </c>
      <c r="G525">
        <v>1</v>
      </c>
      <c r="H525">
        <v>1</v>
      </c>
      <c r="I525">
        <f ca="1">IF(ISBLANK(G525),"",G525*OFFSET(I525,-E525,-6))</f>
        <v>1</v>
      </c>
      <c r="J525">
        <f ca="1">IF(ISBLANK(H525),"",H525*OFFSET(J525,-E525,-6))</f>
        <v>1</v>
      </c>
      <c r="K525" s="10">
        <f>Drivers!$B$11</f>
        <v>0.25</v>
      </c>
      <c r="L525" s="10">
        <f>Drivers!$B$12</f>
        <v>0.45</v>
      </c>
      <c r="M525" s="37" cm="1">
        <f t="array" aca="1" ref="M525" ca="1">IF(ISBLANK($F525),"",INDEX(CVCompList[Design
'[h']],_xlfn.XMATCH($F525,CVCompList[items],0)))*I525</f>
        <v>0</v>
      </c>
      <c r="N525" s="37" cm="1">
        <f t="array" aca="1" ref="N525" ca="1">IF(ISBLANK($F525),"",INDEX(CVCompList[Construction
'[h']],_xlfn.XMATCH($F525,CVCompList[items],0)))*J525</f>
        <v>20</v>
      </c>
      <c r="O525" s="37" cm="1">
        <f t="array" aca="1" ref="O525" ca="1">IF(ISBLANK($F525),"",INDEX(CVCompList[Debug/Tryout '[h']],_xlfn.XMATCH($F525,CVCompList[items],0)))*J525</f>
        <v>0</v>
      </c>
      <c r="P525" s="37" cm="1">
        <f t="array" aca="1" ref="P525" ca="1">IF(ISBLANK($F525),"",INDEX(CVCompList[Installation
'[h']],_xlfn.XMATCH($F525,CVCompList[items],0)))*J525</f>
        <v>20</v>
      </c>
      <c r="Q525" s="37" cm="1">
        <f t="array" ref="Q525">IF(ISBLANK($F525),"",INDEX(CVCompList[Start up @ Client '[h']],_xlfn.XMATCH($F525,CVCompList[items],0)))*K525</f>
        <v>0</v>
      </c>
      <c r="R525" s="37" cm="1">
        <f t="array" ref="R525">IF(ISBLANK($F525),"",INDEX(CVCompList[Materail
Rate
 '[$/qua']],_xlfn.XMATCH($F525,CVCompList[items],0)))</f>
        <v>1401</v>
      </c>
      <c r="S525" s="33">
        <f ca="1">M525*Drivers!$D$3</f>
        <v>0</v>
      </c>
      <c r="T525" s="33">
        <f ca="1">N525*Drivers!$D$3</f>
        <v>1300</v>
      </c>
      <c r="U525" s="33">
        <f ca="1">O525*Drivers!$D$3</f>
        <v>0</v>
      </c>
      <c r="V525" s="33">
        <f ca="1">P525*Drivers!$D$3</f>
        <v>1300</v>
      </c>
      <c r="W525" s="33">
        <f>Q525*Drivers!$D$3</f>
        <v>0</v>
      </c>
      <c r="X525" s="33">
        <f ca="1">R525*J525</f>
        <v>1401</v>
      </c>
      <c r="Y525" s="33">
        <f ca="1">SUM(S525:X525)</f>
        <v>4001</v>
      </c>
      <c r="Z525">
        <f ca="1">S525*($L525+1)</f>
        <v>0</v>
      </c>
      <c r="AA525">
        <f t="shared" ca="1" si="199"/>
        <v>1885</v>
      </c>
      <c r="AB525">
        <f t="shared" ca="1" si="200"/>
        <v>0</v>
      </c>
      <c r="AC525">
        <f t="shared" ca="1" si="201"/>
        <v>1885</v>
      </c>
      <c r="AD525">
        <f t="shared" si="202"/>
        <v>0</v>
      </c>
      <c r="AE525">
        <f ca="1">X525*(K525+1)</f>
        <v>1751.25</v>
      </c>
      <c r="AF525">
        <f ca="1">SUM(Z525:AE525)</f>
        <v>5521.25</v>
      </c>
    </row>
    <row r="526" spans="1:32">
      <c r="A526" t="str" cm="1">
        <f t="array" ref="A526">IF(ISBLANK($F526),"",INDEX(CVCompList[ID],_xlfn.XMATCH($F526,CVCompList[items],0)))</f>
        <v>CE2852</v>
      </c>
      <c r="E526">
        <v>2</v>
      </c>
      <c r="F526" t="s">
        <v>3024</v>
      </c>
      <c r="G526">
        <v>1</v>
      </c>
      <c r="H526">
        <v>1</v>
      </c>
      <c r="I526">
        <f ca="1">IF(ISBLANK(G526),"",G526*OFFSET(I526,-E526,-6))</f>
        <v>1</v>
      </c>
      <c r="J526">
        <f ca="1">IF(ISBLANK(H526),"",H526*OFFSET(J526,-E526,-6))</f>
        <v>1</v>
      </c>
      <c r="K526" s="10">
        <f>Drivers!$B$11</f>
        <v>0.25</v>
      </c>
      <c r="L526" s="10">
        <f>Drivers!$B$12</f>
        <v>0.45</v>
      </c>
      <c r="M526" s="37" cm="1">
        <f t="array" aca="1" ref="M526" ca="1">IF(ISBLANK($F526),"",INDEX(CVCompList[Design
'[h']],_xlfn.XMATCH($F526,CVCompList[items],0)))*I526</f>
        <v>0</v>
      </c>
      <c r="N526" s="37" cm="1">
        <f t="array" aca="1" ref="N526" ca="1">IF(ISBLANK($F526),"",INDEX(CVCompList[Construction
'[h']],_xlfn.XMATCH($F526,CVCompList[items],0)))*J526</f>
        <v>0.5</v>
      </c>
      <c r="O526" s="37" cm="1">
        <f t="array" aca="1" ref="O526" ca="1">IF(ISBLANK($F526),"",INDEX(CVCompList[Debug/Tryout '[h']],_xlfn.XMATCH($F526,CVCompList[items],0)))*J526</f>
        <v>0</v>
      </c>
      <c r="P526" s="37" cm="1">
        <f t="array" aca="1" ref="P526" ca="1">IF(ISBLANK($F526),"",INDEX(CVCompList[Installation
'[h']],_xlfn.XMATCH($F526,CVCompList[items],0)))*J526</f>
        <v>0.5</v>
      </c>
      <c r="Q526" s="37" cm="1">
        <f t="array" ref="Q526">IF(ISBLANK($F526),"",INDEX(CVCompList[Start up @ Client '[h']],_xlfn.XMATCH($F526,CVCompList[items],0)))*K526</f>
        <v>0</v>
      </c>
      <c r="R526" s="37" cm="1">
        <f t="array" ref="R526">IF(ISBLANK($F526),"",INDEX(CVCompList[Materail
Rate
 '[$/qua']],_xlfn.XMATCH($F526,CVCompList[items],0)))</f>
        <v>69.33</v>
      </c>
      <c r="S526" s="33">
        <f ca="1">M526*Drivers!$D$3</f>
        <v>0</v>
      </c>
      <c r="T526" s="33">
        <f ca="1">N526*Drivers!$D$3</f>
        <v>32.5</v>
      </c>
      <c r="U526" s="33">
        <f ca="1">O526*Drivers!$D$3</f>
        <v>0</v>
      </c>
      <c r="V526" s="33">
        <f ca="1">P526*Drivers!$D$3</f>
        <v>32.5</v>
      </c>
      <c r="W526" s="33">
        <f>Q526*Drivers!$D$3</f>
        <v>0</v>
      </c>
      <c r="X526" s="33">
        <f ca="1">R526*J526</f>
        <v>69.33</v>
      </c>
      <c r="Y526" s="33">
        <f ca="1">SUM(S526:X526)</f>
        <v>134.32999999999998</v>
      </c>
      <c r="Z526">
        <f ca="1">S526*($L526+1)</f>
        <v>0</v>
      </c>
      <c r="AA526">
        <f t="shared" ca="1" si="199"/>
        <v>47.125</v>
      </c>
      <c r="AB526">
        <f t="shared" ca="1" si="200"/>
        <v>0</v>
      </c>
      <c r="AC526">
        <f t="shared" ca="1" si="201"/>
        <v>47.125</v>
      </c>
      <c r="AD526">
        <f t="shared" si="202"/>
        <v>0</v>
      </c>
      <c r="AE526">
        <f ca="1">X526*(K526+1)</f>
        <v>86.662499999999994</v>
      </c>
      <c r="AF526">
        <f ca="1">SUM(Z526:AE526)</f>
        <v>180.91249999999999</v>
      </c>
    </row>
    <row r="527" spans="1:32">
      <c r="A527" t="str" cm="1">
        <f t="array" ref="A527">IF(ISBLANK($F527),"",INDEX(CVCompList[ID],_xlfn.XMATCH($F527,CVCompList[items],0)))</f>
        <v>CE2735</v>
      </c>
      <c r="E527">
        <v>3</v>
      </c>
      <c r="F527" t="s">
        <v>2908</v>
      </c>
      <c r="G527">
        <v>1</v>
      </c>
      <c r="H527">
        <v>1</v>
      </c>
      <c r="I527">
        <f ca="1">IF(ISBLANK(G527),"",G527*OFFSET(I527,-E527,-6))</f>
        <v>1</v>
      </c>
      <c r="J527">
        <f ca="1">IF(ISBLANK(H527),"",H527*OFFSET(J527,-E527,-6))</f>
        <v>1</v>
      </c>
      <c r="K527" s="10">
        <f>Drivers!$B$11</f>
        <v>0.25</v>
      </c>
      <c r="L527" s="10">
        <f>Drivers!$B$12</f>
        <v>0.45</v>
      </c>
      <c r="M527" s="37" cm="1">
        <f t="array" aca="1" ref="M527" ca="1">IF(ISBLANK($F527),"",INDEX(CVCompList[Design
'[h']],_xlfn.XMATCH($F527,CVCompList[items],0)))*I527</f>
        <v>0</v>
      </c>
      <c r="N527" s="37" cm="1">
        <f t="array" aca="1" ref="N527" ca="1">IF(ISBLANK($F527),"",INDEX(CVCompList[Construction
'[h']],_xlfn.XMATCH($F527,CVCompList[items],0)))*J527</f>
        <v>1</v>
      </c>
      <c r="O527" s="37" cm="1">
        <f t="array" aca="1" ref="O527" ca="1">IF(ISBLANK($F527),"",INDEX(CVCompList[Debug/Tryout '[h']],_xlfn.XMATCH($F527,CVCompList[items],0)))*J527</f>
        <v>0</v>
      </c>
      <c r="P527" s="37" cm="1">
        <f t="array" aca="1" ref="P527" ca="1">IF(ISBLANK($F527),"",INDEX(CVCompList[Installation
'[h']],_xlfn.XMATCH($F527,CVCompList[items],0)))*J527</f>
        <v>1</v>
      </c>
      <c r="Q527" s="37" cm="1">
        <f t="array" ref="Q527">IF(ISBLANK($F527),"",INDEX(CVCompList[Start up @ Client '[h']],_xlfn.XMATCH($F527,CVCompList[items],0)))*K527</f>
        <v>0</v>
      </c>
      <c r="R527" s="37" cm="1">
        <f t="array" ref="R527">IF(ISBLANK($F527),"",INDEX(CVCompList[Materail
Rate
 '[$/qua']],_xlfn.XMATCH($F527,CVCompList[items],0)))</f>
        <v>64.03</v>
      </c>
      <c r="S527" s="33">
        <f ca="1">M527*Drivers!$D$3</f>
        <v>0</v>
      </c>
      <c r="T527" s="33">
        <f ca="1">N527*Drivers!$D$3</f>
        <v>65</v>
      </c>
      <c r="U527" s="33">
        <f ca="1">O527*Drivers!$D$3</f>
        <v>0</v>
      </c>
      <c r="V527" s="33">
        <f ca="1">P527*Drivers!$D$3</f>
        <v>65</v>
      </c>
      <c r="W527" s="33">
        <f>Q527*Drivers!$D$3</f>
        <v>0</v>
      </c>
      <c r="X527" s="33">
        <f ca="1">R527*J527</f>
        <v>64.03</v>
      </c>
      <c r="Y527" s="33">
        <f ca="1">SUM(S527:X527)</f>
        <v>194.03</v>
      </c>
      <c r="Z527">
        <f ca="1">S527*($L527+1)</f>
        <v>0</v>
      </c>
      <c r="AA527">
        <f t="shared" ca="1" si="199"/>
        <v>94.25</v>
      </c>
      <c r="AB527">
        <f t="shared" ca="1" si="200"/>
        <v>0</v>
      </c>
      <c r="AC527">
        <f t="shared" ca="1" si="201"/>
        <v>94.25</v>
      </c>
      <c r="AD527">
        <f t="shared" si="202"/>
        <v>0</v>
      </c>
      <c r="AE527">
        <f ca="1">X527*(K527+1)</f>
        <v>80.037499999999994</v>
      </c>
      <c r="AF527">
        <f ca="1">SUM(Z527:AE527)</f>
        <v>268.53750000000002</v>
      </c>
    </row>
    <row r="528" spans="1:32">
      <c r="A528" t="str" cm="1">
        <f t="array" ref="A528">IF(ISBLANK($F528),"",INDEX(CVCompList[ID],_xlfn.XMATCH($F528,CVCompList[items],0)))</f>
        <v>CE2736</v>
      </c>
      <c r="E528">
        <v>4</v>
      </c>
      <c r="F528" t="s">
        <v>2909</v>
      </c>
      <c r="G528">
        <v>1</v>
      </c>
      <c r="H528">
        <v>1</v>
      </c>
      <c r="I528">
        <f ca="1">IF(ISBLANK(G528),"",G528*OFFSET(I528,-E528,-6))</f>
        <v>1</v>
      </c>
      <c r="J528">
        <f ca="1">IF(ISBLANK(H528),"",H528*OFFSET(J528,-E528,-6))</f>
        <v>1</v>
      </c>
      <c r="K528" s="10">
        <f>Drivers!$B$11</f>
        <v>0.25</v>
      </c>
      <c r="L528" s="10">
        <f>Drivers!$B$12</f>
        <v>0.45</v>
      </c>
      <c r="M528" s="37" cm="1">
        <f t="array" aca="1" ref="M528" ca="1">IF(ISBLANK($F528),"",INDEX(CVCompList[Design
'[h']],_xlfn.XMATCH($F528,CVCompList[items],0)))*I528</f>
        <v>0</v>
      </c>
      <c r="N528" s="37" cm="1">
        <f t="array" aca="1" ref="N528" ca="1">IF(ISBLANK($F528),"",INDEX(CVCompList[Construction
'[h']],_xlfn.XMATCH($F528,CVCompList[items],0)))*J528</f>
        <v>1</v>
      </c>
      <c r="O528" s="37" cm="1">
        <f t="array" aca="1" ref="O528" ca="1">IF(ISBLANK($F528),"",INDEX(CVCompList[Debug/Tryout '[h']],_xlfn.XMATCH($F528,CVCompList[items],0)))*J528</f>
        <v>0</v>
      </c>
      <c r="P528" s="37" cm="1">
        <f t="array" aca="1" ref="P528" ca="1">IF(ISBLANK($F528),"",INDEX(CVCompList[Installation
'[h']],_xlfn.XMATCH($F528,CVCompList[items],0)))*J528</f>
        <v>1</v>
      </c>
      <c r="Q528" s="37" cm="1">
        <f t="array" ref="Q528">IF(ISBLANK($F528),"",INDEX(CVCompList[Start up @ Client '[h']],_xlfn.XMATCH($F528,CVCompList[items],0)))*K528</f>
        <v>0</v>
      </c>
      <c r="R528" s="37" cm="1">
        <f t="array" ref="R528">IF(ISBLANK($F528),"",INDEX(CVCompList[Materail
Rate
 '[$/qua']],_xlfn.XMATCH($F528,CVCompList[items],0)))</f>
        <v>18.29</v>
      </c>
      <c r="S528" s="33">
        <f ca="1">M528*Drivers!$D$3</f>
        <v>0</v>
      </c>
      <c r="T528" s="33">
        <f ca="1">N528*Drivers!$D$3</f>
        <v>65</v>
      </c>
      <c r="U528" s="33">
        <f ca="1">O528*Drivers!$D$3</f>
        <v>0</v>
      </c>
      <c r="V528" s="33">
        <f ca="1">P528*Drivers!$D$3</f>
        <v>65</v>
      </c>
      <c r="W528" s="33">
        <f>Q528*Drivers!$D$3</f>
        <v>0</v>
      </c>
      <c r="X528" s="33">
        <f ca="1">R528*J528</f>
        <v>18.29</v>
      </c>
      <c r="Y528" s="33">
        <f ca="1">SUM(S528:X528)</f>
        <v>148.29</v>
      </c>
      <c r="Z528">
        <f ca="1">S528*($L528+1)</f>
        <v>0</v>
      </c>
      <c r="AA528">
        <f t="shared" ca="1" si="199"/>
        <v>94.25</v>
      </c>
      <c r="AB528">
        <f t="shared" ca="1" si="200"/>
        <v>0</v>
      </c>
      <c r="AC528">
        <f t="shared" ca="1" si="201"/>
        <v>94.25</v>
      </c>
      <c r="AD528">
        <f t="shared" si="202"/>
        <v>0</v>
      </c>
      <c r="AE528">
        <f ca="1">X528*(K528+1)</f>
        <v>22.862499999999997</v>
      </c>
      <c r="AF528">
        <f ca="1">SUM(Z528:AE528)</f>
        <v>211.36250000000001</v>
      </c>
    </row>
    <row r="529" spans="1:32">
      <c r="A529" t="str" cm="1">
        <f t="array" ref="A529">IF(ISBLANK($F529),"",INDEX(CVCompList[ID],_xlfn.XMATCH($F529,CVCompList[items],0)))</f>
        <v>CE2854</v>
      </c>
      <c r="E529">
        <v>5</v>
      </c>
      <c r="F529" t="s">
        <v>3026</v>
      </c>
      <c r="G529">
        <v>1</v>
      </c>
      <c r="H529">
        <v>1</v>
      </c>
      <c r="I529">
        <f ca="1">IF(ISBLANK(G529),"",G529*OFFSET(I529,-E529,-6))</f>
        <v>1</v>
      </c>
      <c r="J529">
        <f ca="1">IF(ISBLANK(H529),"",H529*OFFSET(J529,-E529,-6))</f>
        <v>1</v>
      </c>
      <c r="K529" s="10">
        <f>Drivers!$B$11</f>
        <v>0.25</v>
      </c>
      <c r="L529" s="10">
        <f>Drivers!$B$12</f>
        <v>0.45</v>
      </c>
      <c r="M529" s="37" cm="1">
        <f t="array" aca="1" ref="M529" ca="1">IF(ISBLANK($F529),"",INDEX(CVCompList[Design
'[h']],_xlfn.XMATCH($F529,CVCompList[items],0)))*I529</f>
        <v>0</v>
      </c>
      <c r="N529" s="37" cm="1">
        <f t="array" aca="1" ref="N529" ca="1">IF(ISBLANK($F529),"",INDEX(CVCompList[Construction
'[h']],_xlfn.XMATCH($F529,CVCompList[items],0)))*J529</f>
        <v>0.5</v>
      </c>
      <c r="O529" s="37" cm="1">
        <f t="array" aca="1" ref="O529" ca="1">IF(ISBLANK($F529),"",INDEX(CVCompList[Debug/Tryout '[h']],_xlfn.XMATCH($F529,CVCompList[items],0)))*J529</f>
        <v>0</v>
      </c>
      <c r="P529" s="37" cm="1">
        <f t="array" aca="1" ref="P529" ca="1">IF(ISBLANK($F529),"",INDEX(CVCompList[Installation
'[h']],_xlfn.XMATCH($F529,CVCompList[items],0)))*J529</f>
        <v>0.5</v>
      </c>
      <c r="Q529" s="37" cm="1">
        <f t="array" ref="Q529">IF(ISBLANK($F529),"",INDEX(CVCompList[Start up @ Client '[h']],_xlfn.XMATCH($F529,CVCompList[items],0)))*K529</f>
        <v>0</v>
      </c>
      <c r="R529" s="37" cm="1">
        <f t="array" ref="R529">IF(ISBLANK($F529),"",INDEX(CVCompList[Materail
Rate
 '[$/qua']],_xlfn.XMATCH($F529,CVCompList[items],0)))</f>
        <v>16.25</v>
      </c>
      <c r="S529" s="33">
        <f ca="1">M529*Drivers!$D$3</f>
        <v>0</v>
      </c>
      <c r="T529" s="33">
        <f ca="1">N529*Drivers!$D$3</f>
        <v>32.5</v>
      </c>
      <c r="U529" s="33">
        <f ca="1">O529*Drivers!$D$3</f>
        <v>0</v>
      </c>
      <c r="V529" s="33">
        <f ca="1">P529*Drivers!$D$3</f>
        <v>32.5</v>
      </c>
      <c r="W529" s="33">
        <f>Q529*Drivers!$D$3</f>
        <v>0</v>
      </c>
      <c r="X529" s="33">
        <f ca="1">R529*J529</f>
        <v>16.25</v>
      </c>
      <c r="Y529" s="33">
        <f ca="1">SUM(S529:X529)</f>
        <v>81.25</v>
      </c>
      <c r="Z529">
        <f ca="1">S529*($L529+1)</f>
        <v>0</v>
      </c>
      <c r="AA529">
        <f t="shared" ca="1" si="199"/>
        <v>47.125</v>
      </c>
      <c r="AB529">
        <f t="shared" ca="1" si="200"/>
        <v>0</v>
      </c>
      <c r="AC529">
        <f t="shared" ca="1" si="201"/>
        <v>47.125</v>
      </c>
      <c r="AD529">
        <f t="shared" si="202"/>
        <v>0</v>
      </c>
      <c r="AE529">
        <f ca="1">X529*(K529+1)</f>
        <v>20.3125</v>
      </c>
      <c r="AF529">
        <f ca="1">SUM(Z529:AE529)</f>
        <v>114.5625</v>
      </c>
    </row>
    <row r="530" spans="1:32" s="7" customFormat="1">
      <c r="B530" s="7" t="s">
        <v>3193</v>
      </c>
      <c r="C530" s="7">
        <v>1</v>
      </c>
      <c r="D530" s="7">
        <v>1</v>
      </c>
      <c r="K530" s="18"/>
      <c r="L530" s="18"/>
      <c r="M530" s="36">
        <f ca="1">SUM(M531:M535)</f>
        <v>0</v>
      </c>
      <c r="N530" s="36">
        <f ca="1">SUM(N531:N535)</f>
        <v>23</v>
      </c>
      <c r="O530" s="36">
        <f ca="1">SUM(O531:O535)</f>
        <v>0</v>
      </c>
      <c r="P530" s="36">
        <f ca="1">SUM(P531:P535)</f>
        <v>23</v>
      </c>
      <c r="Q530" s="36">
        <f>SUM(Q531:Q535)</f>
        <v>0</v>
      </c>
      <c r="R530" s="36"/>
      <c r="S530" s="35">
        <f t="shared" ref="S530:AF530" ca="1" si="344">SUM(S531:S535)</f>
        <v>0</v>
      </c>
      <c r="T530" s="35">
        <f t="shared" ca="1" si="344"/>
        <v>1495</v>
      </c>
      <c r="U530" s="35">
        <f ca="1">SUM(U531:U535)</f>
        <v>0</v>
      </c>
      <c r="V530" s="35">
        <f t="shared" ca="1" si="344"/>
        <v>1495</v>
      </c>
      <c r="W530" s="35">
        <f>SUM(W531:W535)</f>
        <v>0</v>
      </c>
      <c r="X530" s="35">
        <f t="shared" ca="1" si="344"/>
        <v>1456.8999999999999</v>
      </c>
      <c r="Y530" s="35">
        <f t="shared" ca="1" si="344"/>
        <v>4446.8999999999996</v>
      </c>
      <c r="Z530" s="7">
        <f t="shared" ca="1" si="344"/>
        <v>0</v>
      </c>
      <c r="AA530" s="7">
        <f t="shared" ca="1" si="344"/>
        <v>2167.75</v>
      </c>
      <c r="AB530" s="7">
        <f ca="1">SUM(AB531:AB535)</f>
        <v>0</v>
      </c>
      <c r="AC530" s="7">
        <f t="shared" ca="1" si="344"/>
        <v>2167.75</v>
      </c>
      <c r="AD530" s="7">
        <f>SUM(AD531:AD535)</f>
        <v>0</v>
      </c>
      <c r="AE530" s="7">
        <f t="shared" ca="1" si="344"/>
        <v>1821.1249999999998</v>
      </c>
      <c r="AF530" s="7">
        <f t="shared" ca="1" si="344"/>
        <v>6156.6250000000009</v>
      </c>
    </row>
    <row r="531" spans="1:32">
      <c r="A531" t="str" cm="1">
        <f t="array" ref="A531">IF(ISBLANK($F531),"",INDEX(CVCompList[ID],_xlfn.XMATCH($F531,CVCompList[items],0)))</f>
        <v>CE2944</v>
      </c>
      <c r="E531">
        <v>1</v>
      </c>
      <c r="F531" t="s">
        <v>3116</v>
      </c>
      <c r="G531">
        <v>1</v>
      </c>
      <c r="H531">
        <v>1</v>
      </c>
      <c r="I531">
        <f ca="1">IF(ISBLANK(G531),"",G531*OFFSET(I531,-E531,-6))</f>
        <v>1</v>
      </c>
      <c r="J531">
        <f ca="1">IF(ISBLANK(H531),"",H531*OFFSET(J531,-E531,-6))</f>
        <v>1</v>
      </c>
      <c r="K531" s="10">
        <f>Drivers!$B$11</f>
        <v>0.25</v>
      </c>
      <c r="L531" s="10">
        <f>Drivers!$B$12</f>
        <v>0.45</v>
      </c>
      <c r="M531" s="37" cm="1">
        <f t="array" aca="1" ref="M531" ca="1">IF(ISBLANK($F531),"",INDEX(CVCompList[Design
'[h']],_xlfn.XMATCH($F531,CVCompList[items],0)))*I531</f>
        <v>0</v>
      </c>
      <c r="N531" s="37" cm="1">
        <f t="array" aca="1" ref="N531" ca="1">IF(ISBLANK($F531),"",INDEX(CVCompList[Construction
'[h']],_xlfn.XMATCH($F531,CVCompList[items],0)))*J531</f>
        <v>20</v>
      </c>
      <c r="O531" s="37" cm="1">
        <f t="array" aca="1" ref="O531" ca="1">IF(ISBLANK($F531),"",INDEX(CVCompList[Debug/Tryout '[h']],_xlfn.XMATCH($F531,CVCompList[items],0)))*J531</f>
        <v>0</v>
      </c>
      <c r="P531" s="37" cm="1">
        <f t="array" aca="1" ref="P531" ca="1">IF(ISBLANK($F531),"",INDEX(CVCompList[Installation
'[h']],_xlfn.XMATCH($F531,CVCompList[items],0)))*J531</f>
        <v>20</v>
      </c>
      <c r="Q531" s="37" cm="1">
        <f t="array" ref="Q531">IF(ISBLANK($F531),"",INDEX(CVCompList[Start up @ Client '[h']],_xlfn.XMATCH($F531,CVCompList[items],0)))*K531</f>
        <v>0</v>
      </c>
      <c r="R531" s="37" cm="1">
        <f t="array" ref="R531">IF(ISBLANK($F531),"",INDEX(CVCompList[Materail
Rate
 '[$/qua']],_xlfn.XMATCH($F531,CVCompList[items],0)))</f>
        <v>1289</v>
      </c>
      <c r="S531" s="33">
        <f ca="1">M531*Drivers!$D$3</f>
        <v>0</v>
      </c>
      <c r="T531" s="33">
        <f ca="1">N531*Drivers!$D$3</f>
        <v>1300</v>
      </c>
      <c r="U531" s="33">
        <f ca="1">O531*Drivers!$D$3</f>
        <v>0</v>
      </c>
      <c r="V531" s="33">
        <f ca="1">P531*Drivers!$D$3</f>
        <v>1300</v>
      </c>
      <c r="W531" s="33">
        <f>Q531*Drivers!$D$3</f>
        <v>0</v>
      </c>
      <c r="X531" s="33">
        <f ca="1">R531*J531</f>
        <v>1289</v>
      </c>
      <c r="Y531" s="33">
        <f ca="1">SUM(S531:X531)</f>
        <v>3889</v>
      </c>
      <c r="Z531">
        <f ca="1">S531*($L531+1)</f>
        <v>0</v>
      </c>
      <c r="AA531">
        <f t="shared" ca="1" si="199"/>
        <v>1885</v>
      </c>
      <c r="AB531">
        <f t="shared" ca="1" si="200"/>
        <v>0</v>
      </c>
      <c r="AC531">
        <f t="shared" ca="1" si="201"/>
        <v>1885</v>
      </c>
      <c r="AD531">
        <f t="shared" si="202"/>
        <v>0</v>
      </c>
      <c r="AE531">
        <f ca="1">X531*(K531+1)</f>
        <v>1611.25</v>
      </c>
      <c r="AF531">
        <f ca="1">SUM(Z531:AE531)</f>
        <v>5381.25</v>
      </c>
    </row>
    <row r="532" spans="1:32">
      <c r="A532" t="str" cm="1">
        <f t="array" ref="A532">IF(ISBLANK($F532),"",INDEX(CVCompList[ID],_xlfn.XMATCH($F532,CVCompList[items],0)))</f>
        <v>CE2852</v>
      </c>
      <c r="E532">
        <v>2</v>
      </c>
      <c r="F532" t="s">
        <v>3024</v>
      </c>
      <c r="G532">
        <v>1</v>
      </c>
      <c r="H532">
        <v>1</v>
      </c>
      <c r="I532">
        <f ca="1">IF(ISBLANK(G532),"",G532*OFFSET(I532,-E532,-6))</f>
        <v>1</v>
      </c>
      <c r="J532">
        <f ca="1">IF(ISBLANK(H532),"",H532*OFFSET(J532,-E532,-6))</f>
        <v>1</v>
      </c>
      <c r="K532" s="10">
        <f>Drivers!$B$11</f>
        <v>0.25</v>
      </c>
      <c r="L532" s="10">
        <f>Drivers!$B$12</f>
        <v>0.45</v>
      </c>
      <c r="M532" s="37" cm="1">
        <f t="array" aca="1" ref="M532" ca="1">IF(ISBLANK($F532),"",INDEX(CVCompList[Design
'[h']],_xlfn.XMATCH($F532,CVCompList[items],0)))*I532</f>
        <v>0</v>
      </c>
      <c r="N532" s="37" cm="1">
        <f t="array" aca="1" ref="N532" ca="1">IF(ISBLANK($F532),"",INDEX(CVCompList[Construction
'[h']],_xlfn.XMATCH($F532,CVCompList[items],0)))*J532</f>
        <v>0.5</v>
      </c>
      <c r="O532" s="37" cm="1">
        <f t="array" aca="1" ref="O532" ca="1">IF(ISBLANK($F532),"",INDEX(CVCompList[Debug/Tryout '[h']],_xlfn.XMATCH($F532,CVCompList[items],0)))*J532</f>
        <v>0</v>
      </c>
      <c r="P532" s="37" cm="1">
        <f t="array" aca="1" ref="P532" ca="1">IF(ISBLANK($F532),"",INDEX(CVCompList[Installation
'[h']],_xlfn.XMATCH($F532,CVCompList[items],0)))*J532</f>
        <v>0.5</v>
      </c>
      <c r="Q532" s="37" cm="1">
        <f t="array" ref="Q532">IF(ISBLANK($F532),"",INDEX(CVCompList[Start up @ Client '[h']],_xlfn.XMATCH($F532,CVCompList[items],0)))*K532</f>
        <v>0</v>
      </c>
      <c r="R532" s="37" cm="1">
        <f t="array" ref="R532">IF(ISBLANK($F532),"",INDEX(CVCompList[Materail
Rate
 '[$/qua']],_xlfn.XMATCH($F532,CVCompList[items],0)))</f>
        <v>69.33</v>
      </c>
      <c r="S532" s="33">
        <f ca="1">M532*Drivers!$D$3</f>
        <v>0</v>
      </c>
      <c r="T532" s="33">
        <f ca="1">N532*Drivers!$D$3</f>
        <v>32.5</v>
      </c>
      <c r="U532" s="33">
        <f ca="1">O532*Drivers!$D$3</f>
        <v>0</v>
      </c>
      <c r="V532" s="33">
        <f ca="1">P532*Drivers!$D$3</f>
        <v>32.5</v>
      </c>
      <c r="W532" s="33">
        <f>Q532*Drivers!$D$3</f>
        <v>0</v>
      </c>
      <c r="X532" s="33">
        <f ca="1">R532*J532</f>
        <v>69.33</v>
      </c>
      <c r="Y532" s="33">
        <f ca="1">SUM(S532:X532)</f>
        <v>134.32999999999998</v>
      </c>
      <c r="Z532">
        <f ca="1">S532*($L532+1)</f>
        <v>0</v>
      </c>
      <c r="AA532">
        <f t="shared" ca="1" si="199"/>
        <v>47.125</v>
      </c>
      <c r="AB532">
        <f t="shared" ca="1" si="200"/>
        <v>0</v>
      </c>
      <c r="AC532">
        <f t="shared" ca="1" si="201"/>
        <v>47.125</v>
      </c>
      <c r="AD532">
        <f t="shared" si="202"/>
        <v>0</v>
      </c>
      <c r="AE532">
        <f ca="1">X532*(K532+1)</f>
        <v>86.662499999999994</v>
      </c>
      <c r="AF532">
        <f ca="1">SUM(Z532:AE532)</f>
        <v>180.91249999999999</v>
      </c>
    </row>
    <row r="533" spans="1:32">
      <c r="A533" t="str" cm="1">
        <f t="array" ref="A533">IF(ISBLANK($F533),"",INDEX(CVCompList[ID],_xlfn.XMATCH($F533,CVCompList[items],0)))</f>
        <v>CE2735</v>
      </c>
      <c r="E533">
        <v>3</v>
      </c>
      <c r="F533" t="s">
        <v>2908</v>
      </c>
      <c r="G533">
        <v>1</v>
      </c>
      <c r="H533">
        <v>1</v>
      </c>
      <c r="I533">
        <f ca="1">IF(ISBLANK(G533),"",G533*OFFSET(I533,-E533,-6))</f>
        <v>1</v>
      </c>
      <c r="J533">
        <f ca="1">IF(ISBLANK(H533),"",H533*OFFSET(J533,-E533,-6))</f>
        <v>1</v>
      </c>
      <c r="K533" s="10">
        <f>Drivers!$B$11</f>
        <v>0.25</v>
      </c>
      <c r="L533" s="10">
        <f>Drivers!$B$12</f>
        <v>0.45</v>
      </c>
      <c r="M533" s="37" cm="1">
        <f t="array" aca="1" ref="M533" ca="1">IF(ISBLANK($F533),"",INDEX(CVCompList[Design
'[h']],_xlfn.XMATCH($F533,CVCompList[items],0)))*I533</f>
        <v>0</v>
      </c>
      <c r="N533" s="37" cm="1">
        <f t="array" aca="1" ref="N533" ca="1">IF(ISBLANK($F533),"",INDEX(CVCompList[Construction
'[h']],_xlfn.XMATCH($F533,CVCompList[items],0)))*J533</f>
        <v>1</v>
      </c>
      <c r="O533" s="37" cm="1">
        <f t="array" aca="1" ref="O533" ca="1">IF(ISBLANK($F533),"",INDEX(CVCompList[Debug/Tryout '[h']],_xlfn.XMATCH($F533,CVCompList[items],0)))*J533</f>
        <v>0</v>
      </c>
      <c r="P533" s="37" cm="1">
        <f t="array" aca="1" ref="P533" ca="1">IF(ISBLANK($F533),"",INDEX(CVCompList[Installation
'[h']],_xlfn.XMATCH($F533,CVCompList[items],0)))*J533</f>
        <v>1</v>
      </c>
      <c r="Q533" s="37" cm="1">
        <f t="array" ref="Q533">IF(ISBLANK($F533),"",INDEX(CVCompList[Start up @ Client '[h']],_xlfn.XMATCH($F533,CVCompList[items],0)))*K533</f>
        <v>0</v>
      </c>
      <c r="R533" s="37" cm="1">
        <f t="array" ref="R533">IF(ISBLANK($F533),"",INDEX(CVCompList[Materail
Rate
 '[$/qua']],_xlfn.XMATCH($F533,CVCompList[items],0)))</f>
        <v>64.03</v>
      </c>
      <c r="S533" s="33">
        <f ca="1">M533*Drivers!$D$3</f>
        <v>0</v>
      </c>
      <c r="T533" s="33">
        <f ca="1">N533*Drivers!$D$3</f>
        <v>65</v>
      </c>
      <c r="U533" s="33">
        <f ca="1">O533*Drivers!$D$3</f>
        <v>0</v>
      </c>
      <c r="V533" s="33">
        <f ca="1">P533*Drivers!$D$3</f>
        <v>65</v>
      </c>
      <c r="W533" s="33">
        <f>Q533*Drivers!$D$3</f>
        <v>0</v>
      </c>
      <c r="X533" s="33">
        <f ca="1">R533*J533</f>
        <v>64.03</v>
      </c>
      <c r="Y533" s="33">
        <f ca="1">SUM(S533:X533)</f>
        <v>194.03</v>
      </c>
      <c r="Z533">
        <f ca="1">S533*($L533+1)</f>
        <v>0</v>
      </c>
      <c r="AA533">
        <f t="shared" ca="1" si="199"/>
        <v>94.25</v>
      </c>
      <c r="AB533">
        <f t="shared" ca="1" si="200"/>
        <v>0</v>
      </c>
      <c r="AC533">
        <f t="shared" ca="1" si="201"/>
        <v>94.25</v>
      </c>
      <c r="AD533">
        <f t="shared" si="202"/>
        <v>0</v>
      </c>
      <c r="AE533">
        <f ca="1">X533*(K533+1)</f>
        <v>80.037499999999994</v>
      </c>
      <c r="AF533">
        <f ca="1">SUM(Z533:AE533)</f>
        <v>268.53750000000002</v>
      </c>
    </row>
    <row r="534" spans="1:32">
      <c r="A534" t="str" cm="1">
        <f t="array" ref="A534">IF(ISBLANK($F534),"",INDEX(CVCompList[ID],_xlfn.XMATCH($F534,CVCompList[items],0)))</f>
        <v>CE2736</v>
      </c>
      <c r="E534">
        <v>4</v>
      </c>
      <c r="F534" t="s">
        <v>2909</v>
      </c>
      <c r="G534">
        <v>1</v>
      </c>
      <c r="H534">
        <v>1</v>
      </c>
      <c r="I534">
        <f ca="1">IF(ISBLANK(G534),"",G534*OFFSET(I534,-E534,-6))</f>
        <v>1</v>
      </c>
      <c r="J534">
        <f ca="1">IF(ISBLANK(H534),"",H534*OFFSET(J534,-E534,-6))</f>
        <v>1</v>
      </c>
      <c r="K534" s="10">
        <f>Drivers!$B$11</f>
        <v>0.25</v>
      </c>
      <c r="L534" s="10">
        <f>Drivers!$B$12</f>
        <v>0.45</v>
      </c>
      <c r="M534" s="37" cm="1">
        <f t="array" aca="1" ref="M534" ca="1">IF(ISBLANK($F534),"",INDEX(CVCompList[Design
'[h']],_xlfn.XMATCH($F534,CVCompList[items],0)))*I534</f>
        <v>0</v>
      </c>
      <c r="N534" s="37" cm="1">
        <f t="array" aca="1" ref="N534" ca="1">IF(ISBLANK($F534),"",INDEX(CVCompList[Construction
'[h']],_xlfn.XMATCH($F534,CVCompList[items],0)))*J534</f>
        <v>1</v>
      </c>
      <c r="O534" s="37" cm="1">
        <f t="array" aca="1" ref="O534" ca="1">IF(ISBLANK($F534),"",INDEX(CVCompList[Debug/Tryout '[h']],_xlfn.XMATCH($F534,CVCompList[items],0)))*J534</f>
        <v>0</v>
      </c>
      <c r="P534" s="37" cm="1">
        <f t="array" aca="1" ref="P534" ca="1">IF(ISBLANK($F534),"",INDEX(CVCompList[Installation
'[h']],_xlfn.XMATCH($F534,CVCompList[items],0)))*J534</f>
        <v>1</v>
      </c>
      <c r="Q534" s="37" cm="1">
        <f t="array" ref="Q534">IF(ISBLANK($F534),"",INDEX(CVCompList[Start up @ Client '[h']],_xlfn.XMATCH($F534,CVCompList[items],0)))*K534</f>
        <v>0</v>
      </c>
      <c r="R534" s="37" cm="1">
        <f t="array" ref="R534">IF(ISBLANK($F534),"",INDEX(CVCompList[Materail
Rate
 '[$/qua']],_xlfn.XMATCH($F534,CVCompList[items],0)))</f>
        <v>18.29</v>
      </c>
      <c r="S534" s="33">
        <f ca="1">M534*Drivers!$D$3</f>
        <v>0</v>
      </c>
      <c r="T534" s="33">
        <f ca="1">N534*Drivers!$D$3</f>
        <v>65</v>
      </c>
      <c r="U534" s="33">
        <f ca="1">O534*Drivers!$D$3</f>
        <v>0</v>
      </c>
      <c r="V534" s="33">
        <f ca="1">P534*Drivers!$D$3</f>
        <v>65</v>
      </c>
      <c r="W534" s="33">
        <f>Q534*Drivers!$D$3</f>
        <v>0</v>
      </c>
      <c r="X534" s="33">
        <f ca="1">R534*J534</f>
        <v>18.29</v>
      </c>
      <c r="Y534" s="33">
        <f ca="1">SUM(S534:X534)</f>
        <v>148.29</v>
      </c>
      <c r="Z534">
        <f ca="1">S534*($L534+1)</f>
        <v>0</v>
      </c>
      <c r="AA534">
        <f t="shared" ca="1" si="199"/>
        <v>94.25</v>
      </c>
      <c r="AB534">
        <f t="shared" ca="1" si="200"/>
        <v>0</v>
      </c>
      <c r="AC534">
        <f t="shared" ca="1" si="201"/>
        <v>94.25</v>
      </c>
      <c r="AD534">
        <f t="shared" si="202"/>
        <v>0</v>
      </c>
      <c r="AE534">
        <f ca="1">X534*(K534+1)</f>
        <v>22.862499999999997</v>
      </c>
      <c r="AF534">
        <f ca="1">SUM(Z534:AE534)</f>
        <v>211.36250000000001</v>
      </c>
    </row>
    <row r="535" spans="1:32">
      <c r="A535" t="str" cm="1">
        <f t="array" ref="A535">IF(ISBLANK($F535),"",INDEX(CVCompList[ID],_xlfn.XMATCH($F535,CVCompList[items],0)))</f>
        <v>CE2854</v>
      </c>
      <c r="E535">
        <v>5</v>
      </c>
      <c r="F535" t="s">
        <v>3026</v>
      </c>
      <c r="G535">
        <v>1</v>
      </c>
      <c r="H535">
        <v>1</v>
      </c>
      <c r="I535">
        <f ca="1">IF(ISBLANK(G535),"",G535*OFFSET(I535,-E535,-6))</f>
        <v>1</v>
      </c>
      <c r="J535">
        <f ca="1">IF(ISBLANK(H535),"",H535*OFFSET(J535,-E535,-6))</f>
        <v>1</v>
      </c>
      <c r="K535" s="10">
        <f>Drivers!$B$11</f>
        <v>0.25</v>
      </c>
      <c r="L535" s="10">
        <f>Drivers!$B$12</f>
        <v>0.45</v>
      </c>
      <c r="M535" s="37" cm="1">
        <f t="array" aca="1" ref="M535" ca="1">IF(ISBLANK($F535),"",INDEX(CVCompList[Design
'[h']],_xlfn.XMATCH($F535,CVCompList[items],0)))*I535</f>
        <v>0</v>
      </c>
      <c r="N535" s="37" cm="1">
        <f t="array" aca="1" ref="N535" ca="1">IF(ISBLANK($F535),"",INDEX(CVCompList[Construction
'[h']],_xlfn.XMATCH($F535,CVCompList[items],0)))*J535</f>
        <v>0.5</v>
      </c>
      <c r="O535" s="37" cm="1">
        <f t="array" aca="1" ref="O535" ca="1">IF(ISBLANK($F535),"",INDEX(CVCompList[Debug/Tryout '[h']],_xlfn.XMATCH($F535,CVCompList[items],0)))*J535</f>
        <v>0</v>
      </c>
      <c r="P535" s="37" cm="1">
        <f t="array" aca="1" ref="P535" ca="1">IF(ISBLANK($F535),"",INDEX(CVCompList[Installation
'[h']],_xlfn.XMATCH($F535,CVCompList[items],0)))*J535</f>
        <v>0.5</v>
      </c>
      <c r="Q535" s="37" cm="1">
        <f t="array" ref="Q535">IF(ISBLANK($F535),"",INDEX(CVCompList[Start up @ Client '[h']],_xlfn.XMATCH($F535,CVCompList[items],0)))*K535</f>
        <v>0</v>
      </c>
      <c r="R535" s="37" cm="1">
        <f t="array" ref="R535">IF(ISBLANK($F535),"",INDEX(CVCompList[Materail
Rate
 '[$/qua']],_xlfn.XMATCH($F535,CVCompList[items],0)))</f>
        <v>16.25</v>
      </c>
      <c r="S535" s="33">
        <f ca="1">M535*Drivers!$D$3</f>
        <v>0</v>
      </c>
      <c r="T535" s="33">
        <f ca="1">N535*Drivers!$D$3</f>
        <v>32.5</v>
      </c>
      <c r="U535" s="33">
        <f ca="1">O535*Drivers!$D$3</f>
        <v>0</v>
      </c>
      <c r="V535" s="33">
        <f ca="1">P535*Drivers!$D$3</f>
        <v>32.5</v>
      </c>
      <c r="W535" s="33">
        <f>Q535*Drivers!$D$3</f>
        <v>0</v>
      </c>
      <c r="X535" s="33">
        <f ca="1">R535*J535</f>
        <v>16.25</v>
      </c>
      <c r="Y535" s="33">
        <f ca="1">SUM(S535:X535)</f>
        <v>81.25</v>
      </c>
      <c r="Z535">
        <f ca="1">S535*($L535+1)</f>
        <v>0</v>
      </c>
      <c r="AA535">
        <f t="shared" ca="1" si="199"/>
        <v>47.125</v>
      </c>
      <c r="AB535">
        <f t="shared" ca="1" si="200"/>
        <v>0</v>
      </c>
      <c r="AC535">
        <f t="shared" ca="1" si="201"/>
        <v>47.125</v>
      </c>
      <c r="AD535">
        <f t="shared" si="202"/>
        <v>0</v>
      </c>
      <c r="AE535">
        <f ca="1">X535*(K535+1)</f>
        <v>20.3125</v>
      </c>
      <c r="AF535">
        <f ca="1">SUM(Z535:AE535)</f>
        <v>114.5625</v>
      </c>
    </row>
    <row r="536" spans="1:32" s="7" customFormat="1">
      <c r="B536" s="7" t="s">
        <v>3194</v>
      </c>
      <c r="C536" s="7">
        <v>1</v>
      </c>
      <c r="D536" s="7">
        <v>1</v>
      </c>
      <c r="K536" s="18"/>
      <c r="L536" s="18"/>
      <c r="M536" s="36">
        <f ca="1">SUM(M537:M541)</f>
        <v>0</v>
      </c>
      <c r="N536" s="36">
        <f ca="1">SUM(N537:N541)</f>
        <v>8.5</v>
      </c>
      <c r="O536" s="36">
        <f ca="1">SUM(O537:O541)</f>
        <v>0</v>
      </c>
      <c r="P536" s="36">
        <f ca="1">SUM(P537:P541)</f>
        <v>8.5</v>
      </c>
      <c r="Q536" s="36">
        <f>SUM(Q537:Q541)</f>
        <v>0</v>
      </c>
      <c r="R536" s="36"/>
      <c r="S536" s="35">
        <f t="shared" ref="S536:AF536" ca="1" si="345">SUM(S537:S541)</f>
        <v>0</v>
      </c>
      <c r="T536" s="35">
        <f t="shared" ca="1" si="345"/>
        <v>552.5</v>
      </c>
      <c r="U536" s="35">
        <f ca="1">SUM(U537:U541)</f>
        <v>0</v>
      </c>
      <c r="V536" s="35">
        <f t="shared" ca="1" si="345"/>
        <v>552.5</v>
      </c>
      <c r="W536" s="35">
        <f>SUM(W537:W541)</f>
        <v>0</v>
      </c>
      <c r="X536" s="35">
        <f t="shared" ca="1" si="345"/>
        <v>1225.1499999999999</v>
      </c>
      <c r="Y536" s="35">
        <f t="shared" ca="1" si="345"/>
        <v>2330.15</v>
      </c>
      <c r="Z536" s="7">
        <f t="shared" ca="1" si="345"/>
        <v>0</v>
      </c>
      <c r="AA536" s="7">
        <f t="shared" ca="1" si="345"/>
        <v>801.125</v>
      </c>
      <c r="AB536" s="7">
        <f ca="1">SUM(AB537:AB541)</f>
        <v>0</v>
      </c>
      <c r="AC536" s="7">
        <f t="shared" ca="1" si="345"/>
        <v>801.125</v>
      </c>
      <c r="AD536" s="7">
        <f>SUM(AD537:AD541)</f>
        <v>0</v>
      </c>
      <c r="AE536" s="7">
        <f t="shared" ca="1" si="345"/>
        <v>1531.4374999999998</v>
      </c>
      <c r="AF536" s="7">
        <f t="shared" ca="1" si="345"/>
        <v>3133.6875</v>
      </c>
    </row>
    <row r="537" spans="1:32">
      <c r="A537" t="str" cm="1">
        <f t="array" ref="A537">IF(ISBLANK($F537),"",INDEX(CVCompList[ID],_xlfn.XMATCH($F537,CVCompList[items],0)))</f>
        <v>CE2923</v>
      </c>
      <c r="E537">
        <v>1</v>
      </c>
      <c r="F537" t="s">
        <v>3095</v>
      </c>
      <c r="G537">
        <v>1</v>
      </c>
      <c r="H537">
        <v>1</v>
      </c>
      <c r="I537">
        <f ca="1">IF(ISBLANK(G537),"",G537*OFFSET(I537,-E537,-6))</f>
        <v>1</v>
      </c>
      <c r="J537">
        <f ca="1">IF(ISBLANK(H537),"",H537*OFFSET(J537,-E537,-6))</f>
        <v>1</v>
      </c>
      <c r="K537" s="10">
        <f>Drivers!$B$11</f>
        <v>0.25</v>
      </c>
      <c r="L537" s="10">
        <f>Drivers!$B$12</f>
        <v>0.45</v>
      </c>
      <c r="M537" s="37" cm="1">
        <f t="array" aca="1" ref="M537" ca="1">IF(ISBLANK($F537),"",INDEX(CVCompList[Design
'[h']],_xlfn.XMATCH($F537,CVCompList[items],0)))*I537</f>
        <v>0</v>
      </c>
      <c r="N537" s="37" cm="1">
        <f t="array" aca="1" ref="N537" ca="1">IF(ISBLANK($F537),"",INDEX(CVCompList[Construction
'[h']],_xlfn.XMATCH($F537,CVCompList[items],0)))*J537</f>
        <v>5.5</v>
      </c>
      <c r="O537" s="37" cm="1">
        <f t="array" aca="1" ref="O537" ca="1">IF(ISBLANK($F537),"",INDEX(CVCompList[Debug/Tryout '[h']],_xlfn.XMATCH($F537,CVCompList[items],0)))*J537</f>
        <v>0</v>
      </c>
      <c r="P537" s="37" cm="1">
        <f t="array" aca="1" ref="P537" ca="1">IF(ISBLANK($F537),"",INDEX(CVCompList[Installation
'[h']],_xlfn.XMATCH($F537,CVCompList[items],0)))*J537</f>
        <v>5.5</v>
      </c>
      <c r="Q537" s="37" cm="1">
        <f t="array" ref="Q537">IF(ISBLANK($F537),"",INDEX(CVCompList[Start up @ Client '[h']],_xlfn.XMATCH($F537,CVCompList[items],0)))*K537</f>
        <v>0</v>
      </c>
      <c r="R537" s="37" cm="1">
        <f t="array" ref="R537">IF(ISBLANK($F537),"",INDEX(CVCompList[Materail
Rate
 '[$/qua']],_xlfn.XMATCH($F537,CVCompList[items],0)))</f>
        <v>1085</v>
      </c>
      <c r="S537" s="33">
        <f ca="1">M537*Drivers!$D$3</f>
        <v>0</v>
      </c>
      <c r="T537" s="33">
        <f ca="1">N537*Drivers!$D$3</f>
        <v>357.5</v>
      </c>
      <c r="U537" s="33">
        <f ca="1">O537*Drivers!$D$3</f>
        <v>0</v>
      </c>
      <c r="V537" s="33">
        <f ca="1">P537*Drivers!$D$3</f>
        <v>357.5</v>
      </c>
      <c r="W537" s="33">
        <f>Q537*Drivers!$D$3</f>
        <v>0</v>
      </c>
      <c r="X537" s="33">
        <f ca="1">R537*J537</f>
        <v>1085</v>
      </c>
      <c r="Y537" s="33">
        <f ca="1">SUM(S537:X537)</f>
        <v>1800</v>
      </c>
      <c r="Z537">
        <f ca="1">S537*($L537+1)</f>
        <v>0</v>
      </c>
      <c r="AA537">
        <f t="shared" ca="1" si="199"/>
        <v>518.375</v>
      </c>
      <c r="AB537">
        <f t="shared" ca="1" si="200"/>
        <v>0</v>
      </c>
      <c r="AC537">
        <f t="shared" ca="1" si="201"/>
        <v>518.375</v>
      </c>
      <c r="AD537">
        <f t="shared" si="202"/>
        <v>0</v>
      </c>
      <c r="AE537">
        <f ca="1">X537*(K537+1)</f>
        <v>1356.25</v>
      </c>
      <c r="AF537">
        <f ca="1">SUM(Z537:AE537)</f>
        <v>2393</v>
      </c>
    </row>
    <row r="538" spans="1:32">
      <c r="A538" t="str" cm="1">
        <f t="array" ref="A538">IF(ISBLANK($F538),"",INDEX(CVCompList[ID],_xlfn.XMATCH($F538,CVCompList[items],0)))</f>
        <v>CE2737</v>
      </c>
      <c r="E538">
        <v>2</v>
      </c>
      <c r="F538" t="s">
        <v>2910</v>
      </c>
      <c r="G538">
        <v>1</v>
      </c>
      <c r="H538">
        <v>1</v>
      </c>
      <c r="I538">
        <f ca="1">IF(ISBLANK(G538),"",G538*OFFSET(I538,-E538,-6))</f>
        <v>1</v>
      </c>
      <c r="J538">
        <f ca="1">IF(ISBLANK(H538),"",H538*OFFSET(J538,-E538,-6))</f>
        <v>1</v>
      </c>
      <c r="K538" s="10">
        <f>Drivers!$B$11</f>
        <v>0.25</v>
      </c>
      <c r="L538" s="10">
        <f>Drivers!$B$12</f>
        <v>0.45</v>
      </c>
      <c r="M538" s="37" cm="1">
        <f t="array" aca="1" ref="M538" ca="1">IF(ISBLANK($F538),"",INDEX(CVCompList[Design
'[h']],_xlfn.XMATCH($F538,CVCompList[items],0)))*I538</f>
        <v>0</v>
      </c>
      <c r="N538" s="37" cm="1">
        <f t="array" aca="1" ref="N538" ca="1">IF(ISBLANK($F538),"",INDEX(CVCompList[Construction
'[h']],_xlfn.XMATCH($F538,CVCompList[items],0)))*J538</f>
        <v>0.5</v>
      </c>
      <c r="O538" s="37" cm="1">
        <f t="array" aca="1" ref="O538" ca="1">IF(ISBLANK($F538),"",INDEX(CVCompList[Debug/Tryout '[h']],_xlfn.XMATCH($F538,CVCompList[items],0)))*J538</f>
        <v>0</v>
      </c>
      <c r="P538" s="37" cm="1">
        <f t="array" aca="1" ref="P538" ca="1">IF(ISBLANK($F538),"",INDEX(CVCompList[Installation
'[h']],_xlfn.XMATCH($F538,CVCompList[items],0)))*J538</f>
        <v>0.5</v>
      </c>
      <c r="Q538" s="37" cm="1">
        <f t="array" ref="Q538">IF(ISBLANK($F538),"",INDEX(CVCompList[Start up @ Client '[h']],_xlfn.XMATCH($F538,CVCompList[items],0)))*K538</f>
        <v>0</v>
      </c>
      <c r="R538" s="37" cm="1">
        <f t="array" ref="R538">IF(ISBLANK($F538),"",INDEX(CVCompList[Materail
Rate
 '[$/qua']],_xlfn.XMATCH($F538,CVCompList[items],0)))</f>
        <v>41.58</v>
      </c>
      <c r="S538" s="33">
        <f ca="1">M538*Drivers!$D$3</f>
        <v>0</v>
      </c>
      <c r="T538" s="33">
        <f ca="1">N538*Drivers!$D$3</f>
        <v>32.5</v>
      </c>
      <c r="U538" s="33">
        <f ca="1">O538*Drivers!$D$3</f>
        <v>0</v>
      </c>
      <c r="V538" s="33">
        <f ca="1">P538*Drivers!$D$3</f>
        <v>32.5</v>
      </c>
      <c r="W538" s="33">
        <f>Q538*Drivers!$D$3</f>
        <v>0</v>
      </c>
      <c r="X538" s="33">
        <f ca="1">R538*J538</f>
        <v>41.58</v>
      </c>
      <c r="Y538" s="33">
        <f ca="1">SUM(S538:X538)</f>
        <v>106.58</v>
      </c>
      <c r="Z538">
        <f ca="1">S538*($L538+1)</f>
        <v>0</v>
      </c>
      <c r="AA538">
        <f t="shared" ca="1" si="199"/>
        <v>47.125</v>
      </c>
      <c r="AB538">
        <f t="shared" ca="1" si="200"/>
        <v>0</v>
      </c>
      <c r="AC538">
        <f t="shared" ca="1" si="201"/>
        <v>47.125</v>
      </c>
      <c r="AD538">
        <f t="shared" si="202"/>
        <v>0</v>
      </c>
      <c r="AE538">
        <f ca="1">X538*(K538+1)</f>
        <v>51.974999999999994</v>
      </c>
      <c r="AF538">
        <f ca="1">SUM(Z538:AE538)</f>
        <v>146.22499999999999</v>
      </c>
    </row>
    <row r="539" spans="1:32">
      <c r="A539" t="str" cm="1">
        <f t="array" ref="A539">IF(ISBLANK($F539),"",INDEX(CVCompList[ID],_xlfn.XMATCH($F539,CVCompList[items],0)))</f>
        <v>CE2735</v>
      </c>
      <c r="E539">
        <v>3</v>
      </c>
      <c r="F539" t="s">
        <v>2908</v>
      </c>
      <c r="G539">
        <v>1</v>
      </c>
      <c r="H539">
        <v>1</v>
      </c>
      <c r="I539">
        <f ca="1">IF(ISBLANK(G539),"",G539*OFFSET(I539,-E539,-6))</f>
        <v>1</v>
      </c>
      <c r="J539">
        <f ca="1">IF(ISBLANK(H539),"",H539*OFFSET(J539,-E539,-6))</f>
        <v>1</v>
      </c>
      <c r="K539" s="10">
        <f>Drivers!$B$11</f>
        <v>0.25</v>
      </c>
      <c r="L539" s="10">
        <f>Drivers!$B$12</f>
        <v>0.45</v>
      </c>
      <c r="M539" s="37" cm="1">
        <f t="array" aca="1" ref="M539" ca="1">IF(ISBLANK($F539),"",INDEX(CVCompList[Design
'[h']],_xlfn.XMATCH($F539,CVCompList[items],0)))*I539</f>
        <v>0</v>
      </c>
      <c r="N539" s="37" cm="1">
        <f t="array" aca="1" ref="N539" ca="1">IF(ISBLANK($F539),"",INDEX(CVCompList[Construction
'[h']],_xlfn.XMATCH($F539,CVCompList[items],0)))*J539</f>
        <v>1</v>
      </c>
      <c r="O539" s="37" cm="1">
        <f t="array" aca="1" ref="O539" ca="1">IF(ISBLANK($F539),"",INDEX(CVCompList[Debug/Tryout '[h']],_xlfn.XMATCH($F539,CVCompList[items],0)))*J539</f>
        <v>0</v>
      </c>
      <c r="P539" s="37" cm="1">
        <f t="array" aca="1" ref="P539" ca="1">IF(ISBLANK($F539),"",INDEX(CVCompList[Installation
'[h']],_xlfn.XMATCH($F539,CVCompList[items],0)))*J539</f>
        <v>1</v>
      </c>
      <c r="Q539" s="37" cm="1">
        <f t="array" ref="Q539">IF(ISBLANK($F539),"",INDEX(CVCompList[Start up @ Client '[h']],_xlfn.XMATCH($F539,CVCompList[items],0)))*K539</f>
        <v>0</v>
      </c>
      <c r="R539" s="37" cm="1">
        <f t="array" ref="R539">IF(ISBLANK($F539),"",INDEX(CVCompList[Materail
Rate
 '[$/qua']],_xlfn.XMATCH($F539,CVCompList[items],0)))</f>
        <v>64.03</v>
      </c>
      <c r="S539" s="33">
        <f ca="1">M539*Drivers!$D$3</f>
        <v>0</v>
      </c>
      <c r="T539" s="33">
        <f ca="1">N539*Drivers!$D$3</f>
        <v>65</v>
      </c>
      <c r="U539" s="33">
        <f ca="1">O539*Drivers!$D$3</f>
        <v>0</v>
      </c>
      <c r="V539" s="33">
        <f ca="1">P539*Drivers!$D$3</f>
        <v>65</v>
      </c>
      <c r="W539" s="33">
        <f>Q539*Drivers!$D$3</f>
        <v>0</v>
      </c>
      <c r="X539" s="33">
        <f ca="1">R539*J539</f>
        <v>64.03</v>
      </c>
      <c r="Y539" s="33">
        <f ca="1">SUM(S539:X539)</f>
        <v>194.03</v>
      </c>
      <c r="Z539">
        <f ca="1">S539*($L539+1)</f>
        <v>0</v>
      </c>
      <c r="AA539">
        <f t="shared" ca="1" si="199"/>
        <v>94.25</v>
      </c>
      <c r="AB539">
        <f t="shared" ca="1" si="200"/>
        <v>0</v>
      </c>
      <c r="AC539">
        <f t="shared" ca="1" si="201"/>
        <v>94.25</v>
      </c>
      <c r="AD539">
        <f t="shared" si="202"/>
        <v>0</v>
      </c>
      <c r="AE539">
        <f ca="1">X539*(K539+1)</f>
        <v>80.037499999999994</v>
      </c>
      <c r="AF539">
        <f ca="1">SUM(Z539:AE539)</f>
        <v>268.53750000000002</v>
      </c>
    </row>
    <row r="540" spans="1:32">
      <c r="A540" t="str" cm="1">
        <f t="array" ref="A540">IF(ISBLANK($F540),"",INDEX(CVCompList[ID],_xlfn.XMATCH($F540,CVCompList[items],0)))</f>
        <v>CE2736</v>
      </c>
      <c r="E540">
        <v>4</v>
      </c>
      <c r="F540" t="s">
        <v>2909</v>
      </c>
      <c r="G540">
        <v>1</v>
      </c>
      <c r="H540">
        <v>1</v>
      </c>
      <c r="I540">
        <f ca="1">IF(ISBLANK(G540),"",G540*OFFSET(I540,-E540,-6))</f>
        <v>1</v>
      </c>
      <c r="J540">
        <f ca="1">IF(ISBLANK(H540),"",H540*OFFSET(J540,-E540,-6))</f>
        <v>1</v>
      </c>
      <c r="K540" s="10">
        <f>Drivers!$B$11</f>
        <v>0.25</v>
      </c>
      <c r="L540" s="10">
        <f>Drivers!$B$12</f>
        <v>0.45</v>
      </c>
      <c r="M540" s="37" cm="1">
        <f t="array" aca="1" ref="M540" ca="1">IF(ISBLANK($F540),"",INDEX(CVCompList[Design
'[h']],_xlfn.XMATCH($F540,CVCompList[items],0)))*I540</f>
        <v>0</v>
      </c>
      <c r="N540" s="37" cm="1">
        <f t="array" aca="1" ref="N540" ca="1">IF(ISBLANK($F540),"",INDEX(CVCompList[Construction
'[h']],_xlfn.XMATCH($F540,CVCompList[items],0)))*J540</f>
        <v>1</v>
      </c>
      <c r="O540" s="37" cm="1">
        <f t="array" aca="1" ref="O540" ca="1">IF(ISBLANK($F540),"",INDEX(CVCompList[Debug/Tryout '[h']],_xlfn.XMATCH($F540,CVCompList[items],0)))*J540</f>
        <v>0</v>
      </c>
      <c r="P540" s="37" cm="1">
        <f t="array" aca="1" ref="P540" ca="1">IF(ISBLANK($F540),"",INDEX(CVCompList[Installation
'[h']],_xlfn.XMATCH($F540,CVCompList[items],0)))*J540</f>
        <v>1</v>
      </c>
      <c r="Q540" s="37" cm="1">
        <f t="array" ref="Q540">IF(ISBLANK($F540),"",INDEX(CVCompList[Start up @ Client '[h']],_xlfn.XMATCH($F540,CVCompList[items],0)))*K540</f>
        <v>0</v>
      </c>
      <c r="R540" s="37" cm="1">
        <f t="array" ref="R540">IF(ISBLANK($F540),"",INDEX(CVCompList[Materail
Rate
 '[$/qua']],_xlfn.XMATCH($F540,CVCompList[items],0)))</f>
        <v>18.29</v>
      </c>
      <c r="S540" s="33">
        <f ca="1">M540*Drivers!$D$3</f>
        <v>0</v>
      </c>
      <c r="T540" s="33">
        <f ca="1">N540*Drivers!$D$3</f>
        <v>65</v>
      </c>
      <c r="U540" s="33">
        <f ca="1">O540*Drivers!$D$3</f>
        <v>0</v>
      </c>
      <c r="V540" s="33">
        <f ca="1">P540*Drivers!$D$3</f>
        <v>65</v>
      </c>
      <c r="W540" s="33">
        <f>Q540*Drivers!$D$3</f>
        <v>0</v>
      </c>
      <c r="X540" s="33">
        <f ca="1">R540*J540</f>
        <v>18.29</v>
      </c>
      <c r="Y540" s="33">
        <f ca="1">SUM(S540:X540)</f>
        <v>148.29</v>
      </c>
      <c r="Z540">
        <f ca="1">S540*($L540+1)</f>
        <v>0</v>
      </c>
      <c r="AA540">
        <f t="shared" ca="1" si="199"/>
        <v>94.25</v>
      </c>
      <c r="AB540">
        <f t="shared" ca="1" si="200"/>
        <v>0</v>
      </c>
      <c r="AC540">
        <f t="shared" ca="1" si="201"/>
        <v>94.25</v>
      </c>
      <c r="AD540">
        <f t="shared" si="202"/>
        <v>0</v>
      </c>
      <c r="AE540">
        <f ca="1">X540*(K540+1)</f>
        <v>22.862499999999997</v>
      </c>
      <c r="AF540">
        <f ca="1">SUM(Z540:AE540)</f>
        <v>211.36250000000001</v>
      </c>
    </row>
    <row r="541" spans="1:32">
      <c r="A541" t="str" cm="1">
        <f t="array" ref="A541">IF(ISBLANK($F541),"",INDEX(CVCompList[ID],_xlfn.XMATCH($F541,CVCompList[items],0)))</f>
        <v>CE2854</v>
      </c>
      <c r="E541">
        <v>5</v>
      </c>
      <c r="F541" t="s">
        <v>3026</v>
      </c>
      <c r="G541">
        <v>1</v>
      </c>
      <c r="H541">
        <v>1</v>
      </c>
      <c r="I541">
        <f ca="1">IF(ISBLANK(G541),"",G541*OFFSET(I541,-E541,-6))</f>
        <v>1</v>
      </c>
      <c r="J541">
        <f ca="1">IF(ISBLANK(H541),"",H541*OFFSET(J541,-E541,-6))</f>
        <v>1</v>
      </c>
      <c r="K541" s="10">
        <f>Drivers!$B$11</f>
        <v>0.25</v>
      </c>
      <c r="L541" s="10">
        <f>Drivers!$B$12</f>
        <v>0.45</v>
      </c>
      <c r="M541" s="37" cm="1">
        <f t="array" aca="1" ref="M541" ca="1">IF(ISBLANK($F541),"",INDEX(CVCompList[Design
'[h']],_xlfn.XMATCH($F541,CVCompList[items],0)))*I541</f>
        <v>0</v>
      </c>
      <c r="N541" s="37" cm="1">
        <f t="array" aca="1" ref="N541" ca="1">IF(ISBLANK($F541),"",INDEX(CVCompList[Construction
'[h']],_xlfn.XMATCH($F541,CVCompList[items],0)))*J541</f>
        <v>0.5</v>
      </c>
      <c r="O541" s="37" cm="1">
        <f t="array" aca="1" ref="O541" ca="1">IF(ISBLANK($F541),"",INDEX(CVCompList[Debug/Tryout '[h']],_xlfn.XMATCH($F541,CVCompList[items],0)))*J541</f>
        <v>0</v>
      </c>
      <c r="P541" s="37" cm="1">
        <f t="array" aca="1" ref="P541" ca="1">IF(ISBLANK($F541),"",INDEX(CVCompList[Installation
'[h']],_xlfn.XMATCH($F541,CVCompList[items],0)))*J541</f>
        <v>0.5</v>
      </c>
      <c r="Q541" s="37" cm="1">
        <f t="array" ref="Q541">IF(ISBLANK($F541),"",INDEX(CVCompList[Start up @ Client '[h']],_xlfn.XMATCH($F541,CVCompList[items],0)))*K541</f>
        <v>0</v>
      </c>
      <c r="R541" s="37" cm="1">
        <f t="array" ref="R541">IF(ISBLANK($F541),"",INDEX(CVCompList[Materail
Rate
 '[$/qua']],_xlfn.XMATCH($F541,CVCompList[items],0)))</f>
        <v>16.25</v>
      </c>
      <c r="S541" s="33">
        <f ca="1">M541*Drivers!$D$3</f>
        <v>0</v>
      </c>
      <c r="T541" s="33">
        <f ca="1">N541*Drivers!$D$3</f>
        <v>32.5</v>
      </c>
      <c r="U541" s="33">
        <f ca="1">O541*Drivers!$D$3</f>
        <v>0</v>
      </c>
      <c r="V541" s="33">
        <f ca="1">P541*Drivers!$D$3</f>
        <v>32.5</v>
      </c>
      <c r="W541" s="33">
        <f>Q541*Drivers!$D$3</f>
        <v>0</v>
      </c>
      <c r="X541" s="33">
        <f ca="1">R541*J541</f>
        <v>16.25</v>
      </c>
      <c r="Y541" s="33">
        <f ca="1">SUM(S541:X541)</f>
        <v>81.25</v>
      </c>
      <c r="Z541">
        <f ca="1">S541*($L541+1)</f>
        <v>0</v>
      </c>
      <c r="AA541">
        <f t="shared" ca="1" si="199"/>
        <v>47.125</v>
      </c>
      <c r="AB541">
        <f t="shared" ca="1" si="200"/>
        <v>0</v>
      </c>
      <c r="AC541">
        <f t="shared" ca="1" si="201"/>
        <v>47.125</v>
      </c>
      <c r="AD541">
        <f t="shared" si="202"/>
        <v>0</v>
      </c>
      <c r="AE541">
        <f ca="1">X541*(K541+1)</f>
        <v>20.3125</v>
      </c>
      <c r="AF541">
        <f ca="1">SUM(Z541:AE541)</f>
        <v>114.5625</v>
      </c>
    </row>
    <row r="542" spans="1:32" s="7" customFormat="1">
      <c r="B542" s="7" t="s">
        <v>3195</v>
      </c>
      <c r="C542" s="7">
        <v>1</v>
      </c>
      <c r="D542" s="7">
        <v>1</v>
      </c>
      <c r="K542" s="18"/>
      <c r="L542" s="18"/>
      <c r="M542" s="36">
        <f ca="1">SUM(M543:M547)</f>
        <v>0</v>
      </c>
      <c r="N542" s="36">
        <f ca="1">SUM(N543:N547)</f>
        <v>10.9</v>
      </c>
      <c r="O542" s="36">
        <f ca="1">SUM(O543:O547)</f>
        <v>0</v>
      </c>
      <c r="P542" s="36">
        <f ca="1">SUM(P543:P547)</f>
        <v>10.9</v>
      </c>
      <c r="Q542" s="36">
        <f>SUM(Q543:Q547)</f>
        <v>0</v>
      </c>
      <c r="R542" s="36"/>
      <c r="S542" s="35">
        <f t="shared" ref="S542:AF542" ca="1" si="346">SUM(S543:S547)</f>
        <v>0</v>
      </c>
      <c r="T542" s="35">
        <f t="shared" ca="1" si="346"/>
        <v>708.5</v>
      </c>
      <c r="U542" s="35">
        <f ca="1">SUM(U543:U547)</f>
        <v>0</v>
      </c>
      <c r="V542" s="35">
        <f t="shared" ca="1" si="346"/>
        <v>708.5</v>
      </c>
      <c r="W542" s="35">
        <f>SUM(W543:W547)</f>
        <v>0</v>
      </c>
      <c r="X542" s="35">
        <f t="shared" ca="1" si="346"/>
        <v>12485.5</v>
      </c>
      <c r="Y542" s="35">
        <f t="shared" ca="1" si="346"/>
        <v>13902.5</v>
      </c>
      <c r="Z542" s="7">
        <f t="shared" ca="1" si="346"/>
        <v>0</v>
      </c>
      <c r="AA542" s="7">
        <f t="shared" ca="1" si="346"/>
        <v>1027.325</v>
      </c>
      <c r="AB542" s="7">
        <f ca="1">SUM(AB543:AB547)</f>
        <v>0</v>
      </c>
      <c r="AC542" s="7">
        <f t="shared" ca="1" si="346"/>
        <v>1027.325</v>
      </c>
      <c r="AD542" s="7">
        <f>SUM(AD543:AD547)</f>
        <v>0</v>
      </c>
      <c r="AE542" s="7">
        <f t="shared" ca="1" si="346"/>
        <v>15606.875</v>
      </c>
      <c r="AF542" s="7">
        <f t="shared" ca="1" si="346"/>
        <v>17661.525000000001</v>
      </c>
    </row>
    <row r="543" spans="1:32">
      <c r="A543" t="str" cm="1">
        <f t="array" ref="A543">IF(ISBLANK($F543),"",INDEX(CVCompList[ID],_xlfn.XMATCH($F543,CVCompList[items],0)))</f>
        <v>CE2926</v>
      </c>
      <c r="E543">
        <v>1</v>
      </c>
      <c r="F543" t="s">
        <v>3098</v>
      </c>
      <c r="G543">
        <v>1</v>
      </c>
      <c r="H543">
        <v>1</v>
      </c>
      <c r="I543">
        <f ca="1">IF(ISBLANK(G543),"",G543*OFFSET(I543,-E543,-6))</f>
        <v>1</v>
      </c>
      <c r="J543">
        <f ca="1">IF(ISBLANK(H543),"",H543*OFFSET(J543,-E543,-6))</f>
        <v>1</v>
      </c>
      <c r="K543" s="10">
        <f>Drivers!$B$11</f>
        <v>0.25</v>
      </c>
      <c r="L543" s="10">
        <f>Drivers!$B$12</f>
        <v>0.45</v>
      </c>
      <c r="M543" s="37" cm="1">
        <f t="array" aca="1" ref="M543" ca="1">IF(ISBLANK($F543),"",INDEX(CVCompList[Design
'[h']],_xlfn.XMATCH($F543,CVCompList[items],0)))*I543</f>
        <v>0</v>
      </c>
      <c r="N543" s="37" cm="1">
        <f t="array" aca="1" ref="N543" ca="1">IF(ISBLANK($F543),"",INDEX(CVCompList[Construction
'[h']],_xlfn.XMATCH($F543,CVCompList[items],0)))*J543</f>
        <v>8.5</v>
      </c>
      <c r="O543" s="37" cm="1">
        <f t="array" aca="1" ref="O543" ca="1">IF(ISBLANK($F543),"",INDEX(CVCompList[Debug/Tryout '[h']],_xlfn.XMATCH($F543,CVCompList[items],0)))*J543</f>
        <v>0</v>
      </c>
      <c r="P543" s="37" cm="1">
        <f t="array" aca="1" ref="P543" ca="1">IF(ISBLANK($F543),"",INDEX(CVCompList[Installation
'[h']],_xlfn.XMATCH($F543,CVCompList[items],0)))*J543</f>
        <v>8.5</v>
      </c>
      <c r="Q543" s="37" cm="1">
        <f t="array" ref="Q543">IF(ISBLANK($F543),"",INDEX(CVCompList[Start up @ Client '[h']],_xlfn.XMATCH($F543,CVCompList[items],0)))*K543</f>
        <v>0</v>
      </c>
      <c r="R543" s="37" cm="1">
        <f t="array" ref="R543">IF(ISBLANK($F543),"",INDEX(CVCompList[Materail
Rate
 '[$/qua']],_xlfn.XMATCH($F543,CVCompList[items],0)))</f>
        <v>11500</v>
      </c>
      <c r="S543" s="33">
        <f ca="1">M543*Drivers!$D$3</f>
        <v>0</v>
      </c>
      <c r="T543" s="33">
        <f ca="1">N543*Drivers!$D$3</f>
        <v>552.5</v>
      </c>
      <c r="U543" s="33">
        <f ca="1">O543*Drivers!$D$3</f>
        <v>0</v>
      </c>
      <c r="V543" s="33">
        <f ca="1">P543*Drivers!$D$3</f>
        <v>552.5</v>
      </c>
      <c r="W543" s="33">
        <f>Q543*Drivers!$D$3</f>
        <v>0</v>
      </c>
      <c r="X543" s="33">
        <f ca="1">R543*J543</f>
        <v>11500</v>
      </c>
      <c r="Y543" s="33">
        <f ca="1">SUM(S543:X543)</f>
        <v>12605</v>
      </c>
      <c r="Z543">
        <f ca="1">S543*($L543+1)</f>
        <v>0</v>
      </c>
      <c r="AA543">
        <f t="shared" ca="1" si="199"/>
        <v>801.125</v>
      </c>
      <c r="AB543">
        <f t="shared" ca="1" si="200"/>
        <v>0</v>
      </c>
      <c r="AC543">
        <f t="shared" ca="1" si="201"/>
        <v>801.125</v>
      </c>
      <c r="AD543">
        <f t="shared" si="202"/>
        <v>0</v>
      </c>
      <c r="AE543">
        <f ca="1">X543*(K543+1)</f>
        <v>14375</v>
      </c>
      <c r="AF543">
        <f ca="1">SUM(Z543:AE543)</f>
        <v>15977.25</v>
      </c>
    </row>
    <row r="544" spans="1:32">
      <c r="A544" t="str" cm="1">
        <f t="array" ref="A544">IF(ISBLANK($F544),"",INDEX(CVCompList[ID],_xlfn.XMATCH($F544,CVCompList[items],0)))</f>
        <v>CE2932</v>
      </c>
      <c r="E544">
        <v>2</v>
      </c>
      <c r="F544" t="s">
        <v>3104</v>
      </c>
      <c r="G544">
        <v>1</v>
      </c>
      <c r="H544">
        <v>1</v>
      </c>
      <c r="I544">
        <f ca="1">IF(ISBLANK(G544),"",G544*OFFSET(I544,-E544,-6))</f>
        <v>1</v>
      </c>
      <c r="J544">
        <f ca="1">IF(ISBLANK(H544),"",H544*OFFSET(J544,-E544,-6))</f>
        <v>1</v>
      </c>
      <c r="K544" s="10">
        <f>Drivers!$B$11</f>
        <v>0.25</v>
      </c>
      <c r="L544" s="10">
        <f>Drivers!$B$12</f>
        <v>0.45</v>
      </c>
      <c r="M544" s="37" cm="1">
        <f t="array" aca="1" ref="M544" ca="1">IF(ISBLANK($F544),"",INDEX(CVCompList[Design
'[h']],_xlfn.XMATCH($F544,CVCompList[items],0)))*I544</f>
        <v>0</v>
      </c>
      <c r="N544" s="37" cm="1">
        <f t="array" aca="1" ref="N544" ca="1">IF(ISBLANK($F544),"",INDEX(CVCompList[Construction
'[h']],_xlfn.XMATCH($F544,CVCompList[items],0)))*J544</f>
        <v>0</v>
      </c>
      <c r="O544" s="37" cm="1">
        <f t="array" aca="1" ref="O544" ca="1">IF(ISBLANK($F544),"",INDEX(CVCompList[Debug/Tryout '[h']],_xlfn.XMATCH($F544,CVCompList[items],0)))*J544</f>
        <v>0</v>
      </c>
      <c r="P544" s="37" cm="1">
        <f t="array" aca="1" ref="P544" ca="1">IF(ISBLANK($F544),"",INDEX(CVCompList[Installation
'[h']],_xlfn.XMATCH($F544,CVCompList[items],0)))*J544</f>
        <v>0</v>
      </c>
      <c r="Q544" s="37" cm="1">
        <f t="array" ref="Q544">IF(ISBLANK($F544),"",INDEX(CVCompList[Start up @ Client '[h']],_xlfn.XMATCH($F544,CVCompList[items],0)))*K544</f>
        <v>0</v>
      </c>
      <c r="R544" s="37" cm="1">
        <f t="array" ref="R544">IF(ISBLANK($F544),"",INDEX(CVCompList[Materail
Rate
 '[$/qua']],_xlfn.XMATCH($F544,CVCompList[items],0)))</f>
        <v>265</v>
      </c>
      <c r="S544" s="33">
        <f ca="1">M544*Drivers!$D$3</f>
        <v>0</v>
      </c>
      <c r="T544" s="33">
        <f ca="1">N544*Drivers!$D$3</f>
        <v>0</v>
      </c>
      <c r="U544" s="33">
        <f ca="1">O544*Drivers!$D$3</f>
        <v>0</v>
      </c>
      <c r="V544" s="33">
        <f ca="1">P544*Drivers!$D$3</f>
        <v>0</v>
      </c>
      <c r="W544" s="33">
        <f>Q544*Drivers!$D$3</f>
        <v>0</v>
      </c>
      <c r="X544" s="33">
        <f ca="1">R544*J544</f>
        <v>265</v>
      </c>
      <c r="Y544" s="33">
        <f ca="1">SUM(S544:X544)</f>
        <v>265</v>
      </c>
      <c r="Z544">
        <f ca="1">S544*($L544+1)</f>
        <v>0</v>
      </c>
      <c r="AA544">
        <f t="shared" ca="1" si="199"/>
        <v>0</v>
      </c>
      <c r="AB544">
        <f t="shared" ca="1" si="200"/>
        <v>0</v>
      </c>
      <c r="AC544">
        <f t="shared" ca="1" si="201"/>
        <v>0</v>
      </c>
      <c r="AD544">
        <f t="shared" si="202"/>
        <v>0</v>
      </c>
      <c r="AE544">
        <f ca="1">X544*(K544+1)</f>
        <v>331.25</v>
      </c>
      <c r="AF544">
        <f ca="1">SUM(Z544:AE544)</f>
        <v>331.25</v>
      </c>
    </row>
    <row r="545" spans="1:32">
      <c r="A545" t="str" cm="1">
        <f t="array" ref="A545">IF(ISBLANK($F545),"",INDEX(CVCompList[ID],_xlfn.XMATCH($F545,CVCompList[items],0)))</f>
        <v>CE2773</v>
      </c>
      <c r="E545">
        <v>3</v>
      </c>
      <c r="F545" t="s">
        <v>2946</v>
      </c>
      <c r="G545">
        <v>1</v>
      </c>
      <c r="H545">
        <v>1</v>
      </c>
      <c r="I545">
        <f ca="1">IF(ISBLANK(G545),"",G545*OFFSET(I545,-E545,-6))</f>
        <v>1</v>
      </c>
      <c r="J545">
        <f ca="1">IF(ISBLANK(H545),"",H545*OFFSET(J545,-E545,-6))</f>
        <v>1</v>
      </c>
      <c r="K545" s="10">
        <f>Drivers!$B$11</f>
        <v>0.25</v>
      </c>
      <c r="L545" s="10">
        <f>Drivers!$B$12</f>
        <v>0.45</v>
      </c>
      <c r="M545" s="37" cm="1">
        <f t="array" aca="1" ref="M545" ca="1">IF(ISBLANK($F545),"",INDEX(CVCompList[Design
'[h']],_xlfn.XMATCH($F545,CVCompList[items],0)))*I545</f>
        <v>0</v>
      </c>
      <c r="N545" s="37" cm="1">
        <f t="array" aca="1" ref="N545" ca="1">IF(ISBLANK($F545),"",INDEX(CVCompList[Construction
'[h']],_xlfn.XMATCH($F545,CVCompList[items],0)))*J545</f>
        <v>0.5</v>
      </c>
      <c r="O545" s="37" cm="1">
        <f t="array" aca="1" ref="O545" ca="1">IF(ISBLANK($F545),"",INDEX(CVCompList[Debug/Tryout '[h']],_xlfn.XMATCH($F545,CVCompList[items],0)))*J545</f>
        <v>0</v>
      </c>
      <c r="P545" s="37" cm="1">
        <f t="array" aca="1" ref="P545" ca="1">IF(ISBLANK($F545),"",INDEX(CVCompList[Installation
'[h']],_xlfn.XMATCH($F545,CVCompList[items],0)))*J545</f>
        <v>0.5</v>
      </c>
      <c r="Q545" s="37" cm="1">
        <f t="array" ref="Q545">IF(ISBLANK($F545),"",INDEX(CVCompList[Start up @ Client '[h']],_xlfn.XMATCH($F545,CVCompList[items],0)))*K545</f>
        <v>0</v>
      </c>
      <c r="R545" s="37" cm="1">
        <f t="array" ref="R545">IF(ISBLANK($F545),"",INDEX(CVCompList[Materail
Rate
 '[$/qua']],_xlfn.XMATCH($F545,CVCompList[items],0)))</f>
        <v>32.5</v>
      </c>
      <c r="S545" s="33">
        <f ca="1">M545*Drivers!$D$3</f>
        <v>0</v>
      </c>
      <c r="T545" s="33">
        <f ca="1">N545*Drivers!$D$3</f>
        <v>32.5</v>
      </c>
      <c r="U545" s="33">
        <f ca="1">O545*Drivers!$D$3</f>
        <v>0</v>
      </c>
      <c r="V545" s="33">
        <f ca="1">P545*Drivers!$D$3</f>
        <v>32.5</v>
      </c>
      <c r="W545" s="33">
        <f>Q545*Drivers!$D$3</f>
        <v>0</v>
      </c>
      <c r="X545" s="33">
        <f ca="1">R545*J545</f>
        <v>32.5</v>
      </c>
      <c r="Y545" s="33">
        <f ca="1">SUM(S545:X545)</f>
        <v>97.5</v>
      </c>
      <c r="Z545">
        <f ca="1">S545*($L545+1)</f>
        <v>0</v>
      </c>
      <c r="AA545">
        <f t="shared" ref="AA545:AB547" ca="1" si="347">T545*($L545+1)</f>
        <v>47.125</v>
      </c>
      <c r="AB545">
        <f t="shared" ca="1" si="347"/>
        <v>0</v>
      </c>
      <c r="AC545">
        <f t="shared" ref="AC545:AD547" ca="1" si="348">V545*($L545+1)</f>
        <v>47.125</v>
      </c>
      <c r="AD545">
        <f t="shared" si="348"/>
        <v>0</v>
      </c>
      <c r="AE545">
        <f ca="1">X545*(K545+1)</f>
        <v>40.625</v>
      </c>
      <c r="AF545">
        <f ca="1">SUM(Z545:AE545)</f>
        <v>134.875</v>
      </c>
    </row>
    <row r="546" spans="1:32">
      <c r="A546" t="str" cm="1">
        <f t="array" ref="A546">IF(ISBLANK($F546),"",INDEX(CVCompList[ID],_xlfn.XMATCH($F546,CVCompList[items],0)))</f>
        <v>CE2734</v>
      </c>
      <c r="E546">
        <v>4</v>
      </c>
      <c r="F546" t="s">
        <v>2907</v>
      </c>
      <c r="G546">
        <v>1</v>
      </c>
      <c r="H546">
        <v>1</v>
      </c>
      <c r="I546">
        <f ca="1">IF(ISBLANK(G546),"",G546*OFFSET(I546,-E546,-6))</f>
        <v>1</v>
      </c>
      <c r="J546">
        <f ca="1">IF(ISBLANK(H546),"",H546*OFFSET(J546,-E546,-6))</f>
        <v>1</v>
      </c>
      <c r="K546" s="10">
        <f>Drivers!$B$11</f>
        <v>0.25</v>
      </c>
      <c r="L546" s="10">
        <f>Drivers!$B$12</f>
        <v>0.45</v>
      </c>
      <c r="M546" s="37" cm="1">
        <f t="array" aca="1" ref="M546" ca="1">IF(ISBLANK($F546),"",INDEX(CVCompList[Design
'[h']],_xlfn.XMATCH($F546,CVCompList[items],0)))*I546</f>
        <v>0</v>
      </c>
      <c r="N546" s="37" cm="1">
        <f t="array" aca="1" ref="N546" ca="1">IF(ISBLANK($F546),"",INDEX(CVCompList[Construction
'[h']],_xlfn.XMATCH($F546,CVCompList[items],0)))*J546</f>
        <v>1.9</v>
      </c>
      <c r="O546" s="37" cm="1">
        <f t="array" aca="1" ref="O546" ca="1">IF(ISBLANK($F546),"",INDEX(CVCompList[Debug/Tryout '[h']],_xlfn.XMATCH($F546,CVCompList[items],0)))*J546</f>
        <v>0</v>
      </c>
      <c r="P546" s="37" cm="1">
        <f t="array" aca="1" ref="P546" ca="1">IF(ISBLANK($F546),"",INDEX(CVCompList[Installation
'[h']],_xlfn.XMATCH($F546,CVCompList[items],0)))*J546</f>
        <v>1.9</v>
      </c>
      <c r="Q546" s="37" cm="1">
        <f t="array" ref="Q546">IF(ISBLANK($F546),"",INDEX(CVCompList[Start up @ Client '[h']],_xlfn.XMATCH($F546,CVCompList[items],0)))*K546</f>
        <v>0</v>
      </c>
      <c r="R546" s="37" cm="1">
        <f t="array" ref="R546">IF(ISBLANK($F546),"",INDEX(CVCompList[Materail
Rate
 '[$/qua']],_xlfn.XMATCH($F546,CVCompList[items],0)))</f>
        <v>632</v>
      </c>
      <c r="S546" s="33">
        <f ca="1">M546*Drivers!$D$3</f>
        <v>0</v>
      </c>
      <c r="T546" s="33">
        <f ca="1">N546*Drivers!$D$3</f>
        <v>123.5</v>
      </c>
      <c r="U546" s="33">
        <f ca="1">O546*Drivers!$D$3</f>
        <v>0</v>
      </c>
      <c r="V546" s="33">
        <f ca="1">P546*Drivers!$D$3</f>
        <v>123.5</v>
      </c>
      <c r="W546" s="33">
        <f>Q546*Drivers!$D$3</f>
        <v>0</v>
      </c>
      <c r="X546" s="33">
        <f ca="1">R546*J546</f>
        <v>632</v>
      </c>
      <c r="Y546" s="33">
        <f ca="1">SUM(S546:X546)</f>
        <v>879</v>
      </c>
      <c r="Z546">
        <f ca="1">S546*($L546+1)</f>
        <v>0</v>
      </c>
      <c r="AA546">
        <f t="shared" ca="1" si="347"/>
        <v>179.07499999999999</v>
      </c>
      <c r="AB546">
        <f t="shared" ca="1" si="347"/>
        <v>0</v>
      </c>
      <c r="AC546">
        <f t="shared" ca="1" si="348"/>
        <v>179.07499999999999</v>
      </c>
      <c r="AD546">
        <f t="shared" si="348"/>
        <v>0</v>
      </c>
      <c r="AE546">
        <f ca="1">X546*(K546+1)</f>
        <v>790</v>
      </c>
      <c r="AF546">
        <f ca="1">SUM(Z546:AE546)</f>
        <v>1148.1500000000001</v>
      </c>
    </row>
    <row r="547" spans="1:32">
      <c r="A547" t="str" cm="1">
        <f t="array" ref="A547">IF(ISBLANK($F547),"",INDEX(CVCompList[ID],_xlfn.XMATCH($F547,CVCompList[items],0)))</f>
        <v>CE2746</v>
      </c>
      <c r="E547">
        <v>5</v>
      </c>
      <c r="F547" t="s">
        <v>2919</v>
      </c>
      <c r="G547">
        <v>1</v>
      </c>
      <c r="H547">
        <v>1</v>
      </c>
      <c r="I547">
        <f ca="1">IF(ISBLANK(G547),"",G547*OFFSET(I547,-E547,-6))</f>
        <v>1</v>
      </c>
      <c r="J547">
        <f ca="1">IF(ISBLANK(H547),"",H547*OFFSET(J547,-E547,-6))</f>
        <v>1</v>
      </c>
      <c r="K547" s="10">
        <f>Drivers!$B$11</f>
        <v>0.25</v>
      </c>
      <c r="L547" s="10">
        <f>Drivers!$B$12</f>
        <v>0.45</v>
      </c>
      <c r="M547" s="37" cm="1">
        <f t="array" aca="1" ref="M547" ca="1">IF(ISBLANK($F547),"",INDEX(CVCompList[Design
'[h']],_xlfn.XMATCH($F547,CVCompList[items],0)))*I547</f>
        <v>0</v>
      </c>
      <c r="N547" s="37" cm="1">
        <f t="array" aca="1" ref="N547" ca="1">IF(ISBLANK($F547),"",INDEX(CVCompList[Construction
'[h']],_xlfn.XMATCH($F547,CVCompList[items],0)))*J547</f>
        <v>0</v>
      </c>
      <c r="O547" s="37" cm="1">
        <f t="array" aca="1" ref="O547" ca="1">IF(ISBLANK($F547),"",INDEX(CVCompList[Debug/Tryout '[h']],_xlfn.XMATCH($F547,CVCompList[items],0)))*J547</f>
        <v>0</v>
      </c>
      <c r="P547" s="37" cm="1">
        <f t="array" aca="1" ref="P547" ca="1">IF(ISBLANK($F547),"",INDEX(CVCompList[Installation
'[h']],_xlfn.XMATCH($F547,CVCompList[items],0)))*J547</f>
        <v>0</v>
      </c>
      <c r="Q547" s="37" cm="1">
        <f t="array" ref="Q547">IF(ISBLANK($F547),"",INDEX(CVCompList[Start up @ Client '[h']],_xlfn.XMATCH($F547,CVCompList[items],0)))*K547</f>
        <v>0</v>
      </c>
      <c r="R547" s="37" cm="1">
        <f t="array" ref="R547">IF(ISBLANK($F547),"",INDEX(CVCompList[Materail
Rate
 '[$/qua']],_xlfn.XMATCH($F547,CVCompList[items],0)))</f>
        <v>56</v>
      </c>
      <c r="S547" s="33">
        <f ca="1">M547*Drivers!$D$3</f>
        <v>0</v>
      </c>
      <c r="T547" s="33">
        <f ca="1">N547*Drivers!$D$3</f>
        <v>0</v>
      </c>
      <c r="U547" s="33">
        <f ca="1">O547*Drivers!$D$3</f>
        <v>0</v>
      </c>
      <c r="V547" s="33">
        <f ca="1">P547*Drivers!$D$3</f>
        <v>0</v>
      </c>
      <c r="W547" s="33">
        <f>Q547*Drivers!$D$3</f>
        <v>0</v>
      </c>
      <c r="X547" s="33">
        <f ca="1">R547*J547</f>
        <v>56</v>
      </c>
      <c r="Y547" s="33">
        <f ca="1">SUM(S547:X547)</f>
        <v>56</v>
      </c>
      <c r="Z547">
        <f ca="1">S547*($L547+1)</f>
        <v>0</v>
      </c>
      <c r="AA547">
        <f t="shared" ca="1" si="347"/>
        <v>0</v>
      </c>
      <c r="AB547">
        <f t="shared" ca="1" si="347"/>
        <v>0</v>
      </c>
      <c r="AC547">
        <f t="shared" ca="1" si="348"/>
        <v>0</v>
      </c>
      <c r="AD547">
        <f t="shared" si="348"/>
        <v>0</v>
      </c>
      <c r="AE547">
        <f ca="1">X547*(K547+1)</f>
        <v>70</v>
      </c>
      <c r="AF547">
        <f ca="1">SUM(Z547:AE547)</f>
        <v>70</v>
      </c>
    </row>
    <row r="548" spans="1:32" s="7" customFormat="1">
      <c r="B548" s="7" t="s">
        <v>3196</v>
      </c>
      <c r="C548" s="7">
        <v>1</v>
      </c>
      <c r="D548" s="7">
        <v>1</v>
      </c>
      <c r="K548" s="18"/>
      <c r="L548" s="18"/>
      <c r="M548" s="36">
        <f ca="1">SUM(M549:M553)</f>
        <v>0</v>
      </c>
      <c r="N548" s="36">
        <f ca="1">SUM(N549:N553)</f>
        <v>8.15</v>
      </c>
      <c r="O548" s="36">
        <f ca="1">SUM(O549:O553)</f>
        <v>0</v>
      </c>
      <c r="P548" s="36">
        <f ca="1">SUM(P549:P553)</f>
        <v>8.15</v>
      </c>
      <c r="Q548" s="36">
        <f>SUM(Q549:Q553)</f>
        <v>0</v>
      </c>
      <c r="R548" s="36"/>
      <c r="S548" s="35">
        <f t="shared" ref="S548:AF548" ca="1" si="349">SUM(S549:S553)</f>
        <v>0</v>
      </c>
      <c r="T548" s="35">
        <f t="shared" ca="1" si="349"/>
        <v>529.75</v>
      </c>
      <c r="U548" s="35">
        <f ca="1">SUM(U549:U553)</f>
        <v>0</v>
      </c>
      <c r="V548" s="35">
        <f t="shared" ca="1" si="349"/>
        <v>529.75</v>
      </c>
      <c r="W548" s="35">
        <f>SUM(W549:W553)</f>
        <v>0</v>
      </c>
      <c r="X548" s="35">
        <f t="shared" ca="1" si="349"/>
        <v>11485.5</v>
      </c>
      <c r="Y548" s="35">
        <f t="shared" ca="1" si="349"/>
        <v>12545</v>
      </c>
      <c r="Z548" s="7">
        <f t="shared" ca="1" si="349"/>
        <v>0</v>
      </c>
      <c r="AA548" s="7">
        <f t="shared" ca="1" si="349"/>
        <v>768.13750000000005</v>
      </c>
      <c r="AB548" s="7">
        <f ca="1">SUM(AB549:AB553)</f>
        <v>0</v>
      </c>
      <c r="AC548" s="7">
        <f t="shared" ca="1" si="349"/>
        <v>768.13750000000005</v>
      </c>
      <c r="AD548" s="7">
        <f>SUM(AD549:AD553)</f>
        <v>0</v>
      </c>
      <c r="AE548" s="7">
        <f t="shared" ca="1" si="349"/>
        <v>14356.875</v>
      </c>
      <c r="AF548" s="7">
        <f t="shared" ca="1" si="349"/>
        <v>15893.15</v>
      </c>
    </row>
    <row r="549" spans="1:32">
      <c r="A549" t="str" cm="1">
        <f t="array" ref="A549">IF(ISBLANK($F549),"",INDEX(CVCompList[ID],_xlfn.XMATCH($F549,CVCompList[items],0)))</f>
        <v>CE2927</v>
      </c>
      <c r="E549">
        <v>1</v>
      </c>
      <c r="F549" t="s">
        <v>3099</v>
      </c>
      <c r="G549">
        <v>1</v>
      </c>
      <c r="H549">
        <v>1</v>
      </c>
      <c r="I549">
        <f ca="1">IF(ISBLANK(G549),"",G549*OFFSET(I549,-E549,-6))</f>
        <v>1</v>
      </c>
      <c r="J549">
        <f ca="1">IF(ISBLANK(H549),"",H549*OFFSET(J549,-E549,-6))</f>
        <v>1</v>
      </c>
      <c r="K549" s="10">
        <f>Drivers!$B$11</f>
        <v>0.25</v>
      </c>
      <c r="L549" s="10">
        <f>Drivers!$B$12</f>
        <v>0.45</v>
      </c>
      <c r="M549" s="37" cm="1">
        <f t="array" aca="1" ref="M549" ca="1">IF(ISBLANK($F549),"",INDEX(CVCompList[Design
'[h']],_xlfn.XMATCH($F549,CVCompList[items],0)))*I549</f>
        <v>0</v>
      </c>
      <c r="N549" s="37" cm="1">
        <f t="array" aca="1" ref="N549" ca="1">IF(ISBLANK($F549),"",INDEX(CVCompList[Construction
'[h']],_xlfn.XMATCH($F549,CVCompList[items],0)))*J549</f>
        <v>5.75</v>
      </c>
      <c r="O549" s="37" cm="1">
        <f t="array" aca="1" ref="O549" ca="1">IF(ISBLANK($F549),"",INDEX(CVCompList[Debug/Tryout '[h']],_xlfn.XMATCH($F549,CVCompList[items],0)))*J549</f>
        <v>0</v>
      </c>
      <c r="P549" s="37" cm="1">
        <f t="array" aca="1" ref="P549" ca="1">IF(ISBLANK($F549),"",INDEX(CVCompList[Installation
'[h']],_xlfn.XMATCH($F549,CVCompList[items],0)))*J549</f>
        <v>5.75</v>
      </c>
      <c r="Q549" s="37" cm="1">
        <f t="array" ref="Q549">IF(ISBLANK($F549),"",INDEX(CVCompList[Start up @ Client '[h']],_xlfn.XMATCH($F549,CVCompList[items],0)))*K549</f>
        <v>0</v>
      </c>
      <c r="R549" s="37" cm="1">
        <f t="array" ref="R549">IF(ISBLANK($F549),"",INDEX(CVCompList[Materail
Rate
 '[$/qua']],_xlfn.XMATCH($F549,CVCompList[items],0)))</f>
        <v>10500</v>
      </c>
      <c r="S549" s="33">
        <f ca="1">M549*Drivers!$D$3</f>
        <v>0</v>
      </c>
      <c r="T549" s="33">
        <f ca="1">N549*Drivers!$D$3</f>
        <v>373.75</v>
      </c>
      <c r="U549" s="33">
        <f ca="1">O549*Drivers!$D$3</f>
        <v>0</v>
      </c>
      <c r="V549" s="33">
        <f ca="1">P549*Drivers!$D$3</f>
        <v>373.75</v>
      </c>
      <c r="W549" s="33">
        <f>Q549*Drivers!$D$3</f>
        <v>0</v>
      </c>
      <c r="X549" s="33">
        <f ca="1">R549*J549</f>
        <v>10500</v>
      </c>
      <c r="Y549" s="33">
        <f ca="1">SUM(S549:X549)</f>
        <v>11247.5</v>
      </c>
      <c r="Z549">
        <f t="shared" ref="Z549:AB553" ca="1" si="350">S549*($L549+1)</f>
        <v>0</v>
      </c>
      <c r="AA549">
        <f t="shared" ca="1" si="350"/>
        <v>541.9375</v>
      </c>
      <c r="AB549">
        <f t="shared" ca="1" si="350"/>
        <v>0</v>
      </c>
      <c r="AC549">
        <f t="shared" ref="AC549:AD553" ca="1" si="351">V549*($L549+1)</f>
        <v>541.9375</v>
      </c>
      <c r="AD549">
        <f t="shared" si="351"/>
        <v>0</v>
      </c>
      <c r="AE549">
        <f ca="1">X549*(K549+1)</f>
        <v>13125</v>
      </c>
      <c r="AF549">
        <f ca="1">SUM(Z549:AE549)</f>
        <v>14208.875</v>
      </c>
    </row>
    <row r="550" spans="1:32">
      <c r="A550" t="str" cm="1">
        <f t="array" ref="A550">IF(ISBLANK($F550),"",INDEX(CVCompList[ID],_xlfn.XMATCH($F550,CVCompList[items],0)))</f>
        <v>CE2932</v>
      </c>
      <c r="E550">
        <v>2</v>
      </c>
      <c r="F550" t="s">
        <v>3104</v>
      </c>
      <c r="G550">
        <v>1</v>
      </c>
      <c r="H550">
        <v>1</v>
      </c>
      <c r="I550">
        <f ca="1">IF(ISBLANK(G550),"",G550*OFFSET(I550,-E550,-6))</f>
        <v>1</v>
      </c>
      <c r="J550">
        <f ca="1">IF(ISBLANK(H550),"",H550*OFFSET(J550,-E550,-6))</f>
        <v>1</v>
      </c>
      <c r="K550" s="10">
        <f>Drivers!$B$11</f>
        <v>0.25</v>
      </c>
      <c r="L550" s="10">
        <f>Drivers!$B$12</f>
        <v>0.45</v>
      </c>
      <c r="M550" s="37" cm="1">
        <f t="array" aca="1" ref="M550" ca="1">IF(ISBLANK($F550),"",INDEX(CVCompList[Design
'[h']],_xlfn.XMATCH($F550,CVCompList[items],0)))*I550</f>
        <v>0</v>
      </c>
      <c r="N550" s="37" cm="1">
        <f t="array" aca="1" ref="N550" ca="1">IF(ISBLANK($F550),"",INDEX(CVCompList[Construction
'[h']],_xlfn.XMATCH($F550,CVCompList[items],0)))*J550</f>
        <v>0</v>
      </c>
      <c r="O550" s="37" cm="1">
        <f t="array" aca="1" ref="O550" ca="1">IF(ISBLANK($F550),"",INDEX(CVCompList[Debug/Tryout '[h']],_xlfn.XMATCH($F550,CVCompList[items],0)))*J550</f>
        <v>0</v>
      </c>
      <c r="P550" s="37" cm="1">
        <f t="array" aca="1" ref="P550" ca="1">IF(ISBLANK($F550),"",INDEX(CVCompList[Installation
'[h']],_xlfn.XMATCH($F550,CVCompList[items],0)))*J550</f>
        <v>0</v>
      </c>
      <c r="Q550" s="37" cm="1">
        <f t="array" ref="Q550">IF(ISBLANK($F550),"",INDEX(CVCompList[Start up @ Client '[h']],_xlfn.XMATCH($F550,CVCompList[items],0)))*K550</f>
        <v>0</v>
      </c>
      <c r="R550" s="37" cm="1">
        <f t="array" ref="R550">IF(ISBLANK($F550),"",INDEX(CVCompList[Materail
Rate
 '[$/qua']],_xlfn.XMATCH($F550,CVCompList[items],0)))</f>
        <v>265</v>
      </c>
      <c r="S550" s="33">
        <f ca="1">M550*Drivers!$D$3</f>
        <v>0</v>
      </c>
      <c r="T550" s="33">
        <f ca="1">N550*Drivers!$D$3</f>
        <v>0</v>
      </c>
      <c r="U550" s="33">
        <f ca="1">O550*Drivers!$D$3</f>
        <v>0</v>
      </c>
      <c r="V550" s="33">
        <f ca="1">P550*Drivers!$D$3</f>
        <v>0</v>
      </c>
      <c r="W550" s="33">
        <f>Q550*Drivers!$D$3</f>
        <v>0</v>
      </c>
      <c r="X550" s="33">
        <f ca="1">R550*J550</f>
        <v>265</v>
      </c>
      <c r="Y550" s="33">
        <f ca="1">SUM(S550:X550)</f>
        <v>265</v>
      </c>
      <c r="Z550">
        <f t="shared" ca="1" si="350"/>
        <v>0</v>
      </c>
      <c r="AA550">
        <f t="shared" ca="1" si="350"/>
        <v>0</v>
      </c>
      <c r="AB550">
        <f t="shared" ca="1" si="350"/>
        <v>0</v>
      </c>
      <c r="AC550">
        <f t="shared" ca="1" si="351"/>
        <v>0</v>
      </c>
      <c r="AD550">
        <f t="shared" si="351"/>
        <v>0</v>
      </c>
      <c r="AE550">
        <f ca="1">X550*(K550+1)</f>
        <v>331.25</v>
      </c>
      <c r="AF550">
        <f ca="1">SUM(Z550:AE550)</f>
        <v>331.25</v>
      </c>
    </row>
    <row r="551" spans="1:32">
      <c r="A551" t="str" cm="1">
        <f t="array" ref="A551">IF(ISBLANK($F551),"",INDEX(CVCompList[ID],_xlfn.XMATCH($F551,CVCompList[items],0)))</f>
        <v>CE2773</v>
      </c>
      <c r="E551">
        <v>3</v>
      </c>
      <c r="F551" t="s">
        <v>2946</v>
      </c>
      <c r="G551">
        <v>1</v>
      </c>
      <c r="H551">
        <v>1</v>
      </c>
      <c r="I551">
        <f ca="1">IF(ISBLANK(G551),"",G551*OFFSET(I551,-E551,-6))</f>
        <v>1</v>
      </c>
      <c r="J551">
        <f ca="1">IF(ISBLANK(H551),"",H551*OFFSET(J551,-E551,-6))</f>
        <v>1</v>
      </c>
      <c r="K551" s="10">
        <f>Drivers!$B$11</f>
        <v>0.25</v>
      </c>
      <c r="L551" s="10">
        <f>Drivers!$B$12</f>
        <v>0.45</v>
      </c>
      <c r="M551" s="37" cm="1">
        <f t="array" aca="1" ref="M551" ca="1">IF(ISBLANK($F551),"",INDEX(CVCompList[Design
'[h']],_xlfn.XMATCH($F551,CVCompList[items],0)))*I551</f>
        <v>0</v>
      </c>
      <c r="N551" s="37" cm="1">
        <f t="array" aca="1" ref="N551" ca="1">IF(ISBLANK($F551),"",INDEX(CVCompList[Construction
'[h']],_xlfn.XMATCH($F551,CVCompList[items],0)))*J551</f>
        <v>0.5</v>
      </c>
      <c r="O551" s="37" cm="1">
        <f t="array" aca="1" ref="O551" ca="1">IF(ISBLANK($F551),"",INDEX(CVCompList[Debug/Tryout '[h']],_xlfn.XMATCH($F551,CVCompList[items],0)))*J551</f>
        <v>0</v>
      </c>
      <c r="P551" s="37" cm="1">
        <f t="array" aca="1" ref="P551" ca="1">IF(ISBLANK($F551),"",INDEX(CVCompList[Installation
'[h']],_xlfn.XMATCH($F551,CVCompList[items],0)))*J551</f>
        <v>0.5</v>
      </c>
      <c r="Q551" s="37" cm="1">
        <f t="array" ref="Q551">IF(ISBLANK($F551),"",INDEX(CVCompList[Start up @ Client '[h']],_xlfn.XMATCH($F551,CVCompList[items],0)))*K551</f>
        <v>0</v>
      </c>
      <c r="R551" s="37" cm="1">
        <f t="array" ref="R551">IF(ISBLANK($F551),"",INDEX(CVCompList[Materail
Rate
 '[$/qua']],_xlfn.XMATCH($F551,CVCompList[items],0)))</f>
        <v>32.5</v>
      </c>
      <c r="S551" s="33">
        <f ca="1">M551*Drivers!$D$3</f>
        <v>0</v>
      </c>
      <c r="T551" s="33">
        <f ca="1">N551*Drivers!$D$3</f>
        <v>32.5</v>
      </c>
      <c r="U551" s="33">
        <f ca="1">O551*Drivers!$D$3</f>
        <v>0</v>
      </c>
      <c r="V551" s="33">
        <f ca="1">P551*Drivers!$D$3</f>
        <v>32.5</v>
      </c>
      <c r="W551" s="33">
        <f>Q551*Drivers!$D$3</f>
        <v>0</v>
      </c>
      <c r="X551" s="33">
        <f ca="1">R551*J551</f>
        <v>32.5</v>
      </c>
      <c r="Y551" s="33">
        <f ca="1">SUM(S551:X551)</f>
        <v>97.5</v>
      </c>
      <c r="Z551">
        <f t="shared" ca="1" si="350"/>
        <v>0</v>
      </c>
      <c r="AA551">
        <f t="shared" ca="1" si="350"/>
        <v>47.125</v>
      </c>
      <c r="AB551">
        <f t="shared" ca="1" si="350"/>
        <v>0</v>
      </c>
      <c r="AC551">
        <f t="shared" ca="1" si="351"/>
        <v>47.125</v>
      </c>
      <c r="AD551">
        <f t="shared" si="351"/>
        <v>0</v>
      </c>
      <c r="AE551">
        <f ca="1">X551*(K551+1)</f>
        <v>40.625</v>
      </c>
      <c r="AF551">
        <f ca="1">SUM(Z551:AE551)</f>
        <v>134.875</v>
      </c>
    </row>
    <row r="552" spans="1:32">
      <c r="A552" t="str" cm="1">
        <f t="array" ref="A552">IF(ISBLANK($F552),"",INDEX(CVCompList[ID],_xlfn.XMATCH($F552,CVCompList[items],0)))</f>
        <v>CE2734</v>
      </c>
      <c r="E552">
        <v>4</v>
      </c>
      <c r="F552" t="s">
        <v>2907</v>
      </c>
      <c r="G552">
        <v>1</v>
      </c>
      <c r="H552">
        <v>1</v>
      </c>
      <c r="I552">
        <f ca="1">IF(ISBLANK(G552),"",G552*OFFSET(I552,-E552,-6))</f>
        <v>1</v>
      </c>
      <c r="J552">
        <f ca="1">IF(ISBLANK(H552),"",H552*OFFSET(J552,-E552,-6))</f>
        <v>1</v>
      </c>
      <c r="K552" s="10">
        <f>Drivers!$B$11</f>
        <v>0.25</v>
      </c>
      <c r="L552" s="10">
        <f>Drivers!$B$12</f>
        <v>0.45</v>
      </c>
      <c r="M552" s="37" cm="1">
        <f t="array" aca="1" ref="M552" ca="1">IF(ISBLANK($F552),"",INDEX(CVCompList[Design
'[h']],_xlfn.XMATCH($F552,CVCompList[items],0)))*I552</f>
        <v>0</v>
      </c>
      <c r="N552" s="37" cm="1">
        <f t="array" aca="1" ref="N552" ca="1">IF(ISBLANK($F552),"",INDEX(CVCompList[Construction
'[h']],_xlfn.XMATCH($F552,CVCompList[items],0)))*J552</f>
        <v>1.9</v>
      </c>
      <c r="O552" s="37" cm="1">
        <f t="array" aca="1" ref="O552" ca="1">IF(ISBLANK($F552),"",INDEX(CVCompList[Debug/Tryout '[h']],_xlfn.XMATCH($F552,CVCompList[items],0)))*J552</f>
        <v>0</v>
      </c>
      <c r="P552" s="37" cm="1">
        <f t="array" aca="1" ref="P552" ca="1">IF(ISBLANK($F552),"",INDEX(CVCompList[Installation
'[h']],_xlfn.XMATCH($F552,CVCompList[items],0)))*J552</f>
        <v>1.9</v>
      </c>
      <c r="Q552" s="37" cm="1">
        <f t="array" ref="Q552">IF(ISBLANK($F552),"",INDEX(CVCompList[Start up @ Client '[h']],_xlfn.XMATCH($F552,CVCompList[items],0)))*K552</f>
        <v>0</v>
      </c>
      <c r="R552" s="37" cm="1">
        <f t="array" ref="R552">IF(ISBLANK($F552),"",INDEX(CVCompList[Materail
Rate
 '[$/qua']],_xlfn.XMATCH($F552,CVCompList[items],0)))</f>
        <v>632</v>
      </c>
      <c r="S552" s="33">
        <f ca="1">M552*Drivers!$D$3</f>
        <v>0</v>
      </c>
      <c r="T552" s="33">
        <f ca="1">N552*Drivers!$D$3</f>
        <v>123.5</v>
      </c>
      <c r="U552" s="33">
        <f ca="1">O552*Drivers!$D$3</f>
        <v>0</v>
      </c>
      <c r="V552" s="33">
        <f ca="1">P552*Drivers!$D$3</f>
        <v>123.5</v>
      </c>
      <c r="W552" s="33">
        <f>Q552*Drivers!$D$3</f>
        <v>0</v>
      </c>
      <c r="X552" s="33">
        <f ca="1">R552*J552</f>
        <v>632</v>
      </c>
      <c r="Y552" s="33">
        <f ca="1">SUM(S552:X552)</f>
        <v>879</v>
      </c>
      <c r="Z552">
        <f t="shared" ca="1" si="350"/>
        <v>0</v>
      </c>
      <c r="AA552">
        <f t="shared" ca="1" si="350"/>
        <v>179.07499999999999</v>
      </c>
      <c r="AB552">
        <f t="shared" ca="1" si="350"/>
        <v>0</v>
      </c>
      <c r="AC552">
        <f t="shared" ca="1" si="351"/>
        <v>179.07499999999999</v>
      </c>
      <c r="AD552">
        <f t="shared" si="351"/>
        <v>0</v>
      </c>
      <c r="AE552">
        <f ca="1">X552*(K552+1)</f>
        <v>790</v>
      </c>
      <c r="AF552">
        <f ca="1">SUM(Z552:AE552)</f>
        <v>1148.1500000000001</v>
      </c>
    </row>
    <row r="553" spans="1:32">
      <c r="A553" t="str" cm="1">
        <f t="array" ref="A553">IF(ISBLANK($F553),"",INDEX(CVCompList[ID],_xlfn.XMATCH($F553,CVCompList[items],0)))</f>
        <v>CE2746</v>
      </c>
      <c r="E553">
        <v>5</v>
      </c>
      <c r="F553" t="s">
        <v>2919</v>
      </c>
      <c r="G553">
        <v>1</v>
      </c>
      <c r="H553">
        <v>1</v>
      </c>
      <c r="I553">
        <f ca="1">IF(ISBLANK(G553),"",G553*OFFSET(I553,-E553,-6))</f>
        <v>1</v>
      </c>
      <c r="J553">
        <f ca="1">IF(ISBLANK(H553),"",H553*OFFSET(J553,-E553,-6))</f>
        <v>1</v>
      </c>
      <c r="K553" s="10">
        <f>Drivers!$B$11</f>
        <v>0.25</v>
      </c>
      <c r="L553" s="10">
        <f>Drivers!$B$12</f>
        <v>0.45</v>
      </c>
      <c r="M553" s="37" cm="1">
        <f t="array" aca="1" ref="M553" ca="1">IF(ISBLANK($F553),"",INDEX(CVCompList[Design
'[h']],_xlfn.XMATCH($F553,CVCompList[items],0)))*I553</f>
        <v>0</v>
      </c>
      <c r="N553" s="37" cm="1">
        <f t="array" aca="1" ref="N553" ca="1">IF(ISBLANK($F553),"",INDEX(CVCompList[Construction
'[h']],_xlfn.XMATCH($F553,CVCompList[items],0)))*J553</f>
        <v>0</v>
      </c>
      <c r="O553" s="37" cm="1">
        <f t="array" aca="1" ref="O553" ca="1">IF(ISBLANK($F553),"",INDEX(CVCompList[Debug/Tryout '[h']],_xlfn.XMATCH($F553,CVCompList[items],0)))*J553</f>
        <v>0</v>
      </c>
      <c r="P553" s="37" cm="1">
        <f t="array" aca="1" ref="P553" ca="1">IF(ISBLANK($F553),"",INDEX(CVCompList[Installation
'[h']],_xlfn.XMATCH($F553,CVCompList[items],0)))*J553</f>
        <v>0</v>
      </c>
      <c r="Q553" s="37" cm="1">
        <f t="array" ref="Q553">IF(ISBLANK($F553),"",INDEX(CVCompList[Start up @ Client '[h']],_xlfn.XMATCH($F553,CVCompList[items],0)))*K553</f>
        <v>0</v>
      </c>
      <c r="R553" s="37" cm="1">
        <f t="array" ref="R553">IF(ISBLANK($F553),"",INDEX(CVCompList[Materail
Rate
 '[$/qua']],_xlfn.XMATCH($F553,CVCompList[items],0)))</f>
        <v>56</v>
      </c>
      <c r="S553" s="33">
        <f ca="1">M553*Drivers!$D$3</f>
        <v>0</v>
      </c>
      <c r="T553" s="33">
        <f ca="1">N553*Drivers!$D$3</f>
        <v>0</v>
      </c>
      <c r="U553" s="33">
        <f ca="1">O553*Drivers!$D$3</f>
        <v>0</v>
      </c>
      <c r="V553" s="33">
        <f ca="1">P553*Drivers!$D$3</f>
        <v>0</v>
      </c>
      <c r="W553" s="33">
        <f>Q553*Drivers!$D$3</f>
        <v>0</v>
      </c>
      <c r="X553" s="33">
        <f ca="1">R553*J553</f>
        <v>56</v>
      </c>
      <c r="Y553" s="33">
        <f ca="1">SUM(S553:X553)</f>
        <v>56</v>
      </c>
      <c r="Z553">
        <f t="shared" ca="1" si="350"/>
        <v>0</v>
      </c>
      <c r="AA553">
        <f t="shared" ca="1" si="350"/>
        <v>0</v>
      </c>
      <c r="AB553">
        <f t="shared" ca="1" si="350"/>
        <v>0</v>
      </c>
      <c r="AC553">
        <f t="shared" ca="1" si="351"/>
        <v>0</v>
      </c>
      <c r="AD553">
        <f t="shared" si="351"/>
        <v>0</v>
      </c>
      <c r="AE553">
        <f ca="1">X553*(K553+1)</f>
        <v>70</v>
      </c>
      <c r="AF553">
        <f ca="1">SUM(Z553:AE553)</f>
        <v>70</v>
      </c>
    </row>
    <row r="554" spans="1:32" s="7" customFormat="1">
      <c r="B554" s="7" t="s">
        <v>3197</v>
      </c>
      <c r="C554" s="7">
        <v>1</v>
      </c>
      <c r="D554" s="7">
        <v>1</v>
      </c>
      <c r="K554" s="18"/>
      <c r="L554" s="18"/>
      <c r="M554" s="36">
        <f ca="1">SUM(M555:M569)</f>
        <v>0</v>
      </c>
      <c r="N554" s="36">
        <f ca="1">SUM(N555:N569)</f>
        <v>24.25</v>
      </c>
      <c r="O554" s="36">
        <f ca="1">SUM(O555:O569)</f>
        <v>0</v>
      </c>
      <c r="P554" s="36">
        <f ca="1">SUM(P555:P569)</f>
        <v>24.25</v>
      </c>
      <c r="Q554" s="36">
        <f>SUM(Q555:Q569)</f>
        <v>0</v>
      </c>
      <c r="R554" s="36"/>
      <c r="S554" s="35">
        <f ca="1">SUM(S555:S569)</f>
        <v>0</v>
      </c>
      <c r="T554" s="35">
        <f ca="1">SUM(T555:T569)</f>
        <v>1576.25</v>
      </c>
      <c r="U554" s="35">
        <f ca="1">SUM(U555:U569)</f>
        <v>0</v>
      </c>
      <c r="V554" s="35">
        <f ca="1">SUM(V555:V569)</f>
        <v>1576.25</v>
      </c>
      <c r="W554" s="35">
        <f>SUM(W555:W569)</f>
        <v>0</v>
      </c>
      <c r="X554" s="35">
        <f t="shared" ref="X554:AF554" ca="1" si="352">SUM(X555:X564)</f>
        <v>8392.5</v>
      </c>
      <c r="Y554" s="35">
        <f t="shared" ca="1" si="352"/>
        <v>9452</v>
      </c>
      <c r="Z554" s="7">
        <f t="shared" ca="1" si="352"/>
        <v>0</v>
      </c>
      <c r="AA554" s="7">
        <f t="shared" ca="1" si="352"/>
        <v>768.13750000000005</v>
      </c>
      <c r="AB554" s="7">
        <f ca="1">SUM(AB555:AB564)</f>
        <v>0</v>
      </c>
      <c r="AC554" s="7">
        <f t="shared" ca="1" si="352"/>
        <v>768.13750000000005</v>
      </c>
      <c r="AD554" s="7">
        <f>SUM(AD555:AD564)</f>
        <v>0</v>
      </c>
      <c r="AE554" s="7">
        <f t="shared" ca="1" si="352"/>
        <v>10490.625</v>
      </c>
      <c r="AF554" s="7">
        <f t="shared" ca="1" si="352"/>
        <v>12026.9</v>
      </c>
    </row>
    <row r="555" spans="1:32">
      <c r="A555" t="str" cm="1">
        <f t="array" ref="A555">IF(ISBLANK($F555),"",INDEX(CVCompList[ID],_xlfn.XMATCH($F555,CVCompList[items],0)))</f>
        <v>CE2928</v>
      </c>
      <c r="E555">
        <v>1</v>
      </c>
      <c r="F555" t="s">
        <v>3100</v>
      </c>
      <c r="G555">
        <v>1</v>
      </c>
      <c r="H555">
        <v>1</v>
      </c>
      <c r="I555">
        <f t="shared" ref="I555:I569" ca="1" si="353">IF(ISBLANK(G555),"",G555*OFFSET(I555,-E555,-6))</f>
        <v>1</v>
      </c>
      <c r="J555">
        <f t="shared" ref="J555:J569" ca="1" si="354">IF(ISBLANK(H555),"",H555*OFFSET(J555,-E555,-6))</f>
        <v>1</v>
      </c>
      <c r="K555" s="10">
        <f>Drivers!$B$11</f>
        <v>0.25</v>
      </c>
      <c r="L555" s="10">
        <f>Drivers!$B$12</f>
        <v>0.45</v>
      </c>
      <c r="M555" s="37" cm="1">
        <f t="array" aca="1" ref="M555" ca="1">IF(ISBLANK($F555),"",INDEX(CVCompList[Design
'[h']],_xlfn.XMATCH($F555,CVCompList[items],0)))*I555</f>
        <v>0</v>
      </c>
      <c r="N555" s="37" cm="1">
        <f t="array" aca="1" ref="N555" ca="1">IF(ISBLANK($F555),"",INDEX(CVCompList[Construction
'[h']],_xlfn.XMATCH($F555,CVCompList[items],0)))*J555</f>
        <v>5.75</v>
      </c>
      <c r="O555" s="37" cm="1">
        <f t="array" aca="1" ref="O555" ca="1">IF(ISBLANK($F555),"",INDEX(CVCompList[Debug/Tryout '[h']],_xlfn.XMATCH($F555,CVCompList[items],0)))*J555</f>
        <v>0</v>
      </c>
      <c r="P555" s="37" cm="1">
        <f t="array" aca="1" ref="P555" ca="1">IF(ISBLANK($F555),"",INDEX(CVCompList[Installation
'[h']],_xlfn.XMATCH($F555,CVCompList[items],0)))*J555</f>
        <v>5.75</v>
      </c>
      <c r="Q555" s="37" cm="1">
        <f t="array" ref="Q555">IF(ISBLANK($F555),"",INDEX(CVCompList[Start up @ Client '[h']],_xlfn.XMATCH($F555,CVCompList[items],0)))*K555</f>
        <v>0</v>
      </c>
      <c r="R555" s="37" cm="1">
        <f t="array" ref="R555">IF(ISBLANK($F555),"",INDEX(CVCompList[Materail
Rate
 '[$/qua']],_xlfn.XMATCH($F555,CVCompList[items],0)))</f>
        <v>4375</v>
      </c>
      <c r="S555" s="33">
        <f ca="1">M555*Drivers!$D$3</f>
        <v>0</v>
      </c>
      <c r="T555" s="33">
        <f ca="1">N555*Drivers!$D$3</f>
        <v>373.75</v>
      </c>
      <c r="U555" s="33">
        <f ca="1">O555*Drivers!$D$3</f>
        <v>0</v>
      </c>
      <c r="V555" s="33">
        <f ca="1">P555*Drivers!$D$3</f>
        <v>373.75</v>
      </c>
      <c r="W555" s="33">
        <f>Q555*Drivers!$D$3</f>
        <v>0</v>
      </c>
      <c r="X555" s="33">
        <f t="shared" ref="X555:X569" ca="1" si="355">R555*J555</f>
        <v>4375</v>
      </c>
      <c r="Y555" s="33">
        <f t="shared" ref="Y555:Y569" ca="1" si="356">SUM(S555:X555)</f>
        <v>5122.5</v>
      </c>
      <c r="Z555">
        <f t="shared" ref="Z555:Z569" ca="1" si="357">S555*($L555+1)</f>
        <v>0</v>
      </c>
      <c r="AA555">
        <f t="shared" ref="AA555:AA569" ca="1" si="358">T555*($L555+1)</f>
        <v>541.9375</v>
      </c>
      <c r="AB555">
        <f t="shared" ref="AB555:AB569" ca="1" si="359">U555*($L555+1)</f>
        <v>0</v>
      </c>
      <c r="AC555">
        <f t="shared" ref="AC555:AD569" ca="1" si="360">V555*($L555+1)</f>
        <v>541.9375</v>
      </c>
      <c r="AD555">
        <f t="shared" si="360"/>
        <v>0</v>
      </c>
      <c r="AE555">
        <f t="shared" ref="AE555:AE569" ca="1" si="361">X555*(K555+1)</f>
        <v>5468.75</v>
      </c>
      <c r="AF555">
        <f t="shared" ref="AF555:AF569" ca="1" si="362">SUM(Z555:AE555)</f>
        <v>6552.625</v>
      </c>
    </row>
    <row r="556" spans="1:32">
      <c r="A556" t="str" cm="1">
        <f t="array" ref="A556">IF(ISBLANK($F556),"",INDEX(CVCompList[ID],_xlfn.XMATCH($F556,CVCompList[items],0)))</f>
        <v>CE2932</v>
      </c>
      <c r="E556">
        <v>2</v>
      </c>
      <c r="F556" t="s">
        <v>3104</v>
      </c>
      <c r="G556">
        <v>1</v>
      </c>
      <c r="H556">
        <v>1</v>
      </c>
      <c r="I556">
        <f t="shared" ca="1" si="353"/>
        <v>1</v>
      </c>
      <c r="J556">
        <f t="shared" ca="1" si="354"/>
        <v>1</v>
      </c>
      <c r="K556" s="10">
        <f>Drivers!$B$11</f>
        <v>0.25</v>
      </c>
      <c r="L556" s="10">
        <f>Drivers!$B$12</f>
        <v>0.45</v>
      </c>
      <c r="M556" s="37" cm="1">
        <f t="array" aca="1" ref="M556" ca="1">IF(ISBLANK($F556),"",INDEX(CVCompList[Design
'[h']],_xlfn.XMATCH($F556,CVCompList[items],0)))*I556</f>
        <v>0</v>
      </c>
      <c r="N556" s="37" cm="1">
        <f t="array" aca="1" ref="N556" ca="1">IF(ISBLANK($F556),"",INDEX(CVCompList[Construction
'[h']],_xlfn.XMATCH($F556,CVCompList[items],0)))*J556</f>
        <v>0</v>
      </c>
      <c r="O556" s="37" cm="1">
        <f t="array" aca="1" ref="O556" ca="1">IF(ISBLANK($F556),"",INDEX(CVCompList[Debug/Tryout '[h']],_xlfn.XMATCH($F556,CVCompList[items],0)))*J556</f>
        <v>0</v>
      </c>
      <c r="P556" s="37" cm="1">
        <f t="array" aca="1" ref="P556" ca="1">IF(ISBLANK($F556),"",INDEX(CVCompList[Installation
'[h']],_xlfn.XMATCH($F556,CVCompList[items],0)))*J556</f>
        <v>0</v>
      </c>
      <c r="Q556" s="37" cm="1">
        <f t="array" ref="Q556">IF(ISBLANK($F556),"",INDEX(CVCompList[Start up @ Client '[h']],_xlfn.XMATCH($F556,CVCompList[items],0)))*K556</f>
        <v>0</v>
      </c>
      <c r="R556" s="37" cm="1">
        <f t="array" ref="R556">IF(ISBLANK($F556),"",INDEX(CVCompList[Materail
Rate
 '[$/qua']],_xlfn.XMATCH($F556,CVCompList[items],0)))</f>
        <v>265</v>
      </c>
      <c r="S556" s="33">
        <f ca="1">M556*Drivers!$D$3</f>
        <v>0</v>
      </c>
      <c r="T556" s="33">
        <f ca="1">N556*Drivers!$D$3</f>
        <v>0</v>
      </c>
      <c r="U556" s="33">
        <f ca="1">O556*Drivers!$D$3</f>
        <v>0</v>
      </c>
      <c r="V556" s="33">
        <f ca="1">P556*Drivers!$D$3</f>
        <v>0</v>
      </c>
      <c r="W556" s="33">
        <f>Q556*Drivers!$D$3</f>
        <v>0</v>
      </c>
      <c r="X556" s="33">
        <f t="shared" ca="1" si="355"/>
        <v>265</v>
      </c>
      <c r="Y556" s="33">
        <f t="shared" ca="1" si="356"/>
        <v>265</v>
      </c>
      <c r="Z556">
        <f t="shared" ca="1" si="357"/>
        <v>0</v>
      </c>
      <c r="AA556">
        <f t="shared" ca="1" si="358"/>
        <v>0</v>
      </c>
      <c r="AB556">
        <f t="shared" ca="1" si="359"/>
        <v>0</v>
      </c>
      <c r="AC556">
        <f t="shared" ca="1" si="360"/>
        <v>0</v>
      </c>
      <c r="AD556">
        <f t="shared" si="360"/>
        <v>0</v>
      </c>
      <c r="AE556">
        <f t="shared" ca="1" si="361"/>
        <v>331.25</v>
      </c>
      <c r="AF556">
        <f t="shared" ca="1" si="362"/>
        <v>331.25</v>
      </c>
    </row>
    <row r="557" spans="1:32">
      <c r="A557" t="str" cm="1">
        <f t="array" ref="A557">IF(ISBLANK($F557),"",INDEX(CVCompList[ID],_xlfn.XMATCH($F557,CVCompList[items],0)))</f>
        <v>CE2773</v>
      </c>
      <c r="E557">
        <v>3</v>
      </c>
      <c r="F557" t="s">
        <v>2946</v>
      </c>
      <c r="G557">
        <v>1</v>
      </c>
      <c r="H557">
        <v>1</v>
      </c>
      <c r="I557">
        <f t="shared" ca="1" si="353"/>
        <v>1</v>
      </c>
      <c r="J557">
        <f t="shared" ca="1" si="354"/>
        <v>1</v>
      </c>
      <c r="K557" s="10">
        <f>Drivers!$B$11</f>
        <v>0.25</v>
      </c>
      <c r="L557" s="10">
        <f>Drivers!$B$12</f>
        <v>0.45</v>
      </c>
      <c r="M557" s="37" cm="1">
        <f t="array" aca="1" ref="M557" ca="1">IF(ISBLANK($F557),"",INDEX(CVCompList[Design
'[h']],_xlfn.XMATCH($F557,CVCompList[items],0)))*I557</f>
        <v>0</v>
      </c>
      <c r="N557" s="37" cm="1">
        <f t="array" aca="1" ref="N557" ca="1">IF(ISBLANK($F557),"",INDEX(CVCompList[Construction
'[h']],_xlfn.XMATCH($F557,CVCompList[items],0)))*J557</f>
        <v>0.5</v>
      </c>
      <c r="O557" s="37" cm="1">
        <f t="array" aca="1" ref="O557" ca="1">IF(ISBLANK($F557),"",INDEX(CVCompList[Debug/Tryout '[h']],_xlfn.XMATCH($F557,CVCompList[items],0)))*J557</f>
        <v>0</v>
      </c>
      <c r="P557" s="37" cm="1">
        <f t="array" aca="1" ref="P557" ca="1">IF(ISBLANK($F557),"",INDEX(CVCompList[Installation
'[h']],_xlfn.XMATCH($F557,CVCompList[items],0)))*J557</f>
        <v>0.5</v>
      </c>
      <c r="Q557" s="37" cm="1">
        <f t="array" ref="Q557">IF(ISBLANK($F557),"",INDEX(CVCompList[Start up @ Client '[h']],_xlfn.XMATCH($F557,CVCompList[items],0)))*K557</f>
        <v>0</v>
      </c>
      <c r="R557" s="37" cm="1">
        <f t="array" ref="R557">IF(ISBLANK($F557),"",INDEX(CVCompList[Materail
Rate
 '[$/qua']],_xlfn.XMATCH($F557,CVCompList[items],0)))</f>
        <v>32.5</v>
      </c>
      <c r="S557" s="33">
        <f ca="1">M557*Drivers!$D$3</f>
        <v>0</v>
      </c>
      <c r="T557" s="33">
        <f ca="1">N557*Drivers!$D$3</f>
        <v>32.5</v>
      </c>
      <c r="U557" s="33">
        <f ca="1">O557*Drivers!$D$3</f>
        <v>0</v>
      </c>
      <c r="V557" s="33">
        <f ca="1">P557*Drivers!$D$3</f>
        <v>32.5</v>
      </c>
      <c r="W557" s="33">
        <f>Q557*Drivers!$D$3</f>
        <v>0</v>
      </c>
      <c r="X557" s="33">
        <f t="shared" ca="1" si="355"/>
        <v>32.5</v>
      </c>
      <c r="Y557" s="33">
        <f t="shared" ca="1" si="356"/>
        <v>97.5</v>
      </c>
      <c r="Z557">
        <f t="shared" ca="1" si="357"/>
        <v>0</v>
      </c>
      <c r="AA557">
        <f t="shared" ca="1" si="358"/>
        <v>47.125</v>
      </c>
      <c r="AB557">
        <f t="shared" ca="1" si="359"/>
        <v>0</v>
      </c>
      <c r="AC557">
        <f t="shared" ca="1" si="360"/>
        <v>47.125</v>
      </c>
      <c r="AD557">
        <f t="shared" si="360"/>
        <v>0</v>
      </c>
      <c r="AE557">
        <f t="shared" ca="1" si="361"/>
        <v>40.625</v>
      </c>
      <c r="AF557">
        <f t="shared" ca="1" si="362"/>
        <v>134.875</v>
      </c>
    </row>
    <row r="558" spans="1:32">
      <c r="A558" t="str" cm="1">
        <f t="array" ref="A558">IF(ISBLANK($F558),"",INDEX(CVCompList[ID],_xlfn.XMATCH($F558,CVCompList[items],0)))</f>
        <v>CE2734</v>
      </c>
      <c r="E558">
        <v>4</v>
      </c>
      <c r="F558" t="s">
        <v>2907</v>
      </c>
      <c r="G558">
        <v>1</v>
      </c>
      <c r="H558">
        <v>1</v>
      </c>
      <c r="I558">
        <f t="shared" ca="1" si="353"/>
        <v>1</v>
      </c>
      <c r="J558">
        <f t="shared" ca="1" si="354"/>
        <v>1</v>
      </c>
      <c r="K558" s="10">
        <f>Drivers!$B$11</f>
        <v>0.25</v>
      </c>
      <c r="L558" s="10">
        <f>Drivers!$B$12</f>
        <v>0.45</v>
      </c>
      <c r="M558" s="37" cm="1">
        <f t="array" aca="1" ref="M558" ca="1">IF(ISBLANK($F558),"",INDEX(CVCompList[Design
'[h']],_xlfn.XMATCH($F558,CVCompList[items],0)))*I558</f>
        <v>0</v>
      </c>
      <c r="N558" s="37" cm="1">
        <f t="array" aca="1" ref="N558" ca="1">IF(ISBLANK($F558),"",INDEX(CVCompList[Construction
'[h']],_xlfn.XMATCH($F558,CVCompList[items],0)))*J558</f>
        <v>1.9</v>
      </c>
      <c r="O558" s="37" cm="1">
        <f t="array" aca="1" ref="O558" ca="1">IF(ISBLANK($F558),"",INDEX(CVCompList[Debug/Tryout '[h']],_xlfn.XMATCH($F558,CVCompList[items],0)))*J558</f>
        <v>0</v>
      </c>
      <c r="P558" s="37" cm="1">
        <f t="array" aca="1" ref="P558" ca="1">IF(ISBLANK($F558),"",INDEX(CVCompList[Installation
'[h']],_xlfn.XMATCH($F558,CVCompList[items],0)))*J558</f>
        <v>1.9</v>
      </c>
      <c r="Q558" s="37" cm="1">
        <f t="array" ref="Q558">IF(ISBLANK($F558),"",INDEX(CVCompList[Start up @ Client '[h']],_xlfn.XMATCH($F558,CVCompList[items],0)))*K558</f>
        <v>0</v>
      </c>
      <c r="R558" s="37" cm="1">
        <f t="array" ref="R558">IF(ISBLANK($F558),"",INDEX(CVCompList[Materail
Rate
 '[$/qua']],_xlfn.XMATCH($F558,CVCompList[items],0)))</f>
        <v>632</v>
      </c>
      <c r="S558" s="33">
        <f ca="1">M558*Drivers!$D$3</f>
        <v>0</v>
      </c>
      <c r="T558" s="33">
        <f ca="1">N558*Drivers!$D$3</f>
        <v>123.5</v>
      </c>
      <c r="U558" s="33">
        <f ca="1">O558*Drivers!$D$3</f>
        <v>0</v>
      </c>
      <c r="V558" s="33">
        <f ca="1">P558*Drivers!$D$3</f>
        <v>123.5</v>
      </c>
      <c r="W558" s="33">
        <f>Q558*Drivers!$D$3</f>
        <v>0</v>
      </c>
      <c r="X558" s="33">
        <f t="shared" ca="1" si="355"/>
        <v>632</v>
      </c>
      <c r="Y558" s="33">
        <f t="shared" ca="1" si="356"/>
        <v>879</v>
      </c>
      <c r="Z558">
        <f t="shared" ca="1" si="357"/>
        <v>0</v>
      </c>
      <c r="AA558">
        <f t="shared" ca="1" si="358"/>
        <v>179.07499999999999</v>
      </c>
      <c r="AB558">
        <f t="shared" ca="1" si="359"/>
        <v>0</v>
      </c>
      <c r="AC558">
        <f t="shared" ca="1" si="360"/>
        <v>179.07499999999999</v>
      </c>
      <c r="AD558">
        <f t="shared" si="360"/>
        <v>0</v>
      </c>
      <c r="AE558">
        <f t="shared" ca="1" si="361"/>
        <v>790</v>
      </c>
      <c r="AF558">
        <f t="shared" ca="1" si="362"/>
        <v>1148.1500000000001</v>
      </c>
    </row>
    <row r="559" spans="1:32">
      <c r="A559" t="str" cm="1">
        <f t="array" ref="A559">IF(ISBLANK($F559),"",INDEX(CVCompList[ID],_xlfn.XMATCH($F559,CVCompList[items],0)))</f>
        <v>CE2746</v>
      </c>
      <c r="E559">
        <v>5</v>
      </c>
      <c r="F559" t="s">
        <v>2919</v>
      </c>
      <c r="G559">
        <v>1</v>
      </c>
      <c r="H559">
        <v>1</v>
      </c>
      <c r="I559">
        <f t="shared" ca="1" si="353"/>
        <v>1</v>
      </c>
      <c r="J559">
        <f t="shared" ca="1" si="354"/>
        <v>1</v>
      </c>
      <c r="K559" s="10">
        <f>Drivers!$B$11</f>
        <v>0.25</v>
      </c>
      <c r="L559" s="10">
        <f>Drivers!$B$12</f>
        <v>0.45</v>
      </c>
      <c r="M559" s="37" cm="1">
        <f t="array" aca="1" ref="M559" ca="1">IF(ISBLANK($F559),"",INDEX(CVCompList[Design
'[h']],_xlfn.XMATCH($F559,CVCompList[items],0)))*I559</f>
        <v>0</v>
      </c>
      <c r="N559" s="37" cm="1">
        <f t="array" aca="1" ref="N559" ca="1">IF(ISBLANK($F559),"",INDEX(CVCompList[Construction
'[h']],_xlfn.XMATCH($F559,CVCompList[items],0)))*J559</f>
        <v>0</v>
      </c>
      <c r="O559" s="37" cm="1">
        <f t="array" aca="1" ref="O559" ca="1">IF(ISBLANK($F559),"",INDEX(CVCompList[Debug/Tryout '[h']],_xlfn.XMATCH($F559,CVCompList[items],0)))*J559</f>
        <v>0</v>
      </c>
      <c r="P559" s="37" cm="1">
        <f t="array" aca="1" ref="P559" ca="1">IF(ISBLANK($F559),"",INDEX(CVCompList[Installation
'[h']],_xlfn.XMATCH($F559,CVCompList[items],0)))*J559</f>
        <v>0</v>
      </c>
      <c r="Q559" s="37" cm="1">
        <f t="array" ref="Q559">IF(ISBLANK($F559),"",INDEX(CVCompList[Start up @ Client '[h']],_xlfn.XMATCH($F559,CVCompList[items],0)))*K559</f>
        <v>0</v>
      </c>
      <c r="R559" s="37" cm="1">
        <f t="array" ref="R559">IF(ISBLANK($F559),"",INDEX(CVCompList[Materail
Rate
 '[$/qua']],_xlfn.XMATCH($F559,CVCompList[items],0)))</f>
        <v>56</v>
      </c>
      <c r="S559" s="33">
        <f ca="1">M559*Drivers!$D$3</f>
        <v>0</v>
      </c>
      <c r="T559" s="33">
        <f ca="1">N559*Drivers!$D$3</f>
        <v>0</v>
      </c>
      <c r="U559" s="33">
        <f ca="1">O559*Drivers!$D$3</f>
        <v>0</v>
      </c>
      <c r="V559" s="33">
        <f ca="1">P559*Drivers!$D$3</f>
        <v>0</v>
      </c>
      <c r="W559" s="33">
        <f>Q559*Drivers!$D$3</f>
        <v>0</v>
      </c>
      <c r="X559" s="33">
        <f t="shared" ca="1" si="355"/>
        <v>56</v>
      </c>
      <c r="Y559" s="33">
        <f t="shared" ca="1" si="356"/>
        <v>56</v>
      </c>
      <c r="Z559">
        <f t="shared" ca="1" si="357"/>
        <v>0</v>
      </c>
      <c r="AA559">
        <f t="shared" ca="1" si="358"/>
        <v>0</v>
      </c>
      <c r="AB559">
        <f t="shared" ca="1" si="359"/>
        <v>0</v>
      </c>
      <c r="AC559">
        <f t="shared" ca="1" si="360"/>
        <v>0</v>
      </c>
      <c r="AD559">
        <f t="shared" si="360"/>
        <v>0</v>
      </c>
      <c r="AE559">
        <f t="shared" ca="1" si="361"/>
        <v>70</v>
      </c>
      <c r="AF559">
        <f t="shared" ca="1" si="362"/>
        <v>70</v>
      </c>
    </row>
    <row r="560" spans="1:32">
      <c r="A560" t="str" cm="1">
        <f t="array" ref="A560">IF(ISBLANK($F560),"",INDEX(CVCompList[ID],_xlfn.XMATCH($F560,CVCompList[items],0)))</f>
        <v>CE2929</v>
      </c>
      <c r="E560">
        <v>6</v>
      </c>
      <c r="F560" t="s">
        <v>3101</v>
      </c>
      <c r="G560">
        <v>1</v>
      </c>
      <c r="H560">
        <v>1</v>
      </c>
      <c r="I560">
        <f t="shared" ca="1" si="353"/>
        <v>1</v>
      </c>
      <c r="J560">
        <f t="shared" ca="1" si="354"/>
        <v>1</v>
      </c>
      <c r="K560" s="10">
        <f>Drivers!$B$11</f>
        <v>0.25</v>
      </c>
      <c r="L560" s="10">
        <f>Drivers!$B$12</f>
        <v>0.45</v>
      </c>
      <c r="M560" s="37" cm="1">
        <f t="array" aca="1" ref="M560" ca="1">IF(ISBLANK($F560),"",INDEX(CVCompList[Design
'[h']],_xlfn.XMATCH($F560,CVCompList[items],0)))*I560</f>
        <v>0</v>
      </c>
      <c r="N560" s="37" cm="1">
        <f t="array" aca="1" ref="N560" ca="1">IF(ISBLANK($F560),"",INDEX(CVCompList[Construction
'[h']],_xlfn.XMATCH($F560,CVCompList[items],0)))*J560</f>
        <v>0</v>
      </c>
      <c r="O560" s="37" cm="1">
        <f t="array" aca="1" ref="O560" ca="1">IF(ISBLANK($F560),"",INDEX(CVCompList[Debug/Tryout '[h']],_xlfn.XMATCH($F560,CVCompList[items],0)))*J560</f>
        <v>0</v>
      </c>
      <c r="P560" s="37" cm="1">
        <f t="array" aca="1" ref="P560" ca="1">IF(ISBLANK($F560),"",INDEX(CVCompList[Installation
'[h']],_xlfn.XMATCH($F560,CVCompList[items],0)))*J560</f>
        <v>0</v>
      </c>
      <c r="Q560" s="37" cm="1">
        <f t="array" ref="Q560">IF(ISBLANK($F560),"",INDEX(CVCompList[Start up @ Client '[h']],_xlfn.XMATCH($F560,CVCompList[items],0)))*K560</f>
        <v>0</v>
      </c>
      <c r="R560" s="37" cm="1">
        <f t="array" ref="R560">IF(ISBLANK($F560),"",INDEX(CVCompList[Materail
Rate
 '[$/qua']],_xlfn.XMATCH($F560,CVCompList[items],0)))</f>
        <v>867</v>
      </c>
      <c r="S560" s="33">
        <f ca="1">M560*Drivers!$D$3</f>
        <v>0</v>
      </c>
      <c r="T560" s="33">
        <f ca="1">N560*Drivers!$D$3</f>
        <v>0</v>
      </c>
      <c r="U560" s="33">
        <f ca="1">O560*Drivers!$D$3</f>
        <v>0</v>
      </c>
      <c r="V560" s="33">
        <f ca="1">P560*Drivers!$D$3</f>
        <v>0</v>
      </c>
      <c r="W560" s="33">
        <f>Q560*Drivers!$D$3</f>
        <v>0</v>
      </c>
      <c r="X560" s="33">
        <f t="shared" ca="1" si="355"/>
        <v>867</v>
      </c>
      <c r="Y560" s="33">
        <f t="shared" ca="1" si="356"/>
        <v>867</v>
      </c>
      <c r="Z560">
        <f t="shared" ca="1" si="357"/>
        <v>0</v>
      </c>
      <c r="AA560">
        <f t="shared" ca="1" si="358"/>
        <v>0</v>
      </c>
      <c r="AB560">
        <f t="shared" ca="1" si="359"/>
        <v>0</v>
      </c>
      <c r="AC560">
        <f t="shared" ca="1" si="360"/>
        <v>0</v>
      </c>
      <c r="AD560">
        <f t="shared" si="360"/>
        <v>0</v>
      </c>
      <c r="AE560">
        <f t="shared" ca="1" si="361"/>
        <v>1083.75</v>
      </c>
      <c r="AF560">
        <f t="shared" ca="1" si="362"/>
        <v>1083.75</v>
      </c>
    </row>
    <row r="561" spans="1:32">
      <c r="A561" t="str" cm="1">
        <f t="array" ref="A561">IF(ISBLANK($F561),"",INDEX(CVCompList[ID],_xlfn.XMATCH($F561,CVCompList[items],0)))</f>
        <v>CE2930</v>
      </c>
      <c r="E561">
        <v>7</v>
      </c>
      <c r="F561" t="s">
        <v>3102</v>
      </c>
      <c r="G561">
        <v>1</v>
      </c>
      <c r="H561">
        <v>1</v>
      </c>
      <c r="I561">
        <f t="shared" ca="1" si="353"/>
        <v>1</v>
      </c>
      <c r="J561">
        <f t="shared" ca="1" si="354"/>
        <v>1</v>
      </c>
      <c r="K561" s="10">
        <f>Drivers!$B$11</f>
        <v>0.25</v>
      </c>
      <c r="L561" s="10">
        <f>Drivers!$B$12</f>
        <v>0.45</v>
      </c>
      <c r="M561" s="37" cm="1">
        <f t="array" aca="1" ref="M561" ca="1">IF(ISBLANK($F561),"",INDEX(CVCompList[Design
'[h']],_xlfn.XMATCH($F561,CVCompList[items],0)))*I561</f>
        <v>0</v>
      </c>
      <c r="N561" s="37" cm="1">
        <f t="array" aca="1" ref="N561" ca="1">IF(ISBLANK($F561),"",INDEX(CVCompList[Construction
'[h']],_xlfn.XMATCH($F561,CVCompList[items],0)))*J561</f>
        <v>0</v>
      </c>
      <c r="O561" s="37" cm="1">
        <f t="array" aca="1" ref="O561" ca="1">IF(ISBLANK($F561),"",INDEX(CVCompList[Debug/Tryout '[h']],_xlfn.XMATCH($F561,CVCompList[items],0)))*J561</f>
        <v>0</v>
      </c>
      <c r="P561" s="37" cm="1">
        <f t="array" aca="1" ref="P561" ca="1">IF(ISBLANK($F561),"",INDEX(CVCompList[Installation
'[h']],_xlfn.XMATCH($F561,CVCompList[items],0)))*J561</f>
        <v>0</v>
      </c>
      <c r="Q561" s="37" cm="1">
        <f t="array" ref="Q561">IF(ISBLANK($F561),"",INDEX(CVCompList[Start up @ Client '[h']],_xlfn.XMATCH($F561,CVCompList[items],0)))*K561</f>
        <v>0</v>
      </c>
      <c r="R561" s="37" cm="1">
        <f t="array" ref="R561">IF(ISBLANK($F561),"",INDEX(CVCompList[Materail
Rate
 '[$/qua']],_xlfn.XMATCH($F561,CVCompList[items],0)))</f>
        <v>422</v>
      </c>
      <c r="S561" s="33">
        <f ca="1">M561*Drivers!$D$3</f>
        <v>0</v>
      </c>
      <c r="T561" s="33">
        <f ca="1">N561*Drivers!$D$3</f>
        <v>0</v>
      </c>
      <c r="U561" s="33">
        <f ca="1">O561*Drivers!$D$3</f>
        <v>0</v>
      </c>
      <c r="V561" s="33">
        <f ca="1">P561*Drivers!$D$3</f>
        <v>0</v>
      </c>
      <c r="W561" s="33">
        <f>Q561*Drivers!$D$3</f>
        <v>0</v>
      </c>
      <c r="X561" s="33">
        <f t="shared" ca="1" si="355"/>
        <v>422</v>
      </c>
      <c r="Y561" s="33">
        <f t="shared" ca="1" si="356"/>
        <v>422</v>
      </c>
      <c r="Z561">
        <f t="shared" ca="1" si="357"/>
        <v>0</v>
      </c>
      <c r="AA561">
        <f t="shared" ca="1" si="358"/>
        <v>0</v>
      </c>
      <c r="AB561">
        <f t="shared" ca="1" si="359"/>
        <v>0</v>
      </c>
      <c r="AC561">
        <f t="shared" ca="1" si="360"/>
        <v>0</v>
      </c>
      <c r="AD561">
        <f t="shared" si="360"/>
        <v>0</v>
      </c>
      <c r="AE561">
        <f t="shared" ca="1" si="361"/>
        <v>527.5</v>
      </c>
      <c r="AF561">
        <f t="shared" ca="1" si="362"/>
        <v>527.5</v>
      </c>
    </row>
    <row r="562" spans="1:32">
      <c r="A562" t="str" cm="1">
        <f t="array" ref="A562">IF(ISBLANK($F562),"",INDEX(CVCompList[ID],_xlfn.XMATCH($F562,CVCompList[items],0)))</f>
        <v>CE2931</v>
      </c>
      <c r="E562">
        <v>8</v>
      </c>
      <c r="F562" t="s">
        <v>3103</v>
      </c>
      <c r="G562">
        <v>1</v>
      </c>
      <c r="H562">
        <v>1</v>
      </c>
      <c r="I562">
        <f t="shared" ca="1" si="353"/>
        <v>1</v>
      </c>
      <c r="J562">
        <f t="shared" ca="1" si="354"/>
        <v>1</v>
      </c>
      <c r="K562" s="10">
        <f>Drivers!$B$11</f>
        <v>0.25</v>
      </c>
      <c r="L562" s="10">
        <f>Drivers!$B$12</f>
        <v>0.45</v>
      </c>
      <c r="M562" s="37" cm="1">
        <f t="array" aca="1" ref="M562" ca="1">IF(ISBLANK($F562),"",INDEX(CVCompList[Design
'[h']],_xlfn.XMATCH($F562,CVCompList[items],0)))*I562</f>
        <v>0</v>
      </c>
      <c r="N562" s="37" cm="1">
        <f t="array" aca="1" ref="N562" ca="1">IF(ISBLANK($F562),"",INDEX(CVCompList[Construction
'[h']],_xlfn.XMATCH($F562,CVCompList[items],0)))*J562</f>
        <v>0</v>
      </c>
      <c r="O562" s="37" cm="1">
        <f t="array" aca="1" ref="O562" ca="1">IF(ISBLANK($F562),"",INDEX(CVCompList[Debug/Tryout '[h']],_xlfn.XMATCH($F562,CVCompList[items],0)))*J562</f>
        <v>0</v>
      </c>
      <c r="P562" s="37" cm="1">
        <f t="array" aca="1" ref="P562" ca="1">IF(ISBLANK($F562),"",INDEX(CVCompList[Installation
'[h']],_xlfn.XMATCH($F562,CVCompList[items],0)))*J562</f>
        <v>0</v>
      </c>
      <c r="Q562" s="37" cm="1">
        <f t="array" ref="Q562">IF(ISBLANK($F562),"",INDEX(CVCompList[Start up @ Client '[h']],_xlfn.XMATCH($F562,CVCompList[items],0)))*K562</f>
        <v>0</v>
      </c>
      <c r="R562" s="37" cm="1">
        <f t="array" ref="R562">IF(ISBLANK($F562),"",INDEX(CVCompList[Materail
Rate
 '[$/qua']],_xlfn.XMATCH($F562,CVCompList[items],0)))</f>
        <v>422</v>
      </c>
      <c r="S562" s="33">
        <f ca="1">M562*Drivers!$D$3</f>
        <v>0</v>
      </c>
      <c r="T562" s="33">
        <f ca="1">N562*Drivers!$D$3</f>
        <v>0</v>
      </c>
      <c r="U562" s="33">
        <f ca="1">O562*Drivers!$D$3</f>
        <v>0</v>
      </c>
      <c r="V562" s="33">
        <f ca="1">P562*Drivers!$D$3</f>
        <v>0</v>
      </c>
      <c r="W562" s="33">
        <f>Q562*Drivers!$D$3</f>
        <v>0</v>
      </c>
      <c r="X562" s="33">
        <f t="shared" ca="1" si="355"/>
        <v>422</v>
      </c>
      <c r="Y562" s="33">
        <f t="shared" ca="1" si="356"/>
        <v>422</v>
      </c>
      <c r="Z562">
        <f t="shared" ca="1" si="357"/>
        <v>0</v>
      </c>
      <c r="AA562">
        <f t="shared" ca="1" si="358"/>
        <v>0</v>
      </c>
      <c r="AB562">
        <f t="shared" ca="1" si="359"/>
        <v>0</v>
      </c>
      <c r="AC562">
        <f t="shared" ca="1" si="360"/>
        <v>0</v>
      </c>
      <c r="AD562">
        <f t="shared" si="360"/>
        <v>0</v>
      </c>
      <c r="AE562">
        <f t="shared" ca="1" si="361"/>
        <v>527.5</v>
      </c>
      <c r="AF562">
        <f t="shared" ca="1" si="362"/>
        <v>527.5</v>
      </c>
    </row>
    <row r="563" spans="1:32">
      <c r="A563" t="str" cm="1">
        <f t="array" ref="A563">IF(ISBLANK($F563),"",INDEX(CVCompList[ID],_xlfn.XMATCH($F563,CVCompList[items],0)))</f>
        <v>CE2932</v>
      </c>
      <c r="E563">
        <v>9</v>
      </c>
      <c r="F563" t="s">
        <v>3104</v>
      </c>
      <c r="G563">
        <v>1</v>
      </c>
      <c r="H563">
        <v>1</v>
      </c>
      <c r="I563">
        <f t="shared" ca="1" si="353"/>
        <v>1</v>
      </c>
      <c r="J563">
        <f t="shared" ca="1" si="354"/>
        <v>1</v>
      </c>
      <c r="K563" s="10">
        <f>Drivers!$B$11</f>
        <v>0.25</v>
      </c>
      <c r="L563" s="10">
        <f>Drivers!$B$12</f>
        <v>0.45</v>
      </c>
      <c r="M563" s="37" cm="1">
        <f t="array" aca="1" ref="M563" ca="1">IF(ISBLANK($F563),"",INDEX(CVCompList[Design
'[h']],_xlfn.XMATCH($F563,CVCompList[items],0)))*I563</f>
        <v>0</v>
      </c>
      <c r="N563" s="37" cm="1">
        <f t="array" aca="1" ref="N563" ca="1">IF(ISBLANK($F563),"",INDEX(CVCompList[Construction
'[h']],_xlfn.XMATCH($F563,CVCompList[items],0)))*J563</f>
        <v>0</v>
      </c>
      <c r="O563" s="37" cm="1">
        <f t="array" aca="1" ref="O563" ca="1">IF(ISBLANK($F563),"",INDEX(CVCompList[Debug/Tryout '[h']],_xlfn.XMATCH($F563,CVCompList[items],0)))*J563</f>
        <v>0</v>
      </c>
      <c r="P563" s="37" cm="1">
        <f t="array" aca="1" ref="P563" ca="1">IF(ISBLANK($F563),"",INDEX(CVCompList[Installation
'[h']],_xlfn.XMATCH($F563,CVCompList[items],0)))*J563</f>
        <v>0</v>
      </c>
      <c r="Q563" s="37" cm="1">
        <f t="array" ref="Q563">IF(ISBLANK($F563),"",INDEX(CVCompList[Start up @ Client '[h']],_xlfn.XMATCH($F563,CVCompList[items],0)))*K563</f>
        <v>0</v>
      </c>
      <c r="R563" s="37" cm="1">
        <f t="array" ref="R563">IF(ISBLANK($F563),"",INDEX(CVCompList[Materail
Rate
 '[$/qua']],_xlfn.XMATCH($F563,CVCompList[items],0)))</f>
        <v>265</v>
      </c>
      <c r="S563" s="33">
        <f ca="1">M563*Drivers!$D$3</f>
        <v>0</v>
      </c>
      <c r="T563" s="33">
        <f ca="1">N563*Drivers!$D$3</f>
        <v>0</v>
      </c>
      <c r="U563" s="33">
        <f ca="1">O563*Drivers!$D$3</f>
        <v>0</v>
      </c>
      <c r="V563" s="33">
        <f ca="1">P563*Drivers!$D$3</f>
        <v>0</v>
      </c>
      <c r="W563" s="33">
        <f>Q563*Drivers!$D$3</f>
        <v>0</v>
      </c>
      <c r="X563" s="33">
        <f t="shared" ca="1" si="355"/>
        <v>265</v>
      </c>
      <c r="Y563" s="33">
        <f t="shared" ca="1" si="356"/>
        <v>265</v>
      </c>
      <c r="Z563">
        <f t="shared" ca="1" si="357"/>
        <v>0</v>
      </c>
      <c r="AA563">
        <f t="shared" ca="1" si="358"/>
        <v>0</v>
      </c>
      <c r="AB563">
        <f t="shared" ca="1" si="359"/>
        <v>0</v>
      </c>
      <c r="AC563">
        <f t="shared" ca="1" si="360"/>
        <v>0</v>
      </c>
      <c r="AD563">
        <f t="shared" si="360"/>
        <v>0</v>
      </c>
      <c r="AE563">
        <f t="shared" ca="1" si="361"/>
        <v>331.25</v>
      </c>
      <c r="AF563">
        <f t="shared" ca="1" si="362"/>
        <v>331.25</v>
      </c>
    </row>
    <row r="564" spans="1:32">
      <c r="A564" t="str" cm="1">
        <f t="array" ref="A564">IF(ISBLANK($F564),"",INDEX(CVCompList[ID],_xlfn.XMATCH($F564,CVCompList[items],0)))</f>
        <v>CE2933</v>
      </c>
      <c r="E564">
        <v>10</v>
      </c>
      <c r="F564" t="s">
        <v>3105</v>
      </c>
      <c r="G564">
        <v>1</v>
      </c>
      <c r="H564">
        <v>1</v>
      </c>
      <c r="I564">
        <f t="shared" ca="1" si="353"/>
        <v>1</v>
      </c>
      <c r="J564">
        <f t="shared" ca="1" si="354"/>
        <v>1</v>
      </c>
      <c r="K564" s="10">
        <f>Drivers!$B$11</f>
        <v>0.25</v>
      </c>
      <c r="L564" s="10">
        <f>Drivers!$B$12</f>
        <v>0.45</v>
      </c>
      <c r="M564" s="37" cm="1">
        <f t="array" aca="1" ref="M564" ca="1">IF(ISBLANK($F564),"",INDEX(CVCompList[Design
'[h']],_xlfn.XMATCH($F564,CVCompList[items],0)))*I564</f>
        <v>0</v>
      </c>
      <c r="N564" s="37" cm="1">
        <f t="array" aca="1" ref="N564" ca="1">IF(ISBLANK($F564),"",INDEX(CVCompList[Construction
'[h']],_xlfn.XMATCH($F564,CVCompList[items],0)))*J564</f>
        <v>0</v>
      </c>
      <c r="O564" s="37" cm="1">
        <f t="array" aca="1" ref="O564" ca="1">IF(ISBLANK($F564),"",INDEX(CVCompList[Debug/Tryout '[h']],_xlfn.XMATCH($F564,CVCompList[items],0)))*J564</f>
        <v>0</v>
      </c>
      <c r="P564" s="37" cm="1">
        <f t="array" aca="1" ref="P564" ca="1">IF(ISBLANK($F564),"",INDEX(CVCompList[Installation
'[h']],_xlfn.XMATCH($F564,CVCompList[items],0)))*J564</f>
        <v>0</v>
      </c>
      <c r="Q564" s="37" cm="1">
        <f t="array" ref="Q564">IF(ISBLANK($F564),"",INDEX(CVCompList[Start up @ Client '[h']],_xlfn.XMATCH($F564,CVCompList[items],0)))*K564</f>
        <v>0</v>
      </c>
      <c r="R564" s="37" cm="1">
        <f t="array" ref="R564">IF(ISBLANK($F564),"",INDEX(CVCompList[Materail
Rate
 '[$/qua']],_xlfn.XMATCH($F564,CVCompList[items],0)))</f>
        <v>1056</v>
      </c>
      <c r="S564" s="33">
        <f ca="1">M564*Drivers!$D$3</f>
        <v>0</v>
      </c>
      <c r="T564" s="33">
        <f ca="1">N564*Drivers!$D$3</f>
        <v>0</v>
      </c>
      <c r="U564" s="33">
        <f ca="1">O564*Drivers!$D$3</f>
        <v>0</v>
      </c>
      <c r="V564" s="33">
        <f ca="1">P564*Drivers!$D$3</f>
        <v>0</v>
      </c>
      <c r="W564" s="33">
        <f>Q564*Drivers!$D$3</f>
        <v>0</v>
      </c>
      <c r="X564" s="33">
        <f t="shared" ca="1" si="355"/>
        <v>1056</v>
      </c>
      <c r="Y564" s="33">
        <f t="shared" ca="1" si="356"/>
        <v>1056</v>
      </c>
      <c r="Z564">
        <f t="shared" ca="1" si="357"/>
        <v>0</v>
      </c>
      <c r="AA564">
        <f t="shared" ca="1" si="358"/>
        <v>0</v>
      </c>
      <c r="AB564">
        <f t="shared" ca="1" si="359"/>
        <v>0</v>
      </c>
      <c r="AC564">
        <f t="shared" ca="1" si="360"/>
        <v>0</v>
      </c>
      <c r="AD564">
        <f t="shared" si="360"/>
        <v>0</v>
      </c>
      <c r="AE564">
        <f t="shared" ca="1" si="361"/>
        <v>1320</v>
      </c>
      <c r="AF564">
        <f t="shared" ca="1" si="362"/>
        <v>1320</v>
      </c>
    </row>
    <row r="565" spans="1:32">
      <c r="A565" t="str" cm="1">
        <f t="array" ref="A565">IF(ISBLANK($F565),"",INDEX(CVCompList[ID],_xlfn.XMATCH($F565,CVCompList[items],0)))</f>
        <v>CE2934</v>
      </c>
      <c r="E565">
        <v>11</v>
      </c>
      <c r="F565" t="s">
        <v>3106</v>
      </c>
      <c r="G565">
        <v>1</v>
      </c>
      <c r="H565">
        <v>1</v>
      </c>
      <c r="I565">
        <f t="shared" ca="1" si="353"/>
        <v>1</v>
      </c>
      <c r="J565">
        <f t="shared" ca="1" si="354"/>
        <v>1</v>
      </c>
      <c r="K565" s="10">
        <f>Drivers!$B$11</f>
        <v>0.25</v>
      </c>
      <c r="L565" s="10">
        <f>Drivers!$B$12</f>
        <v>0.45</v>
      </c>
      <c r="M565" s="37" cm="1">
        <f t="array" aca="1" ref="M565" ca="1">IF(ISBLANK($F565),"",INDEX(CVCompList[Design
'[h']],_xlfn.XMATCH($F565,CVCompList[items],0)))*I565</f>
        <v>0</v>
      </c>
      <c r="N565" s="37" cm="1">
        <f t="array" aca="1" ref="N565" ca="1">IF(ISBLANK($F565),"",INDEX(CVCompList[Construction
'[h']],_xlfn.XMATCH($F565,CVCompList[items],0)))*J565</f>
        <v>0</v>
      </c>
      <c r="O565" s="37" cm="1">
        <f t="array" aca="1" ref="O565" ca="1">IF(ISBLANK($F565),"",INDEX(CVCompList[Debug/Tryout '[h']],_xlfn.XMATCH($F565,CVCompList[items],0)))*J565</f>
        <v>0</v>
      </c>
      <c r="P565" s="37" cm="1">
        <f t="array" aca="1" ref="P565" ca="1">IF(ISBLANK($F565),"",INDEX(CVCompList[Installation
'[h']],_xlfn.XMATCH($F565,CVCompList[items],0)))*J565</f>
        <v>0</v>
      </c>
      <c r="Q565" s="37" cm="1">
        <f t="array" ref="Q565">IF(ISBLANK($F565),"",INDEX(CVCompList[Start up @ Client '[h']],_xlfn.XMATCH($F565,CVCompList[items],0)))*K565</f>
        <v>0</v>
      </c>
      <c r="R565" s="37" cm="1">
        <f t="array" ref="R565">IF(ISBLANK($F565),"",INDEX(CVCompList[Materail
Rate
 '[$/qua']],_xlfn.XMATCH($F565,CVCompList[items],0)))</f>
        <v>1015</v>
      </c>
      <c r="S565" s="33">
        <f ca="1">M565*Drivers!$D$3</f>
        <v>0</v>
      </c>
      <c r="T565" s="33">
        <f ca="1">N565*Drivers!$D$3</f>
        <v>0</v>
      </c>
      <c r="U565" s="33">
        <f ca="1">O565*Drivers!$D$3</f>
        <v>0</v>
      </c>
      <c r="V565" s="33">
        <f ca="1">P565*Drivers!$D$3</f>
        <v>0</v>
      </c>
      <c r="W565" s="33">
        <f>Q565*Drivers!$D$3</f>
        <v>0</v>
      </c>
      <c r="X565" s="33">
        <f t="shared" ca="1" si="355"/>
        <v>1015</v>
      </c>
      <c r="Y565" s="33">
        <f t="shared" ca="1" si="356"/>
        <v>1015</v>
      </c>
      <c r="Z565">
        <f t="shared" ca="1" si="357"/>
        <v>0</v>
      </c>
      <c r="AA565">
        <f t="shared" ca="1" si="358"/>
        <v>0</v>
      </c>
      <c r="AB565">
        <f t="shared" ca="1" si="359"/>
        <v>0</v>
      </c>
      <c r="AC565">
        <f t="shared" ca="1" si="360"/>
        <v>0</v>
      </c>
      <c r="AD565">
        <f t="shared" si="360"/>
        <v>0</v>
      </c>
      <c r="AE565">
        <f t="shared" ca="1" si="361"/>
        <v>1268.75</v>
      </c>
      <c r="AF565">
        <f t="shared" ca="1" si="362"/>
        <v>1268.75</v>
      </c>
    </row>
    <row r="566" spans="1:32">
      <c r="A566" t="str" cm="1">
        <f t="array" ref="A566">IF(ISBLANK($F566),"",INDEX(CVCompList[ID],_xlfn.XMATCH($F566,CVCompList[items],0)))</f>
        <v>CE2935</v>
      </c>
      <c r="E566">
        <v>12</v>
      </c>
      <c r="F566" t="s">
        <v>3107</v>
      </c>
      <c r="G566">
        <v>1</v>
      </c>
      <c r="H566">
        <v>1</v>
      </c>
      <c r="I566">
        <f t="shared" ca="1" si="353"/>
        <v>1</v>
      </c>
      <c r="J566">
        <f t="shared" ca="1" si="354"/>
        <v>1</v>
      </c>
      <c r="K566" s="10">
        <f>Drivers!$B$11</f>
        <v>0.25</v>
      </c>
      <c r="L566" s="10">
        <f>Drivers!$B$12</f>
        <v>0.45</v>
      </c>
      <c r="M566" s="37" cm="1">
        <f t="array" aca="1" ref="M566" ca="1">IF(ISBLANK($F566),"",INDEX(CVCompList[Design
'[h']],_xlfn.XMATCH($F566,CVCompList[items],0)))*I566</f>
        <v>0</v>
      </c>
      <c r="N566" s="37" cm="1">
        <f t="array" aca="1" ref="N566" ca="1">IF(ISBLANK($F566),"",INDEX(CVCompList[Construction
'[h']],_xlfn.XMATCH($F566,CVCompList[items],0)))*J566</f>
        <v>0</v>
      </c>
      <c r="O566" s="37" cm="1">
        <f t="array" aca="1" ref="O566" ca="1">IF(ISBLANK($F566),"",INDEX(CVCompList[Debug/Tryout '[h']],_xlfn.XMATCH($F566,CVCompList[items],0)))*J566</f>
        <v>0</v>
      </c>
      <c r="P566" s="37" cm="1">
        <f t="array" aca="1" ref="P566" ca="1">IF(ISBLANK($F566),"",INDEX(CVCompList[Installation
'[h']],_xlfn.XMATCH($F566,CVCompList[items],0)))*J566</f>
        <v>0</v>
      </c>
      <c r="Q566" s="37" cm="1">
        <f t="array" ref="Q566">IF(ISBLANK($F566),"",INDEX(CVCompList[Start up @ Client '[h']],_xlfn.XMATCH($F566,CVCompList[items],0)))*K566</f>
        <v>0</v>
      </c>
      <c r="R566" s="37" cm="1">
        <f t="array" ref="R566">IF(ISBLANK($F566),"",INDEX(CVCompList[Materail
Rate
 '[$/qua']],_xlfn.XMATCH($F566,CVCompList[items],0)))</f>
        <v>347</v>
      </c>
      <c r="S566" s="33">
        <f ca="1">M566*Drivers!$D$3</f>
        <v>0</v>
      </c>
      <c r="T566" s="33">
        <f ca="1">N566*Drivers!$D$3</f>
        <v>0</v>
      </c>
      <c r="U566" s="33">
        <f ca="1">O566*Drivers!$D$3</f>
        <v>0</v>
      </c>
      <c r="V566" s="33">
        <f ca="1">P566*Drivers!$D$3</f>
        <v>0</v>
      </c>
      <c r="W566" s="33">
        <f>Q566*Drivers!$D$3</f>
        <v>0</v>
      </c>
      <c r="X566" s="33">
        <f t="shared" ca="1" si="355"/>
        <v>347</v>
      </c>
      <c r="Y566" s="33">
        <f t="shared" ca="1" si="356"/>
        <v>347</v>
      </c>
      <c r="Z566">
        <f t="shared" ca="1" si="357"/>
        <v>0</v>
      </c>
      <c r="AA566">
        <f t="shared" ca="1" si="358"/>
        <v>0</v>
      </c>
      <c r="AB566">
        <f t="shared" ca="1" si="359"/>
        <v>0</v>
      </c>
      <c r="AC566">
        <f t="shared" ca="1" si="360"/>
        <v>0</v>
      </c>
      <c r="AD566">
        <f t="shared" si="360"/>
        <v>0</v>
      </c>
      <c r="AE566">
        <f t="shared" ca="1" si="361"/>
        <v>433.75</v>
      </c>
      <c r="AF566">
        <f t="shared" ca="1" si="362"/>
        <v>433.75</v>
      </c>
    </row>
    <row r="567" spans="1:32">
      <c r="A567" t="str" cm="1">
        <f t="array" ref="A567">IF(ISBLANK($F567),"",INDEX(CVCompList[ID],_xlfn.XMATCH($F567,CVCompList[items],0)))</f>
        <v>CE2936</v>
      </c>
      <c r="E567">
        <v>13</v>
      </c>
      <c r="F567" t="s">
        <v>3108</v>
      </c>
      <c r="G567">
        <v>1</v>
      </c>
      <c r="H567">
        <v>1</v>
      </c>
      <c r="I567">
        <f t="shared" ca="1" si="353"/>
        <v>1</v>
      </c>
      <c r="J567">
        <f t="shared" ca="1" si="354"/>
        <v>1</v>
      </c>
      <c r="K567" s="10">
        <f>Drivers!$B$11</f>
        <v>0.25</v>
      </c>
      <c r="L567" s="10">
        <f>Drivers!$B$12</f>
        <v>0.45</v>
      </c>
      <c r="M567" s="37" cm="1">
        <f t="array" aca="1" ref="M567" ca="1">IF(ISBLANK($F567),"",INDEX(CVCompList[Design
'[h']],_xlfn.XMATCH($F567,CVCompList[items],0)))*I567</f>
        <v>0</v>
      </c>
      <c r="N567" s="37" cm="1">
        <f t="array" aca="1" ref="N567" ca="1">IF(ISBLANK($F567),"",INDEX(CVCompList[Construction
'[h']],_xlfn.XMATCH($F567,CVCompList[items],0)))*J567</f>
        <v>0</v>
      </c>
      <c r="O567" s="37" cm="1">
        <f t="array" aca="1" ref="O567" ca="1">IF(ISBLANK($F567),"",INDEX(CVCompList[Debug/Tryout '[h']],_xlfn.XMATCH($F567,CVCompList[items],0)))*J567</f>
        <v>0</v>
      </c>
      <c r="P567" s="37" cm="1">
        <f t="array" aca="1" ref="P567" ca="1">IF(ISBLANK($F567),"",INDEX(CVCompList[Installation
'[h']],_xlfn.XMATCH($F567,CVCompList[items],0)))*J567</f>
        <v>0</v>
      </c>
      <c r="Q567" s="37" cm="1">
        <f t="array" ref="Q567">IF(ISBLANK($F567),"",INDEX(CVCompList[Start up @ Client '[h']],_xlfn.XMATCH($F567,CVCompList[items],0)))*K567</f>
        <v>0</v>
      </c>
      <c r="R567" s="37" cm="1">
        <f t="array" ref="R567">IF(ISBLANK($F567),"",INDEX(CVCompList[Materail
Rate
 '[$/qua']],_xlfn.XMATCH($F567,CVCompList[items],0)))</f>
        <v>320</v>
      </c>
      <c r="S567" s="33">
        <f ca="1">M567*Drivers!$D$3</f>
        <v>0</v>
      </c>
      <c r="T567" s="33">
        <f ca="1">N567*Drivers!$D$3</f>
        <v>0</v>
      </c>
      <c r="U567" s="33">
        <f ca="1">O567*Drivers!$D$3</f>
        <v>0</v>
      </c>
      <c r="V567" s="33">
        <f ca="1">P567*Drivers!$D$3</f>
        <v>0</v>
      </c>
      <c r="W567" s="33">
        <f>Q567*Drivers!$D$3</f>
        <v>0</v>
      </c>
      <c r="X567" s="33">
        <f t="shared" ca="1" si="355"/>
        <v>320</v>
      </c>
      <c r="Y567" s="33">
        <f t="shared" ca="1" si="356"/>
        <v>320</v>
      </c>
      <c r="Z567">
        <f t="shared" ca="1" si="357"/>
        <v>0</v>
      </c>
      <c r="AA567">
        <f t="shared" ca="1" si="358"/>
        <v>0</v>
      </c>
      <c r="AB567">
        <f t="shared" ca="1" si="359"/>
        <v>0</v>
      </c>
      <c r="AC567">
        <f t="shared" ca="1" si="360"/>
        <v>0</v>
      </c>
      <c r="AD567">
        <f t="shared" si="360"/>
        <v>0</v>
      </c>
      <c r="AE567">
        <f t="shared" ca="1" si="361"/>
        <v>400</v>
      </c>
      <c r="AF567">
        <f t="shared" ca="1" si="362"/>
        <v>400</v>
      </c>
    </row>
    <row r="568" spans="1:32" ht="57.35">
      <c r="A568" t="str" cm="1">
        <f t="array" ref="A568">IF(ISBLANK($F568),"",INDEX(CVCompList[ID],_xlfn.XMATCH($F568,CVCompList[items],0)))</f>
        <v>CE2937</v>
      </c>
      <c r="E568">
        <v>14</v>
      </c>
      <c r="F568" s="1" t="s">
        <v>3109</v>
      </c>
      <c r="G568">
        <v>1</v>
      </c>
      <c r="H568">
        <v>1</v>
      </c>
      <c r="I568">
        <f t="shared" ca="1" si="353"/>
        <v>1</v>
      </c>
      <c r="J568">
        <f t="shared" ca="1" si="354"/>
        <v>1</v>
      </c>
      <c r="K568" s="10">
        <f>Drivers!$B$11</f>
        <v>0.25</v>
      </c>
      <c r="L568" s="10">
        <f>Drivers!$B$12</f>
        <v>0.45</v>
      </c>
      <c r="M568" s="37" cm="1">
        <f t="array" aca="1" ref="M568" ca="1">IF(ISBLANK($F568),"",INDEX(CVCompList[Design
'[h']],_xlfn.XMATCH($F568,CVCompList[items],0)))*I568</f>
        <v>0</v>
      </c>
      <c r="N568" s="37" cm="1">
        <f t="array" aca="1" ref="N568" ca="1">IF(ISBLANK($F568),"",INDEX(CVCompList[Construction
'[h']],_xlfn.XMATCH($F568,CVCompList[items],0)))*J568</f>
        <v>16.100000000000001</v>
      </c>
      <c r="O568" s="37" cm="1">
        <f t="array" aca="1" ref="O568" ca="1">IF(ISBLANK($F568),"",INDEX(CVCompList[Debug/Tryout '[h']],_xlfn.XMATCH($F568,CVCompList[items],0)))*J568</f>
        <v>0</v>
      </c>
      <c r="P568" s="37" cm="1">
        <f t="array" aca="1" ref="P568" ca="1">IF(ISBLANK($F568),"",INDEX(CVCompList[Installation
'[h']],_xlfn.XMATCH($F568,CVCompList[items],0)))*J568</f>
        <v>16.100000000000001</v>
      </c>
      <c r="Q568" s="37" cm="1">
        <f t="array" ref="Q568">IF(ISBLANK($F568),"",INDEX(CVCompList[Start up @ Client '[h']],_xlfn.XMATCH($F568,CVCompList[items],0)))*K568</f>
        <v>0</v>
      </c>
      <c r="R568" s="37" cm="1">
        <f t="array" ref="R568">IF(ISBLANK($F568),"",INDEX(CVCompList[Materail
Rate
 '[$/qua']],_xlfn.XMATCH($F568,CVCompList[items],0)))</f>
        <v>9929</v>
      </c>
      <c r="S568" s="33">
        <f ca="1">M568*Drivers!$D$3</f>
        <v>0</v>
      </c>
      <c r="T568" s="33">
        <f ca="1">N568*Drivers!$D$3</f>
        <v>1046.5</v>
      </c>
      <c r="U568" s="33">
        <f ca="1">O568*Drivers!$D$3</f>
        <v>0</v>
      </c>
      <c r="V568" s="33">
        <f ca="1">P568*Drivers!$D$3</f>
        <v>1046.5</v>
      </c>
      <c r="W568" s="33">
        <f>Q568*Drivers!$D$3</f>
        <v>0</v>
      </c>
      <c r="X568" s="33">
        <f t="shared" ca="1" si="355"/>
        <v>9929</v>
      </c>
      <c r="Y568" s="33">
        <f t="shared" ca="1" si="356"/>
        <v>12022</v>
      </c>
      <c r="Z568">
        <f t="shared" ca="1" si="357"/>
        <v>0</v>
      </c>
      <c r="AA568">
        <f t="shared" ca="1" si="358"/>
        <v>1517.425</v>
      </c>
      <c r="AB568">
        <f t="shared" ca="1" si="359"/>
        <v>0</v>
      </c>
      <c r="AC568">
        <f t="shared" ca="1" si="360"/>
        <v>1517.425</v>
      </c>
      <c r="AD568">
        <f t="shared" si="360"/>
        <v>0</v>
      </c>
      <c r="AE568">
        <f t="shared" ca="1" si="361"/>
        <v>12411.25</v>
      </c>
      <c r="AF568">
        <f t="shared" ca="1" si="362"/>
        <v>15446.1</v>
      </c>
    </row>
    <row r="569" spans="1:32">
      <c r="A569" t="str" cm="1">
        <f t="array" ref="A569">IF(ISBLANK($F569),"",INDEX(CVCompList[ID],_xlfn.XMATCH($F569,CVCompList[items],0)))</f>
        <v>CE2884</v>
      </c>
      <c r="E569">
        <v>15</v>
      </c>
      <c r="F569" t="s">
        <v>3056</v>
      </c>
      <c r="G569">
        <v>1</v>
      </c>
      <c r="H569">
        <v>1</v>
      </c>
      <c r="I569">
        <f t="shared" ca="1" si="353"/>
        <v>1</v>
      </c>
      <c r="J569">
        <f t="shared" ca="1" si="354"/>
        <v>1</v>
      </c>
      <c r="K569" s="10">
        <f>Drivers!$B$11</f>
        <v>0.25</v>
      </c>
      <c r="L569" s="10">
        <f>Drivers!$B$12</f>
        <v>0.45</v>
      </c>
      <c r="M569" s="37" cm="1">
        <f t="array" aca="1" ref="M569" ca="1">IF(ISBLANK($F569),"",INDEX(CVCompList[Design
'[h']],_xlfn.XMATCH($F569,CVCompList[items],0)))*I569</f>
        <v>0</v>
      </c>
      <c r="N569" s="37" cm="1">
        <f t="array" aca="1" ref="N569" ca="1">IF(ISBLANK($F569),"",INDEX(CVCompList[Construction
'[h']],_xlfn.XMATCH($F569,CVCompList[items],0)))*J569</f>
        <v>0</v>
      </c>
      <c r="O569" s="37" cm="1">
        <f t="array" aca="1" ref="O569" ca="1">IF(ISBLANK($F569),"",INDEX(CVCompList[Debug/Tryout '[h']],_xlfn.XMATCH($F569,CVCompList[items],0)))*J569</f>
        <v>0</v>
      </c>
      <c r="P569" s="37" cm="1">
        <f t="array" aca="1" ref="P569" ca="1">IF(ISBLANK($F569),"",INDEX(CVCompList[Installation
'[h']],_xlfn.XMATCH($F569,CVCompList[items],0)))*J569</f>
        <v>0</v>
      </c>
      <c r="Q569" s="37" cm="1">
        <f t="array" ref="Q569">IF(ISBLANK($F569),"",INDEX(CVCompList[Start up @ Client '[h']],_xlfn.XMATCH($F569,CVCompList[items],0)))*K569</f>
        <v>0</v>
      </c>
      <c r="R569" s="37" cm="1">
        <f t="array" ref="R569">IF(ISBLANK($F569),"",INDEX(CVCompList[Materail
Rate
 '[$/qua']],_xlfn.XMATCH($F569,CVCompList[items],0)))</f>
        <v>95</v>
      </c>
      <c r="S569" s="33">
        <f ca="1">M569*Drivers!$D$3</f>
        <v>0</v>
      </c>
      <c r="T569" s="33">
        <f ca="1">N569*Drivers!$D$3</f>
        <v>0</v>
      </c>
      <c r="U569" s="33">
        <f ca="1">O569*Drivers!$D$3</f>
        <v>0</v>
      </c>
      <c r="V569" s="33">
        <f ca="1">P569*Drivers!$D$3</f>
        <v>0</v>
      </c>
      <c r="W569" s="33">
        <f>Q569*Drivers!$D$3</f>
        <v>0</v>
      </c>
      <c r="X569" s="33">
        <f t="shared" ca="1" si="355"/>
        <v>95</v>
      </c>
      <c r="Y569" s="33">
        <f t="shared" ca="1" si="356"/>
        <v>95</v>
      </c>
      <c r="Z569">
        <f t="shared" ca="1" si="357"/>
        <v>0</v>
      </c>
      <c r="AA569">
        <f t="shared" ca="1" si="358"/>
        <v>0</v>
      </c>
      <c r="AB569">
        <f t="shared" ca="1" si="359"/>
        <v>0</v>
      </c>
      <c r="AC569">
        <f t="shared" ca="1" si="360"/>
        <v>0</v>
      </c>
      <c r="AD569">
        <f t="shared" si="360"/>
        <v>0</v>
      </c>
      <c r="AE569">
        <f t="shared" ca="1" si="361"/>
        <v>118.75</v>
      </c>
      <c r="AF569">
        <f t="shared" ca="1" si="362"/>
        <v>118.75</v>
      </c>
    </row>
    <row r="570" spans="1:32" s="7" customFormat="1">
      <c r="B570" s="7" t="s">
        <v>3198</v>
      </c>
      <c r="C570" s="7">
        <v>1</v>
      </c>
      <c r="D570" s="7">
        <v>1</v>
      </c>
      <c r="K570" s="18"/>
      <c r="L570" s="18"/>
      <c r="M570" s="36">
        <f ca="1">SUM(M571:M576)</f>
        <v>0</v>
      </c>
      <c r="N570" s="36">
        <f ca="1">SUM(N571:N576)</f>
        <v>0</v>
      </c>
      <c r="O570" s="36">
        <f ca="1">SUM(O571:O576)</f>
        <v>0</v>
      </c>
      <c r="P570" s="36">
        <f ca="1">SUM(P571:P576)</f>
        <v>0</v>
      </c>
      <c r="Q570" s="36">
        <f>SUM(Q571:Q576)</f>
        <v>0</v>
      </c>
      <c r="R570" s="36"/>
      <c r="S570" s="35">
        <f t="shared" ref="S570:AF570" ca="1" si="363">SUM(S571:S576)</f>
        <v>0</v>
      </c>
      <c r="T570" s="35">
        <f t="shared" ca="1" si="363"/>
        <v>0</v>
      </c>
      <c r="U570" s="35">
        <f ca="1">SUM(U571:U576)</f>
        <v>0</v>
      </c>
      <c r="V570" s="35">
        <f t="shared" ca="1" si="363"/>
        <v>0</v>
      </c>
      <c r="W570" s="35">
        <f>SUM(W571:W576)</f>
        <v>0</v>
      </c>
      <c r="X570" s="35">
        <f t="shared" ca="1" si="363"/>
        <v>16157.9</v>
      </c>
      <c r="Y570" s="35">
        <f t="shared" ca="1" si="363"/>
        <v>16157.9</v>
      </c>
      <c r="Z570" s="7">
        <f t="shared" ca="1" si="363"/>
        <v>0</v>
      </c>
      <c r="AA570" s="7">
        <f t="shared" ca="1" si="363"/>
        <v>0</v>
      </c>
      <c r="AB570" s="7">
        <f ca="1">SUM(AB571:AB576)</f>
        <v>0</v>
      </c>
      <c r="AC570" s="7">
        <f t="shared" ca="1" si="363"/>
        <v>0</v>
      </c>
      <c r="AD570" s="7">
        <f>SUM(AD571:AD576)</f>
        <v>0</v>
      </c>
      <c r="AE570" s="7">
        <f t="shared" ca="1" si="363"/>
        <v>20197.375</v>
      </c>
      <c r="AF570" s="7">
        <f t="shared" ca="1" si="363"/>
        <v>20197.375</v>
      </c>
    </row>
    <row r="571" spans="1:32">
      <c r="A571" t="str" cm="1">
        <f t="array" ref="A571">IF(ISBLANK($F571),"",INDEX(CVCompList[ID],_xlfn.XMATCH($F571,CVCompList[items],0)))</f>
        <v>CE2885</v>
      </c>
      <c r="E571">
        <v>1</v>
      </c>
      <c r="F571" t="s">
        <v>3057</v>
      </c>
      <c r="G571">
        <v>1</v>
      </c>
      <c r="H571">
        <v>1</v>
      </c>
      <c r="I571">
        <f t="shared" ref="I571:I576" ca="1" si="364">IF(ISBLANK(G571),"",G571*OFFSET(I571,-E571,-6))</f>
        <v>1</v>
      </c>
      <c r="J571">
        <f t="shared" ref="J571:J576" ca="1" si="365">IF(ISBLANK(H571),"",H571*OFFSET(J571,-E571,-6))</f>
        <v>1</v>
      </c>
      <c r="K571" s="10">
        <f>Drivers!$B$11</f>
        <v>0.25</v>
      </c>
      <c r="L571" s="10">
        <f>Drivers!$B$12</f>
        <v>0.45</v>
      </c>
      <c r="M571" s="37" cm="1">
        <f t="array" aca="1" ref="M571" ca="1">IF(ISBLANK($F571),"",INDEX(CVCompList[Design
'[h']],_xlfn.XMATCH($F571,CVCompList[items],0)))*I571</f>
        <v>0</v>
      </c>
      <c r="N571" s="37" cm="1">
        <f t="array" aca="1" ref="N571" ca="1">IF(ISBLANK($F571),"",INDEX(CVCompList[Construction
'[h']],_xlfn.XMATCH($F571,CVCompList[items],0)))*J571</f>
        <v>0</v>
      </c>
      <c r="O571" s="37" cm="1">
        <f t="array" aca="1" ref="O571" ca="1">IF(ISBLANK($F571),"",INDEX(CVCompList[Debug/Tryout '[h']],_xlfn.XMATCH($F571,CVCompList[items],0)))*J571</f>
        <v>0</v>
      </c>
      <c r="P571" s="37" cm="1">
        <f t="array" aca="1" ref="P571" ca="1">IF(ISBLANK($F571),"",INDEX(CVCompList[Installation
'[h']],_xlfn.XMATCH($F571,CVCompList[items],0)))*J571</f>
        <v>0</v>
      </c>
      <c r="Q571" s="37" cm="1">
        <f t="array" ref="Q571">IF(ISBLANK($F571),"",INDEX(CVCompList[Start up @ Client '[h']],_xlfn.XMATCH($F571,CVCompList[items],0)))*K571</f>
        <v>0</v>
      </c>
      <c r="R571" s="37" cm="1">
        <f t="array" ref="R571">IF(ISBLANK($F571),"",INDEX(CVCompList[Materail
Rate
 '[$/qua']],_xlfn.XMATCH($F571,CVCompList[items],0)))</f>
        <v>4100</v>
      </c>
      <c r="S571" s="33">
        <f ca="1">M571*Drivers!$D$3</f>
        <v>0</v>
      </c>
      <c r="T571" s="33">
        <f ca="1">N571*Drivers!$D$3</f>
        <v>0</v>
      </c>
      <c r="U571" s="33">
        <f ca="1">O571*Drivers!$D$3</f>
        <v>0</v>
      </c>
      <c r="V571" s="33">
        <f ca="1">P571*Drivers!$D$3</f>
        <v>0</v>
      </c>
      <c r="W571" s="33">
        <f>Q571*Drivers!$D$3</f>
        <v>0</v>
      </c>
      <c r="X571" s="33">
        <f t="shared" ref="X571:X576" ca="1" si="366">R571*J571</f>
        <v>4100</v>
      </c>
      <c r="Y571" s="33">
        <f t="shared" ref="Y571:Y576" ca="1" si="367">SUM(S571:X571)</f>
        <v>4100</v>
      </c>
      <c r="Z571">
        <f t="shared" ref="Z571:Z576" ca="1" si="368">S571*($L571+1)</f>
        <v>0</v>
      </c>
      <c r="AA571">
        <f t="shared" ref="AA571:AB576" ca="1" si="369">T571*($L571+1)</f>
        <v>0</v>
      </c>
      <c r="AB571">
        <f t="shared" ca="1" si="369"/>
        <v>0</v>
      </c>
      <c r="AC571">
        <f t="shared" ref="AC571:AD576" ca="1" si="370">V571*($L571+1)</f>
        <v>0</v>
      </c>
      <c r="AD571">
        <f t="shared" si="370"/>
        <v>0</v>
      </c>
      <c r="AE571">
        <f t="shared" ref="AE571:AE576" ca="1" si="371">X571*(K571+1)</f>
        <v>5125</v>
      </c>
      <c r="AF571">
        <f t="shared" ref="AF571:AF576" ca="1" si="372">SUM(Z571:AE571)</f>
        <v>5125</v>
      </c>
    </row>
    <row r="572" spans="1:32">
      <c r="A572" t="str" cm="1">
        <f t="array" ref="A572">IF(ISBLANK($F572),"",INDEX(CVCompList[ID],_xlfn.XMATCH($F572,CVCompList[items],0)))</f>
        <v>CE2873</v>
      </c>
      <c r="E572">
        <v>2</v>
      </c>
      <c r="F572" t="s">
        <v>3045</v>
      </c>
      <c r="G572">
        <v>1</v>
      </c>
      <c r="H572">
        <v>1</v>
      </c>
      <c r="I572">
        <f t="shared" ca="1" si="364"/>
        <v>1</v>
      </c>
      <c r="J572">
        <f t="shared" ca="1" si="365"/>
        <v>1</v>
      </c>
      <c r="K572" s="10">
        <f>Drivers!$B$11</f>
        <v>0.25</v>
      </c>
      <c r="L572" s="10">
        <f>Drivers!$B$12</f>
        <v>0.45</v>
      </c>
      <c r="M572" s="37" cm="1">
        <f t="array" aca="1" ref="M572" ca="1">IF(ISBLANK($F572),"",INDEX(CVCompList[Design
'[h']],_xlfn.XMATCH($F572,CVCompList[items],0)))*I572</f>
        <v>0</v>
      </c>
      <c r="N572" s="37" cm="1">
        <f t="array" aca="1" ref="N572" ca="1">IF(ISBLANK($F572),"",INDEX(CVCompList[Construction
'[h']],_xlfn.XMATCH($F572,CVCompList[items],0)))*J572</f>
        <v>0</v>
      </c>
      <c r="O572" s="37" cm="1">
        <f t="array" aca="1" ref="O572" ca="1">IF(ISBLANK($F572),"",INDEX(CVCompList[Debug/Tryout '[h']],_xlfn.XMATCH($F572,CVCompList[items],0)))*J572</f>
        <v>0</v>
      </c>
      <c r="P572" s="37" cm="1">
        <f t="array" aca="1" ref="P572" ca="1">IF(ISBLANK($F572),"",INDEX(CVCompList[Installation
'[h']],_xlfn.XMATCH($F572,CVCompList[items],0)))*J572</f>
        <v>0</v>
      </c>
      <c r="Q572" s="37" cm="1">
        <f t="array" ref="Q572">IF(ISBLANK($F572),"",INDEX(CVCompList[Start up @ Client '[h']],_xlfn.XMATCH($F572,CVCompList[items],0)))*K572</f>
        <v>0</v>
      </c>
      <c r="R572" s="37" cm="1">
        <f t="array" ref="R572">IF(ISBLANK($F572),"",INDEX(CVCompList[Materail
Rate
 '[$/qua']],_xlfn.XMATCH($F572,CVCompList[items],0)))</f>
        <v>7600</v>
      </c>
      <c r="S572" s="33">
        <f ca="1">M572*Drivers!$D$3</f>
        <v>0</v>
      </c>
      <c r="T572" s="33">
        <f ca="1">N572*Drivers!$D$3</f>
        <v>0</v>
      </c>
      <c r="U572" s="33">
        <f ca="1">O572*Drivers!$D$3</f>
        <v>0</v>
      </c>
      <c r="V572" s="33">
        <f ca="1">P572*Drivers!$D$3</f>
        <v>0</v>
      </c>
      <c r="W572" s="33">
        <f>Q572*Drivers!$D$3</f>
        <v>0</v>
      </c>
      <c r="X572" s="33">
        <f t="shared" ca="1" si="366"/>
        <v>7600</v>
      </c>
      <c r="Y572" s="33">
        <f t="shared" ca="1" si="367"/>
        <v>7600</v>
      </c>
      <c r="Z572">
        <f t="shared" ca="1" si="368"/>
        <v>0</v>
      </c>
      <c r="AA572">
        <f t="shared" ca="1" si="369"/>
        <v>0</v>
      </c>
      <c r="AB572">
        <f t="shared" ca="1" si="369"/>
        <v>0</v>
      </c>
      <c r="AC572">
        <f t="shared" ca="1" si="370"/>
        <v>0</v>
      </c>
      <c r="AD572">
        <f t="shared" si="370"/>
        <v>0</v>
      </c>
      <c r="AE572">
        <f t="shared" ca="1" si="371"/>
        <v>9500</v>
      </c>
      <c r="AF572">
        <f t="shared" ca="1" si="372"/>
        <v>9500</v>
      </c>
    </row>
    <row r="573" spans="1:32">
      <c r="A573" t="str" cm="1">
        <f t="array" ref="A573">IF(ISBLANK($F573),"",INDEX(CVCompList[ID],_xlfn.XMATCH($F573,CVCompList[items],0)))</f>
        <v>CE2874</v>
      </c>
      <c r="E573">
        <v>3</v>
      </c>
      <c r="F573" t="s">
        <v>3046</v>
      </c>
      <c r="G573">
        <v>1</v>
      </c>
      <c r="H573">
        <v>1</v>
      </c>
      <c r="I573">
        <f t="shared" ca="1" si="364"/>
        <v>1</v>
      </c>
      <c r="J573">
        <f t="shared" ca="1" si="365"/>
        <v>1</v>
      </c>
      <c r="K573" s="10">
        <f>Drivers!$B$11</f>
        <v>0.25</v>
      </c>
      <c r="L573" s="10">
        <f>Drivers!$B$12</f>
        <v>0.45</v>
      </c>
      <c r="M573" s="37" cm="1">
        <f t="array" aca="1" ref="M573" ca="1">IF(ISBLANK($F573),"",INDEX(CVCompList[Design
'[h']],_xlfn.XMATCH($F573,CVCompList[items],0)))*I573</f>
        <v>0</v>
      </c>
      <c r="N573" s="37" cm="1">
        <f t="array" aca="1" ref="N573" ca="1">IF(ISBLANK($F573),"",INDEX(CVCompList[Construction
'[h']],_xlfn.XMATCH($F573,CVCompList[items],0)))*J573</f>
        <v>0</v>
      </c>
      <c r="O573" s="37" cm="1">
        <f t="array" aca="1" ref="O573" ca="1">IF(ISBLANK($F573),"",INDEX(CVCompList[Debug/Tryout '[h']],_xlfn.XMATCH($F573,CVCompList[items],0)))*J573</f>
        <v>0</v>
      </c>
      <c r="P573" s="37" cm="1">
        <f t="array" aca="1" ref="P573" ca="1">IF(ISBLANK($F573),"",INDEX(CVCompList[Installation
'[h']],_xlfn.XMATCH($F573,CVCompList[items],0)))*J573</f>
        <v>0</v>
      </c>
      <c r="Q573" s="37" cm="1">
        <f t="array" ref="Q573">IF(ISBLANK($F573),"",INDEX(CVCompList[Start up @ Client '[h']],_xlfn.XMATCH($F573,CVCompList[items],0)))*K573</f>
        <v>0</v>
      </c>
      <c r="R573" s="37" cm="1">
        <f t="array" ref="R573">IF(ISBLANK($F573),"",INDEX(CVCompList[Materail
Rate
 '[$/qua']],_xlfn.XMATCH($F573,CVCompList[items],0)))</f>
        <v>0</v>
      </c>
      <c r="S573" s="33">
        <f ca="1">M573*Drivers!$D$3</f>
        <v>0</v>
      </c>
      <c r="T573" s="33">
        <f ca="1">N573*Drivers!$D$3</f>
        <v>0</v>
      </c>
      <c r="U573" s="33">
        <f ca="1">O573*Drivers!$D$3</f>
        <v>0</v>
      </c>
      <c r="V573" s="33">
        <f ca="1">P573*Drivers!$D$3</f>
        <v>0</v>
      </c>
      <c r="W573" s="33">
        <f>Q573*Drivers!$D$3</f>
        <v>0</v>
      </c>
      <c r="X573" s="33">
        <f t="shared" ca="1" si="366"/>
        <v>0</v>
      </c>
      <c r="Y573" s="33">
        <f t="shared" ca="1" si="367"/>
        <v>0</v>
      </c>
      <c r="Z573">
        <f t="shared" ca="1" si="368"/>
        <v>0</v>
      </c>
      <c r="AA573">
        <f t="shared" ca="1" si="369"/>
        <v>0</v>
      </c>
      <c r="AB573">
        <f t="shared" ca="1" si="369"/>
        <v>0</v>
      </c>
      <c r="AC573">
        <f t="shared" ca="1" si="370"/>
        <v>0</v>
      </c>
      <c r="AD573">
        <f t="shared" si="370"/>
        <v>0</v>
      </c>
      <c r="AE573">
        <f t="shared" ca="1" si="371"/>
        <v>0</v>
      </c>
      <c r="AF573">
        <f t="shared" ca="1" si="372"/>
        <v>0</v>
      </c>
    </row>
    <row r="574" spans="1:32">
      <c r="A574" t="str" cm="1">
        <f t="array" ref="A574">IF(ISBLANK($F574),"",INDEX(CVCompList[ID],_xlfn.XMATCH($F574,CVCompList[items],0)))</f>
        <v>CE2875</v>
      </c>
      <c r="E574">
        <v>4</v>
      </c>
      <c r="F574" t="s">
        <v>3047</v>
      </c>
      <c r="G574">
        <v>1</v>
      </c>
      <c r="H574">
        <v>1</v>
      </c>
      <c r="I574">
        <f t="shared" ca="1" si="364"/>
        <v>1</v>
      </c>
      <c r="J574">
        <f t="shared" ca="1" si="365"/>
        <v>1</v>
      </c>
      <c r="K574" s="10">
        <f>Drivers!$B$11</f>
        <v>0.25</v>
      </c>
      <c r="L574" s="10">
        <f>Drivers!$B$12</f>
        <v>0.45</v>
      </c>
      <c r="M574" s="37" cm="1">
        <f t="array" aca="1" ref="M574" ca="1">IF(ISBLANK($F574),"",INDEX(CVCompList[Design
'[h']],_xlfn.XMATCH($F574,CVCompList[items],0)))*I574</f>
        <v>0</v>
      </c>
      <c r="N574" s="37" cm="1">
        <f t="array" aca="1" ref="N574" ca="1">IF(ISBLANK($F574),"",INDEX(CVCompList[Construction
'[h']],_xlfn.XMATCH($F574,CVCompList[items],0)))*J574</f>
        <v>0</v>
      </c>
      <c r="O574" s="37" cm="1">
        <f t="array" aca="1" ref="O574" ca="1">IF(ISBLANK($F574),"",INDEX(CVCompList[Debug/Tryout '[h']],_xlfn.XMATCH($F574,CVCompList[items],0)))*J574</f>
        <v>0</v>
      </c>
      <c r="P574" s="37" cm="1">
        <f t="array" aca="1" ref="P574" ca="1">IF(ISBLANK($F574),"",INDEX(CVCompList[Installation
'[h']],_xlfn.XMATCH($F574,CVCompList[items],0)))*J574</f>
        <v>0</v>
      </c>
      <c r="Q574" s="37" cm="1">
        <f t="array" ref="Q574">IF(ISBLANK($F574),"",INDEX(CVCompList[Start up @ Client '[h']],_xlfn.XMATCH($F574,CVCompList[items],0)))*K574</f>
        <v>0</v>
      </c>
      <c r="R574" s="37" cm="1">
        <f t="array" ref="R574">IF(ISBLANK($F574),"",INDEX(CVCompList[Materail
Rate
 '[$/qua']],_xlfn.XMATCH($F574,CVCompList[items],0)))</f>
        <v>0</v>
      </c>
      <c r="S574" s="33">
        <f ca="1">M574*Drivers!$D$3</f>
        <v>0</v>
      </c>
      <c r="T574" s="33">
        <f ca="1">N574*Drivers!$D$3</f>
        <v>0</v>
      </c>
      <c r="U574" s="33">
        <f ca="1">O574*Drivers!$D$3</f>
        <v>0</v>
      </c>
      <c r="V574" s="33">
        <f ca="1">P574*Drivers!$D$3</f>
        <v>0</v>
      </c>
      <c r="W574" s="33">
        <f>Q574*Drivers!$D$3</f>
        <v>0</v>
      </c>
      <c r="X574" s="33">
        <f t="shared" ca="1" si="366"/>
        <v>0</v>
      </c>
      <c r="Y574" s="33">
        <f t="shared" ca="1" si="367"/>
        <v>0</v>
      </c>
      <c r="Z574">
        <f t="shared" ca="1" si="368"/>
        <v>0</v>
      </c>
      <c r="AA574">
        <f t="shared" ca="1" si="369"/>
        <v>0</v>
      </c>
      <c r="AB574">
        <f t="shared" ca="1" si="369"/>
        <v>0</v>
      </c>
      <c r="AC574">
        <f t="shared" ca="1" si="370"/>
        <v>0</v>
      </c>
      <c r="AD574">
        <f t="shared" si="370"/>
        <v>0</v>
      </c>
      <c r="AE574">
        <f t="shared" ca="1" si="371"/>
        <v>0</v>
      </c>
      <c r="AF574">
        <f t="shared" ca="1" si="372"/>
        <v>0</v>
      </c>
    </row>
    <row r="575" spans="1:32">
      <c r="A575" t="str" cm="1">
        <f t="array" ref="A575">IF(ISBLANK($F575),"",INDEX(CVCompList[ID],_xlfn.XMATCH($F575,CVCompList[items],0)))</f>
        <v>CE2876</v>
      </c>
      <c r="E575">
        <v>5</v>
      </c>
      <c r="F575" t="s">
        <v>3048</v>
      </c>
      <c r="G575">
        <v>1</v>
      </c>
      <c r="H575">
        <v>1</v>
      </c>
      <c r="I575">
        <f t="shared" ca="1" si="364"/>
        <v>1</v>
      </c>
      <c r="J575">
        <f t="shared" ca="1" si="365"/>
        <v>1</v>
      </c>
      <c r="K575" s="10">
        <f>Drivers!$B$11</f>
        <v>0.25</v>
      </c>
      <c r="L575" s="10">
        <f>Drivers!$B$12</f>
        <v>0.45</v>
      </c>
      <c r="M575" s="37" cm="1">
        <f t="array" aca="1" ref="M575" ca="1">IF(ISBLANK($F575),"",INDEX(CVCompList[Design
'[h']],_xlfn.XMATCH($F575,CVCompList[items],0)))*I575</f>
        <v>0</v>
      </c>
      <c r="N575" s="37" cm="1">
        <f t="array" aca="1" ref="N575" ca="1">IF(ISBLANK($F575),"",INDEX(CVCompList[Construction
'[h']],_xlfn.XMATCH($F575,CVCompList[items],0)))*J575</f>
        <v>0</v>
      </c>
      <c r="O575" s="37" cm="1">
        <f t="array" aca="1" ref="O575" ca="1">IF(ISBLANK($F575),"",INDEX(CVCompList[Debug/Tryout '[h']],_xlfn.XMATCH($F575,CVCompList[items],0)))*J575</f>
        <v>0</v>
      </c>
      <c r="P575" s="37" cm="1">
        <f t="array" aca="1" ref="P575" ca="1">IF(ISBLANK($F575),"",INDEX(CVCompList[Installation
'[h']],_xlfn.XMATCH($F575,CVCompList[items],0)))*J575</f>
        <v>0</v>
      </c>
      <c r="Q575" s="37" cm="1">
        <f t="array" ref="Q575">IF(ISBLANK($F575),"",INDEX(CVCompList[Start up @ Client '[h']],_xlfn.XMATCH($F575,CVCompList[items],0)))*K575</f>
        <v>0</v>
      </c>
      <c r="R575" s="37" cm="1">
        <f t="array" ref="R575">IF(ISBLANK($F575),"",INDEX(CVCompList[Materail
Rate
 '[$/qua']],_xlfn.XMATCH($F575,CVCompList[items],0)))</f>
        <v>0</v>
      </c>
      <c r="S575" s="33">
        <f ca="1">M575*Drivers!$D$3</f>
        <v>0</v>
      </c>
      <c r="T575" s="33">
        <f ca="1">N575*Drivers!$D$3</f>
        <v>0</v>
      </c>
      <c r="U575" s="33">
        <f ca="1">O575*Drivers!$D$3</f>
        <v>0</v>
      </c>
      <c r="V575" s="33">
        <f ca="1">P575*Drivers!$D$3</f>
        <v>0</v>
      </c>
      <c r="W575" s="33">
        <f>Q575*Drivers!$D$3</f>
        <v>0</v>
      </c>
      <c r="X575" s="33">
        <f t="shared" ca="1" si="366"/>
        <v>0</v>
      </c>
      <c r="Y575" s="33">
        <f t="shared" ca="1" si="367"/>
        <v>0</v>
      </c>
      <c r="Z575">
        <f t="shared" ca="1" si="368"/>
        <v>0</v>
      </c>
      <c r="AA575">
        <f t="shared" ca="1" si="369"/>
        <v>0</v>
      </c>
      <c r="AB575">
        <f t="shared" ca="1" si="369"/>
        <v>0</v>
      </c>
      <c r="AC575">
        <f t="shared" ca="1" si="370"/>
        <v>0</v>
      </c>
      <c r="AD575">
        <f t="shared" si="370"/>
        <v>0</v>
      </c>
      <c r="AE575">
        <f t="shared" ca="1" si="371"/>
        <v>0</v>
      </c>
      <c r="AF575">
        <f t="shared" ca="1" si="372"/>
        <v>0</v>
      </c>
    </row>
    <row r="576" spans="1:32">
      <c r="A576" t="str" cm="1">
        <f t="array" ref="A576">IF(ISBLANK($F576),"",INDEX(CVCompList[ID],_xlfn.XMATCH($F576,CVCompList[items],0)))</f>
        <v>CE2877</v>
      </c>
      <c r="E576">
        <v>6</v>
      </c>
      <c r="F576" t="s">
        <v>3049</v>
      </c>
      <c r="G576">
        <v>1</v>
      </c>
      <c r="H576">
        <v>1</v>
      </c>
      <c r="I576">
        <f t="shared" ca="1" si="364"/>
        <v>1</v>
      </c>
      <c r="J576">
        <f t="shared" ca="1" si="365"/>
        <v>1</v>
      </c>
      <c r="K576" s="10">
        <f>Drivers!$B$11</f>
        <v>0.25</v>
      </c>
      <c r="L576" s="10">
        <f>Drivers!$B$12</f>
        <v>0.45</v>
      </c>
      <c r="M576" s="37" cm="1">
        <f t="array" aca="1" ref="M576" ca="1">IF(ISBLANK($F576),"",INDEX(CVCompList[Design
'[h']],_xlfn.XMATCH($F576,CVCompList[items],0)))*I576</f>
        <v>0</v>
      </c>
      <c r="N576" s="37" cm="1">
        <f t="array" aca="1" ref="N576" ca="1">IF(ISBLANK($F576),"",INDEX(CVCompList[Construction
'[h']],_xlfn.XMATCH($F576,CVCompList[items],0)))*J576</f>
        <v>0</v>
      </c>
      <c r="O576" s="37" cm="1">
        <f t="array" aca="1" ref="O576" ca="1">IF(ISBLANK($F576),"",INDEX(CVCompList[Debug/Tryout '[h']],_xlfn.XMATCH($F576,CVCompList[items],0)))*J576</f>
        <v>0</v>
      </c>
      <c r="P576" s="37" cm="1">
        <f t="array" aca="1" ref="P576" ca="1">IF(ISBLANK($F576),"",INDEX(CVCompList[Installation
'[h']],_xlfn.XMATCH($F576,CVCompList[items],0)))*J576</f>
        <v>0</v>
      </c>
      <c r="Q576" s="37" cm="1">
        <f t="array" ref="Q576">IF(ISBLANK($F576),"",INDEX(CVCompList[Start up @ Client '[h']],_xlfn.XMATCH($F576,CVCompList[items],0)))*K576</f>
        <v>0</v>
      </c>
      <c r="R576" s="37" cm="1">
        <f t="array" ref="R576">IF(ISBLANK($F576),"",INDEX(CVCompList[Materail
Rate
 '[$/qua']],_xlfn.XMATCH($F576,CVCompList[items],0)))</f>
        <v>4457.8999999999996</v>
      </c>
      <c r="S576" s="33">
        <f ca="1">M576*Drivers!$D$3</f>
        <v>0</v>
      </c>
      <c r="T576" s="33">
        <f ca="1">N576*Drivers!$D$3</f>
        <v>0</v>
      </c>
      <c r="U576" s="33">
        <f ca="1">O576*Drivers!$D$3</f>
        <v>0</v>
      </c>
      <c r="V576" s="33">
        <f ca="1">P576*Drivers!$D$3</f>
        <v>0</v>
      </c>
      <c r="W576" s="33">
        <f>Q576*Drivers!$D$3</f>
        <v>0</v>
      </c>
      <c r="X576" s="33">
        <f t="shared" ca="1" si="366"/>
        <v>4457.8999999999996</v>
      </c>
      <c r="Y576" s="33">
        <f t="shared" ca="1" si="367"/>
        <v>4457.8999999999996</v>
      </c>
      <c r="Z576">
        <f t="shared" ca="1" si="368"/>
        <v>0</v>
      </c>
      <c r="AA576">
        <f t="shared" ca="1" si="369"/>
        <v>0</v>
      </c>
      <c r="AB576">
        <f t="shared" ca="1" si="369"/>
        <v>0</v>
      </c>
      <c r="AC576">
        <f t="shared" ca="1" si="370"/>
        <v>0</v>
      </c>
      <c r="AD576">
        <f t="shared" si="370"/>
        <v>0</v>
      </c>
      <c r="AE576">
        <f t="shared" ca="1" si="371"/>
        <v>5572.375</v>
      </c>
      <c r="AF576">
        <f t="shared" ca="1" si="372"/>
        <v>5572.375</v>
      </c>
    </row>
    <row r="577" spans="1:32" s="7" customFormat="1">
      <c r="B577" s="7" t="s">
        <v>3199</v>
      </c>
      <c r="C577" s="7">
        <v>1</v>
      </c>
      <c r="D577" s="7">
        <v>1</v>
      </c>
      <c r="K577" s="18"/>
      <c r="L577" s="18"/>
      <c r="M577" s="36">
        <f ca="1">SUM(M578:M587)</f>
        <v>0</v>
      </c>
      <c r="N577" s="36">
        <f ca="1">SUM(N578:N587)</f>
        <v>10</v>
      </c>
      <c r="O577" s="36">
        <f ca="1">SUM(O578:O587)</f>
        <v>0</v>
      </c>
      <c r="P577" s="36">
        <f ca="1">SUM(P578:P587)</f>
        <v>10</v>
      </c>
      <c r="Q577" s="36">
        <f>SUM(Q578:Q587)</f>
        <v>0</v>
      </c>
      <c r="R577" s="36"/>
      <c r="S577" s="35">
        <f ca="1">SUM(S578:S587)</f>
        <v>0</v>
      </c>
      <c r="T577" s="35">
        <f ca="1">SUM(T578:T587)</f>
        <v>650</v>
      </c>
      <c r="U577" s="35">
        <f ca="1">SUM(U578:U587)</f>
        <v>0</v>
      </c>
      <c r="V577" s="35">
        <f ca="1">SUM(V578:V587)</f>
        <v>650</v>
      </c>
      <c r="W577" s="35">
        <f>SUM(W578:W587)</f>
        <v>0</v>
      </c>
      <c r="X577" s="35">
        <f t="shared" ref="X577:AF577" ca="1" si="373">SUM(X578:X584)</f>
        <v>3670.3599999999997</v>
      </c>
      <c r="Y577" s="35">
        <f t="shared" ca="1" si="373"/>
        <v>4060.3599999999997</v>
      </c>
      <c r="Z577" s="7">
        <f t="shared" ca="1" si="373"/>
        <v>0</v>
      </c>
      <c r="AA577" s="7">
        <f t="shared" ca="1" si="373"/>
        <v>282.75</v>
      </c>
      <c r="AB577" s="7">
        <f ca="1">SUM(AB578:AB584)</f>
        <v>0</v>
      </c>
      <c r="AC577" s="7">
        <f t="shared" ca="1" si="373"/>
        <v>282.75</v>
      </c>
      <c r="AD577" s="7">
        <f>SUM(AD578:AD584)</f>
        <v>0</v>
      </c>
      <c r="AE577" s="7">
        <f t="shared" ca="1" si="373"/>
        <v>4587.95</v>
      </c>
      <c r="AF577" s="7">
        <f t="shared" ca="1" si="373"/>
        <v>5153.45</v>
      </c>
    </row>
    <row r="578" spans="1:32">
      <c r="A578" t="str" cm="1">
        <f t="array" ref="A578">IF(ISBLANK($F578),"",INDEX(CVCompList[ID],_xlfn.XMATCH($F578,CVCompList[items],0)))</f>
        <v>CE2886</v>
      </c>
      <c r="E578">
        <v>1</v>
      </c>
      <c r="F578" t="s">
        <v>3058</v>
      </c>
      <c r="G578">
        <v>1</v>
      </c>
      <c r="H578">
        <v>1</v>
      </c>
      <c r="I578">
        <f t="shared" ref="I578:I587" ca="1" si="374">IF(ISBLANK(G578),"",G578*OFFSET(I578,-E578,-6))</f>
        <v>1</v>
      </c>
      <c r="J578">
        <f t="shared" ref="J578:J587" ca="1" si="375">IF(ISBLANK(H578),"",H578*OFFSET(J578,-E578,-6))</f>
        <v>1</v>
      </c>
      <c r="K578" s="10">
        <f>Drivers!$B$11</f>
        <v>0.25</v>
      </c>
      <c r="L578" s="10">
        <f>Drivers!$B$12</f>
        <v>0.45</v>
      </c>
      <c r="M578" s="37" cm="1">
        <f t="array" aca="1" ref="M578" ca="1">IF(ISBLANK($F578),"",INDEX(CVCompList[Design
'[h']],_xlfn.XMATCH($F578,CVCompList[items],0)))*I578</f>
        <v>0</v>
      </c>
      <c r="N578" s="37" cm="1">
        <f t="array" aca="1" ref="N578" ca="1">IF(ISBLANK($F578),"",INDEX(CVCompList[Construction
'[h']],_xlfn.XMATCH($F578,CVCompList[items],0)))*J578</f>
        <v>0</v>
      </c>
      <c r="O578" s="37" cm="1">
        <f t="array" aca="1" ref="O578" ca="1">IF(ISBLANK($F578),"",INDEX(CVCompList[Debug/Tryout '[h']],_xlfn.XMATCH($F578,CVCompList[items],0)))*J578</f>
        <v>0</v>
      </c>
      <c r="P578" s="37" cm="1">
        <f t="array" aca="1" ref="P578" ca="1">IF(ISBLANK($F578),"",INDEX(CVCompList[Installation
'[h']],_xlfn.XMATCH($F578,CVCompList[items],0)))*J578</f>
        <v>0</v>
      </c>
      <c r="Q578" s="37" cm="1">
        <f t="array" ref="Q578">IF(ISBLANK($F578),"",INDEX(CVCompList[Start up @ Client '[h']],_xlfn.XMATCH($F578,CVCompList[items],0)))*K578</f>
        <v>0</v>
      </c>
      <c r="R578" s="37" cm="1">
        <f t="array" ref="R578">IF(ISBLANK($F578),"",INDEX(CVCompList[Materail
Rate
 '[$/qua']],_xlfn.XMATCH($F578,CVCompList[items],0)))</f>
        <v>1200</v>
      </c>
      <c r="S578" s="33">
        <f ca="1">M578*Drivers!$D$3</f>
        <v>0</v>
      </c>
      <c r="T578" s="33">
        <f ca="1">N578*Drivers!$D$3</f>
        <v>0</v>
      </c>
      <c r="U578" s="33">
        <f ca="1">O578*Drivers!$D$3</f>
        <v>0</v>
      </c>
      <c r="V578" s="33">
        <f ca="1">P578*Drivers!$D$3</f>
        <v>0</v>
      </c>
      <c r="W578" s="33">
        <f>Q578*Drivers!$D$3</f>
        <v>0</v>
      </c>
      <c r="X578" s="33">
        <f t="shared" ref="X578:X587" ca="1" si="376">R578*J578</f>
        <v>1200</v>
      </c>
      <c r="Y578" s="33">
        <f t="shared" ref="Y578:Y587" ca="1" si="377">SUM(S578:X578)</f>
        <v>1200</v>
      </c>
      <c r="Z578">
        <f t="shared" ref="Z578:Z587" ca="1" si="378">S578*($L578+1)</f>
        <v>0</v>
      </c>
      <c r="AA578">
        <f t="shared" ref="AA578:AA587" ca="1" si="379">T578*($L578+1)</f>
        <v>0</v>
      </c>
      <c r="AB578">
        <f t="shared" ref="AB578:AB587" ca="1" si="380">U578*($L578+1)</f>
        <v>0</v>
      </c>
      <c r="AC578">
        <f t="shared" ref="AC578:AD587" ca="1" si="381">V578*($L578+1)</f>
        <v>0</v>
      </c>
      <c r="AD578">
        <f t="shared" si="381"/>
        <v>0</v>
      </c>
      <c r="AE578">
        <f t="shared" ref="AE578:AE587" ca="1" si="382">X578*(K578+1)</f>
        <v>1500</v>
      </c>
      <c r="AF578">
        <f t="shared" ref="AF578:AF587" ca="1" si="383">SUM(Z578:AE578)</f>
        <v>1500</v>
      </c>
    </row>
    <row r="579" spans="1:32">
      <c r="A579" t="str" cm="1">
        <f t="array" ref="A579">IF(ISBLANK($F579),"",INDEX(CVCompList[ID],_xlfn.XMATCH($F579,CVCompList[items],0)))</f>
        <v>CE2903</v>
      </c>
      <c r="E579">
        <v>2</v>
      </c>
      <c r="F579" t="s">
        <v>3075</v>
      </c>
      <c r="G579">
        <v>1</v>
      </c>
      <c r="H579">
        <v>1</v>
      </c>
      <c r="I579">
        <f t="shared" ca="1" si="374"/>
        <v>1</v>
      </c>
      <c r="J579">
        <f t="shared" ca="1" si="375"/>
        <v>1</v>
      </c>
      <c r="K579" s="10">
        <f>Drivers!$B$11</f>
        <v>0.25</v>
      </c>
      <c r="L579" s="10">
        <f>Drivers!$B$12</f>
        <v>0.45</v>
      </c>
      <c r="M579" s="37" cm="1">
        <f t="array" aca="1" ref="M579" ca="1">IF(ISBLANK($F579),"",INDEX(CVCompList[Design
'[h']],_xlfn.XMATCH($F579,CVCompList[items],0)))*I579</f>
        <v>0</v>
      </c>
      <c r="N579" s="37" cm="1">
        <f t="array" aca="1" ref="N579" ca="1">IF(ISBLANK($F579),"",INDEX(CVCompList[Construction
'[h']],_xlfn.XMATCH($F579,CVCompList[items],0)))*J579</f>
        <v>2</v>
      </c>
      <c r="O579" s="37" cm="1">
        <f t="array" aca="1" ref="O579" ca="1">IF(ISBLANK($F579),"",INDEX(CVCompList[Debug/Tryout '[h']],_xlfn.XMATCH($F579,CVCompList[items],0)))*J579</f>
        <v>0</v>
      </c>
      <c r="P579" s="37" cm="1">
        <f t="array" aca="1" ref="P579" ca="1">IF(ISBLANK($F579),"",INDEX(CVCompList[Installation
'[h']],_xlfn.XMATCH($F579,CVCompList[items],0)))*J579</f>
        <v>2</v>
      </c>
      <c r="Q579" s="37" cm="1">
        <f t="array" ref="Q579">IF(ISBLANK($F579),"",INDEX(CVCompList[Start up @ Client '[h']],_xlfn.XMATCH($F579,CVCompList[items],0)))*K579</f>
        <v>0</v>
      </c>
      <c r="R579" s="37" cm="1">
        <f t="array" ref="R579">IF(ISBLANK($F579),"",INDEX(CVCompList[Materail
Rate
 '[$/qua']],_xlfn.XMATCH($F579,CVCompList[items],0)))</f>
        <v>220</v>
      </c>
      <c r="S579" s="33">
        <f ca="1">M579*Drivers!$D$3</f>
        <v>0</v>
      </c>
      <c r="T579" s="33">
        <f ca="1">N579*Drivers!$D$3</f>
        <v>130</v>
      </c>
      <c r="U579" s="33">
        <f ca="1">O579*Drivers!$D$3</f>
        <v>0</v>
      </c>
      <c r="V579" s="33">
        <f ca="1">P579*Drivers!$D$3</f>
        <v>130</v>
      </c>
      <c r="W579" s="33">
        <f>Q579*Drivers!$D$3</f>
        <v>0</v>
      </c>
      <c r="X579" s="33">
        <f t="shared" ca="1" si="376"/>
        <v>220</v>
      </c>
      <c r="Y579" s="33">
        <f t="shared" ca="1" si="377"/>
        <v>480</v>
      </c>
      <c r="Z579">
        <f t="shared" ca="1" si="378"/>
        <v>0</v>
      </c>
      <c r="AA579">
        <f t="shared" ca="1" si="379"/>
        <v>188.5</v>
      </c>
      <c r="AB579">
        <f t="shared" ca="1" si="380"/>
        <v>0</v>
      </c>
      <c r="AC579">
        <f t="shared" ca="1" si="381"/>
        <v>188.5</v>
      </c>
      <c r="AD579">
        <f t="shared" si="381"/>
        <v>0</v>
      </c>
      <c r="AE579">
        <f t="shared" ca="1" si="382"/>
        <v>275</v>
      </c>
      <c r="AF579">
        <f t="shared" ca="1" si="383"/>
        <v>652</v>
      </c>
    </row>
    <row r="580" spans="1:32">
      <c r="A580" t="str" cm="1">
        <f t="array" ref="A580">IF(ISBLANK($F580),"",INDEX(CVCompList[ID],_xlfn.XMATCH($F580,CVCompList[items],0)))</f>
        <v>CE2904</v>
      </c>
      <c r="E580">
        <v>3</v>
      </c>
      <c r="F580" t="s">
        <v>3076</v>
      </c>
      <c r="G580">
        <v>1</v>
      </c>
      <c r="H580">
        <v>1</v>
      </c>
      <c r="I580">
        <f t="shared" ca="1" si="374"/>
        <v>1</v>
      </c>
      <c r="J580">
        <f t="shared" ca="1" si="375"/>
        <v>1</v>
      </c>
      <c r="K580" s="10">
        <f>Drivers!$B$11</f>
        <v>0.25</v>
      </c>
      <c r="L580" s="10">
        <f>Drivers!$B$12</f>
        <v>0.45</v>
      </c>
      <c r="M580" s="37" cm="1">
        <f t="array" aca="1" ref="M580" ca="1">IF(ISBLANK($F580),"",INDEX(CVCompList[Design
'[h']],_xlfn.XMATCH($F580,CVCompList[items],0)))*I580</f>
        <v>0</v>
      </c>
      <c r="N580" s="37" cm="1">
        <f t="array" aca="1" ref="N580" ca="1">IF(ISBLANK($F580),"",INDEX(CVCompList[Construction
'[h']],_xlfn.XMATCH($F580,CVCompList[items],0)))*J580</f>
        <v>1</v>
      </c>
      <c r="O580" s="37" cm="1">
        <f t="array" aca="1" ref="O580" ca="1">IF(ISBLANK($F580),"",INDEX(CVCompList[Debug/Tryout '[h']],_xlfn.XMATCH($F580,CVCompList[items],0)))*J580</f>
        <v>0</v>
      </c>
      <c r="P580" s="37" cm="1">
        <f t="array" aca="1" ref="P580" ca="1">IF(ISBLANK($F580),"",INDEX(CVCompList[Installation
'[h']],_xlfn.XMATCH($F580,CVCompList[items],0)))*J580</f>
        <v>1</v>
      </c>
      <c r="Q580" s="37" cm="1">
        <f t="array" ref="Q580">IF(ISBLANK($F580),"",INDEX(CVCompList[Start up @ Client '[h']],_xlfn.XMATCH($F580,CVCompList[items],0)))*K580</f>
        <v>0</v>
      </c>
      <c r="R580" s="37" cm="1">
        <f t="array" ref="R580">IF(ISBLANK($F580),"",INDEX(CVCompList[Materail
Rate
 '[$/qua']],_xlfn.XMATCH($F580,CVCompList[items],0)))</f>
        <v>140</v>
      </c>
      <c r="S580" s="33">
        <f ca="1">M580*Drivers!$D$3</f>
        <v>0</v>
      </c>
      <c r="T580" s="33">
        <f ca="1">N580*Drivers!$D$3</f>
        <v>65</v>
      </c>
      <c r="U580" s="33">
        <f ca="1">O580*Drivers!$D$3</f>
        <v>0</v>
      </c>
      <c r="V580" s="33">
        <f ca="1">P580*Drivers!$D$3</f>
        <v>65</v>
      </c>
      <c r="W580" s="33">
        <f>Q580*Drivers!$D$3</f>
        <v>0</v>
      </c>
      <c r="X580" s="33">
        <f t="shared" ca="1" si="376"/>
        <v>140</v>
      </c>
      <c r="Y580" s="33">
        <f t="shared" ca="1" si="377"/>
        <v>270</v>
      </c>
      <c r="Z580">
        <f t="shared" ca="1" si="378"/>
        <v>0</v>
      </c>
      <c r="AA580">
        <f t="shared" ca="1" si="379"/>
        <v>94.25</v>
      </c>
      <c r="AB580">
        <f t="shared" ca="1" si="380"/>
        <v>0</v>
      </c>
      <c r="AC580">
        <f t="shared" ca="1" si="381"/>
        <v>94.25</v>
      </c>
      <c r="AD580">
        <f t="shared" si="381"/>
        <v>0</v>
      </c>
      <c r="AE580">
        <f t="shared" ca="1" si="382"/>
        <v>175</v>
      </c>
      <c r="AF580">
        <f t="shared" ca="1" si="383"/>
        <v>363.5</v>
      </c>
    </row>
    <row r="581" spans="1:32">
      <c r="A581" t="str" cm="1">
        <f t="array" ref="A581">IF(ISBLANK($F581),"",INDEX(CVCompList[ID],_xlfn.XMATCH($F581,CVCompList[items],0)))</f>
        <v>CE2887</v>
      </c>
      <c r="E581">
        <v>4</v>
      </c>
      <c r="F581" t="s">
        <v>3059</v>
      </c>
      <c r="G581">
        <v>1</v>
      </c>
      <c r="H581">
        <v>1</v>
      </c>
      <c r="I581">
        <f t="shared" ca="1" si="374"/>
        <v>1</v>
      </c>
      <c r="J581">
        <f t="shared" ca="1" si="375"/>
        <v>1</v>
      </c>
      <c r="K581" s="10">
        <f>Drivers!$B$11</f>
        <v>0.25</v>
      </c>
      <c r="L581" s="10">
        <f>Drivers!$B$12</f>
        <v>0.45</v>
      </c>
      <c r="M581" s="37" cm="1">
        <f t="array" aca="1" ref="M581" ca="1">IF(ISBLANK($F581),"",INDEX(CVCompList[Design
'[h']],_xlfn.XMATCH($F581,CVCompList[items],0)))*I581</f>
        <v>0</v>
      </c>
      <c r="N581" s="37" cm="1">
        <f t="array" aca="1" ref="N581" ca="1">IF(ISBLANK($F581),"",INDEX(CVCompList[Construction
'[h']],_xlfn.XMATCH($F581,CVCompList[items],0)))*J581</f>
        <v>0</v>
      </c>
      <c r="O581" s="37" cm="1">
        <f t="array" aca="1" ref="O581" ca="1">IF(ISBLANK($F581),"",INDEX(CVCompList[Debug/Tryout '[h']],_xlfn.XMATCH($F581,CVCompList[items],0)))*J581</f>
        <v>0</v>
      </c>
      <c r="P581" s="37" cm="1">
        <f t="array" aca="1" ref="P581" ca="1">IF(ISBLANK($F581),"",INDEX(CVCompList[Installation
'[h']],_xlfn.XMATCH($F581,CVCompList[items],0)))*J581</f>
        <v>0</v>
      </c>
      <c r="Q581" s="37" cm="1">
        <f t="array" ref="Q581">IF(ISBLANK($F581),"",INDEX(CVCompList[Start up @ Client '[h']],_xlfn.XMATCH($F581,CVCompList[items],0)))*K581</f>
        <v>0</v>
      </c>
      <c r="R581" s="37" cm="1">
        <f t="array" ref="R581">IF(ISBLANK($F581),"",INDEX(CVCompList[Materail
Rate
 '[$/qua']],_xlfn.XMATCH($F581,CVCompList[items],0)))</f>
        <v>95</v>
      </c>
      <c r="S581" s="33">
        <f ca="1">M581*Drivers!$D$3</f>
        <v>0</v>
      </c>
      <c r="T581" s="33">
        <f ca="1">N581*Drivers!$D$3</f>
        <v>0</v>
      </c>
      <c r="U581" s="33">
        <f ca="1">O581*Drivers!$D$3</f>
        <v>0</v>
      </c>
      <c r="V581" s="33">
        <f ca="1">P581*Drivers!$D$3</f>
        <v>0</v>
      </c>
      <c r="W581" s="33">
        <f>Q581*Drivers!$D$3</f>
        <v>0</v>
      </c>
      <c r="X581" s="33">
        <f t="shared" ca="1" si="376"/>
        <v>95</v>
      </c>
      <c r="Y581" s="33">
        <f t="shared" ca="1" si="377"/>
        <v>95</v>
      </c>
      <c r="Z581">
        <f t="shared" ca="1" si="378"/>
        <v>0</v>
      </c>
      <c r="AA581">
        <f t="shared" ca="1" si="379"/>
        <v>0</v>
      </c>
      <c r="AB581">
        <f t="shared" ca="1" si="380"/>
        <v>0</v>
      </c>
      <c r="AC581">
        <f t="shared" ca="1" si="381"/>
        <v>0</v>
      </c>
      <c r="AD581">
        <f t="shared" si="381"/>
        <v>0</v>
      </c>
      <c r="AE581">
        <f t="shared" ca="1" si="382"/>
        <v>118.75</v>
      </c>
      <c r="AF581">
        <f t="shared" ca="1" si="383"/>
        <v>118.75</v>
      </c>
    </row>
    <row r="582" spans="1:32">
      <c r="A582" t="str" cm="1">
        <f t="array" ref="A582">IF(ISBLANK($F582),"",INDEX(CVCompList[ID],_xlfn.XMATCH($F582,CVCompList[items],0)))</f>
        <v>CE2883</v>
      </c>
      <c r="E582">
        <v>5</v>
      </c>
      <c r="F582" t="s">
        <v>3055</v>
      </c>
      <c r="G582">
        <v>1</v>
      </c>
      <c r="H582">
        <v>1</v>
      </c>
      <c r="I582">
        <f t="shared" ca="1" si="374"/>
        <v>1</v>
      </c>
      <c r="J582">
        <f t="shared" ca="1" si="375"/>
        <v>1</v>
      </c>
      <c r="K582" s="10">
        <f>Drivers!$B$11</f>
        <v>0.25</v>
      </c>
      <c r="L582" s="10">
        <f>Drivers!$B$12</f>
        <v>0.45</v>
      </c>
      <c r="M582" s="37" cm="1">
        <f t="array" aca="1" ref="M582" ca="1">IF(ISBLANK($F582),"",INDEX(CVCompList[Design
'[h']],_xlfn.XMATCH($F582,CVCompList[items],0)))*I582</f>
        <v>0</v>
      </c>
      <c r="N582" s="37" cm="1">
        <f t="array" aca="1" ref="N582" ca="1">IF(ISBLANK($F582),"",INDEX(CVCompList[Construction
'[h']],_xlfn.XMATCH($F582,CVCompList[items],0)))*J582</f>
        <v>0</v>
      </c>
      <c r="O582" s="37" cm="1">
        <f t="array" aca="1" ref="O582" ca="1">IF(ISBLANK($F582),"",INDEX(CVCompList[Debug/Tryout '[h']],_xlfn.XMATCH($F582,CVCompList[items],0)))*J582</f>
        <v>0</v>
      </c>
      <c r="P582" s="37" cm="1">
        <f t="array" aca="1" ref="P582" ca="1">IF(ISBLANK($F582),"",INDEX(CVCompList[Installation
'[h']],_xlfn.XMATCH($F582,CVCompList[items],0)))*J582</f>
        <v>0</v>
      </c>
      <c r="Q582" s="37" cm="1">
        <f t="array" ref="Q582">IF(ISBLANK($F582),"",INDEX(CVCompList[Start up @ Client '[h']],_xlfn.XMATCH($F582,CVCompList[items],0)))*K582</f>
        <v>0</v>
      </c>
      <c r="R582" s="37" cm="1">
        <f t="array" ref="R582">IF(ISBLANK($F582),"",INDEX(CVCompList[Materail
Rate
 '[$/qua']],_xlfn.XMATCH($F582,CVCompList[items],0)))</f>
        <v>1</v>
      </c>
      <c r="S582" s="33">
        <f ca="1">M582*Drivers!$D$3</f>
        <v>0</v>
      </c>
      <c r="T582" s="33">
        <f ca="1">N582*Drivers!$D$3</f>
        <v>0</v>
      </c>
      <c r="U582" s="33">
        <f ca="1">O582*Drivers!$D$3</f>
        <v>0</v>
      </c>
      <c r="V582" s="33">
        <f ca="1">P582*Drivers!$D$3</f>
        <v>0</v>
      </c>
      <c r="W582" s="33">
        <f>Q582*Drivers!$D$3</f>
        <v>0</v>
      </c>
      <c r="X582" s="33">
        <f t="shared" ca="1" si="376"/>
        <v>1</v>
      </c>
      <c r="Y582" s="33">
        <f t="shared" ca="1" si="377"/>
        <v>1</v>
      </c>
      <c r="Z582">
        <f t="shared" ca="1" si="378"/>
        <v>0</v>
      </c>
      <c r="AA582">
        <f t="shared" ca="1" si="379"/>
        <v>0</v>
      </c>
      <c r="AB582">
        <f t="shared" ca="1" si="380"/>
        <v>0</v>
      </c>
      <c r="AC582">
        <f t="shared" ca="1" si="381"/>
        <v>0</v>
      </c>
      <c r="AD582">
        <f t="shared" si="381"/>
        <v>0</v>
      </c>
      <c r="AE582">
        <f t="shared" ca="1" si="382"/>
        <v>1.25</v>
      </c>
      <c r="AF582">
        <f t="shared" ca="1" si="383"/>
        <v>1.25</v>
      </c>
    </row>
    <row r="583" spans="1:32">
      <c r="A583" t="str" cm="1">
        <f t="array" ref="A583">IF(ISBLANK($F583),"",INDEX(CVCompList[ID],_xlfn.XMATCH($F583,CVCompList[items],0)))</f>
        <v>CE2881</v>
      </c>
      <c r="E583">
        <v>6</v>
      </c>
      <c r="F583" t="s">
        <v>3053</v>
      </c>
      <c r="G583">
        <v>1</v>
      </c>
      <c r="H583">
        <v>1</v>
      </c>
      <c r="I583">
        <f t="shared" ca="1" si="374"/>
        <v>1</v>
      </c>
      <c r="J583">
        <f t="shared" ca="1" si="375"/>
        <v>1</v>
      </c>
      <c r="K583" s="10">
        <f>Drivers!$B$11</f>
        <v>0.25</v>
      </c>
      <c r="L583" s="10">
        <f>Drivers!$B$12</f>
        <v>0.45</v>
      </c>
      <c r="M583" s="37" cm="1">
        <f t="array" aca="1" ref="M583" ca="1">IF(ISBLANK($F583),"",INDEX(CVCompList[Design
'[h']],_xlfn.XMATCH($F583,CVCompList[items],0)))*I583</f>
        <v>0</v>
      </c>
      <c r="N583" s="37" cm="1">
        <f t="array" aca="1" ref="N583" ca="1">IF(ISBLANK($F583),"",INDEX(CVCompList[Construction
'[h']],_xlfn.XMATCH($F583,CVCompList[items],0)))*J583</f>
        <v>0</v>
      </c>
      <c r="O583" s="37" cm="1">
        <f t="array" aca="1" ref="O583" ca="1">IF(ISBLANK($F583),"",INDEX(CVCompList[Debug/Tryout '[h']],_xlfn.XMATCH($F583,CVCompList[items],0)))*J583</f>
        <v>0</v>
      </c>
      <c r="P583" s="37" cm="1">
        <f t="array" aca="1" ref="P583" ca="1">IF(ISBLANK($F583),"",INDEX(CVCompList[Installation
'[h']],_xlfn.XMATCH($F583,CVCompList[items],0)))*J583</f>
        <v>0</v>
      </c>
      <c r="Q583" s="37" cm="1">
        <f t="array" ref="Q583">IF(ISBLANK($F583),"",INDEX(CVCompList[Start up @ Client '[h']],_xlfn.XMATCH($F583,CVCompList[items],0)))*K583</f>
        <v>0</v>
      </c>
      <c r="R583" s="37" cm="1">
        <f t="array" ref="R583">IF(ISBLANK($F583),"",INDEX(CVCompList[Materail
Rate
 '[$/qua']],_xlfn.XMATCH($F583,CVCompList[items],0)))</f>
        <v>2014.36</v>
      </c>
      <c r="S583" s="33">
        <f ca="1">M583*Drivers!$D$3</f>
        <v>0</v>
      </c>
      <c r="T583" s="33">
        <f ca="1">N583*Drivers!$D$3</f>
        <v>0</v>
      </c>
      <c r="U583" s="33">
        <f ca="1">O583*Drivers!$D$3</f>
        <v>0</v>
      </c>
      <c r="V583" s="33">
        <f ca="1">P583*Drivers!$D$3</f>
        <v>0</v>
      </c>
      <c r="W583" s="33">
        <f>Q583*Drivers!$D$3</f>
        <v>0</v>
      </c>
      <c r="X583" s="33">
        <f t="shared" ca="1" si="376"/>
        <v>2014.36</v>
      </c>
      <c r="Y583" s="33">
        <f t="shared" ca="1" si="377"/>
        <v>2014.36</v>
      </c>
      <c r="Z583">
        <f t="shared" ca="1" si="378"/>
        <v>0</v>
      </c>
      <c r="AA583">
        <f t="shared" ca="1" si="379"/>
        <v>0</v>
      </c>
      <c r="AB583">
        <f t="shared" ca="1" si="380"/>
        <v>0</v>
      </c>
      <c r="AC583">
        <f t="shared" ca="1" si="381"/>
        <v>0</v>
      </c>
      <c r="AD583">
        <f t="shared" si="381"/>
        <v>0</v>
      </c>
      <c r="AE583">
        <f t="shared" ca="1" si="382"/>
        <v>2517.9499999999998</v>
      </c>
      <c r="AF583">
        <f t="shared" ca="1" si="383"/>
        <v>2517.9499999999998</v>
      </c>
    </row>
    <row r="584" spans="1:32">
      <c r="A584" t="str" cm="1">
        <f t="array" ref="A584">IF(ISBLANK($F584),"",INDEX(CVCompList[ID],_xlfn.XMATCH($F584,CVCompList[items],0)))</f>
        <v>CE2882</v>
      </c>
      <c r="E584">
        <v>7</v>
      </c>
      <c r="F584" t="s">
        <v>3054</v>
      </c>
      <c r="G584">
        <v>1</v>
      </c>
      <c r="H584">
        <v>1</v>
      </c>
      <c r="I584">
        <f t="shared" ca="1" si="374"/>
        <v>1</v>
      </c>
      <c r="J584">
        <f t="shared" ca="1" si="375"/>
        <v>1</v>
      </c>
      <c r="K584" s="10">
        <f>Drivers!$B$11</f>
        <v>0.25</v>
      </c>
      <c r="L584" s="10">
        <f>Drivers!$B$12</f>
        <v>0.45</v>
      </c>
      <c r="M584" s="37" cm="1">
        <f t="array" aca="1" ref="M584" ca="1">IF(ISBLANK($F584),"",INDEX(CVCompList[Design
'[h']],_xlfn.XMATCH($F584,CVCompList[items],0)))*I584</f>
        <v>0</v>
      </c>
      <c r="N584" s="37" cm="1">
        <f t="array" aca="1" ref="N584" ca="1">IF(ISBLANK($F584),"",INDEX(CVCompList[Construction
'[h']],_xlfn.XMATCH($F584,CVCompList[items],0)))*J584</f>
        <v>0</v>
      </c>
      <c r="O584" s="37" cm="1">
        <f t="array" aca="1" ref="O584" ca="1">IF(ISBLANK($F584),"",INDEX(CVCompList[Debug/Tryout '[h']],_xlfn.XMATCH($F584,CVCompList[items],0)))*J584</f>
        <v>0</v>
      </c>
      <c r="P584" s="37" cm="1">
        <f t="array" aca="1" ref="P584" ca="1">IF(ISBLANK($F584),"",INDEX(CVCompList[Installation
'[h']],_xlfn.XMATCH($F584,CVCompList[items],0)))*J584</f>
        <v>0</v>
      </c>
      <c r="Q584" s="37" cm="1">
        <f t="array" ref="Q584">IF(ISBLANK($F584),"",INDEX(CVCompList[Start up @ Client '[h']],_xlfn.XMATCH($F584,CVCompList[items],0)))*K584</f>
        <v>0</v>
      </c>
      <c r="R584" s="37" cm="1">
        <f t="array" ref="R584">IF(ISBLANK($F584),"",INDEX(CVCompList[Materail
Rate
 '[$/qua']],_xlfn.XMATCH($F584,CVCompList[items],0)))</f>
        <v>0</v>
      </c>
      <c r="S584" s="33">
        <f ca="1">M584*Drivers!$D$3</f>
        <v>0</v>
      </c>
      <c r="T584" s="33">
        <f ca="1">N584*Drivers!$D$3</f>
        <v>0</v>
      </c>
      <c r="U584" s="33">
        <f ca="1">O584*Drivers!$D$3</f>
        <v>0</v>
      </c>
      <c r="V584" s="33">
        <f ca="1">P584*Drivers!$D$3</f>
        <v>0</v>
      </c>
      <c r="W584" s="33">
        <f>Q584*Drivers!$D$3</f>
        <v>0</v>
      </c>
      <c r="X584" s="33">
        <f t="shared" ca="1" si="376"/>
        <v>0</v>
      </c>
      <c r="Y584" s="33">
        <f t="shared" ca="1" si="377"/>
        <v>0</v>
      </c>
      <c r="Z584">
        <f t="shared" ca="1" si="378"/>
        <v>0</v>
      </c>
      <c r="AA584">
        <f t="shared" ca="1" si="379"/>
        <v>0</v>
      </c>
      <c r="AB584">
        <f t="shared" ca="1" si="380"/>
        <v>0</v>
      </c>
      <c r="AC584">
        <f t="shared" ca="1" si="381"/>
        <v>0</v>
      </c>
      <c r="AD584">
        <f t="shared" si="381"/>
        <v>0</v>
      </c>
      <c r="AE584">
        <f t="shared" ca="1" si="382"/>
        <v>0</v>
      </c>
      <c r="AF584">
        <f t="shared" ca="1" si="383"/>
        <v>0</v>
      </c>
    </row>
    <row r="585" spans="1:32">
      <c r="A585" t="str" cm="1">
        <f t="array" ref="A585">IF(ISBLANK($F585),"",INDEX(CVCompList[ID],_xlfn.XMATCH($F585,CVCompList[items],0)))</f>
        <v>CE2940</v>
      </c>
      <c r="E585">
        <v>8</v>
      </c>
      <c r="F585" s="29" t="s">
        <v>3112</v>
      </c>
      <c r="G585">
        <v>1</v>
      </c>
      <c r="H585">
        <v>1</v>
      </c>
      <c r="I585">
        <f t="shared" ca="1" si="374"/>
        <v>1</v>
      </c>
      <c r="J585">
        <f t="shared" ca="1" si="375"/>
        <v>1</v>
      </c>
      <c r="K585" s="10">
        <f>Drivers!$B$11</f>
        <v>0.25</v>
      </c>
      <c r="L585" s="10">
        <f>Drivers!$B$12</f>
        <v>0.45</v>
      </c>
      <c r="M585" s="37" cm="1">
        <f t="array" aca="1" ref="M585" ca="1">IF(ISBLANK($F585),"",INDEX(CVCompList[Design
'[h']],_xlfn.XMATCH($F585,CVCompList[items],0)))*I585</f>
        <v>0</v>
      </c>
      <c r="N585" s="37" cm="1">
        <f t="array" aca="1" ref="N585" ca="1">IF(ISBLANK($F585),"",INDEX(CVCompList[Construction
'[h']],_xlfn.XMATCH($F585,CVCompList[items],0)))*J585</f>
        <v>2</v>
      </c>
      <c r="O585" s="37" cm="1">
        <f t="array" aca="1" ref="O585" ca="1">IF(ISBLANK($F585),"",INDEX(CVCompList[Debug/Tryout '[h']],_xlfn.XMATCH($F585,CVCompList[items],0)))*J585</f>
        <v>0</v>
      </c>
      <c r="P585" s="37" cm="1">
        <f t="array" aca="1" ref="P585" ca="1">IF(ISBLANK($F585),"",INDEX(CVCompList[Installation
'[h']],_xlfn.XMATCH($F585,CVCompList[items],0)))*J585</f>
        <v>2</v>
      </c>
      <c r="Q585" s="37" cm="1">
        <f t="array" ref="Q585">IF(ISBLANK($F585),"",INDEX(CVCompList[Start up @ Client '[h']],_xlfn.XMATCH($F585,CVCompList[items],0)))*K585</f>
        <v>0</v>
      </c>
      <c r="R585" s="37" cm="1">
        <f t="array" ref="R585">IF(ISBLANK($F585),"",INDEX(CVCompList[Materail
Rate
 '[$/qua']],_xlfn.XMATCH($F585,CVCompList[items],0)))</f>
        <v>1419</v>
      </c>
      <c r="S585" s="33">
        <f ca="1">M585*Drivers!$D$3</f>
        <v>0</v>
      </c>
      <c r="T585" s="33">
        <f ca="1">N585*Drivers!$D$3</f>
        <v>130</v>
      </c>
      <c r="U585" s="33">
        <f ca="1">O585*Drivers!$D$3</f>
        <v>0</v>
      </c>
      <c r="V585" s="33">
        <f ca="1">P585*Drivers!$D$3</f>
        <v>130</v>
      </c>
      <c r="W585" s="33">
        <f>Q585*Drivers!$D$3</f>
        <v>0</v>
      </c>
      <c r="X585" s="33">
        <f t="shared" ca="1" si="376"/>
        <v>1419</v>
      </c>
      <c r="Y585" s="33">
        <f t="shared" ca="1" si="377"/>
        <v>1679</v>
      </c>
      <c r="Z585">
        <f t="shared" ca="1" si="378"/>
        <v>0</v>
      </c>
      <c r="AA585">
        <f t="shared" ca="1" si="379"/>
        <v>188.5</v>
      </c>
      <c r="AB585">
        <f t="shared" ca="1" si="380"/>
        <v>0</v>
      </c>
      <c r="AC585">
        <f t="shared" ca="1" si="381"/>
        <v>188.5</v>
      </c>
      <c r="AD585">
        <f t="shared" si="381"/>
        <v>0</v>
      </c>
      <c r="AE585">
        <f t="shared" ca="1" si="382"/>
        <v>1773.75</v>
      </c>
      <c r="AF585">
        <f t="shared" ca="1" si="383"/>
        <v>2150.75</v>
      </c>
    </row>
    <row r="586" spans="1:32">
      <c r="A586" t="str" cm="1">
        <f t="array" ref="A586">IF(ISBLANK($F586),"",INDEX(CVCompList[ID],_xlfn.XMATCH($F586,CVCompList[items],0)))</f>
        <v>CE2945</v>
      </c>
      <c r="E586">
        <v>9</v>
      </c>
      <c r="F586" t="s">
        <v>3117</v>
      </c>
      <c r="G586">
        <v>1</v>
      </c>
      <c r="H586">
        <v>1</v>
      </c>
      <c r="I586">
        <f t="shared" ca="1" si="374"/>
        <v>1</v>
      </c>
      <c r="J586">
        <f t="shared" ca="1" si="375"/>
        <v>1</v>
      </c>
      <c r="K586" s="10">
        <f>Drivers!$B$11</f>
        <v>0.25</v>
      </c>
      <c r="L586" s="10">
        <f>Drivers!$B$12</f>
        <v>0.45</v>
      </c>
      <c r="M586" s="37" cm="1">
        <f t="array" aca="1" ref="M586" ca="1">IF(ISBLANK($F586),"",INDEX(CVCompList[Design
'[h']],_xlfn.XMATCH($F586,CVCompList[items],0)))*I586</f>
        <v>0</v>
      </c>
      <c r="N586" s="37" cm="1">
        <f t="array" aca="1" ref="N586" ca="1">IF(ISBLANK($F586),"",INDEX(CVCompList[Construction
'[h']],_xlfn.XMATCH($F586,CVCompList[items],0)))*J586</f>
        <v>3</v>
      </c>
      <c r="O586" s="37" cm="1">
        <f t="array" aca="1" ref="O586" ca="1">IF(ISBLANK($F586),"",INDEX(CVCompList[Debug/Tryout '[h']],_xlfn.XMATCH($F586,CVCompList[items],0)))*J586</f>
        <v>0</v>
      </c>
      <c r="P586" s="37" cm="1">
        <f t="array" aca="1" ref="P586" ca="1">IF(ISBLANK($F586),"",INDEX(CVCompList[Installation
'[h']],_xlfn.XMATCH($F586,CVCompList[items],0)))*J586</f>
        <v>3</v>
      </c>
      <c r="Q586" s="37" cm="1">
        <f t="array" ref="Q586">IF(ISBLANK($F586),"",INDEX(CVCompList[Start up @ Client '[h']],_xlfn.XMATCH($F586,CVCompList[items],0)))*K586</f>
        <v>0</v>
      </c>
      <c r="R586" s="37" cm="1">
        <f t="array" ref="R586">IF(ISBLANK($F586),"",INDEX(CVCompList[Materail
Rate
 '[$/qua']],_xlfn.XMATCH($F586,CVCompList[items],0)))</f>
        <v>450</v>
      </c>
      <c r="S586" s="33">
        <f ca="1">M586*Drivers!$D$3</f>
        <v>0</v>
      </c>
      <c r="T586" s="33">
        <f ca="1">N586*Drivers!$D$3</f>
        <v>195</v>
      </c>
      <c r="U586" s="33">
        <f ca="1">O586*Drivers!$D$3</f>
        <v>0</v>
      </c>
      <c r="V586" s="33">
        <f ca="1">P586*Drivers!$D$3</f>
        <v>195</v>
      </c>
      <c r="W586" s="33">
        <f>Q586*Drivers!$D$3</f>
        <v>0</v>
      </c>
      <c r="X586" s="33">
        <f t="shared" ca="1" si="376"/>
        <v>450</v>
      </c>
      <c r="Y586" s="33">
        <f t="shared" ca="1" si="377"/>
        <v>840</v>
      </c>
      <c r="Z586">
        <f t="shared" ca="1" si="378"/>
        <v>0</v>
      </c>
      <c r="AA586">
        <f t="shared" ca="1" si="379"/>
        <v>282.75</v>
      </c>
      <c r="AB586">
        <f t="shared" ca="1" si="380"/>
        <v>0</v>
      </c>
      <c r="AC586">
        <f t="shared" ca="1" si="381"/>
        <v>282.75</v>
      </c>
      <c r="AD586">
        <f t="shared" si="381"/>
        <v>0</v>
      </c>
      <c r="AE586">
        <f t="shared" ca="1" si="382"/>
        <v>562.5</v>
      </c>
      <c r="AF586">
        <f t="shared" ca="1" si="383"/>
        <v>1128</v>
      </c>
    </row>
    <row r="587" spans="1:32">
      <c r="A587" t="str" cm="1">
        <f t="array" ref="A587">IF(ISBLANK($F587),"",INDEX(CVCompList[ID],_xlfn.XMATCH($F587,CVCompList[items],0)))</f>
        <v>CE2946</v>
      </c>
      <c r="E587">
        <v>10</v>
      </c>
      <c r="F587" t="s">
        <v>3118</v>
      </c>
      <c r="G587">
        <v>1</v>
      </c>
      <c r="H587">
        <v>1</v>
      </c>
      <c r="I587">
        <f t="shared" ca="1" si="374"/>
        <v>1</v>
      </c>
      <c r="J587">
        <f t="shared" ca="1" si="375"/>
        <v>1</v>
      </c>
      <c r="K587" s="10">
        <f>Drivers!$B$11</f>
        <v>0.25</v>
      </c>
      <c r="L587" s="10">
        <f>Drivers!$B$12</f>
        <v>0.45</v>
      </c>
      <c r="M587" s="37" cm="1">
        <f t="array" aca="1" ref="M587" ca="1">IF(ISBLANK($F587),"",INDEX(CVCompList[Design
'[h']],_xlfn.XMATCH($F587,CVCompList[items],0)))*I587</f>
        <v>0</v>
      </c>
      <c r="N587" s="37" cm="1">
        <f t="array" aca="1" ref="N587" ca="1">IF(ISBLANK($F587),"",INDEX(CVCompList[Construction
'[h']],_xlfn.XMATCH($F587,CVCompList[items],0)))*J587</f>
        <v>2</v>
      </c>
      <c r="O587" s="37" cm="1">
        <f t="array" aca="1" ref="O587" ca="1">IF(ISBLANK($F587),"",INDEX(CVCompList[Debug/Tryout '[h']],_xlfn.XMATCH($F587,CVCompList[items],0)))*J587</f>
        <v>0</v>
      </c>
      <c r="P587" s="37" cm="1">
        <f t="array" aca="1" ref="P587" ca="1">IF(ISBLANK($F587),"",INDEX(CVCompList[Installation
'[h']],_xlfn.XMATCH($F587,CVCompList[items],0)))*J587</f>
        <v>2</v>
      </c>
      <c r="Q587" s="37" cm="1">
        <f t="array" ref="Q587">IF(ISBLANK($F587),"",INDEX(CVCompList[Start up @ Client '[h']],_xlfn.XMATCH($F587,CVCompList[items],0)))*K587</f>
        <v>0</v>
      </c>
      <c r="R587" s="37" cm="1">
        <f t="array" ref="R587">IF(ISBLANK($F587),"",INDEX(CVCompList[Materail
Rate
 '[$/qua']],_xlfn.XMATCH($F587,CVCompList[items],0)))</f>
        <v>1568</v>
      </c>
      <c r="S587" s="33">
        <f ca="1">M587*Drivers!$D$3</f>
        <v>0</v>
      </c>
      <c r="T587" s="33">
        <f ca="1">N587*Drivers!$D$3</f>
        <v>130</v>
      </c>
      <c r="U587" s="33">
        <f ca="1">O587*Drivers!$D$3</f>
        <v>0</v>
      </c>
      <c r="V587" s="33">
        <f ca="1">P587*Drivers!$D$3</f>
        <v>130</v>
      </c>
      <c r="W587" s="33">
        <f>Q587*Drivers!$D$3</f>
        <v>0</v>
      </c>
      <c r="X587" s="33">
        <f t="shared" ca="1" si="376"/>
        <v>1568</v>
      </c>
      <c r="Y587" s="33">
        <f t="shared" ca="1" si="377"/>
        <v>1828</v>
      </c>
      <c r="Z587">
        <f t="shared" ca="1" si="378"/>
        <v>0</v>
      </c>
      <c r="AA587">
        <f t="shared" ca="1" si="379"/>
        <v>188.5</v>
      </c>
      <c r="AB587">
        <f t="shared" ca="1" si="380"/>
        <v>0</v>
      </c>
      <c r="AC587">
        <f t="shared" ca="1" si="381"/>
        <v>188.5</v>
      </c>
      <c r="AD587">
        <f t="shared" si="381"/>
        <v>0</v>
      </c>
      <c r="AE587">
        <f t="shared" ca="1" si="382"/>
        <v>1960</v>
      </c>
      <c r="AF587">
        <f t="shared" ca="1" si="383"/>
        <v>2337</v>
      </c>
    </row>
    <row r="588" spans="1:32" s="7" customFormat="1">
      <c r="B588" s="7" t="s">
        <v>3200</v>
      </c>
      <c r="C588" s="7">
        <v>1</v>
      </c>
      <c r="D588" s="7">
        <v>1</v>
      </c>
      <c r="K588" s="18"/>
      <c r="L588" s="18"/>
      <c r="M588" s="36">
        <f ca="1">SUM(M589:M591)</f>
        <v>0</v>
      </c>
      <c r="N588" s="36">
        <f ca="1">SUM(N589:N591)</f>
        <v>21</v>
      </c>
      <c r="O588" s="36">
        <f ca="1">SUM(O589:O591)</f>
        <v>0</v>
      </c>
      <c r="P588" s="36">
        <f ca="1">SUM(P589:P591)</f>
        <v>21</v>
      </c>
      <c r="Q588" s="36">
        <f>SUM(Q589:Q591)</f>
        <v>0</v>
      </c>
      <c r="R588" s="36"/>
      <c r="S588" s="35">
        <f t="shared" ref="S588:AF588" ca="1" si="384">SUM(S589:S591)</f>
        <v>0</v>
      </c>
      <c r="T588" s="35">
        <f t="shared" ca="1" si="384"/>
        <v>1365</v>
      </c>
      <c r="U588" s="35">
        <f ca="1">SUM(U589:U591)</f>
        <v>0</v>
      </c>
      <c r="V588" s="35">
        <f t="shared" ca="1" si="384"/>
        <v>1365</v>
      </c>
      <c r="W588" s="35">
        <f>SUM(W589:W591)</f>
        <v>0</v>
      </c>
      <c r="X588" s="35">
        <f t="shared" ca="1" si="384"/>
        <v>1664.9099999999999</v>
      </c>
      <c r="Y588" s="35">
        <f t="shared" ca="1" si="384"/>
        <v>4394.91</v>
      </c>
      <c r="Z588" s="7">
        <f t="shared" ca="1" si="384"/>
        <v>0</v>
      </c>
      <c r="AA588" s="7">
        <f t="shared" ca="1" si="384"/>
        <v>1979.25</v>
      </c>
      <c r="AB588" s="7">
        <f ca="1">SUM(AB589:AB591)</f>
        <v>0</v>
      </c>
      <c r="AC588" s="7">
        <f t="shared" ca="1" si="384"/>
        <v>1979.25</v>
      </c>
      <c r="AD588" s="7">
        <f>SUM(AD589:AD591)</f>
        <v>0</v>
      </c>
      <c r="AE588" s="7">
        <f t="shared" ca="1" si="384"/>
        <v>2081.1374999999998</v>
      </c>
      <c r="AF588" s="7">
        <f t="shared" ca="1" si="384"/>
        <v>6039.6375000000007</v>
      </c>
    </row>
    <row r="589" spans="1:32">
      <c r="A589" t="str" cm="1">
        <f t="array" ref="A589">IF(ISBLANK($F589),"",INDEX(CVCompList[ID],_xlfn.XMATCH($F589,CVCompList[items],0)))</f>
        <v>CE2947</v>
      </c>
      <c r="E589">
        <v>1</v>
      </c>
      <c r="F589" t="s">
        <v>3119</v>
      </c>
      <c r="G589">
        <v>1</v>
      </c>
      <c r="H589">
        <v>1</v>
      </c>
      <c r="I589">
        <f ca="1">IF(ISBLANK(G589),"",G589*OFFSET(I589,-E589,-6))</f>
        <v>1</v>
      </c>
      <c r="J589">
        <f ca="1">IF(ISBLANK(H589),"",H589*OFFSET(J589,-E589,-6))</f>
        <v>1</v>
      </c>
      <c r="K589" s="10">
        <f>Drivers!$B$11</f>
        <v>0.25</v>
      </c>
      <c r="L589" s="10">
        <f>Drivers!$B$12</f>
        <v>0.45</v>
      </c>
      <c r="M589" s="37" cm="1">
        <f t="array" aca="1" ref="M589" ca="1">IF(ISBLANK($F589),"",INDEX(CVCompList[Design
'[h']],_xlfn.XMATCH($F589,CVCompList[items],0)))*I589</f>
        <v>0</v>
      </c>
      <c r="N589" s="37" cm="1">
        <f t="array" aca="1" ref="N589" ca="1">IF(ISBLANK($F589),"",INDEX(CVCompList[Construction
'[h']],_xlfn.XMATCH($F589,CVCompList[items],0)))*J589</f>
        <v>20</v>
      </c>
      <c r="O589" s="37" cm="1">
        <f t="array" aca="1" ref="O589" ca="1">IF(ISBLANK($F589),"",INDEX(CVCompList[Debug/Tryout '[h']],_xlfn.XMATCH($F589,CVCompList[items],0)))*J589</f>
        <v>0</v>
      </c>
      <c r="P589" s="37" cm="1">
        <f t="array" aca="1" ref="P589" ca="1">IF(ISBLANK($F589),"",INDEX(CVCompList[Installation
'[h']],_xlfn.XMATCH($F589,CVCompList[items],0)))*J589</f>
        <v>20</v>
      </c>
      <c r="Q589" s="37" cm="1">
        <f t="array" ref="Q589">IF(ISBLANK($F589),"",INDEX(CVCompList[Start up @ Client '[h']],_xlfn.XMATCH($F589,CVCompList[items],0)))*K589</f>
        <v>0</v>
      </c>
      <c r="R589" s="37" cm="1">
        <f t="array" ref="R589">IF(ISBLANK($F589),"",INDEX(CVCompList[Materail
Rate
 '[$/qua']],_xlfn.XMATCH($F589,CVCompList[items],0)))</f>
        <v>1554</v>
      </c>
      <c r="S589" s="33">
        <f ca="1">M589*Drivers!$D$3</f>
        <v>0</v>
      </c>
      <c r="T589" s="33">
        <f ca="1">N589*Drivers!$D$3</f>
        <v>1300</v>
      </c>
      <c r="U589" s="33">
        <f ca="1">O589*Drivers!$D$3</f>
        <v>0</v>
      </c>
      <c r="V589" s="33">
        <f ca="1">P589*Drivers!$D$3</f>
        <v>1300</v>
      </c>
      <c r="W589" s="33">
        <f>Q589*Drivers!$D$3</f>
        <v>0</v>
      </c>
      <c r="X589" s="33">
        <f ca="1">R589*J589</f>
        <v>1554</v>
      </c>
      <c r="Y589" s="33">
        <f ca="1">SUM(S589:X589)</f>
        <v>4154</v>
      </c>
      <c r="Z589">
        <f t="shared" ref="Z589:AB591" ca="1" si="385">S589*($L589+1)</f>
        <v>0</v>
      </c>
      <c r="AA589">
        <f t="shared" ca="1" si="385"/>
        <v>1885</v>
      </c>
      <c r="AB589">
        <f t="shared" ca="1" si="385"/>
        <v>0</v>
      </c>
      <c r="AC589">
        <f t="shared" ref="AC589:AD591" ca="1" si="386">V589*($L589+1)</f>
        <v>1885</v>
      </c>
      <c r="AD589">
        <f t="shared" si="386"/>
        <v>0</v>
      </c>
      <c r="AE589">
        <f ca="1">X589*(K589+1)</f>
        <v>1942.5</v>
      </c>
      <c r="AF589">
        <f ca="1">SUM(Z589:AE589)</f>
        <v>5712.5</v>
      </c>
    </row>
    <row r="590" spans="1:32">
      <c r="A590" t="str" cm="1">
        <f t="array" ref="A590">IF(ISBLANK($F590),"",INDEX(CVCompList[ID],_xlfn.XMATCH($F590,CVCompList[items],0)))</f>
        <v>CE2852</v>
      </c>
      <c r="E590">
        <v>2</v>
      </c>
      <c r="F590" t="s">
        <v>3024</v>
      </c>
      <c r="G590">
        <v>1</v>
      </c>
      <c r="H590">
        <v>1</v>
      </c>
      <c r="I590">
        <f ca="1">IF(ISBLANK(G590),"",G590*OFFSET(I590,-E590,-6))</f>
        <v>1</v>
      </c>
      <c r="J590">
        <f ca="1">IF(ISBLANK(H590),"",H590*OFFSET(J590,-E590,-6))</f>
        <v>1</v>
      </c>
      <c r="K590" s="10">
        <f>Drivers!$B$11</f>
        <v>0.25</v>
      </c>
      <c r="L590" s="10">
        <f>Drivers!$B$12</f>
        <v>0.45</v>
      </c>
      <c r="M590" s="37" cm="1">
        <f t="array" aca="1" ref="M590" ca="1">IF(ISBLANK($F590),"",INDEX(CVCompList[Design
'[h']],_xlfn.XMATCH($F590,CVCompList[items],0)))*I590</f>
        <v>0</v>
      </c>
      <c r="N590" s="37" cm="1">
        <f t="array" aca="1" ref="N590" ca="1">IF(ISBLANK($F590),"",INDEX(CVCompList[Construction
'[h']],_xlfn.XMATCH($F590,CVCompList[items],0)))*J590</f>
        <v>0.5</v>
      </c>
      <c r="O590" s="37" cm="1">
        <f t="array" aca="1" ref="O590" ca="1">IF(ISBLANK($F590),"",INDEX(CVCompList[Debug/Tryout '[h']],_xlfn.XMATCH($F590,CVCompList[items],0)))*J590</f>
        <v>0</v>
      </c>
      <c r="P590" s="37" cm="1">
        <f t="array" aca="1" ref="P590" ca="1">IF(ISBLANK($F590),"",INDEX(CVCompList[Installation
'[h']],_xlfn.XMATCH($F590,CVCompList[items],0)))*J590</f>
        <v>0.5</v>
      </c>
      <c r="Q590" s="37" cm="1">
        <f t="array" ref="Q590">IF(ISBLANK($F590),"",INDEX(CVCompList[Start up @ Client '[h']],_xlfn.XMATCH($F590,CVCompList[items],0)))*K590</f>
        <v>0</v>
      </c>
      <c r="R590" s="37" cm="1">
        <f t="array" ref="R590">IF(ISBLANK($F590),"",INDEX(CVCompList[Materail
Rate
 '[$/qua']],_xlfn.XMATCH($F590,CVCompList[items],0)))</f>
        <v>69.33</v>
      </c>
      <c r="S590" s="33">
        <f ca="1">M590*Drivers!$D$3</f>
        <v>0</v>
      </c>
      <c r="T590" s="33">
        <f ca="1">N590*Drivers!$D$3</f>
        <v>32.5</v>
      </c>
      <c r="U590" s="33">
        <f ca="1">O590*Drivers!$D$3</f>
        <v>0</v>
      </c>
      <c r="V590" s="33">
        <f ca="1">P590*Drivers!$D$3</f>
        <v>32.5</v>
      </c>
      <c r="W590" s="33">
        <f>Q590*Drivers!$D$3</f>
        <v>0</v>
      </c>
      <c r="X590" s="33">
        <f ca="1">R590*J590</f>
        <v>69.33</v>
      </c>
      <c r="Y590" s="33">
        <f ca="1">SUM(S590:X590)</f>
        <v>134.32999999999998</v>
      </c>
      <c r="Z590">
        <f t="shared" ca="1" si="385"/>
        <v>0</v>
      </c>
      <c r="AA590">
        <f t="shared" ca="1" si="385"/>
        <v>47.125</v>
      </c>
      <c r="AB590">
        <f t="shared" ca="1" si="385"/>
        <v>0</v>
      </c>
      <c r="AC590">
        <f t="shared" ca="1" si="386"/>
        <v>47.125</v>
      </c>
      <c r="AD590">
        <f t="shared" si="386"/>
        <v>0</v>
      </c>
      <c r="AE590">
        <f ca="1">X590*(K590+1)</f>
        <v>86.662499999999994</v>
      </c>
      <c r="AF590">
        <f ca="1">SUM(Z590:AE590)</f>
        <v>180.91249999999999</v>
      </c>
    </row>
    <row r="591" spans="1:32">
      <c r="A591" t="str" cm="1">
        <f t="array" ref="A591">IF(ISBLANK($F591),"",INDEX(CVCompList[ID],_xlfn.XMATCH($F591,CVCompList[items],0)))</f>
        <v>CE2737</v>
      </c>
      <c r="E591">
        <v>3</v>
      </c>
      <c r="F591" t="s">
        <v>2910</v>
      </c>
      <c r="G591">
        <v>1</v>
      </c>
      <c r="H591">
        <v>1</v>
      </c>
      <c r="I591">
        <f ca="1">IF(ISBLANK(G591),"",G591*OFFSET(I591,-E591,-6))</f>
        <v>1</v>
      </c>
      <c r="J591">
        <f ca="1">IF(ISBLANK(H591),"",H591*OFFSET(J591,-E591,-6))</f>
        <v>1</v>
      </c>
      <c r="K591" s="10">
        <f>Drivers!$B$11</f>
        <v>0.25</v>
      </c>
      <c r="L591" s="10">
        <f>Drivers!$B$12</f>
        <v>0.45</v>
      </c>
      <c r="M591" s="37" cm="1">
        <f t="array" aca="1" ref="M591" ca="1">IF(ISBLANK($F591),"",INDEX(CVCompList[Design
'[h']],_xlfn.XMATCH($F591,CVCompList[items],0)))*I591</f>
        <v>0</v>
      </c>
      <c r="N591" s="37" cm="1">
        <f t="array" aca="1" ref="N591" ca="1">IF(ISBLANK($F591),"",INDEX(CVCompList[Construction
'[h']],_xlfn.XMATCH($F591,CVCompList[items],0)))*J591</f>
        <v>0.5</v>
      </c>
      <c r="O591" s="37" cm="1">
        <f t="array" aca="1" ref="O591" ca="1">IF(ISBLANK($F591),"",INDEX(CVCompList[Debug/Tryout '[h']],_xlfn.XMATCH($F591,CVCompList[items],0)))*J591</f>
        <v>0</v>
      </c>
      <c r="P591" s="37" cm="1">
        <f t="array" aca="1" ref="P591" ca="1">IF(ISBLANK($F591),"",INDEX(CVCompList[Installation
'[h']],_xlfn.XMATCH($F591,CVCompList[items],0)))*J591</f>
        <v>0.5</v>
      </c>
      <c r="Q591" s="37" cm="1">
        <f t="array" ref="Q591">IF(ISBLANK($F591),"",INDEX(CVCompList[Start up @ Client '[h']],_xlfn.XMATCH($F591,CVCompList[items],0)))*K591</f>
        <v>0</v>
      </c>
      <c r="R591" s="37" cm="1">
        <f t="array" ref="R591">IF(ISBLANK($F591),"",INDEX(CVCompList[Materail
Rate
 '[$/qua']],_xlfn.XMATCH($F591,CVCompList[items],0)))</f>
        <v>41.58</v>
      </c>
      <c r="S591" s="33">
        <f ca="1">M591*Drivers!$D$3</f>
        <v>0</v>
      </c>
      <c r="T591" s="33">
        <f ca="1">N591*Drivers!$D$3</f>
        <v>32.5</v>
      </c>
      <c r="U591" s="33">
        <f ca="1">O591*Drivers!$D$3</f>
        <v>0</v>
      </c>
      <c r="V591" s="33">
        <f ca="1">P591*Drivers!$D$3</f>
        <v>32.5</v>
      </c>
      <c r="W591" s="33">
        <f>Q591*Drivers!$D$3</f>
        <v>0</v>
      </c>
      <c r="X591" s="33">
        <f ca="1">R591*J591</f>
        <v>41.58</v>
      </c>
      <c r="Y591" s="33">
        <f ca="1">SUM(S591:X591)</f>
        <v>106.58</v>
      </c>
      <c r="Z591">
        <f t="shared" ca="1" si="385"/>
        <v>0</v>
      </c>
      <c r="AA591">
        <f t="shared" ca="1" si="385"/>
        <v>47.125</v>
      </c>
      <c r="AB591">
        <f t="shared" ca="1" si="385"/>
        <v>0</v>
      </c>
      <c r="AC591">
        <f t="shared" ca="1" si="386"/>
        <v>47.125</v>
      </c>
      <c r="AD591">
        <f t="shared" si="386"/>
        <v>0</v>
      </c>
      <c r="AE591">
        <f ca="1">X591*(K591+1)</f>
        <v>51.974999999999994</v>
      </c>
      <c r="AF591">
        <f ca="1">SUM(Z591:AE591)</f>
        <v>146.22499999999999</v>
      </c>
    </row>
    <row r="592" spans="1:32" s="7" customFormat="1">
      <c r="B592" s="7" t="s">
        <v>3201</v>
      </c>
      <c r="C592" s="7">
        <v>1</v>
      </c>
      <c r="D592" s="7">
        <v>1</v>
      </c>
      <c r="K592" s="18"/>
      <c r="L592" s="18"/>
      <c r="M592" s="36">
        <f ca="1">SUM(M593:M595)</f>
        <v>0</v>
      </c>
      <c r="N592" s="36">
        <f ca="1">SUM(N593:N595)</f>
        <v>21</v>
      </c>
      <c r="O592" s="36">
        <f ca="1">SUM(O593:O595)</f>
        <v>0</v>
      </c>
      <c r="P592" s="36">
        <f ca="1">SUM(P593:P595)</f>
        <v>21</v>
      </c>
      <c r="Q592" s="36">
        <f>SUM(Q593:Q595)</f>
        <v>0</v>
      </c>
      <c r="R592" s="36"/>
      <c r="S592" s="35">
        <f t="shared" ref="S592:AF592" ca="1" si="387">SUM(S593:S595)</f>
        <v>0</v>
      </c>
      <c r="T592" s="35">
        <f t="shared" ca="1" si="387"/>
        <v>1365</v>
      </c>
      <c r="U592" s="35">
        <f ca="1">SUM(U593:U595)</f>
        <v>0</v>
      </c>
      <c r="V592" s="35">
        <f t="shared" ca="1" si="387"/>
        <v>1365</v>
      </c>
      <c r="W592" s="35">
        <f>SUM(W593:W595)</f>
        <v>0</v>
      </c>
      <c r="X592" s="35">
        <f t="shared" ca="1" si="387"/>
        <v>2141.91</v>
      </c>
      <c r="Y592" s="35">
        <f t="shared" ca="1" si="387"/>
        <v>4871.91</v>
      </c>
      <c r="Z592" s="7">
        <f t="shared" ca="1" si="387"/>
        <v>0</v>
      </c>
      <c r="AA592" s="7">
        <f t="shared" ca="1" si="387"/>
        <v>1979.25</v>
      </c>
      <c r="AB592" s="7">
        <f ca="1">SUM(AB593:AB595)</f>
        <v>0</v>
      </c>
      <c r="AC592" s="7">
        <f t="shared" ca="1" si="387"/>
        <v>1979.25</v>
      </c>
      <c r="AD592" s="7">
        <f>SUM(AD593:AD595)</f>
        <v>0</v>
      </c>
      <c r="AE592" s="7">
        <f t="shared" ca="1" si="387"/>
        <v>2677.3874999999998</v>
      </c>
      <c r="AF592" s="7">
        <f t="shared" ca="1" si="387"/>
        <v>6635.8875000000007</v>
      </c>
    </row>
    <row r="593" spans="1:32">
      <c r="A593" t="str" cm="1">
        <f t="array" ref="A593">IF(ISBLANK($F593),"",INDEX(CVCompList[ID],_xlfn.XMATCH($F593,CVCompList[items],0)))</f>
        <v>CE2948</v>
      </c>
      <c r="E593">
        <v>1</v>
      </c>
      <c r="F593" t="s">
        <v>3120</v>
      </c>
      <c r="G593">
        <v>1</v>
      </c>
      <c r="H593">
        <v>1</v>
      </c>
      <c r="I593">
        <f ca="1">IF(ISBLANK(G593),"",G593*OFFSET(I593,-E593,-6))</f>
        <v>1</v>
      </c>
      <c r="J593">
        <f ca="1">IF(ISBLANK(H593),"",H593*OFFSET(J593,-E593,-6))</f>
        <v>1</v>
      </c>
      <c r="K593" s="10">
        <f>Drivers!$B$11</f>
        <v>0.25</v>
      </c>
      <c r="L593" s="10">
        <f>Drivers!$B$12</f>
        <v>0.45</v>
      </c>
      <c r="M593" s="37" cm="1">
        <f t="array" aca="1" ref="M593" ca="1">IF(ISBLANK($F593),"",INDEX(CVCompList[Design
'[h']],_xlfn.XMATCH($F593,CVCompList[items],0)))*I593</f>
        <v>0</v>
      </c>
      <c r="N593" s="37" cm="1">
        <f t="array" aca="1" ref="N593" ca="1">IF(ISBLANK($F593),"",INDEX(CVCompList[Construction
'[h']],_xlfn.XMATCH($F593,CVCompList[items],0)))*J593</f>
        <v>20</v>
      </c>
      <c r="O593" s="37" cm="1">
        <f t="array" aca="1" ref="O593" ca="1">IF(ISBLANK($F593),"",INDEX(CVCompList[Debug/Tryout '[h']],_xlfn.XMATCH($F593,CVCompList[items],0)))*J593</f>
        <v>0</v>
      </c>
      <c r="P593" s="37" cm="1">
        <f t="array" aca="1" ref="P593" ca="1">IF(ISBLANK($F593),"",INDEX(CVCompList[Installation
'[h']],_xlfn.XMATCH($F593,CVCompList[items],0)))*J593</f>
        <v>20</v>
      </c>
      <c r="Q593" s="37" cm="1">
        <f t="array" ref="Q593">IF(ISBLANK($F593),"",INDEX(CVCompList[Start up @ Client '[h']],_xlfn.XMATCH($F593,CVCompList[items],0)))*K593</f>
        <v>0</v>
      </c>
      <c r="R593" s="37" cm="1">
        <f t="array" ref="R593">IF(ISBLANK($F593),"",INDEX(CVCompList[Materail
Rate
 '[$/qua']],_xlfn.XMATCH($F593,CVCompList[items],0)))</f>
        <v>2031</v>
      </c>
      <c r="S593" s="33">
        <f ca="1">M593*Drivers!$D$3</f>
        <v>0</v>
      </c>
      <c r="T593" s="33">
        <f ca="1">N593*Drivers!$D$3</f>
        <v>1300</v>
      </c>
      <c r="U593" s="33">
        <f ca="1">O593*Drivers!$D$3</f>
        <v>0</v>
      </c>
      <c r="V593" s="33">
        <f ca="1">P593*Drivers!$D$3</f>
        <v>1300</v>
      </c>
      <c r="W593" s="33">
        <f>Q593*Drivers!$D$3</f>
        <v>0</v>
      </c>
      <c r="X593" s="33">
        <f ca="1">R593*J593</f>
        <v>2031</v>
      </c>
      <c r="Y593" s="33">
        <f ca="1">SUM(S593:X593)</f>
        <v>4631</v>
      </c>
      <c r="Z593">
        <f t="shared" ref="Z593:AB595" ca="1" si="388">S593*($L593+1)</f>
        <v>0</v>
      </c>
      <c r="AA593">
        <f t="shared" ca="1" si="388"/>
        <v>1885</v>
      </c>
      <c r="AB593">
        <f t="shared" ca="1" si="388"/>
        <v>0</v>
      </c>
      <c r="AC593">
        <f t="shared" ref="AC593:AD595" ca="1" si="389">V593*($L593+1)</f>
        <v>1885</v>
      </c>
      <c r="AD593">
        <f t="shared" si="389"/>
        <v>0</v>
      </c>
      <c r="AE593">
        <f ca="1">X593*(K593+1)</f>
        <v>2538.75</v>
      </c>
      <c r="AF593">
        <f ca="1">SUM(Z593:AE593)</f>
        <v>6308.75</v>
      </c>
    </row>
    <row r="594" spans="1:32">
      <c r="A594" t="str" cm="1">
        <f t="array" ref="A594">IF(ISBLANK($F594),"",INDEX(CVCompList[ID],_xlfn.XMATCH($F594,CVCompList[items],0)))</f>
        <v>CE2852</v>
      </c>
      <c r="E594">
        <v>2</v>
      </c>
      <c r="F594" t="s">
        <v>3024</v>
      </c>
      <c r="G594">
        <v>1</v>
      </c>
      <c r="H594">
        <v>1</v>
      </c>
      <c r="I594">
        <f ca="1">IF(ISBLANK(G594),"",G594*OFFSET(I594,-E594,-6))</f>
        <v>1</v>
      </c>
      <c r="J594">
        <f ca="1">IF(ISBLANK(H594),"",H594*OFFSET(J594,-E594,-6))</f>
        <v>1</v>
      </c>
      <c r="K594" s="10">
        <f>Drivers!$B$11</f>
        <v>0.25</v>
      </c>
      <c r="L594" s="10">
        <f>Drivers!$B$12</f>
        <v>0.45</v>
      </c>
      <c r="M594" s="37" cm="1">
        <f t="array" aca="1" ref="M594" ca="1">IF(ISBLANK($F594),"",INDEX(CVCompList[Design
'[h']],_xlfn.XMATCH($F594,CVCompList[items],0)))*I594</f>
        <v>0</v>
      </c>
      <c r="N594" s="37" cm="1">
        <f t="array" aca="1" ref="N594" ca="1">IF(ISBLANK($F594),"",INDEX(CVCompList[Construction
'[h']],_xlfn.XMATCH($F594,CVCompList[items],0)))*J594</f>
        <v>0.5</v>
      </c>
      <c r="O594" s="37" cm="1">
        <f t="array" aca="1" ref="O594" ca="1">IF(ISBLANK($F594),"",INDEX(CVCompList[Debug/Tryout '[h']],_xlfn.XMATCH($F594,CVCompList[items],0)))*J594</f>
        <v>0</v>
      </c>
      <c r="P594" s="37" cm="1">
        <f t="array" aca="1" ref="P594" ca="1">IF(ISBLANK($F594),"",INDEX(CVCompList[Installation
'[h']],_xlfn.XMATCH($F594,CVCompList[items],0)))*J594</f>
        <v>0.5</v>
      </c>
      <c r="Q594" s="37" cm="1">
        <f t="array" ref="Q594">IF(ISBLANK($F594),"",INDEX(CVCompList[Start up @ Client '[h']],_xlfn.XMATCH($F594,CVCompList[items],0)))*K594</f>
        <v>0</v>
      </c>
      <c r="R594" s="37" cm="1">
        <f t="array" ref="R594">IF(ISBLANK($F594),"",INDEX(CVCompList[Materail
Rate
 '[$/qua']],_xlfn.XMATCH($F594,CVCompList[items],0)))</f>
        <v>69.33</v>
      </c>
      <c r="S594" s="33">
        <f ca="1">M594*Drivers!$D$3</f>
        <v>0</v>
      </c>
      <c r="T594" s="33">
        <f ca="1">N594*Drivers!$D$3</f>
        <v>32.5</v>
      </c>
      <c r="U594" s="33">
        <f ca="1">O594*Drivers!$D$3</f>
        <v>0</v>
      </c>
      <c r="V594" s="33">
        <f ca="1">P594*Drivers!$D$3</f>
        <v>32.5</v>
      </c>
      <c r="W594" s="33">
        <f>Q594*Drivers!$D$3</f>
        <v>0</v>
      </c>
      <c r="X594" s="33">
        <f ca="1">R594*J594</f>
        <v>69.33</v>
      </c>
      <c r="Y594" s="33">
        <f ca="1">SUM(S594:X594)</f>
        <v>134.32999999999998</v>
      </c>
      <c r="Z594">
        <f t="shared" ca="1" si="388"/>
        <v>0</v>
      </c>
      <c r="AA594">
        <f t="shared" ca="1" si="388"/>
        <v>47.125</v>
      </c>
      <c r="AB594">
        <f t="shared" ca="1" si="388"/>
        <v>0</v>
      </c>
      <c r="AC594">
        <f t="shared" ca="1" si="389"/>
        <v>47.125</v>
      </c>
      <c r="AD594">
        <f t="shared" si="389"/>
        <v>0</v>
      </c>
      <c r="AE594">
        <f ca="1">X594*(K594+1)</f>
        <v>86.662499999999994</v>
      </c>
      <c r="AF594">
        <f ca="1">SUM(Z594:AE594)</f>
        <v>180.91249999999999</v>
      </c>
    </row>
    <row r="595" spans="1:32">
      <c r="A595" t="str" cm="1">
        <f t="array" ref="A595">IF(ISBLANK($F595),"",INDEX(CVCompList[ID],_xlfn.XMATCH($F595,CVCompList[items],0)))</f>
        <v>CE2737</v>
      </c>
      <c r="E595">
        <v>3</v>
      </c>
      <c r="F595" t="s">
        <v>2910</v>
      </c>
      <c r="G595">
        <v>1</v>
      </c>
      <c r="H595">
        <v>1</v>
      </c>
      <c r="I595">
        <f ca="1">IF(ISBLANK(G595),"",G595*OFFSET(I595,-E595,-6))</f>
        <v>1</v>
      </c>
      <c r="J595">
        <f ca="1">IF(ISBLANK(H595),"",H595*OFFSET(J595,-E595,-6))</f>
        <v>1</v>
      </c>
      <c r="K595" s="10">
        <f>Drivers!$B$11</f>
        <v>0.25</v>
      </c>
      <c r="L595" s="10">
        <f>Drivers!$B$12</f>
        <v>0.45</v>
      </c>
      <c r="M595" s="37" cm="1">
        <f t="array" aca="1" ref="M595" ca="1">IF(ISBLANK($F595),"",INDEX(CVCompList[Design
'[h']],_xlfn.XMATCH($F595,CVCompList[items],0)))*I595</f>
        <v>0</v>
      </c>
      <c r="N595" s="37" cm="1">
        <f t="array" aca="1" ref="N595" ca="1">IF(ISBLANK($F595),"",INDEX(CVCompList[Construction
'[h']],_xlfn.XMATCH($F595,CVCompList[items],0)))*J595</f>
        <v>0.5</v>
      </c>
      <c r="O595" s="37" cm="1">
        <f t="array" aca="1" ref="O595" ca="1">IF(ISBLANK($F595),"",INDEX(CVCompList[Debug/Tryout '[h']],_xlfn.XMATCH($F595,CVCompList[items],0)))*J595</f>
        <v>0</v>
      </c>
      <c r="P595" s="37" cm="1">
        <f t="array" aca="1" ref="P595" ca="1">IF(ISBLANK($F595),"",INDEX(CVCompList[Installation
'[h']],_xlfn.XMATCH($F595,CVCompList[items],0)))*J595</f>
        <v>0.5</v>
      </c>
      <c r="Q595" s="37" cm="1">
        <f t="array" ref="Q595">IF(ISBLANK($F595),"",INDEX(CVCompList[Start up @ Client '[h']],_xlfn.XMATCH($F595,CVCompList[items],0)))*K595</f>
        <v>0</v>
      </c>
      <c r="R595" s="37" cm="1">
        <f t="array" ref="R595">IF(ISBLANK($F595),"",INDEX(CVCompList[Materail
Rate
 '[$/qua']],_xlfn.XMATCH($F595,CVCompList[items],0)))</f>
        <v>41.58</v>
      </c>
      <c r="S595" s="33">
        <f ca="1">M595*Drivers!$D$3</f>
        <v>0</v>
      </c>
      <c r="T595" s="33">
        <f ca="1">N595*Drivers!$D$3</f>
        <v>32.5</v>
      </c>
      <c r="U595" s="33">
        <f ca="1">O595*Drivers!$D$3</f>
        <v>0</v>
      </c>
      <c r="V595" s="33">
        <f ca="1">P595*Drivers!$D$3</f>
        <v>32.5</v>
      </c>
      <c r="W595" s="33">
        <f>Q595*Drivers!$D$3</f>
        <v>0</v>
      </c>
      <c r="X595" s="33">
        <f ca="1">R595*J595</f>
        <v>41.58</v>
      </c>
      <c r="Y595" s="33">
        <f ca="1">SUM(S595:X595)</f>
        <v>106.58</v>
      </c>
      <c r="Z595">
        <f t="shared" ca="1" si="388"/>
        <v>0</v>
      </c>
      <c r="AA595">
        <f t="shared" ca="1" si="388"/>
        <v>47.125</v>
      </c>
      <c r="AB595">
        <f t="shared" ca="1" si="388"/>
        <v>0</v>
      </c>
      <c r="AC595">
        <f t="shared" ca="1" si="389"/>
        <v>47.125</v>
      </c>
      <c r="AD595">
        <f t="shared" si="389"/>
        <v>0</v>
      </c>
      <c r="AE595">
        <f ca="1">X595*(K595+1)</f>
        <v>51.974999999999994</v>
      </c>
      <c r="AF595">
        <f ca="1">SUM(Z595:AE595)</f>
        <v>146.22499999999999</v>
      </c>
    </row>
    <row r="596" spans="1:32" s="7" customFormat="1">
      <c r="B596" s="7" t="s">
        <v>3202</v>
      </c>
      <c r="C596" s="7">
        <v>1</v>
      </c>
      <c r="D596" s="7">
        <v>1</v>
      </c>
      <c r="K596" s="18"/>
      <c r="L596" s="18"/>
      <c r="M596" s="36">
        <f ca="1">SUM(M597:M600)</f>
        <v>0</v>
      </c>
      <c r="N596" s="36">
        <f ca="1">SUM(N597:N600)</f>
        <v>3.25</v>
      </c>
      <c r="O596" s="36">
        <f ca="1">SUM(O597:O600)</f>
        <v>0</v>
      </c>
      <c r="P596" s="36">
        <f ca="1">SUM(P597:P600)</f>
        <v>3.25</v>
      </c>
      <c r="Q596" s="36">
        <f>SUM(Q597:Q600)</f>
        <v>0</v>
      </c>
      <c r="R596" s="36"/>
      <c r="S596" s="35">
        <f t="shared" ref="S596:AF596" ca="1" si="390">SUM(S597:S600)</f>
        <v>0</v>
      </c>
      <c r="T596" s="35">
        <f t="shared" ca="1" si="390"/>
        <v>211.25</v>
      </c>
      <c r="U596" s="35">
        <f ca="1">SUM(U597:U600)</f>
        <v>0</v>
      </c>
      <c r="V596" s="35">
        <f t="shared" ca="1" si="390"/>
        <v>211.25</v>
      </c>
      <c r="W596" s="35">
        <f>SUM(W597:W600)</f>
        <v>0</v>
      </c>
      <c r="X596" s="35">
        <f t="shared" ca="1" si="390"/>
        <v>1193.9099999999999</v>
      </c>
      <c r="Y596" s="35">
        <f t="shared" ca="1" si="390"/>
        <v>1616.4099999999999</v>
      </c>
      <c r="Z596" s="7">
        <f t="shared" ca="1" si="390"/>
        <v>0</v>
      </c>
      <c r="AA596" s="7">
        <f t="shared" ca="1" si="390"/>
        <v>306.3125</v>
      </c>
      <c r="AB596" s="7">
        <f ca="1">SUM(AB597:AB600)</f>
        <v>0</v>
      </c>
      <c r="AC596" s="7">
        <f t="shared" ca="1" si="390"/>
        <v>306.3125</v>
      </c>
      <c r="AD596" s="7">
        <f>SUM(AD597:AD600)</f>
        <v>0</v>
      </c>
      <c r="AE596" s="7">
        <f t="shared" ca="1" si="390"/>
        <v>1492.3874999999998</v>
      </c>
      <c r="AF596" s="7">
        <f t="shared" ca="1" si="390"/>
        <v>2105.0124999999998</v>
      </c>
    </row>
    <row r="597" spans="1:32">
      <c r="A597" t="str" cm="1">
        <f t="array" ref="A597">IF(ISBLANK($F597),"",INDEX(CVCompList[ID],_xlfn.XMATCH($F597,CVCompList[items],0)))</f>
        <v>CE2949</v>
      </c>
      <c r="E597">
        <v>1</v>
      </c>
      <c r="F597" t="s">
        <v>3121</v>
      </c>
      <c r="G597">
        <v>1</v>
      </c>
      <c r="H597">
        <v>1</v>
      </c>
      <c r="I597">
        <f ca="1">IF(ISBLANK(G597),"",G597*OFFSET(I597,-E597,-6))</f>
        <v>1</v>
      </c>
      <c r="J597">
        <f ca="1">IF(ISBLANK(H597),"",H597*OFFSET(J597,-E597,-6))</f>
        <v>1</v>
      </c>
      <c r="K597" s="10">
        <f>Drivers!$B$11</f>
        <v>0.25</v>
      </c>
      <c r="L597" s="10">
        <f>Drivers!$B$12</f>
        <v>0.45</v>
      </c>
      <c r="M597" s="37" cm="1">
        <f t="array" aca="1" ref="M597" ca="1">IF(ISBLANK($F597),"",INDEX(CVCompList[Design
'[h']],_xlfn.XMATCH($F597,CVCompList[items],0)))*I597</f>
        <v>0</v>
      </c>
      <c r="N597" s="37" cm="1">
        <f t="array" aca="1" ref="N597" ca="1">IF(ISBLANK($F597),"",INDEX(CVCompList[Construction
'[h']],_xlfn.XMATCH($F597,CVCompList[items],0)))*J597</f>
        <v>2.25</v>
      </c>
      <c r="O597" s="37" cm="1">
        <f t="array" aca="1" ref="O597" ca="1">IF(ISBLANK($F597),"",INDEX(CVCompList[Debug/Tryout '[h']],_xlfn.XMATCH($F597,CVCompList[items],0)))*J597</f>
        <v>0</v>
      </c>
      <c r="P597" s="37" cm="1">
        <f t="array" aca="1" ref="P597" ca="1">IF(ISBLANK($F597),"",INDEX(CVCompList[Installation
'[h']],_xlfn.XMATCH($F597,CVCompList[items],0)))*J597</f>
        <v>2.25</v>
      </c>
      <c r="Q597" s="37" cm="1">
        <f t="array" ref="Q597">IF(ISBLANK($F597),"",INDEX(CVCompList[Start up @ Client '[h']],_xlfn.XMATCH($F597,CVCompList[items],0)))*K597</f>
        <v>0</v>
      </c>
      <c r="R597" s="37" cm="1">
        <f t="array" ref="R597">IF(ISBLANK($F597),"",INDEX(CVCompList[Materail
Rate
 '[$/qua']],_xlfn.XMATCH($F597,CVCompList[items],0)))</f>
        <v>1053</v>
      </c>
      <c r="S597" s="33">
        <f ca="1">M597*Drivers!$D$3</f>
        <v>0</v>
      </c>
      <c r="T597" s="33">
        <f ca="1">N597*Drivers!$D$3</f>
        <v>146.25</v>
      </c>
      <c r="U597" s="33">
        <f ca="1">O597*Drivers!$D$3</f>
        <v>0</v>
      </c>
      <c r="V597" s="33">
        <f ca="1">P597*Drivers!$D$3</f>
        <v>146.25</v>
      </c>
      <c r="W597" s="33">
        <f>Q597*Drivers!$D$3</f>
        <v>0</v>
      </c>
      <c r="X597" s="33">
        <f ca="1">R597*J597</f>
        <v>1053</v>
      </c>
      <c r="Y597" s="33">
        <f ca="1">SUM(S597:X597)</f>
        <v>1345.5</v>
      </c>
      <c r="Z597">
        <f t="shared" ref="Z597:AB600" ca="1" si="391">S597*($L597+1)</f>
        <v>0</v>
      </c>
      <c r="AA597">
        <f t="shared" ca="1" si="391"/>
        <v>212.0625</v>
      </c>
      <c r="AB597">
        <f t="shared" ca="1" si="391"/>
        <v>0</v>
      </c>
      <c r="AC597">
        <f t="shared" ref="AC597:AD600" ca="1" si="392">V597*($L597+1)</f>
        <v>212.0625</v>
      </c>
      <c r="AD597">
        <f t="shared" si="392"/>
        <v>0</v>
      </c>
      <c r="AE597">
        <f ca="1">X597*(K597+1)</f>
        <v>1316.25</v>
      </c>
      <c r="AF597">
        <f ca="1">SUM(Z597:AE597)</f>
        <v>1740.375</v>
      </c>
    </row>
    <row r="598" spans="1:32">
      <c r="A598" t="str" cm="1">
        <f t="array" ref="A598">IF(ISBLANK($F598),"",INDEX(CVCompList[ID],_xlfn.XMATCH($F598,CVCompList[items],0)))</f>
        <v>CE2737</v>
      </c>
      <c r="E598">
        <v>2</v>
      </c>
      <c r="F598" t="s">
        <v>2910</v>
      </c>
      <c r="G598">
        <v>1</v>
      </c>
      <c r="H598">
        <v>1</v>
      </c>
      <c r="I598">
        <f ca="1">IF(ISBLANK(G598),"",G598*OFFSET(I598,-E598,-6))</f>
        <v>1</v>
      </c>
      <c r="J598">
        <f ca="1">IF(ISBLANK(H598),"",H598*OFFSET(J598,-E598,-6))</f>
        <v>1</v>
      </c>
      <c r="K598" s="10">
        <f>Drivers!$B$11</f>
        <v>0.25</v>
      </c>
      <c r="L598" s="10">
        <f>Drivers!$B$12</f>
        <v>0.45</v>
      </c>
      <c r="M598" s="37" cm="1">
        <f t="array" aca="1" ref="M598" ca="1">IF(ISBLANK($F598),"",INDEX(CVCompList[Design
'[h']],_xlfn.XMATCH($F598,CVCompList[items],0)))*I598</f>
        <v>0</v>
      </c>
      <c r="N598" s="37" cm="1">
        <f t="array" aca="1" ref="N598" ca="1">IF(ISBLANK($F598),"",INDEX(CVCompList[Construction
'[h']],_xlfn.XMATCH($F598,CVCompList[items],0)))*J598</f>
        <v>0.5</v>
      </c>
      <c r="O598" s="37" cm="1">
        <f t="array" aca="1" ref="O598" ca="1">IF(ISBLANK($F598),"",INDEX(CVCompList[Debug/Tryout '[h']],_xlfn.XMATCH($F598,CVCompList[items],0)))*J598</f>
        <v>0</v>
      </c>
      <c r="P598" s="37" cm="1">
        <f t="array" aca="1" ref="P598" ca="1">IF(ISBLANK($F598),"",INDEX(CVCompList[Installation
'[h']],_xlfn.XMATCH($F598,CVCompList[items],0)))*J598</f>
        <v>0.5</v>
      </c>
      <c r="Q598" s="37" cm="1">
        <f t="array" ref="Q598">IF(ISBLANK($F598),"",INDEX(CVCompList[Start up @ Client '[h']],_xlfn.XMATCH($F598,CVCompList[items],0)))*K598</f>
        <v>0</v>
      </c>
      <c r="R598" s="37" cm="1">
        <f t="array" ref="R598">IF(ISBLANK($F598),"",INDEX(CVCompList[Materail
Rate
 '[$/qua']],_xlfn.XMATCH($F598,CVCompList[items],0)))</f>
        <v>41.58</v>
      </c>
      <c r="S598" s="33">
        <f ca="1">M598*Drivers!$D$3</f>
        <v>0</v>
      </c>
      <c r="T598" s="33">
        <f ca="1">N598*Drivers!$D$3</f>
        <v>32.5</v>
      </c>
      <c r="U598" s="33">
        <f ca="1">O598*Drivers!$D$3</f>
        <v>0</v>
      </c>
      <c r="V598" s="33">
        <f ca="1">P598*Drivers!$D$3</f>
        <v>32.5</v>
      </c>
      <c r="W598" s="33">
        <f>Q598*Drivers!$D$3</f>
        <v>0</v>
      </c>
      <c r="X598" s="33">
        <f ca="1">R598*J598</f>
        <v>41.58</v>
      </c>
      <c r="Y598" s="33">
        <f ca="1">SUM(S598:X598)</f>
        <v>106.58</v>
      </c>
      <c r="Z598">
        <f t="shared" ca="1" si="391"/>
        <v>0</v>
      </c>
      <c r="AA598">
        <f t="shared" ca="1" si="391"/>
        <v>47.125</v>
      </c>
      <c r="AB598">
        <f t="shared" ca="1" si="391"/>
        <v>0</v>
      </c>
      <c r="AC598">
        <f t="shared" ca="1" si="392"/>
        <v>47.125</v>
      </c>
      <c r="AD598">
        <f t="shared" si="392"/>
        <v>0</v>
      </c>
      <c r="AE598">
        <f ca="1">X598*(K598+1)</f>
        <v>51.974999999999994</v>
      </c>
      <c r="AF598">
        <f ca="1">SUM(Z598:AE598)</f>
        <v>146.22499999999999</v>
      </c>
    </row>
    <row r="599" spans="1:32">
      <c r="A599" t="str" cm="1">
        <f t="array" ref="A599">IF(ISBLANK($F599),"",INDEX(CVCompList[ID],_xlfn.XMATCH($F599,CVCompList[items],0)))</f>
        <v>CE2852</v>
      </c>
      <c r="E599">
        <v>3</v>
      </c>
      <c r="F599" t="s">
        <v>3024</v>
      </c>
      <c r="G599">
        <v>1</v>
      </c>
      <c r="H599">
        <v>1</v>
      </c>
      <c r="I599">
        <f ca="1">IF(ISBLANK(G599),"",G599*OFFSET(I599,-E599,-6))</f>
        <v>1</v>
      </c>
      <c r="J599">
        <f ca="1">IF(ISBLANK(H599),"",H599*OFFSET(J599,-E599,-6))</f>
        <v>1</v>
      </c>
      <c r="K599" s="10">
        <f>Drivers!$B$11</f>
        <v>0.25</v>
      </c>
      <c r="L599" s="10">
        <f>Drivers!$B$12</f>
        <v>0.45</v>
      </c>
      <c r="M599" s="37" cm="1">
        <f t="array" aca="1" ref="M599" ca="1">IF(ISBLANK($F599),"",INDEX(CVCompList[Design
'[h']],_xlfn.XMATCH($F599,CVCompList[items],0)))*I599</f>
        <v>0</v>
      </c>
      <c r="N599" s="37" cm="1">
        <f t="array" aca="1" ref="N599" ca="1">IF(ISBLANK($F599),"",INDEX(CVCompList[Construction
'[h']],_xlfn.XMATCH($F599,CVCompList[items],0)))*J599</f>
        <v>0.5</v>
      </c>
      <c r="O599" s="37" cm="1">
        <f t="array" aca="1" ref="O599" ca="1">IF(ISBLANK($F599),"",INDEX(CVCompList[Debug/Tryout '[h']],_xlfn.XMATCH($F599,CVCompList[items],0)))*J599</f>
        <v>0</v>
      </c>
      <c r="P599" s="37" cm="1">
        <f t="array" aca="1" ref="P599" ca="1">IF(ISBLANK($F599),"",INDEX(CVCompList[Installation
'[h']],_xlfn.XMATCH($F599,CVCompList[items],0)))*J599</f>
        <v>0.5</v>
      </c>
      <c r="Q599" s="37" cm="1">
        <f t="array" ref="Q599">IF(ISBLANK($F599),"",INDEX(CVCompList[Start up @ Client '[h']],_xlfn.XMATCH($F599,CVCompList[items],0)))*K599</f>
        <v>0</v>
      </c>
      <c r="R599" s="37" cm="1">
        <f t="array" ref="R599">IF(ISBLANK($F599),"",INDEX(CVCompList[Materail
Rate
 '[$/qua']],_xlfn.XMATCH($F599,CVCompList[items],0)))</f>
        <v>69.33</v>
      </c>
      <c r="S599" s="33">
        <f ca="1">M599*Drivers!$D$3</f>
        <v>0</v>
      </c>
      <c r="T599" s="33">
        <f ca="1">N599*Drivers!$D$3</f>
        <v>32.5</v>
      </c>
      <c r="U599" s="33">
        <f ca="1">O599*Drivers!$D$3</f>
        <v>0</v>
      </c>
      <c r="V599" s="33">
        <f ca="1">P599*Drivers!$D$3</f>
        <v>32.5</v>
      </c>
      <c r="W599" s="33">
        <f>Q599*Drivers!$D$3</f>
        <v>0</v>
      </c>
      <c r="X599" s="33">
        <f ca="1">R599*J599</f>
        <v>69.33</v>
      </c>
      <c r="Y599" s="33">
        <f ca="1">SUM(S599:X599)</f>
        <v>134.32999999999998</v>
      </c>
      <c r="Z599">
        <f t="shared" ca="1" si="391"/>
        <v>0</v>
      </c>
      <c r="AA599">
        <f t="shared" ca="1" si="391"/>
        <v>47.125</v>
      </c>
      <c r="AB599">
        <f t="shared" ca="1" si="391"/>
        <v>0</v>
      </c>
      <c r="AC599">
        <f t="shared" ca="1" si="392"/>
        <v>47.125</v>
      </c>
      <c r="AD599">
        <f t="shared" si="392"/>
        <v>0</v>
      </c>
      <c r="AE599">
        <f ca="1">X599*(K599+1)</f>
        <v>86.662499999999994</v>
      </c>
      <c r="AF599">
        <f ca="1">SUM(Z599:AE599)</f>
        <v>180.91249999999999</v>
      </c>
    </row>
    <row r="600" spans="1:32">
      <c r="A600" t="str" cm="1">
        <f t="array" ref="A600">IF(ISBLANK($F600),"",INDEX(CVCompList[ID],_xlfn.XMATCH($F600,CVCompList[items],0)))</f>
        <v>CE2779</v>
      </c>
      <c r="E600">
        <v>4</v>
      </c>
      <c r="F600" t="s">
        <v>2952</v>
      </c>
      <c r="G600">
        <v>1</v>
      </c>
      <c r="H600">
        <v>1</v>
      </c>
      <c r="I600">
        <f ca="1">IF(ISBLANK(G600),"",G600*OFFSET(I600,-E600,-6))</f>
        <v>1</v>
      </c>
      <c r="J600">
        <f ca="1">IF(ISBLANK(H600),"",H600*OFFSET(J600,-E600,-6))</f>
        <v>1</v>
      </c>
      <c r="K600" s="10">
        <f>Drivers!$B$11</f>
        <v>0.25</v>
      </c>
      <c r="L600" s="10">
        <f>Drivers!$B$12</f>
        <v>0.45</v>
      </c>
      <c r="M600" s="37" cm="1">
        <f t="array" aca="1" ref="M600" ca="1">IF(ISBLANK($F600),"",INDEX(CVCompList[Design
'[h']],_xlfn.XMATCH($F600,CVCompList[items],0)))*I600</f>
        <v>0</v>
      </c>
      <c r="N600" s="37" cm="1">
        <f t="array" aca="1" ref="N600" ca="1">IF(ISBLANK($F600),"",INDEX(CVCompList[Construction
'[h']],_xlfn.XMATCH($F600,CVCompList[items],0)))*J600</f>
        <v>0</v>
      </c>
      <c r="O600" s="37" cm="1">
        <f t="array" aca="1" ref="O600" ca="1">IF(ISBLANK($F600),"",INDEX(CVCompList[Debug/Tryout '[h']],_xlfn.XMATCH($F600,CVCompList[items],0)))*J600</f>
        <v>0</v>
      </c>
      <c r="P600" s="37" cm="1">
        <f t="array" aca="1" ref="P600" ca="1">IF(ISBLANK($F600),"",INDEX(CVCompList[Installation
'[h']],_xlfn.XMATCH($F600,CVCompList[items],0)))*J600</f>
        <v>0</v>
      </c>
      <c r="Q600" s="37" cm="1">
        <f t="array" ref="Q600">IF(ISBLANK($F600),"",INDEX(CVCompList[Start up @ Client '[h']],_xlfn.XMATCH($F600,CVCompList[items],0)))*K600</f>
        <v>0</v>
      </c>
      <c r="R600" s="37" cm="1">
        <f t="array" ref="R600">IF(ISBLANK($F600),"",INDEX(CVCompList[Materail
Rate
 '[$/qua']],_xlfn.XMATCH($F600,CVCompList[items],0)))</f>
        <v>30</v>
      </c>
      <c r="S600" s="33">
        <f ca="1">M600*Drivers!$D$3</f>
        <v>0</v>
      </c>
      <c r="T600" s="33">
        <f ca="1">N600*Drivers!$D$3</f>
        <v>0</v>
      </c>
      <c r="U600" s="33">
        <f ca="1">O600*Drivers!$D$3</f>
        <v>0</v>
      </c>
      <c r="V600" s="33">
        <f ca="1">P600*Drivers!$D$3</f>
        <v>0</v>
      </c>
      <c r="W600" s="33">
        <f>Q600*Drivers!$D$3</f>
        <v>0</v>
      </c>
      <c r="X600" s="33">
        <f ca="1">R600*J600</f>
        <v>30</v>
      </c>
      <c r="Y600" s="33">
        <f ca="1">SUM(S600:X600)</f>
        <v>30</v>
      </c>
      <c r="Z600">
        <f t="shared" ca="1" si="391"/>
        <v>0</v>
      </c>
      <c r="AA600">
        <f t="shared" ca="1" si="391"/>
        <v>0</v>
      </c>
      <c r="AB600">
        <f t="shared" ca="1" si="391"/>
        <v>0</v>
      </c>
      <c r="AC600">
        <f t="shared" ca="1" si="392"/>
        <v>0</v>
      </c>
      <c r="AD600">
        <f t="shared" si="392"/>
        <v>0</v>
      </c>
      <c r="AE600">
        <f ca="1">X600*(K600+1)</f>
        <v>37.5</v>
      </c>
      <c r="AF600">
        <f ca="1">SUM(Z600:AE600)</f>
        <v>37.5</v>
      </c>
    </row>
    <row r="601" spans="1:32" s="7" customFormat="1">
      <c r="B601" s="7" t="s">
        <v>3203</v>
      </c>
      <c r="C601" s="7">
        <v>1</v>
      </c>
      <c r="D601" s="7">
        <v>1</v>
      </c>
      <c r="K601" s="18"/>
      <c r="L601" s="18"/>
      <c r="M601" s="36">
        <f ca="1">SUM(M602:M604)</f>
        <v>0</v>
      </c>
      <c r="N601" s="36">
        <f ca="1">SUM(N602:N604)</f>
        <v>3.5</v>
      </c>
      <c r="O601" s="36">
        <f ca="1">SUM(O602:O604)</f>
        <v>0</v>
      </c>
      <c r="P601" s="36">
        <f ca="1">SUM(P602:P604)</f>
        <v>3.5</v>
      </c>
      <c r="Q601" s="36">
        <f>SUM(Q602:Q604)</f>
        <v>0</v>
      </c>
      <c r="R601" s="36"/>
      <c r="S601" s="35">
        <f t="shared" ref="S601:AF601" ca="1" si="393">SUM(S602:S604)</f>
        <v>0</v>
      </c>
      <c r="T601" s="35">
        <f t="shared" ca="1" si="393"/>
        <v>227.5</v>
      </c>
      <c r="U601" s="35">
        <f ca="1">SUM(U602:U604)</f>
        <v>0</v>
      </c>
      <c r="V601" s="35">
        <f t="shared" ca="1" si="393"/>
        <v>227.5</v>
      </c>
      <c r="W601" s="35">
        <f>SUM(W602:W604)</f>
        <v>0</v>
      </c>
      <c r="X601" s="35">
        <f t="shared" ca="1" si="393"/>
        <v>821.01</v>
      </c>
      <c r="Y601" s="35">
        <f t="shared" ca="1" si="393"/>
        <v>1276.01</v>
      </c>
      <c r="Z601" s="7">
        <f t="shared" ca="1" si="393"/>
        <v>0</v>
      </c>
      <c r="AA601" s="7">
        <f t="shared" ca="1" si="393"/>
        <v>329.875</v>
      </c>
      <c r="AB601" s="7">
        <f ca="1">SUM(AB602:AB604)</f>
        <v>0</v>
      </c>
      <c r="AC601" s="7">
        <f t="shared" ca="1" si="393"/>
        <v>329.875</v>
      </c>
      <c r="AD601" s="7">
        <f>SUM(AD602:AD604)</f>
        <v>0</v>
      </c>
      <c r="AE601" s="7">
        <f t="shared" ca="1" si="393"/>
        <v>1026.2625</v>
      </c>
      <c r="AF601" s="7">
        <f t="shared" ca="1" si="393"/>
        <v>1686.0125</v>
      </c>
    </row>
    <row r="602" spans="1:32">
      <c r="A602" t="str" cm="1">
        <f t="array" ref="A602">IF(ISBLANK($F602),"",INDEX(CVCompList[ID],_xlfn.XMATCH($F602,CVCompList[items],0)))</f>
        <v>CE2950</v>
      </c>
      <c r="E602">
        <v>1</v>
      </c>
      <c r="F602" t="s">
        <v>3122</v>
      </c>
      <c r="G602">
        <v>1</v>
      </c>
      <c r="H602">
        <v>1</v>
      </c>
      <c r="I602">
        <f ca="1">IF(ISBLANK(G602),"",G602*OFFSET(I602,-E602,-6))</f>
        <v>1</v>
      </c>
      <c r="J602">
        <f ca="1">IF(ISBLANK(H602),"",H602*OFFSET(J602,-E602,-6))</f>
        <v>1</v>
      </c>
      <c r="K602" s="10">
        <f>Drivers!$B$11</f>
        <v>0.25</v>
      </c>
      <c r="L602" s="10">
        <f>Drivers!$B$12</f>
        <v>0.45</v>
      </c>
      <c r="M602" s="37" cm="1">
        <f t="array" aca="1" ref="M602" ca="1">IF(ISBLANK($F602),"",INDEX(CVCompList[Design
'[h']],_xlfn.XMATCH($F602,CVCompList[items],0)))*I602</f>
        <v>0</v>
      </c>
      <c r="N602" s="37" cm="1">
        <f t="array" aca="1" ref="N602" ca="1">IF(ISBLANK($F602),"",INDEX(CVCompList[Construction
'[h']],_xlfn.XMATCH($F602,CVCompList[items],0)))*J602</f>
        <v>2</v>
      </c>
      <c r="O602" s="37" cm="1">
        <f t="array" aca="1" ref="O602" ca="1">IF(ISBLANK($F602),"",INDEX(CVCompList[Debug/Tryout '[h']],_xlfn.XMATCH($F602,CVCompList[items],0)))*J602</f>
        <v>0</v>
      </c>
      <c r="P602" s="37" cm="1">
        <f t="array" aca="1" ref="P602" ca="1">IF(ISBLANK($F602),"",INDEX(CVCompList[Installation
'[h']],_xlfn.XMATCH($F602,CVCompList[items],0)))*J602</f>
        <v>2</v>
      </c>
      <c r="Q602" s="37" cm="1">
        <f t="array" ref="Q602">IF(ISBLANK($F602),"",INDEX(CVCompList[Start up @ Client '[h']],_xlfn.XMATCH($F602,CVCompList[items],0)))*K602</f>
        <v>0</v>
      </c>
      <c r="R602" s="37" cm="1">
        <f t="array" ref="R602">IF(ISBLANK($F602),"",INDEX(CVCompList[Materail
Rate
 '[$/qua']],_xlfn.XMATCH($F602,CVCompList[items],0)))</f>
        <v>708</v>
      </c>
      <c r="S602" s="33">
        <f ca="1">M602*Drivers!$D$3</f>
        <v>0</v>
      </c>
      <c r="T602" s="33">
        <f ca="1">N602*Drivers!$D$3</f>
        <v>130</v>
      </c>
      <c r="U602" s="33">
        <f ca="1">O602*Drivers!$D$3</f>
        <v>0</v>
      </c>
      <c r="V602" s="33">
        <f ca="1">P602*Drivers!$D$3</f>
        <v>130</v>
      </c>
      <c r="W602" s="33">
        <f>Q602*Drivers!$D$3</f>
        <v>0</v>
      </c>
      <c r="X602" s="33">
        <f ca="1">R602*J602</f>
        <v>708</v>
      </c>
      <c r="Y602" s="33">
        <f ca="1">SUM(S602:X602)</f>
        <v>968</v>
      </c>
      <c r="Z602">
        <f t="shared" ref="Z602:AB604" ca="1" si="394">S602*($L602+1)</f>
        <v>0</v>
      </c>
      <c r="AA602">
        <f t="shared" ca="1" si="394"/>
        <v>188.5</v>
      </c>
      <c r="AB602">
        <f t="shared" ca="1" si="394"/>
        <v>0</v>
      </c>
      <c r="AC602">
        <f t="shared" ref="AC602:AD604" ca="1" si="395">V602*($L602+1)</f>
        <v>188.5</v>
      </c>
      <c r="AD602">
        <f t="shared" si="395"/>
        <v>0</v>
      </c>
      <c r="AE602">
        <f ca="1">X602*(K602+1)</f>
        <v>885</v>
      </c>
      <c r="AF602">
        <f ca="1">SUM(Z602:AE602)</f>
        <v>1262</v>
      </c>
    </row>
    <row r="603" spans="1:32">
      <c r="A603" t="str" cm="1">
        <f t="array" ref="A603">IF(ISBLANK($F603),"",INDEX(CVCompList[ID],_xlfn.XMATCH($F603,CVCompList[items],0)))</f>
        <v>CE2858</v>
      </c>
      <c r="E603">
        <v>2</v>
      </c>
      <c r="F603" t="s">
        <v>3030</v>
      </c>
      <c r="G603">
        <v>3</v>
      </c>
      <c r="H603">
        <v>3</v>
      </c>
      <c r="I603">
        <f ca="1">IF(ISBLANK(G603),"",G603*OFFSET(I603,-E603,-6))</f>
        <v>3</v>
      </c>
      <c r="J603">
        <f ca="1">IF(ISBLANK(H603),"",H603*OFFSET(J603,-E603,-6))</f>
        <v>3</v>
      </c>
      <c r="K603" s="10">
        <f>Drivers!$B$11</f>
        <v>0.25</v>
      </c>
      <c r="L603" s="10">
        <f>Drivers!$B$12</f>
        <v>0.45</v>
      </c>
      <c r="M603" s="37" cm="1">
        <f t="array" aca="1" ref="M603" ca="1">IF(ISBLANK($F603),"",INDEX(CVCompList[Design
'[h']],_xlfn.XMATCH($F603,CVCompList[items],0)))*I603</f>
        <v>0</v>
      </c>
      <c r="N603" s="37" cm="1">
        <f t="array" aca="1" ref="N603" ca="1">IF(ISBLANK($F603),"",INDEX(CVCompList[Construction
'[h']],_xlfn.XMATCH($F603,CVCompList[items],0)))*J603</f>
        <v>1.5</v>
      </c>
      <c r="O603" s="37" cm="1">
        <f t="array" aca="1" ref="O603" ca="1">IF(ISBLANK($F603),"",INDEX(CVCompList[Debug/Tryout '[h']],_xlfn.XMATCH($F603,CVCompList[items],0)))*J603</f>
        <v>0</v>
      </c>
      <c r="P603" s="37" cm="1">
        <f t="array" aca="1" ref="P603" ca="1">IF(ISBLANK($F603),"",INDEX(CVCompList[Installation
'[h']],_xlfn.XMATCH($F603,CVCompList[items],0)))*J603</f>
        <v>1.5</v>
      </c>
      <c r="Q603" s="37" cm="1">
        <f t="array" ref="Q603">IF(ISBLANK($F603),"",INDEX(CVCompList[Start up @ Client '[h']],_xlfn.XMATCH($F603,CVCompList[items],0)))*K603</f>
        <v>0</v>
      </c>
      <c r="R603" s="37" cm="1">
        <f t="array" ref="R603">IF(ISBLANK($F603),"",INDEX(CVCompList[Materail
Rate
 '[$/qua']],_xlfn.XMATCH($F603,CVCompList[items],0)))</f>
        <v>27.67</v>
      </c>
      <c r="S603" s="33">
        <f ca="1">M603*Drivers!$D$3</f>
        <v>0</v>
      </c>
      <c r="T603" s="33">
        <f ca="1">N603*Drivers!$D$3</f>
        <v>97.5</v>
      </c>
      <c r="U603" s="33">
        <f ca="1">O603*Drivers!$D$3</f>
        <v>0</v>
      </c>
      <c r="V603" s="33">
        <f ca="1">P603*Drivers!$D$3</f>
        <v>97.5</v>
      </c>
      <c r="W603" s="33">
        <f>Q603*Drivers!$D$3</f>
        <v>0</v>
      </c>
      <c r="X603" s="33">
        <f ca="1">R603*J603</f>
        <v>83.01</v>
      </c>
      <c r="Y603" s="33">
        <f ca="1">SUM(S603:X603)</f>
        <v>278.01</v>
      </c>
      <c r="Z603">
        <f t="shared" ca="1" si="394"/>
        <v>0</v>
      </c>
      <c r="AA603">
        <f t="shared" ca="1" si="394"/>
        <v>141.375</v>
      </c>
      <c r="AB603">
        <f t="shared" ca="1" si="394"/>
        <v>0</v>
      </c>
      <c r="AC603">
        <f t="shared" ca="1" si="395"/>
        <v>141.375</v>
      </c>
      <c r="AD603">
        <f t="shared" si="395"/>
        <v>0</v>
      </c>
      <c r="AE603">
        <f ca="1">X603*(K603+1)</f>
        <v>103.7625</v>
      </c>
      <c r="AF603">
        <f ca="1">SUM(Z603:AE603)</f>
        <v>386.51249999999999</v>
      </c>
    </row>
    <row r="604" spans="1:32">
      <c r="A604" t="str" cm="1">
        <f t="array" ref="A604">IF(ISBLANK($F604),"",INDEX(CVCompList[ID],_xlfn.XMATCH($F604,CVCompList[items],0)))</f>
        <v>CE2779</v>
      </c>
      <c r="E604">
        <v>3</v>
      </c>
      <c r="F604" t="s">
        <v>2952</v>
      </c>
      <c r="G604">
        <v>1</v>
      </c>
      <c r="H604">
        <v>1</v>
      </c>
      <c r="I604">
        <f ca="1">IF(ISBLANK(G604),"",G604*OFFSET(I604,-E604,-6))</f>
        <v>1</v>
      </c>
      <c r="J604">
        <f ca="1">IF(ISBLANK(H604),"",H604*OFFSET(J604,-E604,-6))</f>
        <v>1</v>
      </c>
      <c r="K604" s="10">
        <f>Drivers!$B$11</f>
        <v>0.25</v>
      </c>
      <c r="L604" s="10">
        <f>Drivers!$B$12</f>
        <v>0.45</v>
      </c>
      <c r="M604" s="37" cm="1">
        <f t="array" aca="1" ref="M604" ca="1">IF(ISBLANK($F604),"",INDEX(CVCompList[Design
'[h']],_xlfn.XMATCH($F604,CVCompList[items],0)))*I604</f>
        <v>0</v>
      </c>
      <c r="N604" s="37" cm="1">
        <f t="array" aca="1" ref="N604" ca="1">IF(ISBLANK($F604),"",INDEX(CVCompList[Construction
'[h']],_xlfn.XMATCH($F604,CVCompList[items],0)))*J604</f>
        <v>0</v>
      </c>
      <c r="O604" s="37" cm="1">
        <f t="array" aca="1" ref="O604" ca="1">IF(ISBLANK($F604),"",INDEX(CVCompList[Debug/Tryout '[h']],_xlfn.XMATCH($F604,CVCompList[items],0)))*J604</f>
        <v>0</v>
      </c>
      <c r="P604" s="37" cm="1">
        <f t="array" aca="1" ref="P604" ca="1">IF(ISBLANK($F604),"",INDEX(CVCompList[Installation
'[h']],_xlfn.XMATCH($F604,CVCompList[items],0)))*J604</f>
        <v>0</v>
      </c>
      <c r="Q604" s="37" cm="1">
        <f t="array" ref="Q604">IF(ISBLANK($F604),"",INDEX(CVCompList[Start up @ Client '[h']],_xlfn.XMATCH($F604,CVCompList[items],0)))*K604</f>
        <v>0</v>
      </c>
      <c r="R604" s="37" cm="1">
        <f t="array" ref="R604">IF(ISBLANK($F604),"",INDEX(CVCompList[Materail
Rate
 '[$/qua']],_xlfn.XMATCH($F604,CVCompList[items],0)))</f>
        <v>30</v>
      </c>
      <c r="S604" s="33">
        <f ca="1">M604*Drivers!$D$3</f>
        <v>0</v>
      </c>
      <c r="T604" s="33">
        <f ca="1">N604*Drivers!$D$3</f>
        <v>0</v>
      </c>
      <c r="U604" s="33">
        <f ca="1">O604*Drivers!$D$3</f>
        <v>0</v>
      </c>
      <c r="V604" s="33">
        <f ca="1">P604*Drivers!$D$3</f>
        <v>0</v>
      </c>
      <c r="W604" s="33">
        <f>Q604*Drivers!$D$3</f>
        <v>0</v>
      </c>
      <c r="X604" s="33">
        <f ca="1">R604*J604</f>
        <v>30</v>
      </c>
      <c r="Y604" s="33">
        <f ca="1">SUM(S604:X604)</f>
        <v>30</v>
      </c>
      <c r="Z604">
        <f t="shared" ca="1" si="394"/>
        <v>0</v>
      </c>
      <c r="AA604">
        <f t="shared" ca="1" si="394"/>
        <v>0</v>
      </c>
      <c r="AB604">
        <f t="shared" ca="1" si="394"/>
        <v>0</v>
      </c>
      <c r="AC604">
        <f t="shared" ca="1" si="395"/>
        <v>0</v>
      </c>
      <c r="AD604">
        <f t="shared" si="395"/>
        <v>0</v>
      </c>
      <c r="AE604">
        <f ca="1">X604*(K604+1)</f>
        <v>37.5</v>
      </c>
      <c r="AF604">
        <f ca="1">SUM(Z604:AE604)</f>
        <v>37.5</v>
      </c>
    </row>
    <row r="605" spans="1:32" s="7" customFormat="1">
      <c r="B605" s="7" t="s">
        <v>3204</v>
      </c>
      <c r="C605" s="7">
        <v>1</v>
      </c>
      <c r="D605" s="7">
        <v>1</v>
      </c>
      <c r="K605" s="18"/>
      <c r="L605" s="18"/>
      <c r="M605" s="36">
        <f ca="1">SUM(M606:M610)</f>
        <v>0</v>
      </c>
      <c r="N605" s="36">
        <f ca="1">SUM(N606:N610)</f>
        <v>17.899999999999999</v>
      </c>
      <c r="O605" s="36">
        <f ca="1">SUM(O606:O610)</f>
        <v>0</v>
      </c>
      <c r="P605" s="36">
        <f ca="1">SUM(P606:P610)</f>
        <v>17.899999999999999</v>
      </c>
      <c r="Q605" s="36">
        <f>SUM(Q606:Q610)</f>
        <v>0</v>
      </c>
      <c r="R605" s="36"/>
      <c r="S605" s="35">
        <f t="shared" ref="S605:AF605" ca="1" si="396">SUM(S606:S610)</f>
        <v>0</v>
      </c>
      <c r="T605" s="35">
        <f t="shared" ca="1" si="396"/>
        <v>1163.5</v>
      </c>
      <c r="U605" s="35">
        <f ca="1">SUM(U606:U610)</f>
        <v>0</v>
      </c>
      <c r="V605" s="35">
        <f t="shared" ca="1" si="396"/>
        <v>1163.5</v>
      </c>
      <c r="W605" s="35">
        <f>SUM(W606:W610)</f>
        <v>0</v>
      </c>
      <c r="X605" s="35">
        <f t="shared" ca="1" si="396"/>
        <v>16715.080000000002</v>
      </c>
      <c r="Y605" s="35">
        <f t="shared" ca="1" si="396"/>
        <v>19042.080000000002</v>
      </c>
      <c r="Z605" s="7">
        <f t="shared" ca="1" si="396"/>
        <v>0</v>
      </c>
      <c r="AA605" s="7">
        <f t="shared" ca="1" si="396"/>
        <v>1687.075</v>
      </c>
      <c r="AB605" s="7">
        <f ca="1">SUM(AB606:AB610)</f>
        <v>0</v>
      </c>
      <c r="AC605" s="7">
        <f t="shared" ca="1" si="396"/>
        <v>1687.075</v>
      </c>
      <c r="AD605" s="7">
        <f>SUM(AD606:AD610)</f>
        <v>0</v>
      </c>
      <c r="AE605" s="7">
        <f t="shared" ca="1" si="396"/>
        <v>20893.849999999999</v>
      </c>
      <c r="AF605" s="7">
        <f t="shared" ca="1" si="396"/>
        <v>24268</v>
      </c>
    </row>
    <row r="606" spans="1:32">
      <c r="A606" t="str" cm="1">
        <f t="array" ref="A606">IF(ISBLANK($F606),"",INDEX(CVCompList[ID],_xlfn.XMATCH($F606,CVCompList[items],0)))</f>
        <v>CE2951</v>
      </c>
      <c r="E606">
        <v>1</v>
      </c>
      <c r="F606" t="s">
        <v>3123</v>
      </c>
      <c r="G606">
        <v>1</v>
      </c>
      <c r="H606">
        <v>1</v>
      </c>
      <c r="I606">
        <f ca="1">IF(ISBLANK(G606),"",G606*OFFSET(I606,-E606,-6))</f>
        <v>1</v>
      </c>
      <c r="J606">
        <f ca="1">IF(ISBLANK(H606),"",H606*OFFSET(J606,-E606,-6))</f>
        <v>1</v>
      </c>
      <c r="K606" s="10">
        <f>Drivers!$B$11</f>
        <v>0.25</v>
      </c>
      <c r="L606" s="10">
        <f>Drivers!$B$12</f>
        <v>0.45</v>
      </c>
      <c r="M606" s="37" cm="1">
        <f t="array" aca="1" ref="M606" ca="1">IF(ISBLANK($F606),"",INDEX(CVCompList[Design
'[h']],_xlfn.XMATCH($F606,CVCompList[items],0)))*I606</f>
        <v>0</v>
      </c>
      <c r="N606" s="37" cm="1">
        <f t="array" aca="1" ref="N606" ca="1">IF(ISBLANK($F606),"",INDEX(CVCompList[Construction
'[h']],_xlfn.XMATCH($F606,CVCompList[items],0)))*J606</f>
        <v>15</v>
      </c>
      <c r="O606" s="37" cm="1">
        <f t="array" aca="1" ref="O606" ca="1">IF(ISBLANK($F606),"",INDEX(CVCompList[Debug/Tryout '[h']],_xlfn.XMATCH($F606,CVCompList[items],0)))*J606</f>
        <v>0</v>
      </c>
      <c r="P606" s="37" cm="1">
        <f t="array" aca="1" ref="P606" ca="1">IF(ISBLANK($F606),"",INDEX(CVCompList[Installation
'[h']],_xlfn.XMATCH($F606,CVCompList[items],0)))*J606</f>
        <v>15</v>
      </c>
      <c r="Q606" s="37" cm="1">
        <f t="array" ref="Q606">IF(ISBLANK($F606),"",INDEX(CVCompList[Start up @ Client '[h']],_xlfn.XMATCH($F606,CVCompList[items],0)))*K606</f>
        <v>0</v>
      </c>
      <c r="R606" s="37" cm="1">
        <f t="array" ref="R606">IF(ISBLANK($F606),"",INDEX(CVCompList[Materail
Rate
 '[$/qua']],_xlfn.XMATCH($F606,CVCompList[items],0)))</f>
        <v>15953</v>
      </c>
      <c r="S606" s="33">
        <f ca="1">M606*Drivers!$D$3</f>
        <v>0</v>
      </c>
      <c r="T606" s="33">
        <f ca="1">N606*Drivers!$D$3</f>
        <v>975</v>
      </c>
      <c r="U606" s="33">
        <f ca="1">O606*Drivers!$D$3</f>
        <v>0</v>
      </c>
      <c r="V606" s="33">
        <f ca="1">P606*Drivers!$D$3</f>
        <v>975</v>
      </c>
      <c r="W606" s="33">
        <f>Q606*Drivers!$D$3</f>
        <v>0</v>
      </c>
      <c r="X606" s="33">
        <f ca="1">R606*J606</f>
        <v>15953</v>
      </c>
      <c r="Y606" s="33">
        <f ca="1">SUM(S606:X606)</f>
        <v>17903</v>
      </c>
      <c r="Z606">
        <f t="shared" ref="Z606:AB610" ca="1" si="397">S606*($L606+1)</f>
        <v>0</v>
      </c>
      <c r="AA606">
        <f t="shared" ca="1" si="397"/>
        <v>1413.75</v>
      </c>
      <c r="AB606">
        <f t="shared" ca="1" si="397"/>
        <v>0</v>
      </c>
      <c r="AC606">
        <f t="shared" ref="AC606:AD610" ca="1" si="398">V606*($L606+1)</f>
        <v>1413.75</v>
      </c>
      <c r="AD606">
        <f t="shared" si="398"/>
        <v>0</v>
      </c>
      <c r="AE606">
        <f ca="1">X606*(K606+1)</f>
        <v>19941.25</v>
      </c>
      <c r="AF606">
        <f ca="1">SUM(Z606:AE606)</f>
        <v>22768.75</v>
      </c>
    </row>
    <row r="607" spans="1:32">
      <c r="A607" t="str" cm="1">
        <f t="array" ref="A607">IF(ISBLANK($F607),"",INDEX(CVCompList[ID],_xlfn.XMATCH($F607,CVCompList[items],0)))</f>
        <v>CE2773</v>
      </c>
      <c r="E607">
        <v>2</v>
      </c>
      <c r="F607" t="s">
        <v>2946</v>
      </c>
      <c r="G607">
        <v>1</v>
      </c>
      <c r="H607">
        <v>1</v>
      </c>
      <c r="I607">
        <f ca="1">IF(ISBLANK(G607),"",G607*OFFSET(I607,-E607,-6))</f>
        <v>1</v>
      </c>
      <c r="J607">
        <f ca="1">IF(ISBLANK(H607),"",H607*OFFSET(J607,-E607,-6))</f>
        <v>1</v>
      </c>
      <c r="K607" s="10">
        <f>Drivers!$B$11</f>
        <v>0.25</v>
      </c>
      <c r="L607" s="10">
        <f>Drivers!$B$12</f>
        <v>0.45</v>
      </c>
      <c r="M607" s="37" cm="1">
        <f t="array" aca="1" ref="M607" ca="1">IF(ISBLANK($F607),"",INDEX(CVCompList[Design
'[h']],_xlfn.XMATCH($F607,CVCompList[items],0)))*I607</f>
        <v>0</v>
      </c>
      <c r="N607" s="37" cm="1">
        <f t="array" aca="1" ref="N607" ca="1">IF(ISBLANK($F607),"",INDEX(CVCompList[Construction
'[h']],_xlfn.XMATCH($F607,CVCompList[items],0)))*J607</f>
        <v>0.5</v>
      </c>
      <c r="O607" s="37" cm="1">
        <f t="array" aca="1" ref="O607" ca="1">IF(ISBLANK($F607),"",INDEX(CVCompList[Debug/Tryout '[h']],_xlfn.XMATCH($F607,CVCompList[items],0)))*J607</f>
        <v>0</v>
      </c>
      <c r="P607" s="37" cm="1">
        <f t="array" aca="1" ref="P607" ca="1">IF(ISBLANK($F607),"",INDEX(CVCompList[Installation
'[h']],_xlfn.XMATCH($F607,CVCompList[items],0)))*J607</f>
        <v>0.5</v>
      </c>
      <c r="Q607" s="37" cm="1">
        <f t="array" ref="Q607">IF(ISBLANK($F607),"",INDEX(CVCompList[Start up @ Client '[h']],_xlfn.XMATCH($F607,CVCompList[items],0)))*K607</f>
        <v>0</v>
      </c>
      <c r="R607" s="37" cm="1">
        <f t="array" ref="R607">IF(ISBLANK($F607),"",INDEX(CVCompList[Materail
Rate
 '[$/qua']],_xlfn.XMATCH($F607,CVCompList[items],0)))</f>
        <v>32.5</v>
      </c>
      <c r="S607" s="33">
        <f ca="1">M607*Drivers!$D$3</f>
        <v>0</v>
      </c>
      <c r="T607" s="33">
        <f ca="1">N607*Drivers!$D$3</f>
        <v>32.5</v>
      </c>
      <c r="U607" s="33">
        <f ca="1">O607*Drivers!$D$3</f>
        <v>0</v>
      </c>
      <c r="V607" s="33">
        <f ca="1">P607*Drivers!$D$3</f>
        <v>32.5</v>
      </c>
      <c r="W607" s="33">
        <f>Q607*Drivers!$D$3</f>
        <v>0</v>
      </c>
      <c r="X607" s="33">
        <f ca="1">R607*J607</f>
        <v>32.5</v>
      </c>
      <c r="Y607" s="33">
        <f ca="1">SUM(S607:X607)</f>
        <v>97.5</v>
      </c>
      <c r="Z607">
        <f t="shared" ca="1" si="397"/>
        <v>0</v>
      </c>
      <c r="AA607">
        <f t="shared" ca="1" si="397"/>
        <v>47.125</v>
      </c>
      <c r="AB607">
        <f t="shared" ca="1" si="397"/>
        <v>0</v>
      </c>
      <c r="AC607">
        <f t="shared" ca="1" si="398"/>
        <v>47.125</v>
      </c>
      <c r="AD607">
        <f t="shared" si="398"/>
        <v>0</v>
      </c>
      <c r="AE607">
        <f ca="1">X607*(K607+1)</f>
        <v>40.625</v>
      </c>
      <c r="AF607">
        <f ca="1">SUM(Z607:AE607)</f>
        <v>134.875</v>
      </c>
    </row>
    <row r="608" spans="1:32">
      <c r="A608" t="str" cm="1">
        <f t="array" ref="A608">IF(ISBLANK($F608),"",INDEX(CVCompList[ID],_xlfn.XMATCH($F608,CVCompList[items],0)))</f>
        <v>CE2734</v>
      </c>
      <c r="E608">
        <v>3</v>
      </c>
      <c r="F608" t="s">
        <v>2907</v>
      </c>
      <c r="G608">
        <v>1</v>
      </c>
      <c r="H608">
        <v>1</v>
      </c>
      <c r="I608">
        <f ca="1">IF(ISBLANK(G608),"",G608*OFFSET(I608,-E608,-6))</f>
        <v>1</v>
      </c>
      <c r="J608">
        <f ca="1">IF(ISBLANK(H608),"",H608*OFFSET(J608,-E608,-6))</f>
        <v>1</v>
      </c>
      <c r="K608" s="10">
        <f>Drivers!$B$11</f>
        <v>0.25</v>
      </c>
      <c r="L608" s="10">
        <f>Drivers!$B$12</f>
        <v>0.45</v>
      </c>
      <c r="M608" s="37" cm="1">
        <f t="array" aca="1" ref="M608" ca="1">IF(ISBLANK($F608),"",INDEX(CVCompList[Design
'[h']],_xlfn.XMATCH($F608,CVCompList[items],0)))*I608</f>
        <v>0</v>
      </c>
      <c r="N608" s="37" cm="1">
        <f t="array" aca="1" ref="N608" ca="1">IF(ISBLANK($F608),"",INDEX(CVCompList[Construction
'[h']],_xlfn.XMATCH($F608,CVCompList[items],0)))*J608</f>
        <v>1.9</v>
      </c>
      <c r="O608" s="37" cm="1">
        <f t="array" aca="1" ref="O608" ca="1">IF(ISBLANK($F608),"",INDEX(CVCompList[Debug/Tryout '[h']],_xlfn.XMATCH($F608,CVCompList[items],0)))*J608</f>
        <v>0</v>
      </c>
      <c r="P608" s="37" cm="1">
        <f t="array" aca="1" ref="P608" ca="1">IF(ISBLANK($F608),"",INDEX(CVCompList[Installation
'[h']],_xlfn.XMATCH($F608,CVCompList[items],0)))*J608</f>
        <v>1.9</v>
      </c>
      <c r="Q608" s="37" cm="1">
        <f t="array" ref="Q608">IF(ISBLANK($F608),"",INDEX(CVCompList[Start up @ Client '[h']],_xlfn.XMATCH($F608,CVCompList[items],0)))*K608</f>
        <v>0</v>
      </c>
      <c r="R608" s="37" cm="1">
        <f t="array" ref="R608">IF(ISBLANK($F608),"",INDEX(CVCompList[Materail
Rate
 '[$/qua']],_xlfn.XMATCH($F608,CVCompList[items],0)))</f>
        <v>632</v>
      </c>
      <c r="S608" s="33">
        <f ca="1">M608*Drivers!$D$3</f>
        <v>0</v>
      </c>
      <c r="T608" s="33">
        <f ca="1">N608*Drivers!$D$3</f>
        <v>123.5</v>
      </c>
      <c r="U608" s="33">
        <f ca="1">O608*Drivers!$D$3</f>
        <v>0</v>
      </c>
      <c r="V608" s="33">
        <f ca="1">P608*Drivers!$D$3</f>
        <v>123.5</v>
      </c>
      <c r="W608" s="33">
        <f>Q608*Drivers!$D$3</f>
        <v>0</v>
      </c>
      <c r="X608" s="33">
        <f ca="1">R608*J608</f>
        <v>632</v>
      </c>
      <c r="Y608" s="33">
        <f ca="1">SUM(S608:X608)</f>
        <v>879</v>
      </c>
      <c r="Z608">
        <f t="shared" ca="1" si="397"/>
        <v>0</v>
      </c>
      <c r="AA608">
        <f t="shared" ca="1" si="397"/>
        <v>179.07499999999999</v>
      </c>
      <c r="AB608">
        <f t="shared" ca="1" si="397"/>
        <v>0</v>
      </c>
      <c r="AC608">
        <f t="shared" ca="1" si="398"/>
        <v>179.07499999999999</v>
      </c>
      <c r="AD608">
        <f t="shared" si="398"/>
        <v>0</v>
      </c>
      <c r="AE608">
        <f ca="1">X608*(K608+1)</f>
        <v>790</v>
      </c>
      <c r="AF608">
        <f ca="1">SUM(Z608:AE608)</f>
        <v>1148.1500000000001</v>
      </c>
    </row>
    <row r="609" spans="1:32">
      <c r="A609" t="str" cm="1">
        <f t="array" ref="A609">IF(ISBLANK($F609),"",INDEX(CVCompList[ID],_xlfn.XMATCH($F609,CVCompList[items],0)))</f>
        <v>CE2737</v>
      </c>
      <c r="E609">
        <v>4</v>
      </c>
      <c r="F609" t="s">
        <v>2910</v>
      </c>
      <c r="G609">
        <v>1</v>
      </c>
      <c r="H609">
        <v>1</v>
      </c>
      <c r="I609">
        <f ca="1">IF(ISBLANK(G609),"",G609*OFFSET(I609,-E609,-6))</f>
        <v>1</v>
      </c>
      <c r="J609">
        <f ca="1">IF(ISBLANK(H609),"",H609*OFFSET(J609,-E609,-6))</f>
        <v>1</v>
      </c>
      <c r="K609" s="10">
        <f>Drivers!$B$11</f>
        <v>0.25</v>
      </c>
      <c r="L609" s="10">
        <f>Drivers!$B$12</f>
        <v>0.45</v>
      </c>
      <c r="M609" s="37" cm="1">
        <f t="array" aca="1" ref="M609" ca="1">IF(ISBLANK($F609),"",INDEX(CVCompList[Design
'[h']],_xlfn.XMATCH($F609,CVCompList[items],0)))*I609</f>
        <v>0</v>
      </c>
      <c r="N609" s="37" cm="1">
        <f t="array" aca="1" ref="N609" ca="1">IF(ISBLANK($F609),"",INDEX(CVCompList[Construction
'[h']],_xlfn.XMATCH($F609,CVCompList[items],0)))*J609</f>
        <v>0.5</v>
      </c>
      <c r="O609" s="37" cm="1">
        <f t="array" aca="1" ref="O609" ca="1">IF(ISBLANK($F609),"",INDEX(CVCompList[Debug/Tryout '[h']],_xlfn.XMATCH($F609,CVCompList[items],0)))*J609</f>
        <v>0</v>
      </c>
      <c r="P609" s="37" cm="1">
        <f t="array" aca="1" ref="P609" ca="1">IF(ISBLANK($F609),"",INDEX(CVCompList[Installation
'[h']],_xlfn.XMATCH($F609,CVCompList[items],0)))*J609</f>
        <v>0.5</v>
      </c>
      <c r="Q609" s="37" cm="1">
        <f t="array" ref="Q609">IF(ISBLANK($F609),"",INDEX(CVCompList[Start up @ Client '[h']],_xlfn.XMATCH($F609,CVCompList[items],0)))*K609</f>
        <v>0</v>
      </c>
      <c r="R609" s="37" cm="1">
        <f t="array" ref="R609">IF(ISBLANK($F609),"",INDEX(CVCompList[Materail
Rate
 '[$/qua']],_xlfn.XMATCH($F609,CVCompList[items],0)))</f>
        <v>41.58</v>
      </c>
      <c r="S609" s="33">
        <f ca="1">M609*Drivers!$D$3</f>
        <v>0</v>
      </c>
      <c r="T609" s="33">
        <f ca="1">N609*Drivers!$D$3</f>
        <v>32.5</v>
      </c>
      <c r="U609" s="33">
        <f ca="1">O609*Drivers!$D$3</f>
        <v>0</v>
      </c>
      <c r="V609" s="33">
        <f ca="1">P609*Drivers!$D$3</f>
        <v>32.5</v>
      </c>
      <c r="W609" s="33">
        <f>Q609*Drivers!$D$3</f>
        <v>0</v>
      </c>
      <c r="X609" s="33">
        <f ca="1">R609*J609</f>
        <v>41.58</v>
      </c>
      <c r="Y609" s="33">
        <f ca="1">SUM(S609:X609)</f>
        <v>106.58</v>
      </c>
      <c r="Z609">
        <f t="shared" ca="1" si="397"/>
        <v>0</v>
      </c>
      <c r="AA609">
        <f t="shared" ca="1" si="397"/>
        <v>47.125</v>
      </c>
      <c r="AB609">
        <f t="shared" ca="1" si="397"/>
        <v>0</v>
      </c>
      <c r="AC609">
        <f t="shared" ca="1" si="398"/>
        <v>47.125</v>
      </c>
      <c r="AD609">
        <f t="shared" si="398"/>
        <v>0</v>
      </c>
      <c r="AE609">
        <f ca="1">X609*(K609+1)</f>
        <v>51.974999999999994</v>
      </c>
      <c r="AF609">
        <f ca="1">SUM(Z609:AE609)</f>
        <v>146.22499999999999</v>
      </c>
    </row>
    <row r="610" spans="1:32">
      <c r="A610" t="str" cm="1">
        <f t="array" ref="A610">IF(ISBLANK($F610),"",INDEX(CVCompList[ID],_xlfn.XMATCH($F610,CVCompList[items],0)))</f>
        <v>CE2746</v>
      </c>
      <c r="E610">
        <v>5</v>
      </c>
      <c r="F610" t="s">
        <v>2919</v>
      </c>
      <c r="G610">
        <v>1</v>
      </c>
      <c r="H610">
        <v>1</v>
      </c>
      <c r="I610">
        <f ca="1">IF(ISBLANK(G610),"",G610*OFFSET(I610,-E610,-6))</f>
        <v>1</v>
      </c>
      <c r="J610">
        <f ca="1">IF(ISBLANK(H610),"",H610*OFFSET(J610,-E610,-6))</f>
        <v>1</v>
      </c>
      <c r="K610" s="10">
        <f>Drivers!$B$11</f>
        <v>0.25</v>
      </c>
      <c r="L610" s="10">
        <f>Drivers!$B$12</f>
        <v>0.45</v>
      </c>
      <c r="M610" s="37" cm="1">
        <f t="array" aca="1" ref="M610" ca="1">IF(ISBLANK($F610),"",INDEX(CVCompList[Design
'[h']],_xlfn.XMATCH($F610,CVCompList[items],0)))*I610</f>
        <v>0</v>
      </c>
      <c r="N610" s="37" cm="1">
        <f t="array" aca="1" ref="N610" ca="1">IF(ISBLANK($F610),"",INDEX(CVCompList[Construction
'[h']],_xlfn.XMATCH($F610,CVCompList[items],0)))*J610</f>
        <v>0</v>
      </c>
      <c r="O610" s="37" cm="1">
        <f t="array" aca="1" ref="O610" ca="1">IF(ISBLANK($F610),"",INDEX(CVCompList[Debug/Tryout '[h']],_xlfn.XMATCH($F610,CVCompList[items],0)))*J610</f>
        <v>0</v>
      </c>
      <c r="P610" s="37" cm="1">
        <f t="array" aca="1" ref="P610" ca="1">IF(ISBLANK($F610),"",INDEX(CVCompList[Installation
'[h']],_xlfn.XMATCH($F610,CVCompList[items],0)))*J610</f>
        <v>0</v>
      </c>
      <c r="Q610" s="37" cm="1">
        <f t="array" ref="Q610">IF(ISBLANK($F610),"",INDEX(CVCompList[Start up @ Client '[h']],_xlfn.XMATCH($F610,CVCompList[items],0)))*K610</f>
        <v>0</v>
      </c>
      <c r="R610" s="37" cm="1">
        <f t="array" ref="R610">IF(ISBLANK($F610),"",INDEX(CVCompList[Materail
Rate
 '[$/qua']],_xlfn.XMATCH($F610,CVCompList[items],0)))</f>
        <v>56</v>
      </c>
      <c r="S610" s="33">
        <f ca="1">M610*Drivers!$D$3</f>
        <v>0</v>
      </c>
      <c r="T610" s="33">
        <f ca="1">N610*Drivers!$D$3</f>
        <v>0</v>
      </c>
      <c r="U610" s="33">
        <f ca="1">O610*Drivers!$D$3</f>
        <v>0</v>
      </c>
      <c r="V610" s="33">
        <f ca="1">P610*Drivers!$D$3</f>
        <v>0</v>
      </c>
      <c r="W610" s="33">
        <f>Q610*Drivers!$D$3</f>
        <v>0</v>
      </c>
      <c r="X610" s="33">
        <f ca="1">R610*J610</f>
        <v>56</v>
      </c>
      <c r="Y610" s="33">
        <f ca="1">SUM(S610:X610)</f>
        <v>56</v>
      </c>
      <c r="Z610">
        <f t="shared" ca="1" si="397"/>
        <v>0</v>
      </c>
      <c r="AA610">
        <f t="shared" ca="1" si="397"/>
        <v>0</v>
      </c>
      <c r="AB610">
        <f t="shared" ca="1" si="397"/>
        <v>0</v>
      </c>
      <c r="AC610">
        <f t="shared" ca="1" si="398"/>
        <v>0</v>
      </c>
      <c r="AD610">
        <f t="shared" si="398"/>
        <v>0</v>
      </c>
      <c r="AE610">
        <f ca="1">X610*(K610+1)</f>
        <v>70</v>
      </c>
      <c r="AF610">
        <f ca="1">SUM(Z610:AE610)</f>
        <v>70</v>
      </c>
    </row>
    <row r="611" spans="1:32" s="7" customFormat="1">
      <c r="B611" s="7" t="s">
        <v>3205</v>
      </c>
      <c r="C611" s="7">
        <v>1</v>
      </c>
      <c r="D611" s="7">
        <v>1</v>
      </c>
      <c r="K611" s="18"/>
      <c r="L611" s="18"/>
      <c r="M611" s="36">
        <f ca="1">SUM(M612:M614)</f>
        <v>0</v>
      </c>
      <c r="N611" s="36">
        <f ca="1">SUM(N612:N614)</f>
        <v>2.5</v>
      </c>
      <c r="O611" s="36">
        <f ca="1">SUM(O612:O614)</f>
        <v>0</v>
      </c>
      <c r="P611" s="36">
        <f ca="1">SUM(P612:P614)</f>
        <v>2.5</v>
      </c>
      <c r="Q611" s="36">
        <f>SUM(Q612:Q614)</f>
        <v>0</v>
      </c>
      <c r="R611" s="36"/>
      <c r="S611" s="35">
        <f t="shared" ref="S611:AF611" ca="1" si="399">SUM(S612:S614)</f>
        <v>0</v>
      </c>
      <c r="T611" s="35">
        <f t="shared" ca="1" si="399"/>
        <v>162.5</v>
      </c>
      <c r="U611" s="35">
        <f ca="1">SUM(U612:U614)</f>
        <v>0</v>
      </c>
      <c r="V611" s="35">
        <f t="shared" ca="1" si="399"/>
        <v>162.5</v>
      </c>
      <c r="W611" s="35">
        <f>SUM(W612:W614)</f>
        <v>0</v>
      </c>
      <c r="X611" s="35">
        <f t="shared" ca="1" si="399"/>
        <v>778.67</v>
      </c>
      <c r="Y611" s="35">
        <f t="shared" ca="1" si="399"/>
        <v>1103.67</v>
      </c>
      <c r="Z611" s="7">
        <f t="shared" ca="1" si="399"/>
        <v>0</v>
      </c>
      <c r="AA611" s="7">
        <f t="shared" ca="1" si="399"/>
        <v>235.625</v>
      </c>
      <c r="AB611" s="7">
        <f ca="1">SUM(AB612:AB614)</f>
        <v>0</v>
      </c>
      <c r="AC611" s="7">
        <f t="shared" ca="1" si="399"/>
        <v>235.625</v>
      </c>
      <c r="AD611" s="7">
        <f>SUM(AD612:AD614)</f>
        <v>0</v>
      </c>
      <c r="AE611" s="7">
        <f t="shared" ca="1" si="399"/>
        <v>973.33749999999998</v>
      </c>
      <c r="AF611" s="7">
        <f t="shared" ca="1" si="399"/>
        <v>1444.5875000000001</v>
      </c>
    </row>
    <row r="612" spans="1:32">
      <c r="A612" t="str" cm="1">
        <f t="array" ref="A612">IF(ISBLANK($F612),"",INDEX(CVCompList[ID],_xlfn.XMATCH($F612,CVCompList[items],0)))</f>
        <v>CE2952</v>
      </c>
      <c r="E612">
        <v>1</v>
      </c>
      <c r="F612" t="s">
        <v>3124</v>
      </c>
      <c r="G612">
        <v>1</v>
      </c>
      <c r="H612">
        <v>1</v>
      </c>
      <c r="I612">
        <f ca="1">IF(ISBLANK(G612),"",G612*OFFSET(I612,-E612,-6))</f>
        <v>1</v>
      </c>
      <c r="J612">
        <f ca="1">IF(ISBLANK(H612),"",H612*OFFSET(J612,-E612,-6))</f>
        <v>1</v>
      </c>
      <c r="K612" s="10">
        <f>Drivers!$B$11</f>
        <v>0.25</v>
      </c>
      <c r="L612" s="10">
        <f>Drivers!$B$12</f>
        <v>0.45</v>
      </c>
      <c r="M612" s="37" cm="1">
        <f t="array" aca="1" ref="M612" ca="1">IF(ISBLANK($F612),"",INDEX(CVCompList[Design
'[h']],_xlfn.XMATCH($F612,CVCompList[items],0)))*I612</f>
        <v>0</v>
      </c>
      <c r="N612" s="37" cm="1">
        <f t="array" aca="1" ref="N612" ca="1">IF(ISBLANK($F612),"",INDEX(CVCompList[Construction
'[h']],_xlfn.XMATCH($F612,CVCompList[items],0)))*J612</f>
        <v>2</v>
      </c>
      <c r="O612" s="37" cm="1">
        <f t="array" aca="1" ref="O612" ca="1">IF(ISBLANK($F612),"",INDEX(CVCompList[Debug/Tryout '[h']],_xlfn.XMATCH($F612,CVCompList[items],0)))*J612</f>
        <v>0</v>
      </c>
      <c r="P612" s="37" cm="1">
        <f t="array" aca="1" ref="P612" ca="1">IF(ISBLANK($F612),"",INDEX(CVCompList[Installation
'[h']],_xlfn.XMATCH($F612,CVCompList[items],0)))*J612</f>
        <v>2</v>
      </c>
      <c r="Q612" s="37" cm="1">
        <f t="array" ref="Q612">IF(ISBLANK($F612),"",INDEX(CVCompList[Start up @ Client '[h']],_xlfn.XMATCH($F612,CVCompList[items],0)))*K612</f>
        <v>0</v>
      </c>
      <c r="R612" s="37" cm="1">
        <f t="array" ref="R612">IF(ISBLANK($F612),"",INDEX(CVCompList[Materail
Rate
 '[$/qua']],_xlfn.XMATCH($F612,CVCompList[items],0)))</f>
        <v>721</v>
      </c>
      <c r="S612" s="33">
        <f ca="1">M612*Drivers!$D$3</f>
        <v>0</v>
      </c>
      <c r="T612" s="33">
        <f ca="1">N612*Drivers!$D$3</f>
        <v>130</v>
      </c>
      <c r="U612" s="33">
        <f ca="1">O612*Drivers!$D$3</f>
        <v>0</v>
      </c>
      <c r="V612" s="33">
        <f ca="1">P612*Drivers!$D$3</f>
        <v>130</v>
      </c>
      <c r="W612" s="33">
        <f>Q612*Drivers!$D$3</f>
        <v>0</v>
      </c>
      <c r="X612" s="33">
        <f ca="1">R612*J612</f>
        <v>721</v>
      </c>
      <c r="Y612" s="33">
        <f ca="1">SUM(S612:X612)</f>
        <v>981</v>
      </c>
      <c r="Z612">
        <f t="shared" ref="Z612:AB614" ca="1" si="400">S612*($L612+1)</f>
        <v>0</v>
      </c>
      <c r="AA612">
        <f t="shared" ca="1" si="400"/>
        <v>188.5</v>
      </c>
      <c r="AB612">
        <f t="shared" ca="1" si="400"/>
        <v>0</v>
      </c>
      <c r="AC612">
        <f t="shared" ref="AC612:AD614" ca="1" si="401">V612*($L612+1)</f>
        <v>188.5</v>
      </c>
      <c r="AD612">
        <f t="shared" si="401"/>
        <v>0</v>
      </c>
      <c r="AE612">
        <f ca="1">X612*(K612+1)</f>
        <v>901.25</v>
      </c>
      <c r="AF612">
        <f ca="1">SUM(Z612:AE612)</f>
        <v>1278.25</v>
      </c>
    </row>
    <row r="613" spans="1:32">
      <c r="A613" t="str" cm="1">
        <f t="array" ref="A613">IF(ISBLANK($F613),"",INDEX(CVCompList[ID],_xlfn.XMATCH($F613,CVCompList[items],0)))</f>
        <v>CE2858</v>
      </c>
      <c r="E613">
        <v>2</v>
      </c>
      <c r="F613" t="s">
        <v>3030</v>
      </c>
      <c r="G613">
        <v>1</v>
      </c>
      <c r="H613">
        <v>1</v>
      </c>
      <c r="I613">
        <f ca="1">IF(ISBLANK(G613),"",G613*OFFSET(I613,-E613,-6))</f>
        <v>1</v>
      </c>
      <c r="J613">
        <f ca="1">IF(ISBLANK(H613),"",H613*OFFSET(J613,-E613,-6))</f>
        <v>1</v>
      </c>
      <c r="K613" s="10">
        <f>Drivers!$B$11</f>
        <v>0.25</v>
      </c>
      <c r="L613" s="10">
        <f>Drivers!$B$12</f>
        <v>0.45</v>
      </c>
      <c r="M613" s="37" cm="1">
        <f t="array" aca="1" ref="M613" ca="1">IF(ISBLANK($F613),"",INDEX(CVCompList[Design
'[h']],_xlfn.XMATCH($F613,CVCompList[items],0)))*I613</f>
        <v>0</v>
      </c>
      <c r="N613" s="37" cm="1">
        <f t="array" aca="1" ref="N613" ca="1">IF(ISBLANK($F613),"",INDEX(CVCompList[Construction
'[h']],_xlfn.XMATCH($F613,CVCompList[items],0)))*J613</f>
        <v>0.5</v>
      </c>
      <c r="O613" s="37" cm="1">
        <f t="array" aca="1" ref="O613" ca="1">IF(ISBLANK($F613),"",INDEX(CVCompList[Debug/Tryout '[h']],_xlfn.XMATCH($F613,CVCompList[items],0)))*J613</f>
        <v>0</v>
      </c>
      <c r="P613" s="37" cm="1">
        <f t="array" aca="1" ref="P613" ca="1">IF(ISBLANK($F613),"",INDEX(CVCompList[Installation
'[h']],_xlfn.XMATCH($F613,CVCompList[items],0)))*J613</f>
        <v>0.5</v>
      </c>
      <c r="Q613" s="37" cm="1">
        <f t="array" ref="Q613">IF(ISBLANK($F613),"",INDEX(CVCompList[Start up @ Client '[h']],_xlfn.XMATCH($F613,CVCompList[items],0)))*K613</f>
        <v>0</v>
      </c>
      <c r="R613" s="37" cm="1">
        <f t="array" ref="R613">IF(ISBLANK($F613),"",INDEX(CVCompList[Materail
Rate
 '[$/qua']],_xlfn.XMATCH($F613,CVCompList[items],0)))</f>
        <v>27.67</v>
      </c>
      <c r="S613" s="33">
        <f ca="1">M613*Drivers!$D$3</f>
        <v>0</v>
      </c>
      <c r="T613" s="33">
        <f ca="1">N613*Drivers!$D$3</f>
        <v>32.5</v>
      </c>
      <c r="U613" s="33">
        <f ca="1">O613*Drivers!$D$3</f>
        <v>0</v>
      </c>
      <c r="V613" s="33">
        <f ca="1">P613*Drivers!$D$3</f>
        <v>32.5</v>
      </c>
      <c r="W613" s="33">
        <f>Q613*Drivers!$D$3</f>
        <v>0</v>
      </c>
      <c r="X613" s="33">
        <f ca="1">R613*J613</f>
        <v>27.67</v>
      </c>
      <c r="Y613" s="33">
        <f ca="1">SUM(S613:X613)</f>
        <v>92.67</v>
      </c>
      <c r="Z613">
        <f t="shared" ca="1" si="400"/>
        <v>0</v>
      </c>
      <c r="AA613">
        <f t="shared" ca="1" si="400"/>
        <v>47.125</v>
      </c>
      <c r="AB613">
        <f t="shared" ca="1" si="400"/>
        <v>0</v>
      </c>
      <c r="AC613">
        <f t="shared" ca="1" si="401"/>
        <v>47.125</v>
      </c>
      <c r="AD613">
        <f t="shared" si="401"/>
        <v>0</v>
      </c>
      <c r="AE613">
        <f ca="1">X613*(K613+1)</f>
        <v>34.587500000000006</v>
      </c>
      <c r="AF613">
        <f ca="1">SUM(Z613:AE613)</f>
        <v>128.83750000000001</v>
      </c>
    </row>
    <row r="614" spans="1:32">
      <c r="A614" t="str" cm="1">
        <f t="array" ref="A614">IF(ISBLANK($F614),"",INDEX(CVCompList[ID],_xlfn.XMATCH($F614,CVCompList[items],0)))</f>
        <v>CE2779</v>
      </c>
      <c r="E614">
        <v>3</v>
      </c>
      <c r="F614" t="s">
        <v>2952</v>
      </c>
      <c r="G614">
        <v>1</v>
      </c>
      <c r="H614">
        <v>1</v>
      </c>
      <c r="I614">
        <f ca="1">IF(ISBLANK(G614),"",G614*OFFSET(I614,-E614,-6))</f>
        <v>1</v>
      </c>
      <c r="J614">
        <f ca="1">IF(ISBLANK(H614),"",H614*OFFSET(J614,-E614,-6))</f>
        <v>1</v>
      </c>
      <c r="K614" s="10">
        <f>Drivers!$B$11</f>
        <v>0.25</v>
      </c>
      <c r="L614" s="10">
        <f>Drivers!$B$12</f>
        <v>0.45</v>
      </c>
      <c r="M614" s="37" cm="1">
        <f t="array" aca="1" ref="M614" ca="1">IF(ISBLANK($F614),"",INDEX(CVCompList[Design
'[h']],_xlfn.XMATCH($F614,CVCompList[items],0)))*I614</f>
        <v>0</v>
      </c>
      <c r="N614" s="37" cm="1">
        <f t="array" aca="1" ref="N614" ca="1">IF(ISBLANK($F614),"",INDEX(CVCompList[Construction
'[h']],_xlfn.XMATCH($F614,CVCompList[items],0)))*J614</f>
        <v>0</v>
      </c>
      <c r="O614" s="37" cm="1">
        <f t="array" aca="1" ref="O614" ca="1">IF(ISBLANK($F614),"",INDEX(CVCompList[Debug/Tryout '[h']],_xlfn.XMATCH($F614,CVCompList[items],0)))*J614</f>
        <v>0</v>
      </c>
      <c r="P614" s="37" cm="1">
        <f t="array" aca="1" ref="P614" ca="1">IF(ISBLANK($F614),"",INDEX(CVCompList[Installation
'[h']],_xlfn.XMATCH($F614,CVCompList[items],0)))*J614</f>
        <v>0</v>
      </c>
      <c r="Q614" s="37" cm="1">
        <f t="array" ref="Q614">IF(ISBLANK($F614),"",INDEX(CVCompList[Start up @ Client '[h']],_xlfn.XMATCH($F614,CVCompList[items],0)))*K614</f>
        <v>0</v>
      </c>
      <c r="R614" s="37" cm="1">
        <f t="array" ref="R614">IF(ISBLANK($F614),"",INDEX(CVCompList[Materail
Rate
 '[$/qua']],_xlfn.XMATCH($F614,CVCompList[items],0)))</f>
        <v>30</v>
      </c>
      <c r="S614" s="33">
        <f ca="1">M614*Drivers!$D$3</f>
        <v>0</v>
      </c>
      <c r="T614" s="33">
        <f ca="1">N614*Drivers!$D$3</f>
        <v>0</v>
      </c>
      <c r="U614" s="33">
        <f ca="1">O614*Drivers!$D$3</f>
        <v>0</v>
      </c>
      <c r="V614" s="33">
        <f ca="1">P614*Drivers!$D$3</f>
        <v>0</v>
      </c>
      <c r="W614" s="33">
        <f>Q614*Drivers!$D$3</f>
        <v>0</v>
      </c>
      <c r="X614" s="33">
        <f ca="1">R614*J614</f>
        <v>30</v>
      </c>
      <c r="Y614" s="33">
        <f ca="1">SUM(S614:X614)</f>
        <v>30</v>
      </c>
      <c r="Z614">
        <f t="shared" ca="1" si="400"/>
        <v>0</v>
      </c>
      <c r="AA614">
        <f t="shared" ca="1" si="400"/>
        <v>0</v>
      </c>
      <c r="AB614">
        <f t="shared" ca="1" si="400"/>
        <v>0</v>
      </c>
      <c r="AC614">
        <f t="shared" ca="1" si="401"/>
        <v>0</v>
      </c>
      <c r="AD614">
        <f t="shared" si="401"/>
        <v>0</v>
      </c>
      <c r="AE614">
        <f ca="1">X614*(K614+1)</f>
        <v>37.5</v>
      </c>
      <c r="AF614">
        <f ca="1">SUM(Z614:AE614)</f>
        <v>37.5</v>
      </c>
    </row>
    <row r="615" spans="1:32" s="7" customFormat="1">
      <c r="B615" s="7" t="s">
        <v>3206</v>
      </c>
      <c r="C615" s="7">
        <v>1</v>
      </c>
      <c r="D615" s="7">
        <v>1</v>
      </c>
      <c r="K615" s="18"/>
      <c r="L615" s="18"/>
      <c r="M615" s="36">
        <f ca="1">SUM(M616:M624)</f>
        <v>0</v>
      </c>
      <c r="N615" s="36">
        <f ca="1">SUM(N616:N624)</f>
        <v>19</v>
      </c>
      <c r="O615" s="36">
        <f ca="1">SUM(O616:O624)</f>
        <v>0</v>
      </c>
      <c r="P615" s="36">
        <f ca="1">SUM(P616:P624)</f>
        <v>19</v>
      </c>
      <c r="Q615" s="36">
        <f>SUM(Q616:Q624)</f>
        <v>0</v>
      </c>
      <c r="R615" s="36"/>
      <c r="S615" s="35">
        <f t="shared" ref="S615:AF615" ca="1" si="402">SUM(S616:S624)</f>
        <v>0</v>
      </c>
      <c r="T615" s="35">
        <f t="shared" ca="1" si="402"/>
        <v>1235</v>
      </c>
      <c r="U615" s="35">
        <f ca="1">SUM(U616:U624)</f>
        <v>0</v>
      </c>
      <c r="V615" s="35">
        <f t="shared" ca="1" si="402"/>
        <v>1235</v>
      </c>
      <c r="W615" s="35">
        <f>SUM(W616:W624)</f>
        <v>0</v>
      </c>
      <c r="X615" s="35">
        <f t="shared" ca="1" si="402"/>
        <v>6561.39</v>
      </c>
      <c r="Y615" s="35">
        <f t="shared" ca="1" si="402"/>
        <v>9031.39</v>
      </c>
      <c r="Z615" s="7">
        <f t="shared" ca="1" si="402"/>
        <v>0</v>
      </c>
      <c r="AA615" s="7">
        <f t="shared" ca="1" si="402"/>
        <v>1790.75</v>
      </c>
      <c r="AB615" s="7">
        <f ca="1">SUM(AB616:AB624)</f>
        <v>0</v>
      </c>
      <c r="AC615" s="7">
        <f t="shared" ca="1" si="402"/>
        <v>1790.75</v>
      </c>
      <c r="AD615" s="7">
        <f>SUM(AD616:AD624)</f>
        <v>0</v>
      </c>
      <c r="AE615" s="7">
        <f t="shared" ca="1" si="402"/>
        <v>8201.7375000000011</v>
      </c>
      <c r="AF615" s="7">
        <f t="shared" ca="1" si="402"/>
        <v>11783.237500000001</v>
      </c>
    </row>
    <row r="616" spans="1:32">
      <c r="A616" t="str" cm="1">
        <f t="array" ref="A616">IF(ISBLANK($F616),"",INDEX(CVCompList[ID],_xlfn.XMATCH($F616,CVCompList[items],0)))</f>
        <v>CE2953</v>
      </c>
      <c r="E616">
        <v>1</v>
      </c>
      <c r="F616" t="s">
        <v>3125</v>
      </c>
      <c r="G616">
        <v>1</v>
      </c>
      <c r="H616">
        <v>1</v>
      </c>
      <c r="I616">
        <f t="shared" ref="I616:I624" ca="1" si="403">IF(ISBLANK(G616),"",G616*OFFSET(I616,-E616,-6))</f>
        <v>1</v>
      </c>
      <c r="J616">
        <f t="shared" ref="J616:J624" ca="1" si="404">IF(ISBLANK(H616),"",H616*OFFSET(J616,-E616,-6))</f>
        <v>1</v>
      </c>
      <c r="K616" s="10">
        <f>Drivers!$B$11</f>
        <v>0.25</v>
      </c>
      <c r="L616" s="10">
        <f>Drivers!$B$12</f>
        <v>0.45</v>
      </c>
      <c r="M616" s="37" cm="1">
        <f t="array" aca="1" ref="M616" ca="1">IF(ISBLANK($F616),"",INDEX(CVCompList[Design
'[h']],_xlfn.XMATCH($F616,CVCompList[items],0)))*I616</f>
        <v>0</v>
      </c>
      <c r="N616" s="37" cm="1">
        <f t="array" aca="1" ref="N616" ca="1">IF(ISBLANK($F616),"",INDEX(CVCompList[Construction
'[h']],_xlfn.XMATCH($F616,CVCompList[items],0)))*J616</f>
        <v>7.5</v>
      </c>
      <c r="O616" s="37" cm="1">
        <f t="array" aca="1" ref="O616" ca="1">IF(ISBLANK($F616),"",INDEX(CVCompList[Debug/Tryout '[h']],_xlfn.XMATCH($F616,CVCompList[items],0)))*J616</f>
        <v>0</v>
      </c>
      <c r="P616" s="37" cm="1">
        <f t="array" aca="1" ref="P616" ca="1">IF(ISBLANK($F616),"",INDEX(CVCompList[Installation
'[h']],_xlfn.XMATCH($F616,CVCompList[items],0)))*J616</f>
        <v>7.5</v>
      </c>
      <c r="Q616" s="37" cm="1">
        <f t="array" ref="Q616">IF(ISBLANK($F616),"",INDEX(CVCompList[Start up @ Client '[h']],_xlfn.XMATCH($F616,CVCompList[items],0)))*K616</f>
        <v>0</v>
      </c>
      <c r="R616" s="37" cm="1">
        <f t="array" ref="R616">IF(ISBLANK($F616),"",INDEX(CVCompList[Materail
Rate
 '[$/qua']],_xlfn.XMATCH($F616,CVCompList[items],0)))</f>
        <v>5460</v>
      </c>
      <c r="S616" s="33">
        <f ca="1">M616*Drivers!$D$3</f>
        <v>0</v>
      </c>
      <c r="T616" s="33">
        <f ca="1">N616*Drivers!$D$3</f>
        <v>487.5</v>
      </c>
      <c r="U616" s="33">
        <f ca="1">O616*Drivers!$D$3</f>
        <v>0</v>
      </c>
      <c r="V616" s="33">
        <f ca="1">P616*Drivers!$D$3</f>
        <v>487.5</v>
      </c>
      <c r="W616" s="33">
        <f>Q616*Drivers!$D$3</f>
        <v>0</v>
      </c>
      <c r="X616" s="33">
        <f t="shared" ref="X616:X624" ca="1" si="405">R616*J616</f>
        <v>5460</v>
      </c>
      <c r="Y616" s="33">
        <f t="shared" ref="Y616:Y624" ca="1" si="406">SUM(S616:X616)</f>
        <v>6435</v>
      </c>
      <c r="Z616">
        <f t="shared" ref="Z616:Z624" ca="1" si="407">S616*($L616+1)</f>
        <v>0</v>
      </c>
      <c r="AA616">
        <f t="shared" ref="AA616:AA624" ca="1" si="408">T616*($L616+1)</f>
        <v>706.875</v>
      </c>
      <c r="AB616">
        <f t="shared" ref="AB616:AB624" ca="1" si="409">U616*($L616+1)</f>
        <v>0</v>
      </c>
      <c r="AC616">
        <f t="shared" ref="AC616:AD624" ca="1" si="410">V616*($L616+1)</f>
        <v>706.875</v>
      </c>
      <c r="AD616">
        <f t="shared" si="410"/>
        <v>0</v>
      </c>
      <c r="AE616">
        <f t="shared" ref="AE616:AE624" ca="1" si="411">X616*(K616+1)</f>
        <v>6825</v>
      </c>
      <c r="AF616">
        <f t="shared" ref="AF616:AF624" ca="1" si="412">SUM(Z616:AE616)</f>
        <v>8238.75</v>
      </c>
    </row>
    <row r="617" spans="1:32">
      <c r="A617" t="str" cm="1">
        <f t="array" ref="A617">IF(ISBLANK($F617),"",INDEX(CVCompList[ID],_xlfn.XMATCH($F617,CVCompList[items],0)))</f>
        <v>CE2731</v>
      </c>
      <c r="E617">
        <v>2</v>
      </c>
      <c r="F617" t="s">
        <v>2904</v>
      </c>
      <c r="G617">
        <v>8</v>
      </c>
      <c r="H617">
        <v>8</v>
      </c>
      <c r="I617">
        <f t="shared" ca="1" si="403"/>
        <v>8</v>
      </c>
      <c r="J617">
        <f t="shared" ca="1" si="404"/>
        <v>8</v>
      </c>
      <c r="K617" s="10">
        <f>Drivers!$B$11</f>
        <v>0.25</v>
      </c>
      <c r="L617" s="10">
        <f>Drivers!$B$12</f>
        <v>0.45</v>
      </c>
      <c r="M617" s="37" cm="1">
        <f t="array" aca="1" ref="M617" ca="1">IF(ISBLANK($F617),"",INDEX(CVCompList[Design
'[h']],_xlfn.XMATCH($F617,CVCompList[items],0)))*I617</f>
        <v>0</v>
      </c>
      <c r="N617" s="37" cm="1">
        <f t="array" aca="1" ref="N617" ca="1">IF(ISBLANK($F617),"",INDEX(CVCompList[Construction
'[h']],_xlfn.XMATCH($F617,CVCompList[items],0)))*J617</f>
        <v>8</v>
      </c>
      <c r="O617" s="37" cm="1">
        <f t="array" aca="1" ref="O617" ca="1">IF(ISBLANK($F617),"",INDEX(CVCompList[Debug/Tryout '[h']],_xlfn.XMATCH($F617,CVCompList[items],0)))*J617</f>
        <v>0</v>
      </c>
      <c r="P617" s="37" cm="1">
        <f t="array" aca="1" ref="P617" ca="1">IF(ISBLANK($F617),"",INDEX(CVCompList[Installation
'[h']],_xlfn.XMATCH($F617,CVCompList[items],0)))*J617</f>
        <v>8</v>
      </c>
      <c r="Q617" s="37" cm="1">
        <f t="array" ref="Q617">IF(ISBLANK($F617),"",INDEX(CVCompList[Start up @ Client '[h']],_xlfn.XMATCH($F617,CVCompList[items],0)))*K617</f>
        <v>0</v>
      </c>
      <c r="R617" s="37" cm="1">
        <f t="array" ref="R617">IF(ISBLANK($F617),"",INDEX(CVCompList[Materail
Rate
 '[$/qua']],_xlfn.XMATCH($F617,CVCompList[items],0)))</f>
        <v>97.5</v>
      </c>
      <c r="S617" s="33">
        <f ca="1">M617*Drivers!$D$3</f>
        <v>0</v>
      </c>
      <c r="T617" s="33">
        <f ca="1">N617*Drivers!$D$3</f>
        <v>520</v>
      </c>
      <c r="U617" s="33">
        <f ca="1">O617*Drivers!$D$3</f>
        <v>0</v>
      </c>
      <c r="V617" s="33">
        <f ca="1">P617*Drivers!$D$3</f>
        <v>520</v>
      </c>
      <c r="W617" s="33">
        <f>Q617*Drivers!$D$3</f>
        <v>0</v>
      </c>
      <c r="X617" s="33">
        <f t="shared" ca="1" si="405"/>
        <v>780</v>
      </c>
      <c r="Y617" s="33">
        <f t="shared" ca="1" si="406"/>
        <v>1820</v>
      </c>
      <c r="Z617">
        <f t="shared" ca="1" si="407"/>
        <v>0</v>
      </c>
      <c r="AA617">
        <f t="shared" ca="1" si="408"/>
        <v>754</v>
      </c>
      <c r="AB617">
        <f t="shared" ca="1" si="409"/>
        <v>0</v>
      </c>
      <c r="AC617">
        <f t="shared" ca="1" si="410"/>
        <v>754</v>
      </c>
      <c r="AD617">
        <f t="shared" si="410"/>
        <v>0</v>
      </c>
      <c r="AE617">
        <f t="shared" ca="1" si="411"/>
        <v>975</v>
      </c>
      <c r="AF617">
        <f t="shared" ca="1" si="412"/>
        <v>2483</v>
      </c>
    </row>
    <row r="618" spans="1:32">
      <c r="A618" t="str" cm="1">
        <f t="array" ref="A618">IF(ISBLANK($F618),"",INDEX(CVCompList[ID],_xlfn.XMATCH($F618,CVCompList[items],0)))</f>
        <v>CE2737</v>
      </c>
      <c r="E618">
        <v>3</v>
      </c>
      <c r="F618" t="s">
        <v>2910</v>
      </c>
      <c r="G618">
        <v>1</v>
      </c>
      <c r="H618">
        <v>1</v>
      </c>
      <c r="I618">
        <f t="shared" ca="1" si="403"/>
        <v>1</v>
      </c>
      <c r="J618">
        <f t="shared" ca="1" si="404"/>
        <v>1</v>
      </c>
      <c r="K618" s="10">
        <f>Drivers!$B$11</f>
        <v>0.25</v>
      </c>
      <c r="L618" s="10">
        <f>Drivers!$B$12</f>
        <v>0.45</v>
      </c>
      <c r="M618" s="37" cm="1">
        <f t="array" aca="1" ref="M618" ca="1">IF(ISBLANK($F618),"",INDEX(CVCompList[Design
'[h']],_xlfn.XMATCH($F618,CVCompList[items],0)))*I618</f>
        <v>0</v>
      </c>
      <c r="N618" s="37" cm="1">
        <f t="array" aca="1" ref="N618" ca="1">IF(ISBLANK($F618),"",INDEX(CVCompList[Construction
'[h']],_xlfn.XMATCH($F618,CVCompList[items],0)))*J618</f>
        <v>0.5</v>
      </c>
      <c r="O618" s="37" cm="1">
        <f t="array" aca="1" ref="O618" ca="1">IF(ISBLANK($F618),"",INDEX(CVCompList[Debug/Tryout '[h']],_xlfn.XMATCH($F618,CVCompList[items],0)))*J618</f>
        <v>0</v>
      </c>
      <c r="P618" s="37" cm="1">
        <f t="array" aca="1" ref="P618" ca="1">IF(ISBLANK($F618),"",INDEX(CVCompList[Installation
'[h']],_xlfn.XMATCH($F618,CVCompList[items],0)))*J618</f>
        <v>0.5</v>
      </c>
      <c r="Q618" s="37" cm="1">
        <f t="array" ref="Q618">IF(ISBLANK($F618),"",INDEX(CVCompList[Start up @ Client '[h']],_xlfn.XMATCH($F618,CVCompList[items],0)))*K618</f>
        <v>0</v>
      </c>
      <c r="R618" s="37" cm="1">
        <f t="array" ref="R618">IF(ISBLANK($F618),"",INDEX(CVCompList[Materail
Rate
 '[$/qua']],_xlfn.XMATCH($F618,CVCompList[items],0)))</f>
        <v>41.58</v>
      </c>
      <c r="S618" s="33">
        <f ca="1">M618*Drivers!$D$3</f>
        <v>0</v>
      </c>
      <c r="T618" s="33">
        <f ca="1">N618*Drivers!$D$3</f>
        <v>32.5</v>
      </c>
      <c r="U618" s="33">
        <f ca="1">O618*Drivers!$D$3</f>
        <v>0</v>
      </c>
      <c r="V618" s="33">
        <f ca="1">P618*Drivers!$D$3</f>
        <v>32.5</v>
      </c>
      <c r="W618" s="33">
        <f>Q618*Drivers!$D$3</f>
        <v>0</v>
      </c>
      <c r="X618" s="33">
        <f t="shared" ca="1" si="405"/>
        <v>41.58</v>
      </c>
      <c r="Y618" s="33">
        <f t="shared" ca="1" si="406"/>
        <v>106.58</v>
      </c>
      <c r="Z618">
        <f t="shared" ca="1" si="407"/>
        <v>0</v>
      </c>
      <c r="AA618">
        <f t="shared" ca="1" si="408"/>
        <v>47.125</v>
      </c>
      <c r="AB618">
        <f t="shared" ca="1" si="409"/>
        <v>0</v>
      </c>
      <c r="AC618">
        <f t="shared" ca="1" si="410"/>
        <v>47.125</v>
      </c>
      <c r="AD618">
        <f t="shared" si="410"/>
        <v>0</v>
      </c>
      <c r="AE618">
        <f t="shared" ca="1" si="411"/>
        <v>51.974999999999994</v>
      </c>
      <c r="AF618">
        <f t="shared" ca="1" si="412"/>
        <v>146.22499999999999</v>
      </c>
    </row>
    <row r="619" spans="1:32">
      <c r="A619" t="str" cm="1">
        <f t="array" ref="A619">IF(ISBLANK($F619),"",INDEX(CVCompList[ID],_xlfn.XMATCH($F619,CVCompList[items],0)))</f>
        <v>CE2858</v>
      </c>
      <c r="E619">
        <v>4</v>
      </c>
      <c r="F619" t="s">
        <v>3030</v>
      </c>
      <c r="G619">
        <v>2</v>
      </c>
      <c r="H619">
        <v>2</v>
      </c>
      <c r="I619">
        <f t="shared" ca="1" si="403"/>
        <v>2</v>
      </c>
      <c r="J619">
        <f t="shared" ca="1" si="404"/>
        <v>2</v>
      </c>
      <c r="K619" s="10">
        <f>Drivers!$B$11</f>
        <v>0.25</v>
      </c>
      <c r="L619" s="10">
        <f>Drivers!$B$12</f>
        <v>0.45</v>
      </c>
      <c r="M619" s="37" cm="1">
        <f t="array" aca="1" ref="M619" ca="1">IF(ISBLANK($F619),"",INDEX(CVCompList[Design
'[h']],_xlfn.XMATCH($F619,CVCompList[items],0)))*I619</f>
        <v>0</v>
      </c>
      <c r="N619" s="37" cm="1">
        <f t="array" aca="1" ref="N619" ca="1">IF(ISBLANK($F619),"",INDEX(CVCompList[Construction
'[h']],_xlfn.XMATCH($F619,CVCompList[items],0)))*J619</f>
        <v>1</v>
      </c>
      <c r="O619" s="37" cm="1">
        <f t="array" aca="1" ref="O619" ca="1">IF(ISBLANK($F619),"",INDEX(CVCompList[Debug/Tryout '[h']],_xlfn.XMATCH($F619,CVCompList[items],0)))*J619</f>
        <v>0</v>
      </c>
      <c r="P619" s="37" cm="1">
        <f t="array" aca="1" ref="P619" ca="1">IF(ISBLANK($F619),"",INDEX(CVCompList[Installation
'[h']],_xlfn.XMATCH($F619,CVCompList[items],0)))*J619</f>
        <v>1</v>
      </c>
      <c r="Q619" s="37" cm="1">
        <f t="array" ref="Q619">IF(ISBLANK($F619),"",INDEX(CVCompList[Start up @ Client '[h']],_xlfn.XMATCH($F619,CVCompList[items],0)))*K619</f>
        <v>0</v>
      </c>
      <c r="R619" s="37" cm="1">
        <f t="array" ref="R619">IF(ISBLANK($F619),"",INDEX(CVCompList[Materail
Rate
 '[$/qua']],_xlfn.XMATCH($F619,CVCompList[items],0)))</f>
        <v>27.67</v>
      </c>
      <c r="S619" s="33">
        <f ca="1">M619*Drivers!$D$3</f>
        <v>0</v>
      </c>
      <c r="T619" s="33">
        <f ca="1">N619*Drivers!$D$3</f>
        <v>65</v>
      </c>
      <c r="U619" s="33">
        <f ca="1">O619*Drivers!$D$3</f>
        <v>0</v>
      </c>
      <c r="V619" s="33">
        <f ca="1">P619*Drivers!$D$3</f>
        <v>65</v>
      </c>
      <c r="W619" s="33">
        <f>Q619*Drivers!$D$3</f>
        <v>0</v>
      </c>
      <c r="X619" s="33">
        <f t="shared" ca="1" si="405"/>
        <v>55.34</v>
      </c>
      <c r="Y619" s="33">
        <f t="shared" ca="1" si="406"/>
        <v>185.34</v>
      </c>
      <c r="Z619">
        <f t="shared" ca="1" si="407"/>
        <v>0</v>
      </c>
      <c r="AA619">
        <f t="shared" ca="1" si="408"/>
        <v>94.25</v>
      </c>
      <c r="AB619">
        <f t="shared" ca="1" si="409"/>
        <v>0</v>
      </c>
      <c r="AC619">
        <f t="shared" ca="1" si="410"/>
        <v>94.25</v>
      </c>
      <c r="AD619">
        <f t="shared" si="410"/>
        <v>0</v>
      </c>
      <c r="AE619">
        <f t="shared" ca="1" si="411"/>
        <v>69.175000000000011</v>
      </c>
      <c r="AF619">
        <f t="shared" ca="1" si="412"/>
        <v>257.67500000000001</v>
      </c>
    </row>
    <row r="620" spans="1:32">
      <c r="A620" t="str" cm="1">
        <f t="array" ref="A620">IF(ISBLANK($F620),"",INDEX(CVCompList[ID],_xlfn.XMATCH($F620,CVCompList[items],0)))</f>
        <v>CE2851</v>
      </c>
      <c r="E620">
        <v>5</v>
      </c>
      <c r="F620" t="s">
        <v>3023</v>
      </c>
      <c r="G620">
        <v>2</v>
      </c>
      <c r="H620">
        <v>2</v>
      </c>
      <c r="I620">
        <f t="shared" ca="1" si="403"/>
        <v>2</v>
      </c>
      <c r="J620">
        <f t="shared" ca="1" si="404"/>
        <v>2</v>
      </c>
      <c r="K620" s="10">
        <f>Drivers!$B$11</f>
        <v>0.25</v>
      </c>
      <c r="L620" s="10">
        <f>Drivers!$B$12</f>
        <v>0.45</v>
      </c>
      <c r="M620" s="37" cm="1">
        <f t="array" aca="1" ref="M620" ca="1">IF(ISBLANK($F620),"",INDEX(CVCompList[Design
'[h']],_xlfn.XMATCH($F620,CVCompList[items],0)))*I620</f>
        <v>0</v>
      </c>
      <c r="N620" s="37" cm="1">
        <f t="array" aca="1" ref="N620" ca="1">IF(ISBLANK($F620),"",INDEX(CVCompList[Construction
'[h']],_xlfn.XMATCH($F620,CVCompList[items],0)))*J620</f>
        <v>1</v>
      </c>
      <c r="O620" s="37" cm="1">
        <f t="array" aca="1" ref="O620" ca="1">IF(ISBLANK($F620),"",INDEX(CVCompList[Debug/Tryout '[h']],_xlfn.XMATCH($F620,CVCompList[items],0)))*J620</f>
        <v>0</v>
      </c>
      <c r="P620" s="37" cm="1">
        <f t="array" aca="1" ref="P620" ca="1">IF(ISBLANK($F620),"",INDEX(CVCompList[Installation
'[h']],_xlfn.XMATCH($F620,CVCompList[items],0)))*J620</f>
        <v>1</v>
      </c>
      <c r="Q620" s="37" cm="1">
        <f t="array" ref="Q620">IF(ISBLANK($F620),"",INDEX(CVCompList[Start up @ Client '[h']],_xlfn.XMATCH($F620,CVCompList[items],0)))*K620</f>
        <v>0</v>
      </c>
      <c r="R620" s="37" cm="1">
        <f t="array" ref="R620">IF(ISBLANK($F620),"",INDEX(CVCompList[Materail
Rate
 '[$/qua']],_xlfn.XMATCH($F620,CVCompList[items],0)))</f>
        <v>37.28</v>
      </c>
      <c r="S620" s="33">
        <f ca="1">M620*Drivers!$D$3</f>
        <v>0</v>
      </c>
      <c r="T620" s="33">
        <f ca="1">N620*Drivers!$D$3</f>
        <v>65</v>
      </c>
      <c r="U620" s="33">
        <f ca="1">O620*Drivers!$D$3</f>
        <v>0</v>
      </c>
      <c r="V620" s="33">
        <f ca="1">P620*Drivers!$D$3</f>
        <v>65</v>
      </c>
      <c r="W620" s="33">
        <f>Q620*Drivers!$D$3</f>
        <v>0</v>
      </c>
      <c r="X620" s="33">
        <f t="shared" ca="1" si="405"/>
        <v>74.56</v>
      </c>
      <c r="Y620" s="33">
        <f t="shared" ca="1" si="406"/>
        <v>204.56</v>
      </c>
      <c r="Z620">
        <f t="shared" ca="1" si="407"/>
        <v>0</v>
      </c>
      <c r="AA620">
        <f t="shared" ca="1" si="408"/>
        <v>94.25</v>
      </c>
      <c r="AB620">
        <f t="shared" ca="1" si="409"/>
        <v>0</v>
      </c>
      <c r="AC620">
        <f t="shared" ca="1" si="410"/>
        <v>94.25</v>
      </c>
      <c r="AD620">
        <f t="shared" si="410"/>
        <v>0</v>
      </c>
      <c r="AE620">
        <f t="shared" ca="1" si="411"/>
        <v>93.2</v>
      </c>
      <c r="AF620">
        <f t="shared" ca="1" si="412"/>
        <v>281.7</v>
      </c>
    </row>
    <row r="621" spans="1:32">
      <c r="A621" t="str" cm="1">
        <f t="array" ref="A621">IF(ISBLANK($F621),"",INDEX(CVCompList[ID],_xlfn.XMATCH($F621,CVCompList[items],0)))</f>
        <v>CE2852</v>
      </c>
      <c r="E621">
        <v>6</v>
      </c>
      <c r="F621" t="s">
        <v>3024</v>
      </c>
      <c r="G621">
        <v>1</v>
      </c>
      <c r="H621">
        <v>1</v>
      </c>
      <c r="I621">
        <f t="shared" ca="1" si="403"/>
        <v>1</v>
      </c>
      <c r="J621">
        <f t="shared" ca="1" si="404"/>
        <v>1</v>
      </c>
      <c r="K621" s="10">
        <f>Drivers!$B$11</f>
        <v>0.25</v>
      </c>
      <c r="L621" s="10">
        <f>Drivers!$B$12</f>
        <v>0.45</v>
      </c>
      <c r="M621" s="37" cm="1">
        <f t="array" aca="1" ref="M621" ca="1">IF(ISBLANK($F621),"",INDEX(CVCompList[Design
'[h']],_xlfn.XMATCH($F621,CVCompList[items],0)))*I621</f>
        <v>0</v>
      </c>
      <c r="N621" s="37" cm="1">
        <f t="array" aca="1" ref="N621" ca="1">IF(ISBLANK($F621),"",INDEX(CVCompList[Construction
'[h']],_xlfn.XMATCH($F621,CVCompList[items],0)))*J621</f>
        <v>0.5</v>
      </c>
      <c r="O621" s="37" cm="1">
        <f t="array" aca="1" ref="O621" ca="1">IF(ISBLANK($F621),"",INDEX(CVCompList[Debug/Tryout '[h']],_xlfn.XMATCH($F621,CVCompList[items],0)))*J621</f>
        <v>0</v>
      </c>
      <c r="P621" s="37" cm="1">
        <f t="array" aca="1" ref="P621" ca="1">IF(ISBLANK($F621),"",INDEX(CVCompList[Installation
'[h']],_xlfn.XMATCH($F621,CVCompList[items],0)))*J621</f>
        <v>0.5</v>
      </c>
      <c r="Q621" s="37" cm="1">
        <f t="array" ref="Q621">IF(ISBLANK($F621),"",INDEX(CVCompList[Start up @ Client '[h']],_xlfn.XMATCH($F621,CVCompList[items],0)))*K621</f>
        <v>0</v>
      </c>
      <c r="R621" s="37" cm="1">
        <f t="array" ref="R621">IF(ISBLANK($F621),"",INDEX(CVCompList[Materail
Rate
 '[$/qua']],_xlfn.XMATCH($F621,CVCompList[items],0)))</f>
        <v>69.33</v>
      </c>
      <c r="S621" s="33">
        <f ca="1">M621*Drivers!$D$3</f>
        <v>0</v>
      </c>
      <c r="T621" s="33">
        <f ca="1">N621*Drivers!$D$3</f>
        <v>32.5</v>
      </c>
      <c r="U621" s="33">
        <f ca="1">O621*Drivers!$D$3</f>
        <v>0</v>
      </c>
      <c r="V621" s="33">
        <f ca="1">P621*Drivers!$D$3</f>
        <v>32.5</v>
      </c>
      <c r="W621" s="33">
        <f>Q621*Drivers!$D$3</f>
        <v>0</v>
      </c>
      <c r="X621" s="33">
        <f t="shared" ca="1" si="405"/>
        <v>69.33</v>
      </c>
      <c r="Y621" s="33">
        <f t="shared" ca="1" si="406"/>
        <v>134.32999999999998</v>
      </c>
      <c r="Z621">
        <f t="shared" ca="1" si="407"/>
        <v>0</v>
      </c>
      <c r="AA621">
        <f t="shared" ca="1" si="408"/>
        <v>47.125</v>
      </c>
      <c r="AB621">
        <f t="shared" ca="1" si="409"/>
        <v>0</v>
      </c>
      <c r="AC621">
        <f t="shared" ca="1" si="410"/>
        <v>47.125</v>
      </c>
      <c r="AD621">
        <f t="shared" si="410"/>
        <v>0</v>
      </c>
      <c r="AE621">
        <f t="shared" ca="1" si="411"/>
        <v>86.662499999999994</v>
      </c>
      <c r="AF621">
        <f t="shared" ca="1" si="412"/>
        <v>180.91249999999999</v>
      </c>
    </row>
    <row r="622" spans="1:32">
      <c r="A622" t="str" cm="1">
        <f t="array" ref="A622">IF(ISBLANK($F622),"",INDEX(CVCompList[ID],_xlfn.XMATCH($F622,CVCompList[items],0)))</f>
        <v>CE2859</v>
      </c>
      <c r="E622">
        <v>7</v>
      </c>
      <c r="F622" t="s">
        <v>3031</v>
      </c>
      <c r="G622">
        <v>1</v>
      </c>
      <c r="H622">
        <v>1</v>
      </c>
      <c r="I622">
        <f t="shared" ca="1" si="403"/>
        <v>1</v>
      </c>
      <c r="J622">
        <f t="shared" ca="1" si="404"/>
        <v>1</v>
      </c>
      <c r="K622" s="10">
        <f>Drivers!$B$11</f>
        <v>0.25</v>
      </c>
      <c r="L622" s="10">
        <f>Drivers!$B$12</f>
        <v>0.45</v>
      </c>
      <c r="M622" s="37" cm="1">
        <f t="array" aca="1" ref="M622" ca="1">IF(ISBLANK($F622),"",INDEX(CVCompList[Design
'[h']],_xlfn.XMATCH($F622,CVCompList[items],0)))*I622</f>
        <v>0</v>
      </c>
      <c r="N622" s="37" cm="1">
        <f t="array" aca="1" ref="N622" ca="1">IF(ISBLANK($F622),"",INDEX(CVCompList[Construction
'[h']],_xlfn.XMATCH($F622,CVCompList[items],0)))*J622</f>
        <v>0</v>
      </c>
      <c r="O622" s="37" cm="1">
        <f t="array" aca="1" ref="O622" ca="1">IF(ISBLANK($F622),"",INDEX(CVCompList[Debug/Tryout '[h']],_xlfn.XMATCH($F622,CVCompList[items],0)))*J622</f>
        <v>0</v>
      </c>
      <c r="P622" s="37" cm="1">
        <f t="array" aca="1" ref="P622" ca="1">IF(ISBLANK($F622),"",INDEX(CVCompList[Installation
'[h']],_xlfn.XMATCH($F622,CVCompList[items],0)))*J622</f>
        <v>0</v>
      </c>
      <c r="Q622" s="37" cm="1">
        <f t="array" ref="Q622">IF(ISBLANK($F622),"",INDEX(CVCompList[Start up @ Client '[h']],_xlfn.XMATCH($F622,CVCompList[items],0)))*K622</f>
        <v>0</v>
      </c>
      <c r="R622" s="37" cm="1">
        <f t="array" ref="R622">IF(ISBLANK($F622),"",INDEX(CVCompList[Materail
Rate
 '[$/qua']],_xlfn.XMATCH($F622,CVCompList[items],0)))</f>
        <v>18.079999999999998</v>
      </c>
      <c r="S622" s="33">
        <f ca="1">M622*Drivers!$D$3</f>
        <v>0</v>
      </c>
      <c r="T622" s="33">
        <f ca="1">N622*Drivers!$D$3</f>
        <v>0</v>
      </c>
      <c r="U622" s="33">
        <f ca="1">O622*Drivers!$D$3</f>
        <v>0</v>
      </c>
      <c r="V622" s="33">
        <f ca="1">P622*Drivers!$D$3</f>
        <v>0</v>
      </c>
      <c r="W622" s="33">
        <f>Q622*Drivers!$D$3</f>
        <v>0</v>
      </c>
      <c r="X622" s="33">
        <f t="shared" ca="1" si="405"/>
        <v>18.079999999999998</v>
      </c>
      <c r="Y622" s="33">
        <f t="shared" ca="1" si="406"/>
        <v>18.079999999999998</v>
      </c>
      <c r="Z622">
        <f t="shared" ca="1" si="407"/>
        <v>0</v>
      </c>
      <c r="AA622">
        <f t="shared" ca="1" si="408"/>
        <v>0</v>
      </c>
      <c r="AB622">
        <f t="shared" ca="1" si="409"/>
        <v>0</v>
      </c>
      <c r="AC622">
        <f t="shared" ca="1" si="410"/>
        <v>0</v>
      </c>
      <c r="AD622">
        <f t="shared" si="410"/>
        <v>0</v>
      </c>
      <c r="AE622">
        <f t="shared" ca="1" si="411"/>
        <v>22.599999999999998</v>
      </c>
      <c r="AF622">
        <f t="shared" ca="1" si="412"/>
        <v>22.599999999999998</v>
      </c>
    </row>
    <row r="623" spans="1:32">
      <c r="A623" t="str" cm="1">
        <f t="array" ref="A623">IF(ISBLANK($F623),"",INDEX(CVCompList[ID],_xlfn.XMATCH($F623,CVCompList[items],0)))</f>
        <v>CE2773</v>
      </c>
      <c r="E623">
        <v>8</v>
      </c>
      <c r="F623" t="s">
        <v>2946</v>
      </c>
      <c r="G623">
        <v>1</v>
      </c>
      <c r="H623">
        <v>1</v>
      </c>
      <c r="I623">
        <f t="shared" ca="1" si="403"/>
        <v>1</v>
      </c>
      <c r="J623">
        <f t="shared" ca="1" si="404"/>
        <v>1</v>
      </c>
      <c r="K623" s="10">
        <f>Drivers!$B$11</f>
        <v>0.25</v>
      </c>
      <c r="L623" s="10">
        <f>Drivers!$B$12</f>
        <v>0.45</v>
      </c>
      <c r="M623" s="37" cm="1">
        <f t="array" aca="1" ref="M623" ca="1">IF(ISBLANK($F623),"",INDEX(CVCompList[Design
'[h']],_xlfn.XMATCH($F623,CVCompList[items],0)))*I623</f>
        <v>0</v>
      </c>
      <c r="N623" s="37" cm="1">
        <f t="array" aca="1" ref="N623" ca="1">IF(ISBLANK($F623),"",INDEX(CVCompList[Construction
'[h']],_xlfn.XMATCH($F623,CVCompList[items],0)))*J623</f>
        <v>0.5</v>
      </c>
      <c r="O623" s="37" cm="1">
        <f t="array" aca="1" ref="O623" ca="1">IF(ISBLANK($F623),"",INDEX(CVCompList[Debug/Tryout '[h']],_xlfn.XMATCH($F623,CVCompList[items],0)))*J623</f>
        <v>0</v>
      </c>
      <c r="P623" s="37" cm="1">
        <f t="array" aca="1" ref="P623" ca="1">IF(ISBLANK($F623),"",INDEX(CVCompList[Installation
'[h']],_xlfn.XMATCH($F623,CVCompList[items],0)))*J623</f>
        <v>0.5</v>
      </c>
      <c r="Q623" s="37" cm="1">
        <f t="array" ref="Q623">IF(ISBLANK($F623),"",INDEX(CVCompList[Start up @ Client '[h']],_xlfn.XMATCH($F623,CVCompList[items],0)))*K623</f>
        <v>0</v>
      </c>
      <c r="R623" s="37" cm="1">
        <f t="array" ref="R623">IF(ISBLANK($F623),"",INDEX(CVCompList[Materail
Rate
 '[$/qua']],_xlfn.XMATCH($F623,CVCompList[items],0)))</f>
        <v>32.5</v>
      </c>
      <c r="S623" s="33">
        <f ca="1">M623*Drivers!$D$3</f>
        <v>0</v>
      </c>
      <c r="T623" s="33">
        <f ca="1">N623*Drivers!$D$3</f>
        <v>32.5</v>
      </c>
      <c r="U623" s="33">
        <f ca="1">O623*Drivers!$D$3</f>
        <v>0</v>
      </c>
      <c r="V623" s="33">
        <f ca="1">P623*Drivers!$D$3</f>
        <v>32.5</v>
      </c>
      <c r="W623" s="33">
        <f>Q623*Drivers!$D$3</f>
        <v>0</v>
      </c>
      <c r="X623" s="33">
        <f t="shared" ca="1" si="405"/>
        <v>32.5</v>
      </c>
      <c r="Y623" s="33">
        <f t="shared" ca="1" si="406"/>
        <v>97.5</v>
      </c>
      <c r="Z623">
        <f t="shared" ca="1" si="407"/>
        <v>0</v>
      </c>
      <c r="AA623">
        <f t="shared" ca="1" si="408"/>
        <v>47.125</v>
      </c>
      <c r="AB623">
        <f t="shared" ca="1" si="409"/>
        <v>0</v>
      </c>
      <c r="AC623">
        <f t="shared" ca="1" si="410"/>
        <v>47.125</v>
      </c>
      <c r="AD623">
        <f t="shared" si="410"/>
        <v>0</v>
      </c>
      <c r="AE623">
        <f t="shared" ca="1" si="411"/>
        <v>40.625</v>
      </c>
      <c r="AF623">
        <f t="shared" ca="1" si="412"/>
        <v>134.875</v>
      </c>
    </row>
    <row r="624" spans="1:32">
      <c r="A624" t="str" cm="1">
        <f t="array" ref="A624">IF(ISBLANK($F624),"",INDEX(CVCompList[ID],_xlfn.XMATCH($F624,CVCompList[items],0)))</f>
        <v>CE2779</v>
      </c>
      <c r="E624">
        <v>9</v>
      </c>
      <c r="F624" t="s">
        <v>2952</v>
      </c>
      <c r="G624">
        <v>1</v>
      </c>
      <c r="H624">
        <v>1</v>
      </c>
      <c r="I624">
        <f t="shared" ca="1" si="403"/>
        <v>1</v>
      </c>
      <c r="J624">
        <f t="shared" ca="1" si="404"/>
        <v>1</v>
      </c>
      <c r="K624" s="10">
        <f>Drivers!$B$11</f>
        <v>0.25</v>
      </c>
      <c r="L624" s="10">
        <f>Drivers!$B$12</f>
        <v>0.45</v>
      </c>
      <c r="M624" s="37" cm="1">
        <f t="array" aca="1" ref="M624" ca="1">IF(ISBLANK($F624),"",INDEX(CVCompList[Design
'[h']],_xlfn.XMATCH($F624,CVCompList[items],0)))*I624</f>
        <v>0</v>
      </c>
      <c r="N624" s="37" cm="1">
        <f t="array" aca="1" ref="N624" ca="1">IF(ISBLANK($F624),"",INDEX(CVCompList[Construction
'[h']],_xlfn.XMATCH($F624,CVCompList[items],0)))*J624</f>
        <v>0</v>
      </c>
      <c r="O624" s="37" cm="1">
        <f t="array" aca="1" ref="O624" ca="1">IF(ISBLANK($F624),"",INDEX(CVCompList[Debug/Tryout '[h']],_xlfn.XMATCH($F624,CVCompList[items],0)))*J624</f>
        <v>0</v>
      </c>
      <c r="P624" s="37" cm="1">
        <f t="array" aca="1" ref="P624" ca="1">IF(ISBLANK($F624),"",INDEX(CVCompList[Installation
'[h']],_xlfn.XMATCH($F624,CVCompList[items],0)))*J624</f>
        <v>0</v>
      </c>
      <c r="Q624" s="37" cm="1">
        <f t="array" ref="Q624">IF(ISBLANK($F624),"",INDEX(CVCompList[Start up @ Client '[h']],_xlfn.XMATCH($F624,CVCompList[items],0)))*K624</f>
        <v>0</v>
      </c>
      <c r="R624" s="37" cm="1">
        <f t="array" ref="R624">IF(ISBLANK($F624),"",INDEX(CVCompList[Materail
Rate
 '[$/qua']],_xlfn.XMATCH($F624,CVCompList[items],0)))</f>
        <v>30</v>
      </c>
      <c r="S624" s="33">
        <f ca="1">M624*Drivers!$D$3</f>
        <v>0</v>
      </c>
      <c r="T624" s="33">
        <f ca="1">N624*Drivers!$D$3</f>
        <v>0</v>
      </c>
      <c r="U624" s="33">
        <f ca="1">O624*Drivers!$D$3</f>
        <v>0</v>
      </c>
      <c r="V624" s="33">
        <f ca="1">P624*Drivers!$D$3</f>
        <v>0</v>
      </c>
      <c r="W624" s="33">
        <f>Q624*Drivers!$D$3</f>
        <v>0</v>
      </c>
      <c r="X624" s="33">
        <f t="shared" ca="1" si="405"/>
        <v>30</v>
      </c>
      <c r="Y624" s="33">
        <f t="shared" ca="1" si="406"/>
        <v>30</v>
      </c>
      <c r="Z624">
        <f t="shared" ca="1" si="407"/>
        <v>0</v>
      </c>
      <c r="AA624">
        <f t="shared" ca="1" si="408"/>
        <v>0</v>
      </c>
      <c r="AB624">
        <f t="shared" ca="1" si="409"/>
        <v>0</v>
      </c>
      <c r="AC624">
        <f t="shared" ca="1" si="410"/>
        <v>0</v>
      </c>
      <c r="AD624">
        <f t="shared" si="410"/>
        <v>0</v>
      </c>
      <c r="AE624">
        <f t="shared" ca="1" si="411"/>
        <v>37.5</v>
      </c>
      <c r="AF624">
        <f t="shared" ca="1" si="412"/>
        <v>37.5</v>
      </c>
    </row>
    <row r="625" spans="1:32" s="7" customFormat="1">
      <c r="B625" s="7" t="s">
        <v>3207</v>
      </c>
      <c r="C625" s="7">
        <v>1</v>
      </c>
      <c r="D625" s="7">
        <v>1</v>
      </c>
      <c r="K625" s="18"/>
      <c r="L625" s="18"/>
      <c r="M625" s="36">
        <f ca="1">SUM(M626:M628)</f>
        <v>0</v>
      </c>
      <c r="N625" s="36">
        <f ca="1">SUM(N626:N628)</f>
        <v>6.5</v>
      </c>
      <c r="O625" s="36">
        <f ca="1">SUM(O626:O628)</f>
        <v>0</v>
      </c>
      <c r="P625" s="36">
        <f ca="1">SUM(P626:P628)</f>
        <v>6.5</v>
      </c>
      <c r="Q625" s="36">
        <f>SUM(Q626:Q628)</f>
        <v>0</v>
      </c>
      <c r="R625" s="36"/>
      <c r="S625" s="35">
        <f t="shared" ref="S625:AF625" ca="1" si="413">SUM(S626:S628)</f>
        <v>0</v>
      </c>
      <c r="T625" s="35">
        <f t="shared" ca="1" si="413"/>
        <v>422.5</v>
      </c>
      <c r="U625" s="35">
        <f ca="1">SUM(U626:U628)</f>
        <v>0</v>
      </c>
      <c r="V625" s="35">
        <f t="shared" ca="1" si="413"/>
        <v>422.5</v>
      </c>
      <c r="W625" s="35">
        <f>SUM(W626:W628)</f>
        <v>0</v>
      </c>
      <c r="X625" s="35">
        <f t="shared" ca="1" si="413"/>
        <v>1547.9099999999999</v>
      </c>
      <c r="Y625" s="35">
        <f t="shared" ca="1" si="413"/>
        <v>2392.91</v>
      </c>
      <c r="Z625" s="7">
        <f t="shared" ca="1" si="413"/>
        <v>0</v>
      </c>
      <c r="AA625" s="7">
        <f t="shared" ca="1" si="413"/>
        <v>612.625</v>
      </c>
      <c r="AB625" s="7">
        <f ca="1">SUM(AB626:AB628)</f>
        <v>0</v>
      </c>
      <c r="AC625" s="7">
        <f t="shared" ca="1" si="413"/>
        <v>612.625</v>
      </c>
      <c r="AD625" s="7">
        <f>SUM(AD626:AD628)</f>
        <v>0</v>
      </c>
      <c r="AE625" s="7">
        <f t="shared" ca="1" si="413"/>
        <v>1934.8874999999998</v>
      </c>
      <c r="AF625" s="7">
        <f t="shared" ca="1" si="413"/>
        <v>3160.1374999999998</v>
      </c>
    </row>
    <row r="626" spans="1:32">
      <c r="A626" t="str" cm="1">
        <f t="array" ref="A626">IF(ISBLANK($F626),"",INDEX(CVCompList[ID],_xlfn.XMATCH($F626,CVCompList[items],0)))</f>
        <v>CE2955</v>
      </c>
      <c r="E626">
        <v>1</v>
      </c>
      <c r="F626" t="s">
        <v>3127</v>
      </c>
      <c r="G626">
        <v>1</v>
      </c>
      <c r="H626">
        <v>1</v>
      </c>
      <c r="I626">
        <f ca="1">IF(ISBLANK(G626),"",G626*OFFSET(I626,-E626,-6))</f>
        <v>1</v>
      </c>
      <c r="J626">
        <f ca="1">IF(ISBLANK(H626),"",H626*OFFSET(J626,-E626,-6))</f>
        <v>1</v>
      </c>
      <c r="K626" s="10">
        <f>Drivers!$B$11</f>
        <v>0.25</v>
      </c>
      <c r="L626" s="10">
        <f>Drivers!$B$12</f>
        <v>0.45</v>
      </c>
      <c r="M626" s="37" cm="1">
        <f t="array" aca="1" ref="M626" ca="1">IF(ISBLANK($F626),"",INDEX(CVCompList[Design
'[h']],_xlfn.XMATCH($F626,CVCompList[items],0)))*I626</f>
        <v>0</v>
      </c>
      <c r="N626" s="37" cm="1">
        <f t="array" aca="1" ref="N626" ca="1">IF(ISBLANK($F626),"",INDEX(CVCompList[Construction
'[h']],_xlfn.XMATCH($F626,CVCompList[items],0)))*J626</f>
        <v>5.5</v>
      </c>
      <c r="O626" s="37" cm="1">
        <f t="array" aca="1" ref="O626" ca="1">IF(ISBLANK($F626),"",INDEX(CVCompList[Debug/Tryout '[h']],_xlfn.XMATCH($F626,CVCompList[items],0)))*J626</f>
        <v>0</v>
      </c>
      <c r="P626" s="37" cm="1">
        <f t="array" aca="1" ref="P626" ca="1">IF(ISBLANK($F626),"",INDEX(CVCompList[Installation
'[h']],_xlfn.XMATCH($F626,CVCompList[items],0)))*J626</f>
        <v>5.5</v>
      </c>
      <c r="Q626" s="37" cm="1">
        <f t="array" ref="Q626">IF(ISBLANK($F626),"",INDEX(CVCompList[Start up @ Client '[h']],_xlfn.XMATCH($F626,CVCompList[items],0)))*K626</f>
        <v>0</v>
      </c>
      <c r="R626" s="37" cm="1">
        <f t="array" ref="R626">IF(ISBLANK($F626),"",INDEX(CVCompList[Materail
Rate
 '[$/qua']],_xlfn.XMATCH($F626,CVCompList[items],0)))</f>
        <v>1437</v>
      </c>
      <c r="S626" s="33">
        <f ca="1">M626*Drivers!$D$3</f>
        <v>0</v>
      </c>
      <c r="T626" s="33">
        <f ca="1">N626*Drivers!$D$3</f>
        <v>357.5</v>
      </c>
      <c r="U626" s="33">
        <f ca="1">O626*Drivers!$D$3</f>
        <v>0</v>
      </c>
      <c r="V626" s="33">
        <f ca="1">P626*Drivers!$D$3</f>
        <v>357.5</v>
      </c>
      <c r="W626" s="33">
        <f>Q626*Drivers!$D$3</f>
        <v>0</v>
      </c>
      <c r="X626" s="33">
        <f ca="1">R626*J626</f>
        <v>1437</v>
      </c>
      <c r="Y626" s="33">
        <f ca="1">SUM(S626:X626)</f>
        <v>2152</v>
      </c>
      <c r="Z626">
        <f t="shared" ref="Z626:AB628" ca="1" si="414">S626*($L626+1)</f>
        <v>0</v>
      </c>
      <c r="AA626">
        <f t="shared" ca="1" si="414"/>
        <v>518.375</v>
      </c>
      <c r="AB626">
        <f t="shared" ca="1" si="414"/>
        <v>0</v>
      </c>
      <c r="AC626">
        <f t="shared" ref="AC626:AD628" ca="1" si="415">V626*($L626+1)</f>
        <v>518.375</v>
      </c>
      <c r="AD626">
        <f t="shared" si="415"/>
        <v>0</v>
      </c>
      <c r="AE626">
        <f ca="1">X626*(K626+1)</f>
        <v>1796.25</v>
      </c>
      <c r="AF626">
        <f ca="1">SUM(Z626:AE626)</f>
        <v>2833</v>
      </c>
    </row>
    <row r="627" spans="1:32">
      <c r="A627" t="str" cm="1">
        <f t="array" ref="A627">IF(ISBLANK($F627),"",INDEX(CVCompList[ID],_xlfn.XMATCH($F627,CVCompList[items],0)))</f>
        <v>CE2852</v>
      </c>
      <c r="E627">
        <v>2</v>
      </c>
      <c r="F627" t="s">
        <v>3024</v>
      </c>
      <c r="G627">
        <v>1</v>
      </c>
      <c r="H627">
        <v>1</v>
      </c>
      <c r="I627">
        <f ca="1">IF(ISBLANK(G627),"",G627*OFFSET(I627,-E627,-6))</f>
        <v>1</v>
      </c>
      <c r="J627">
        <f ca="1">IF(ISBLANK(H627),"",H627*OFFSET(J627,-E627,-6))</f>
        <v>1</v>
      </c>
      <c r="K627" s="10">
        <f>Drivers!$B$11</f>
        <v>0.25</v>
      </c>
      <c r="L627" s="10">
        <f>Drivers!$B$12</f>
        <v>0.45</v>
      </c>
      <c r="M627" s="37" cm="1">
        <f t="array" aca="1" ref="M627" ca="1">IF(ISBLANK($F627),"",INDEX(CVCompList[Design
'[h']],_xlfn.XMATCH($F627,CVCompList[items],0)))*I627</f>
        <v>0</v>
      </c>
      <c r="N627" s="37" cm="1">
        <f t="array" aca="1" ref="N627" ca="1">IF(ISBLANK($F627),"",INDEX(CVCompList[Construction
'[h']],_xlfn.XMATCH($F627,CVCompList[items],0)))*J627</f>
        <v>0.5</v>
      </c>
      <c r="O627" s="37" cm="1">
        <f t="array" aca="1" ref="O627" ca="1">IF(ISBLANK($F627),"",INDEX(CVCompList[Debug/Tryout '[h']],_xlfn.XMATCH($F627,CVCompList[items],0)))*J627</f>
        <v>0</v>
      </c>
      <c r="P627" s="37" cm="1">
        <f t="array" aca="1" ref="P627" ca="1">IF(ISBLANK($F627),"",INDEX(CVCompList[Installation
'[h']],_xlfn.XMATCH($F627,CVCompList[items],0)))*J627</f>
        <v>0.5</v>
      </c>
      <c r="Q627" s="37" cm="1">
        <f t="array" ref="Q627">IF(ISBLANK($F627),"",INDEX(CVCompList[Start up @ Client '[h']],_xlfn.XMATCH($F627,CVCompList[items],0)))*K627</f>
        <v>0</v>
      </c>
      <c r="R627" s="37" cm="1">
        <f t="array" ref="R627">IF(ISBLANK($F627),"",INDEX(CVCompList[Materail
Rate
 '[$/qua']],_xlfn.XMATCH($F627,CVCompList[items],0)))</f>
        <v>69.33</v>
      </c>
      <c r="S627" s="33">
        <f ca="1">M627*Drivers!$D$3</f>
        <v>0</v>
      </c>
      <c r="T627" s="33">
        <f ca="1">N627*Drivers!$D$3</f>
        <v>32.5</v>
      </c>
      <c r="U627" s="33">
        <f ca="1">O627*Drivers!$D$3</f>
        <v>0</v>
      </c>
      <c r="V627" s="33">
        <f ca="1">P627*Drivers!$D$3</f>
        <v>32.5</v>
      </c>
      <c r="W627" s="33">
        <f>Q627*Drivers!$D$3</f>
        <v>0</v>
      </c>
      <c r="X627" s="33">
        <f ca="1">R627*J627</f>
        <v>69.33</v>
      </c>
      <c r="Y627" s="33">
        <f ca="1">SUM(S627:X627)</f>
        <v>134.32999999999998</v>
      </c>
      <c r="Z627">
        <f t="shared" ca="1" si="414"/>
        <v>0</v>
      </c>
      <c r="AA627">
        <f t="shared" ca="1" si="414"/>
        <v>47.125</v>
      </c>
      <c r="AB627">
        <f t="shared" ca="1" si="414"/>
        <v>0</v>
      </c>
      <c r="AC627">
        <f t="shared" ca="1" si="415"/>
        <v>47.125</v>
      </c>
      <c r="AD627">
        <f t="shared" si="415"/>
        <v>0</v>
      </c>
      <c r="AE627">
        <f ca="1">X627*(K627+1)</f>
        <v>86.662499999999994</v>
      </c>
      <c r="AF627">
        <f ca="1">SUM(Z627:AE627)</f>
        <v>180.91249999999999</v>
      </c>
    </row>
    <row r="628" spans="1:32">
      <c r="A628" t="str" cm="1">
        <f t="array" ref="A628">IF(ISBLANK($F628),"",INDEX(CVCompList[ID],_xlfn.XMATCH($F628,CVCompList[items],0)))</f>
        <v>CE2737</v>
      </c>
      <c r="E628">
        <v>3</v>
      </c>
      <c r="F628" t="s">
        <v>2910</v>
      </c>
      <c r="G628">
        <v>1</v>
      </c>
      <c r="H628">
        <v>1</v>
      </c>
      <c r="I628">
        <f ca="1">IF(ISBLANK(G628),"",G628*OFFSET(I628,-E628,-6))</f>
        <v>1</v>
      </c>
      <c r="J628">
        <f ca="1">IF(ISBLANK(H628),"",H628*OFFSET(J628,-E628,-6))</f>
        <v>1</v>
      </c>
      <c r="K628" s="10">
        <f>Drivers!$B$11</f>
        <v>0.25</v>
      </c>
      <c r="L628" s="10">
        <f>Drivers!$B$12</f>
        <v>0.45</v>
      </c>
      <c r="M628" s="37" cm="1">
        <f t="array" aca="1" ref="M628" ca="1">IF(ISBLANK($F628),"",INDEX(CVCompList[Design
'[h']],_xlfn.XMATCH($F628,CVCompList[items],0)))*I628</f>
        <v>0</v>
      </c>
      <c r="N628" s="37" cm="1">
        <f t="array" aca="1" ref="N628" ca="1">IF(ISBLANK($F628),"",INDEX(CVCompList[Construction
'[h']],_xlfn.XMATCH($F628,CVCompList[items],0)))*J628</f>
        <v>0.5</v>
      </c>
      <c r="O628" s="37" cm="1">
        <f t="array" aca="1" ref="O628" ca="1">IF(ISBLANK($F628),"",INDEX(CVCompList[Debug/Tryout '[h']],_xlfn.XMATCH($F628,CVCompList[items],0)))*J628</f>
        <v>0</v>
      </c>
      <c r="P628" s="37" cm="1">
        <f t="array" aca="1" ref="P628" ca="1">IF(ISBLANK($F628),"",INDEX(CVCompList[Installation
'[h']],_xlfn.XMATCH($F628,CVCompList[items],0)))*J628</f>
        <v>0.5</v>
      </c>
      <c r="Q628" s="37" cm="1">
        <f t="array" ref="Q628">IF(ISBLANK($F628),"",INDEX(CVCompList[Start up @ Client '[h']],_xlfn.XMATCH($F628,CVCompList[items],0)))*K628</f>
        <v>0</v>
      </c>
      <c r="R628" s="37" cm="1">
        <f t="array" ref="R628">IF(ISBLANK($F628),"",INDEX(CVCompList[Materail
Rate
 '[$/qua']],_xlfn.XMATCH($F628,CVCompList[items],0)))</f>
        <v>41.58</v>
      </c>
      <c r="S628" s="33">
        <f ca="1">M628*Drivers!$D$3</f>
        <v>0</v>
      </c>
      <c r="T628" s="33">
        <f ca="1">N628*Drivers!$D$3</f>
        <v>32.5</v>
      </c>
      <c r="U628" s="33">
        <f ca="1">O628*Drivers!$D$3</f>
        <v>0</v>
      </c>
      <c r="V628" s="33">
        <f ca="1">P628*Drivers!$D$3</f>
        <v>32.5</v>
      </c>
      <c r="W628" s="33">
        <f>Q628*Drivers!$D$3</f>
        <v>0</v>
      </c>
      <c r="X628" s="33">
        <f ca="1">R628*J628</f>
        <v>41.58</v>
      </c>
      <c r="Y628" s="33">
        <f ca="1">SUM(S628:X628)</f>
        <v>106.58</v>
      </c>
      <c r="Z628">
        <f t="shared" ca="1" si="414"/>
        <v>0</v>
      </c>
      <c r="AA628">
        <f t="shared" ca="1" si="414"/>
        <v>47.125</v>
      </c>
      <c r="AB628">
        <f t="shared" ca="1" si="414"/>
        <v>0</v>
      </c>
      <c r="AC628">
        <f t="shared" ca="1" si="415"/>
        <v>47.125</v>
      </c>
      <c r="AD628">
        <f t="shared" si="415"/>
        <v>0</v>
      </c>
      <c r="AE628">
        <f ca="1">X628*(K628+1)</f>
        <v>51.974999999999994</v>
      </c>
      <c r="AF628">
        <f ca="1">SUM(Z628:AE628)</f>
        <v>146.22499999999999</v>
      </c>
    </row>
    <row r="629" spans="1:32" s="7" customFormat="1">
      <c r="B629" s="7" t="s">
        <v>3208</v>
      </c>
      <c r="C629" s="7">
        <v>1</v>
      </c>
      <c r="D629" s="7">
        <v>1</v>
      </c>
      <c r="K629" s="18"/>
      <c r="L629" s="18"/>
      <c r="M629" s="36">
        <f ca="1">SUM(M630:M632)</f>
        <v>0</v>
      </c>
      <c r="N629" s="36">
        <f ca="1">SUM(N630:N632)</f>
        <v>2.5</v>
      </c>
      <c r="O629" s="36">
        <f ca="1">SUM(O630:O632)</f>
        <v>0</v>
      </c>
      <c r="P629" s="36">
        <f ca="1">SUM(P630:P632)</f>
        <v>2.5</v>
      </c>
      <c r="Q629" s="36">
        <f>SUM(Q630:Q632)</f>
        <v>0</v>
      </c>
      <c r="R629" s="36"/>
      <c r="S629" s="35">
        <f t="shared" ref="S629:AF629" ca="1" si="416">SUM(S630:S632)</f>
        <v>0</v>
      </c>
      <c r="T629" s="35">
        <f t="shared" ca="1" si="416"/>
        <v>162.5</v>
      </c>
      <c r="U629" s="35">
        <f ca="1">SUM(U630:U632)</f>
        <v>0</v>
      </c>
      <c r="V629" s="35">
        <f t="shared" ca="1" si="416"/>
        <v>162.5</v>
      </c>
      <c r="W629" s="35">
        <f>SUM(W630:W632)</f>
        <v>0</v>
      </c>
      <c r="X629" s="35">
        <f t="shared" ca="1" si="416"/>
        <v>801.67</v>
      </c>
      <c r="Y629" s="35">
        <f t="shared" ca="1" si="416"/>
        <v>1126.67</v>
      </c>
      <c r="Z629" s="7">
        <f t="shared" ca="1" si="416"/>
        <v>0</v>
      </c>
      <c r="AA629" s="7">
        <f t="shared" ca="1" si="416"/>
        <v>235.625</v>
      </c>
      <c r="AB629" s="7">
        <f ca="1">SUM(AB630:AB632)</f>
        <v>0</v>
      </c>
      <c r="AC629" s="7">
        <f t="shared" ca="1" si="416"/>
        <v>235.625</v>
      </c>
      <c r="AD629" s="7">
        <f>SUM(AD630:AD632)</f>
        <v>0</v>
      </c>
      <c r="AE629" s="7">
        <f t="shared" ca="1" si="416"/>
        <v>1002.0875</v>
      </c>
      <c r="AF629" s="7">
        <f t="shared" ca="1" si="416"/>
        <v>1473.3375000000001</v>
      </c>
    </row>
    <row r="630" spans="1:32">
      <c r="A630" t="str" cm="1">
        <f t="array" ref="A630">IF(ISBLANK($F630),"",INDEX(CVCompList[ID],_xlfn.XMATCH($F630,CVCompList[items],0)))</f>
        <v>CE2956</v>
      </c>
      <c r="E630">
        <v>1</v>
      </c>
      <c r="F630" t="s">
        <v>3128</v>
      </c>
      <c r="G630">
        <v>1</v>
      </c>
      <c r="H630">
        <v>1</v>
      </c>
      <c r="I630">
        <f ca="1">IF(ISBLANK(G630),"",G630*OFFSET(I630,-E630,-6))</f>
        <v>1</v>
      </c>
      <c r="J630">
        <f ca="1">IF(ISBLANK(H630),"",H630*OFFSET(J630,-E630,-6))</f>
        <v>1</v>
      </c>
      <c r="K630" s="10">
        <f>Drivers!$B$11</f>
        <v>0.25</v>
      </c>
      <c r="L630" s="10">
        <f>Drivers!$B$12</f>
        <v>0.45</v>
      </c>
      <c r="M630" s="37" cm="1">
        <f t="array" aca="1" ref="M630" ca="1">IF(ISBLANK($F630),"",INDEX(CVCompList[Design
'[h']],_xlfn.XMATCH($F630,CVCompList[items],0)))*I630</f>
        <v>0</v>
      </c>
      <c r="N630" s="37" cm="1">
        <f t="array" aca="1" ref="N630" ca="1">IF(ISBLANK($F630),"",INDEX(CVCompList[Construction
'[h']],_xlfn.XMATCH($F630,CVCompList[items],0)))*J630</f>
        <v>2</v>
      </c>
      <c r="O630" s="37" cm="1">
        <f t="array" aca="1" ref="O630" ca="1">IF(ISBLANK($F630),"",INDEX(CVCompList[Debug/Tryout '[h']],_xlfn.XMATCH($F630,CVCompList[items],0)))*J630</f>
        <v>0</v>
      </c>
      <c r="P630" s="37" cm="1">
        <f t="array" aca="1" ref="P630" ca="1">IF(ISBLANK($F630),"",INDEX(CVCompList[Installation
'[h']],_xlfn.XMATCH($F630,CVCompList[items],0)))*J630</f>
        <v>2</v>
      </c>
      <c r="Q630" s="37" cm="1">
        <f t="array" ref="Q630">IF(ISBLANK($F630),"",INDEX(CVCompList[Start up @ Client '[h']],_xlfn.XMATCH($F630,CVCompList[items],0)))*K630</f>
        <v>0</v>
      </c>
      <c r="R630" s="37" cm="1">
        <f t="array" ref="R630">IF(ISBLANK($F630),"",INDEX(CVCompList[Materail
Rate
 '[$/qua']],_xlfn.XMATCH($F630,CVCompList[items],0)))</f>
        <v>744</v>
      </c>
      <c r="S630" s="33">
        <f ca="1">M630*Drivers!$D$3</f>
        <v>0</v>
      </c>
      <c r="T630" s="33">
        <f ca="1">N630*Drivers!$D$3</f>
        <v>130</v>
      </c>
      <c r="U630" s="33">
        <f ca="1">O630*Drivers!$D$3</f>
        <v>0</v>
      </c>
      <c r="V630" s="33">
        <f ca="1">P630*Drivers!$D$3</f>
        <v>130</v>
      </c>
      <c r="W630" s="33">
        <f>Q630*Drivers!$D$3</f>
        <v>0</v>
      </c>
      <c r="X630" s="33">
        <f ca="1">R630*J630</f>
        <v>744</v>
      </c>
      <c r="Y630" s="33">
        <f ca="1">SUM(S630:X630)</f>
        <v>1004</v>
      </c>
      <c r="Z630">
        <f t="shared" ref="Z630:AB632" ca="1" si="417">S630*($L630+1)</f>
        <v>0</v>
      </c>
      <c r="AA630">
        <f t="shared" ca="1" si="417"/>
        <v>188.5</v>
      </c>
      <c r="AB630">
        <f t="shared" ca="1" si="417"/>
        <v>0</v>
      </c>
      <c r="AC630">
        <f t="shared" ref="AC630:AD632" ca="1" si="418">V630*($L630+1)</f>
        <v>188.5</v>
      </c>
      <c r="AD630">
        <f t="shared" si="418"/>
        <v>0</v>
      </c>
      <c r="AE630">
        <f ca="1">X630*(K630+1)</f>
        <v>930</v>
      </c>
      <c r="AF630">
        <f ca="1">SUM(Z630:AE630)</f>
        <v>1307</v>
      </c>
    </row>
    <row r="631" spans="1:32">
      <c r="A631" t="str" cm="1">
        <f t="array" ref="A631">IF(ISBLANK($F631),"",INDEX(CVCompList[ID],_xlfn.XMATCH($F631,CVCompList[items],0)))</f>
        <v>CE2858</v>
      </c>
      <c r="E631">
        <v>2</v>
      </c>
      <c r="F631" t="s">
        <v>3030</v>
      </c>
      <c r="G631">
        <v>1</v>
      </c>
      <c r="H631">
        <v>1</v>
      </c>
      <c r="I631">
        <f ca="1">IF(ISBLANK(G631),"",G631*OFFSET(I631,-E631,-6))</f>
        <v>1</v>
      </c>
      <c r="J631">
        <f ca="1">IF(ISBLANK(H631),"",H631*OFFSET(J631,-E631,-6))</f>
        <v>1</v>
      </c>
      <c r="K631" s="10">
        <f>Drivers!$B$11</f>
        <v>0.25</v>
      </c>
      <c r="L631" s="10">
        <f>Drivers!$B$12</f>
        <v>0.45</v>
      </c>
      <c r="M631" s="37" cm="1">
        <f t="array" aca="1" ref="M631" ca="1">IF(ISBLANK($F631),"",INDEX(CVCompList[Design
'[h']],_xlfn.XMATCH($F631,CVCompList[items],0)))*I631</f>
        <v>0</v>
      </c>
      <c r="N631" s="37" cm="1">
        <f t="array" aca="1" ref="N631" ca="1">IF(ISBLANK($F631),"",INDEX(CVCompList[Construction
'[h']],_xlfn.XMATCH($F631,CVCompList[items],0)))*J631</f>
        <v>0.5</v>
      </c>
      <c r="O631" s="37" cm="1">
        <f t="array" aca="1" ref="O631" ca="1">IF(ISBLANK($F631),"",INDEX(CVCompList[Debug/Tryout '[h']],_xlfn.XMATCH($F631,CVCompList[items],0)))*J631</f>
        <v>0</v>
      </c>
      <c r="P631" s="37" cm="1">
        <f t="array" aca="1" ref="P631" ca="1">IF(ISBLANK($F631),"",INDEX(CVCompList[Installation
'[h']],_xlfn.XMATCH($F631,CVCompList[items],0)))*J631</f>
        <v>0.5</v>
      </c>
      <c r="Q631" s="37" cm="1">
        <f t="array" ref="Q631">IF(ISBLANK($F631),"",INDEX(CVCompList[Start up @ Client '[h']],_xlfn.XMATCH($F631,CVCompList[items],0)))*K631</f>
        <v>0</v>
      </c>
      <c r="R631" s="37" cm="1">
        <f t="array" ref="R631">IF(ISBLANK($F631),"",INDEX(CVCompList[Materail
Rate
 '[$/qua']],_xlfn.XMATCH($F631,CVCompList[items],0)))</f>
        <v>27.67</v>
      </c>
      <c r="S631" s="33">
        <f ca="1">M631*Drivers!$D$3</f>
        <v>0</v>
      </c>
      <c r="T631" s="33">
        <f ca="1">N631*Drivers!$D$3</f>
        <v>32.5</v>
      </c>
      <c r="U631" s="33">
        <f ca="1">O631*Drivers!$D$3</f>
        <v>0</v>
      </c>
      <c r="V631" s="33">
        <f ca="1">P631*Drivers!$D$3</f>
        <v>32.5</v>
      </c>
      <c r="W631" s="33">
        <f>Q631*Drivers!$D$3</f>
        <v>0</v>
      </c>
      <c r="X631" s="33">
        <f ca="1">R631*J631</f>
        <v>27.67</v>
      </c>
      <c r="Y631" s="33">
        <f ca="1">SUM(S631:X631)</f>
        <v>92.67</v>
      </c>
      <c r="Z631">
        <f t="shared" ca="1" si="417"/>
        <v>0</v>
      </c>
      <c r="AA631">
        <f t="shared" ca="1" si="417"/>
        <v>47.125</v>
      </c>
      <c r="AB631">
        <f t="shared" ca="1" si="417"/>
        <v>0</v>
      </c>
      <c r="AC631">
        <f t="shared" ca="1" si="418"/>
        <v>47.125</v>
      </c>
      <c r="AD631">
        <f t="shared" si="418"/>
        <v>0</v>
      </c>
      <c r="AE631">
        <f ca="1">X631*(K631+1)</f>
        <v>34.587500000000006</v>
      </c>
      <c r="AF631">
        <f ca="1">SUM(Z631:AE631)</f>
        <v>128.83750000000001</v>
      </c>
    </row>
    <row r="632" spans="1:32">
      <c r="A632" t="str" cm="1">
        <f t="array" ref="A632">IF(ISBLANK($F632),"",INDEX(CVCompList[ID],_xlfn.XMATCH($F632,CVCompList[items],0)))</f>
        <v>CE2779</v>
      </c>
      <c r="E632">
        <v>3</v>
      </c>
      <c r="F632" t="s">
        <v>2952</v>
      </c>
      <c r="G632">
        <v>1</v>
      </c>
      <c r="H632">
        <v>1</v>
      </c>
      <c r="I632">
        <f ca="1">IF(ISBLANK(G632),"",G632*OFFSET(I632,-E632,-6))</f>
        <v>1</v>
      </c>
      <c r="J632">
        <f ca="1">IF(ISBLANK(H632),"",H632*OFFSET(J632,-E632,-6))</f>
        <v>1</v>
      </c>
      <c r="K632" s="10">
        <f>Drivers!$B$11</f>
        <v>0.25</v>
      </c>
      <c r="L632" s="10">
        <f>Drivers!$B$12</f>
        <v>0.45</v>
      </c>
      <c r="M632" s="37" cm="1">
        <f t="array" aca="1" ref="M632" ca="1">IF(ISBLANK($F632),"",INDEX(CVCompList[Design
'[h']],_xlfn.XMATCH($F632,CVCompList[items],0)))*I632</f>
        <v>0</v>
      </c>
      <c r="N632" s="37" cm="1">
        <f t="array" aca="1" ref="N632" ca="1">IF(ISBLANK($F632),"",INDEX(CVCompList[Construction
'[h']],_xlfn.XMATCH($F632,CVCompList[items],0)))*J632</f>
        <v>0</v>
      </c>
      <c r="O632" s="37" cm="1">
        <f t="array" aca="1" ref="O632" ca="1">IF(ISBLANK($F632),"",INDEX(CVCompList[Debug/Tryout '[h']],_xlfn.XMATCH($F632,CVCompList[items],0)))*J632</f>
        <v>0</v>
      </c>
      <c r="P632" s="37" cm="1">
        <f t="array" aca="1" ref="P632" ca="1">IF(ISBLANK($F632),"",INDEX(CVCompList[Installation
'[h']],_xlfn.XMATCH($F632,CVCompList[items],0)))*J632</f>
        <v>0</v>
      </c>
      <c r="Q632" s="37" cm="1">
        <f t="array" ref="Q632">IF(ISBLANK($F632),"",INDEX(CVCompList[Start up @ Client '[h']],_xlfn.XMATCH($F632,CVCompList[items],0)))*K632</f>
        <v>0</v>
      </c>
      <c r="R632" s="37" cm="1">
        <f t="array" ref="R632">IF(ISBLANK($F632),"",INDEX(CVCompList[Materail
Rate
 '[$/qua']],_xlfn.XMATCH($F632,CVCompList[items],0)))</f>
        <v>30</v>
      </c>
      <c r="S632" s="33">
        <f ca="1">M632*Drivers!$D$3</f>
        <v>0</v>
      </c>
      <c r="T632" s="33">
        <f ca="1">N632*Drivers!$D$3</f>
        <v>0</v>
      </c>
      <c r="U632" s="33">
        <f ca="1">O632*Drivers!$D$3</f>
        <v>0</v>
      </c>
      <c r="V632" s="33">
        <f ca="1">P632*Drivers!$D$3</f>
        <v>0</v>
      </c>
      <c r="W632" s="33">
        <f>Q632*Drivers!$D$3</f>
        <v>0</v>
      </c>
      <c r="X632" s="33">
        <f ca="1">R632*J632</f>
        <v>30</v>
      </c>
      <c r="Y632" s="33">
        <f ca="1">SUM(S632:X632)</f>
        <v>30</v>
      </c>
      <c r="Z632">
        <f t="shared" ca="1" si="417"/>
        <v>0</v>
      </c>
      <c r="AA632">
        <f t="shared" ca="1" si="417"/>
        <v>0</v>
      </c>
      <c r="AB632">
        <f t="shared" ca="1" si="417"/>
        <v>0</v>
      </c>
      <c r="AC632">
        <f t="shared" ca="1" si="418"/>
        <v>0</v>
      </c>
      <c r="AD632">
        <f t="shared" si="418"/>
        <v>0</v>
      </c>
      <c r="AE632">
        <f ca="1">X632*(K632+1)</f>
        <v>37.5</v>
      </c>
      <c r="AF632">
        <f ca="1">SUM(Z632:AE632)</f>
        <v>37.5</v>
      </c>
    </row>
    <row r="633" spans="1:32" s="7" customFormat="1">
      <c r="B633" s="7" t="s">
        <v>3209</v>
      </c>
      <c r="C633" s="7">
        <v>1</v>
      </c>
      <c r="D633" s="7">
        <v>1</v>
      </c>
      <c r="K633" s="18"/>
      <c r="L633" s="18"/>
      <c r="M633" s="36">
        <f ca="1">SUM(M634:M637)</f>
        <v>0</v>
      </c>
      <c r="N633" s="36">
        <f ca="1">SUM(N634:N637)</f>
        <v>3.25</v>
      </c>
      <c r="O633" s="36">
        <f ca="1">SUM(O634:O637)</f>
        <v>0</v>
      </c>
      <c r="P633" s="36">
        <f ca="1">SUM(P634:P637)</f>
        <v>3.25</v>
      </c>
      <c r="Q633" s="36">
        <f>SUM(Q634:Q637)</f>
        <v>0</v>
      </c>
      <c r="R633" s="36"/>
      <c r="S633" s="35">
        <f t="shared" ref="S633:AF633" ca="1" si="419">SUM(S634:S637)</f>
        <v>0</v>
      </c>
      <c r="T633" s="35">
        <f t="shared" ca="1" si="419"/>
        <v>211.25</v>
      </c>
      <c r="U633" s="35">
        <f ca="1">SUM(U634:U637)</f>
        <v>0</v>
      </c>
      <c r="V633" s="35">
        <f t="shared" ca="1" si="419"/>
        <v>211.25</v>
      </c>
      <c r="W633" s="35">
        <f>SUM(W634:W637)</f>
        <v>0</v>
      </c>
      <c r="X633" s="35">
        <f t="shared" ca="1" si="419"/>
        <v>861.91000000000008</v>
      </c>
      <c r="Y633" s="35">
        <f t="shared" ca="1" si="419"/>
        <v>1284.4099999999999</v>
      </c>
      <c r="Z633" s="7">
        <f t="shared" ca="1" si="419"/>
        <v>0</v>
      </c>
      <c r="AA633" s="7">
        <f t="shared" ca="1" si="419"/>
        <v>306.3125</v>
      </c>
      <c r="AB633" s="7">
        <f ca="1">SUM(AB634:AB637)</f>
        <v>0</v>
      </c>
      <c r="AC633" s="7">
        <f t="shared" ca="1" si="419"/>
        <v>306.3125</v>
      </c>
      <c r="AD633" s="7">
        <f>SUM(AD634:AD637)</f>
        <v>0</v>
      </c>
      <c r="AE633" s="7">
        <f t="shared" ca="1" si="419"/>
        <v>1077.3875</v>
      </c>
      <c r="AF633" s="7">
        <f t="shared" ca="1" si="419"/>
        <v>1690.0124999999998</v>
      </c>
    </row>
    <row r="634" spans="1:32">
      <c r="A634" t="str" cm="1">
        <f t="array" ref="A634">IF(ISBLANK($F634),"",INDEX(CVCompList[ID],_xlfn.XMATCH($F634,CVCompList[items],0)))</f>
        <v>CE2957</v>
      </c>
      <c r="E634">
        <v>1</v>
      </c>
      <c r="F634" t="s">
        <v>3129</v>
      </c>
      <c r="G634">
        <v>1</v>
      </c>
      <c r="H634">
        <v>1</v>
      </c>
      <c r="I634">
        <f ca="1">IF(ISBLANK(G634),"",G634*OFFSET(I634,-E634,-6))</f>
        <v>1</v>
      </c>
      <c r="J634">
        <f ca="1">IF(ISBLANK(H634),"",H634*OFFSET(J634,-E634,-6))</f>
        <v>1</v>
      </c>
      <c r="K634" s="10">
        <f>Drivers!$B$11</f>
        <v>0.25</v>
      </c>
      <c r="L634" s="10">
        <f>Drivers!$B$12</f>
        <v>0.45</v>
      </c>
      <c r="M634" s="37" cm="1">
        <f t="array" aca="1" ref="M634" ca="1">IF(ISBLANK($F634),"",INDEX(CVCompList[Design
'[h']],_xlfn.XMATCH($F634,CVCompList[items],0)))*I634</f>
        <v>0</v>
      </c>
      <c r="N634" s="37" cm="1">
        <f t="array" aca="1" ref="N634" ca="1">IF(ISBLANK($F634),"",INDEX(CVCompList[Construction
'[h']],_xlfn.XMATCH($F634,CVCompList[items],0)))*J634</f>
        <v>2.25</v>
      </c>
      <c r="O634" s="37" cm="1">
        <f t="array" aca="1" ref="O634" ca="1">IF(ISBLANK($F634),"",INDEX(CVCompList[Debug/Tryout '[h']],_xlfn.XMATCH($F634,CVCompList[items],0)))*J634</f>
        <v>0</v>
      </c>
      <c r="P634" s="37" cm="1">
        <f t="array" aca="1" ref="P634" ca="1">IF(ISBLANK($F634),"",INDEX(CVCompList[Installation
'[h']],_xlfn.XMATCH($F634,CVCompList[items],0)))*J634</f>
        <v>2.25</v>
      </c>
      <c r="Q634" s="37" cm="1">
        <f t="array" ref="Q634">IF(ISBLANK($F634),"",INDEX(CVCompList[Start up @ Client '[h']],_xlfn.XMATCH($F634,CVCompList[items],0)))*K634</f>
        <v>0</v>
      </c>
      <c r="R634" s="37" cm="1">
        <f t="array" ref="R634">IF(ISBLANK($F634),"",INDEX(CVCompList[Materail
Rate
 '[$/qua']],_xlfn.XMATCH($F634,CVCompList[items],0)))</f>
        <v>721</v>
      </c>
      <c r="S634" s="33">
        <f ca="1">M634*Drivers!$D$3</f>
        <v>0</v>
      </c>
      <c r="T634" s="33">
        <f ca="1">N634*Drivers!$D$3</f>
        <v>146.25</v>
      </c>
      <c r="U634" s="33">
        <f ca="1">O634*Drivers!$D$3</f>
        <v>0</v>
      </c>
      <c r="V634" s="33">
        <f ca="1">P634*Drivers!$D$3</f>
        <v>146.25</v>
      </c>
      <c r="W634" s="33">
        <f>Q634*Drivers!$D$3</f>
        <v>0</v>
      </c>
      <c r="X634" s="33">
        <f ca="1">R634*J634</f>
        <v>721</v>
      </c>
      <c r="Y634" s="33">
        <f ca="1">SUM(S634:X634)</f>
        <v>1013.5</v>
      </c>
      <c r="Z634">
        <f t="shared" ref="Z634:AB637" ca="1" si="420">S634*($L634+1)</f>
        <v>0</v>
      </c>
      <c r="AA634">
        <f t="shared" ca="1" si="420"/>
        <v>212.0625</v>
      </c>
      <c r="AB634">
        <f t="shared" ca="1" si="420"/>
        <v>0</v>
      </c>
      <c r="AC634">
        <f t="shared" ref="AC634:AD637" ca="1" si="421">V634*($L634+1)</f>
        <v>212.0625</v>
      </c>
      <c r="AD634">
        <f t="shared" si="421"/>
        <v>0</v>
      </c>
      <c r="AE634">
        <f ca="1">X634*(K634+1)</f>
        <v>901.25</v>
      </c>
      <c r="AF634">
        <f ca="1">SUM(Z634:AE634)</f>
        <v>1325.375</v>
      </c>
    </row>
    <row r="635" spans="1:32">
      <c r="A635" t="str" cm="1">
        <f t="array" ref="A635">IF(ISBLANK($F635),"",INDEX(CVCompList[ID],_xlfn.XMATCH($F635,CVCompList[items],0)))</f>
        <v>CE2737</v>
      </c>
      <c r="E635">
        <v>2</v>
      </c>
      <c r="F635" t="s">
        <v>2910</v>
      </c>
      <c r="G635">
        <v>1</v>
      </c>
      <c r="H635">
        <v>1</v>
      </c>
      <c r="I635">
        <f ca="1">IF(ISBLANK(G635),"",G635*OFFSET(I635,-E635,-6))</f>
        <v>1</v>
      </c>
      <c r="J635">
        <f ca="1">IF(ISBLANK(H635),"",H635*OFFSET(J635,-E635,-6))</f>
        <v>1</v>
      </c>
      <c r="K635" s="10">
        <f>Drivers!$B$11</f>
        <v>0.25</v>
      </c>
      <c r="L635" s="10">
        <f>Drivers!$B$12</f>
        <v>0.45</v>
      </c>
      <c r="M635" s="37" cm="1">
        <f t="array" aca="1" ref="M635" ca="1">IF(ISBLANK($F635),"",INDEX(CVCompList[Design
'[h']],_xlfn.XMATCH($F635,CVCompList[items],0)))*I635</f>
        <v>0</v>
      </c>
      <c r="N635" s="37" cm="1">
        <f t="array" aca="1" ref="N635" ca="1">IF(ISBLANK($F635),"",INDEX(CVCompList[Construction
'[h']],_xlfn.XMATCH($F635,CVCompList[items],0)))*J635</f>
        <v>0.5</v>
      </c>
      <c r="O635" s="37" cm="1">
        <f t="array" aca="1" ref="O635" ca="1">IF(ISBLANK($F635),"",INDEX(CVCompList[Debug/Tryout '[h']],_xlfn.XMATCH($F635,CVCompList[items],0)))*J635</f>
        <v>0</v>
      </c>
      <c r="P635" s="37" cm="1">
        <f t="array" aca="1" ref="P635" ca="1">IF(ISBLANK($F635),"",INDEX(CVCompList[Installation
'[h']],_xlfn.XMATCH($F635,CVCompList[items],0)))*J635</f>
        <v>0.5</v>
      </c>
      <c r="Q635" s="37" cm="1">
        <f t="array" ref="Q635">IF(ISBLANK($F635),"",INDEX(CVCompList[Start up @ Client '[h']],_xlfn.XMATCH($F635,CVCompList[items],0)))*K635</f>
        <v>0</v>
      </c>
      <c r="R635" s="37" cm="1">
        <f t="array" ref="R635">IF(ISBLANK($F635),"",INDEX(CVCompList[Materail
Rate
 '[$/qua']],_xlfn.XMATCH($F635,CVCompList[items],0)))</f>
        <v>41.58</v>
      </c>
      <c r="S635" s="33">
        <f ca="1">M635*Drivers!$D$3</f>
        <v>0</v>
      </c>
      <c r="T635" s="33">
        <f ca="1">N635*Drivers!$D$3</f>
        <v>32.5</v>
      </c>
      <c r="U635" s="33">
        <f ca="1">O635*Drivers!$D$3</f>
        <v>0</v>
      </c>
      <c r="V635" s="33">
        <f ca="1">P635*Drivers!$D$3</f>
        <v>32.5</v>
      </c>
      <c r="W635" s="33">
        <f>Q635*Drivers!$D$3</f>
        <v>0</v>
      </c>
      <c r="X635" s="33">
        <f ca="1">R635*J635</f>
        <v>41.58</v>
      </c>
      <c r="Y635" s="33">
        <f ca="1">SUM(S635:X635)</f>
        <v>106.58</v>
      </c>
      <c r="Z635">
        <f t="shared" ca="1" si="420"/>
        <v>0</v>
      </c>
      <c r="AA635">
        <f t="shared" ca="1" si="420"/>
        <v>47.125</v>
      </c>
      <c r="AB635">
        <f t="shared" ca="1" si="420"/>
        <v>0</v>
      </c>
      <c r="AC635">
        <f t="shared" ca="1" si="421"/>
        <v>47.125</v>
      </c>
      <c r="AD635">
        <f t="shared" si="421"/>
        <v>0</v>
      </c>
      <c r="AE635">
        <f ca="1">X635*(K635+1)</f>
        <v>51.974999999999994</v>
      </c>
      <c r="AF635">
        <f ca="1">SUM(Z635:AE635)</f>
        <v>146.22499999999999</v>
      </c>
    </row>
    <row r="636" spans="1:32">
      <c r="A636" t="str" cm="1">
        <f t="array" ref="A636">IF(ISBLANK($F636),"",INDEX(CVCompList[ID],_xlfn.XMATCH($F636,CVCompList[items],0)))</f>
        <v>CE2852</v>
      </c>
      <c r="E636">
        <v>3</v>
      </c>
      <c r="F636" t="s">
        <v>3024</v>
      </c>
      <c r="G636">
        <v>1</v>
      </c>
      <c r="H636">
        <v>1</v>
      </c>
      <c r="I636">
        <f ca="1">IF(ISBLANK(G636),"",G636*OFFSET(I636,-E636,-6))</f>
        <v>1</v>
      </c>
      <c r="J636">
        <f ca="1">IF(ISBLANK(H636),"",H636*OFFSET(J636,-E636,-6))</f>
        <v>1</v>
      </c>
      <c r="K636" s="10">
        <f>Drivers!$B$11</f>
        <v>0.25</v>
      </c>
      <c r="L636" s="10">
        <f>Drivers!$B$12</f>
        <v>0.45</v>
      </c>
      <c r="M636" s="37" cm="1">
        <f t="array" aca="1" ref="M636" ca="1">IF(ISBLANK($F636),"",INDEX(CVCompList[Design
'[h']],_xlfn.XMATCH($F636,CVCompList[items],0)))*I636</f>
        <v>0</v>
      </c>
      <c r="N636" s="37" cm="1">
        <f t="array" aca="1" ref="N636" ca="1">IF(ISBLANK($F636),"",INDEX(CVCompList[Construction
'[h']],_xlfn.XMATCH($F636,CVCompList[items],0)))*J636</f>
        <v>0.5</v>
      </c>
      <c r="O636" s="37" cm="1">
        <f t="array" aca="1" ref="O636" ca="1">IF(ISBLANK($F636),"",INDEX(CVCompList[Debug/Tryout '[h']],_xlfn.XMATCH($F636,CVCompList[items],0)))*J636</f>
        <v>0</v>
      </c>
      <c r="P636" s="37" cm="1">
        <f t="array" aca="1" ref="P636" ca="1">IF(ISBLANK($F636),"",INDEX(CVCompList[Installation
'[h']],_xlfn.XMATCH($F636,CVCompList[items],0)))*J636</f>
        <v>0.5</v>
      </c>
      <c r="Q636" s="37" cm="1">
        <f t="array" ref="Q636">IF(ISBLANK($F636),"",INDEX(CVCompList[Start up @ Client '[h']],_xlfn.XMATCH($F636,CVCompList[items],0)))*K636</f>
        <v>0</v>
      </c>
      <c r="R636" s="37" cm="1">
        <f t="array" ref="R636">IF(ISBLANK($F636),"",INDEX(CVCompList[Materail
Rate
 '[$/qua']],_xlfn.XMATCH($F636,CVCompList[items],0)))</f>
        <v>69.33</v>
      </c>
      <c r="S636" s="33">
        <f ca="1">M636*Drivers!$D$3</f>
        <v>0</v>
      </c>
      <c r="T636" s="33">
        <f ca="1">N636*Drivers!$D$3</f>
        <v>32.5</v>
      </c>
      <c r="U636" s="33">
        <f ca="1">O636*Drivers!$D$3</f>
        <v>0</v>
      </c>
      <c r="V636" s="33">
        <f ca="1">P636*Drivers!$D$3</f>
        <v>32.5</v>
      </c>
      <c r="W636" s="33">
        <f>Q636*Drivers!$D$3</f>
        <v>0</v>
      </c>
      <c r="X636" s="33">
        <f ca="1">R636*J636</f>
        <v>69.33</v>
      </c>
      <c r="Y636" s="33">
        <f ca="1">SUM(S636:X636)</f>
        <v>134.32999999999998</v>
      </c>
      <c r="Z636">
        <f t="shared" ca="1" si="420"/>
        <v>0</v>
      </c>
      <c r="AA636">
        <f t="shared" ca="1" si="420"/>
        <v>47.125</v>
      </c>
      <c r="AB636">
        <f t="shared" ca="1" si="420"/>
        <v>0</v>
      </c>
      <c r="AC636">
        <f t="shared" ca="1" si="421"/>
        <v>47.125</v>
      </c>
      <c r="AD636">
        <f t="shared" si="421"/>
        <v>0</v>
      </c>
      <c r="AE636">
        <f ca="1">X636*(K636+1)</f>
        <v>86.662499999999994</v>
      </c>
      <c r="AF636">
        <f ca="1">SUM(Z636:AE636)</f>
        <v>180.91249999999999</v>
      </c>
    </row>
    <row r="637" spans="1:32">
      <c r="A637" t="str" cm="1">
        <f t="array" ref="A637">IF(ISBLANK($F637),"",INDEX(CVCompList[ID],_xlfn.XMATCH($F637,CVCompList[items],0)))</f>
        <v>CE2779</v>
      </c>
      <c r="E637">
        <v>4</v>
      </c>
      <c r="F637" t="s">
        <v>2952</v>
      </c>
      <c r="G637">
        <v>1</v>
      </c>
      <c r="H637">
        <v>1</v>
      </c>
      <c r="I637">
        <f ca="1">IF(ISBLANK(G637),"",G637*OFFSET(I637,-E637,-6))</f>
        <v>1</v>
      </c>
      <c r="J637">
        <f ca="1">IF(ISBLANK(H637),"",H637*OFFSET(J637,-E637,-6))</f>
        <v>1</v>
      </c>
      <c r="K637" s="10">
        <f>Drivers!$B$11</f>
        <v>0.25</v>
      </c>
      <c r="L637" s="10">
        <f>Drivers!$B$12</f>
        <v>0.45</v>
      </c>
      <c r="M637" s="37" cm="1">
        <f t="array" aca="1" ref="M637" ca="1">IF(ISBLANK($F637),"",INDEX(CVCompList[Design
'[h']],_xlfn.XMATCH($F637,CVCompList[items],0)))*I637</f>
        <v>0</v>
      </c>
      <c r="N637" s="37" cm="1">
        <f t="array" aca="1" ref="N637" ca="1">IF(ISBLANK($F637),"",INDEX(CVCompList[Construction
'[h']],_xlfn.XMATCH($F637,CVCompList[items],0)))*J637</f>
        <v>0</v>
      </c>
      <c r="O637" s="37" cm="1">
        <f t="array" aca="1" ref="O637" ca="1">IF(ISBLANK($F637),"",INDEX(CVCompList[Debug/Tryout '[h']],_xlfn.XMATCH($F637,CVCompList[items],0)))*J637</f>
        <v>0</v>
      </c>
      <c r="P637" s="37" cm="1">
        <f t="array" aca="1" ref="P637" ca="1">IF(ISBLANK($F637),"",INDEX(CVCompList[Installation
'[h']],_xlfn.XMATCH($F637,CVCompList[items],0)))*J637</f>
        <v>0</v>
      </c>
      <c r="Q637" s="37" cm="1">
        <f t="array" ref="Q637">IF(ISBLANK($F637),"",INDEX(CVCompList[Start up @ Client '[h']],_xlfn.XMATCH($F637,CVCompList[items],0)))*K637</f>
        <v>0</v>
      </c>
      <c r="R637" s="37" cm="1">
        <f t="array" ref="R637">IF(ISBLANK($F637),"",INDEX(CVCompList[Materail
Rate
 '[$/qua']],_xlfn.XMATCH($F637,CVCompList[items],0)))</f>
        <v>30</v>
      </c>
      <c r="S637" s="33">
        <f ca="1">M637*Drivers!$D$3</f>
        <v>0</v>
      </c>
      <c r="T637" s="33">
        <f ca="1">N637*Drivers!$D$3</f>
        <v>0</v>
      </c>
      <c r="U637" s="33">
        <f ca="1">O637*Drivers!$D$3</f>
        <v>0</v>
      </c>
      <c r="V637" s="33">
        <f ca="1">P637*Drivers!$D$3</f>
        <v>0</v>
      </c>
      <c r="W637" s="33">
        <f>Q637*Drivers!$D$3</f>
        <v>0</v>
      </c>
      <c r="X637" s="33">
        <f ca="1">R637*J637</f>
        <v>30</v>
      </c>
      <c r="Y637" s="33">
        <f ca="1">SUM(S637:X637)</f>
        <v>30</v>
      </c>
      <c r="Z637">
        <f t="shared" ca="1" si="420"/>
        <v>0</v>
      </c>
      <c r="AA637">
        <f t="shared" ca="1" si="420"/>
        <v>0</v>
      </c>
      <c r="AB637">
        <f t="shared" ca="1" si="420"/>
        <v>0</v>
      </c>
      <c r="AC637">
        <f t="shared" ca="1" si="421"/>
        <v>0</v>
      </c>
      <c r="AD637">
        <f t="shared" si="421"/>
        <v>0</v>
      </c>
      <c r="AE637">
        <f ca="1">X637*(K637+1)</f>
        <v>37.5</v>
      </c>
      <c r="AF637">
        <f ca="1">SUM(Z637:AE637)</f>
        <v>37.5</v>
      </c>
    </row>
    <row r="638" spans="1:32" s="7" customFormat="1">
      <c r="B638" s="7" t="s">
        <v>3210</v>
      </c>
      <c r="C638" s="7">
        <v>1</v>
      </c>
      <c r="D638" s="7">
        <v>1</v>
      </c>
      <c r="K638" s="18"/>
      <c r="L638" s="18"/>
      <c r="M638" s="36">
        <f ca="1">SUM(M639:M644)</f>
        <v>0</v>
      </c>
      <c r="N638" s="36">
        <f ca="1">SUM(N639:N644)</f>
        <v>16</v>
      </c>
      <c r="O638" s="36">
        <f ca="1">SUM(O639:O644)</f>
        <v>0</v>
      </c>
      <c r="P638" s="36">
        <f ca="1">SUM(P639:P644)</f>
        <v>16</v>
      </c>
      <c r="Q638" s="36">
        <f>SUM(Q639:Q644)</f>
        <v>0</v>
      </c>
      <c r="R638" s="36"/>
      <c r="S638" s="35">
        <f t="shared" ref="S638:AF638" ca="1" si="422">SUM(S639:S644)</f>
        <v>0</v>
      </c>
      <c r="T638" s="35">
        <f t="shared" ca="1" si="422"/>
        <v>1040</v>
      </c>
      <c r="U638" s="35">
        <f ca="1">SUM(U639:U644)</f>
        <v>0</v>
      </c>
      <c r="V638" s="35">
        <f t="shared" ca="1" si="422"/>
        <v>1040</v>
      </c>
      <c r="W638" s="35">
        <f>SUM(W639:W644)</f>
        <v>0</v>
      </c>
      <c r="X638" s="35">
        <f t="shared" ca="1" si="422"/>
        <v>7190.03</v>
      </c>
      <c r="Y638" s="35">
        <f t="shared" ca="1" si="422"/>
        <v>9270.0300000000007</v>
      </c>
      <c r="Z638" s="7">
        <f t="shared" ca="1" si="422"/>
        <v>0</v>
      </c>
      <c r="AA638" s="7">
        <f t="shared" ca="1" si="422"/>
        <v>1508</v>
      </c>
      <c r="AB638" s="7">
        <f ca="1">SUM(AB639:AB644)</f>
        <v>0</v>
      </c>
      <c r="AC638" s="7">
        <f t="shared" ca="1" si="422"/>
        <v>1508</v>
      </c>
      <c r="AD638" s="7">
        <f>SUM(AD639:AD644)</f>
        <v>0</v>
      </c>
      <c r="AE638" s="7">
        <f t="shared" ca="1" si="422"/>
        <v>8987.5375000000004</v>
      </c>
      <c r="AF638" s="7">
        <f t="shared" ca="1" si="422"/>
        <v>12003.5375</v>
      </c>
    </row>
    <row r="639" spans="1:32">
      <c r="A639" t="str" cm="1">
        <f t="array" ref="A639">IF(ISBLANK($F639),"",INDEX(CVCompList[ID],_xlfn.XMATCH($F639,CVCompList[items],0)))</f>
        <v>CE2958</v>
      </c>
      <c r="E639">
        <v>1</v>
      </c>
      <c r="F639" t="s">
        <v>3130</v>
      </c>
      <c r="G639">
        <v>1</v>
      </c>
      <c r="H639">
        <v>1</v>
      </c>
      <c r="I639">
        <f t="shared" ref="I639:I644" ca="1" si="423">IF(ISBLANK(G639),"",G639*OFFSET(I639,-E639,-6))</f>
        <v>1</v>
      </c>
      <c r="J639">
        <f t="shared" ref="J639:J644" ca="1" si="424">IF(ISBLANK(H639),"",H639*OFFSET(J639,-E639,-6))</f>
        <v>1</v>
      </c>
      <c r="K639" s="10">
        <f>Drivers!$B$11</f>
        <v>0.25</v>
      </c>
      <c r="L639" s="10">
        <f>Drivers!$B$12</f>
        <v>0.45</v>
      </c>
      <c r="M639" s="37" cm="1">
        <f t="array" aca="1" ref="M639" ca="1">IF(ISBLANK($F639),"",INDEX(CVCompList[Design
'[h']],_xlfn.XMATCH($F639,CVCompList[items],0)))*I639</f>
        <v>0</v>
      </c>
      <c r="N639" s="37" cm="1">
        <f t="array" aca="1" ref="N639" ca="1">IF(ISBLANK($F639),"",INDEX(CVCompList[Construction
'[h']],_xlfn.XMATCH($F639,CVCompList[items],0)))*J639</f>
        <v>7.5</v>
      </c>
      <c r="O639" s="37" cm="1">
        <f t="array" aca="1" ref="O639" ca="1">IF(ISBLANK($F639),"",INDEX(CVCompList[Debug/Tryout '[h']],_xlfn.XMATCH($F639,CVCompList[items],0)))*J639</f>
        <v>0</v>
      </c>
      <c r="P639" s="37" cm="1">
        <f t="array" aca="1" ref="P639" ca="1">IF(ISBLANK($F639),"",INDEX(CVCompList[Installation
'[h']],_xlfn.XMATCH($F639,CVCompList[items],0)))*J639</f>
        <v>7.5</v>
      </c>
      <c r="Q639" s="37" cm="1">
        <f t="array" ref="Q639">IF(ISBLANK($F639),"",INDEX(CVCompList[Start up @ Client '[h']],_xlfn.XMATCH($F639,CVCompList[items],0)))*K639</f>
        <v>0</v>
      </c>
      <c r="R639" s="37" cm="1">
        <f t="array" ref="R639">IF(ISBLANK($F639),"",INDEX(CVCompList[Materail
Rate
 '[$/qua']],_xlfn.XMATCH($F639,CVCompList[items],0)))</f>
        <v>6371</v>
      </c>
      <c r="S639" s="33">
        <f ca="1">M639*Drivers!$D$3</f>
        <v>0</v>
      </c>
      <c r="T639" s="33">
        <f ca="1">N639*Drivers!$D$3</f>
        <v>487.5</v>
      </c>
      <c r="U639" s="33">
        <f ca="1">O639*Drivers!$D$3</f>
        <v>0</v>
      </c>
      <c r="V639" s="33">
        <f ca="1">P639*Drivers!$D$3</f>
        <v>487.5</v>
      </c>
      <c r="W639" s="33">
        <f>Q639*Drivers!$D$3</f>
        <v>0</v>
      </c>
      <c r="X639" s="33">
        <f t="shared" ref="X639:X644" ca="1" si="425">R639*J639</f>
        <v>6371</v>
      </c>
      <c r="Y639" s="33">
        <f t="shared" ref="Y639:Y644" ca="1" si="426">SUM(S639:X639)</f>
        <v>7346</v>
      </c>
      <c r="Z639">
        <f t="shared" ref="Z639:Z644" ca="1" si="427">S639*($L639+1)</f>
        <v>0</v>
      </c>
      <c r="AA639">
        <f t="shared" ref="AA639:AB644" ca="1" si="428">T639*($L639+1)</f>
        <v>706.875</v>
      </c>
      <c r="AB639">
        <f t="shared" ca="1" si="428"/>
        <v>0</v>
      </c>
      <c r="AC639">
        <f t="shared" ref="AC639:AD644" ca="1" si="429">V639*($L639+1)</f>
        <v>706.875</v>
      </c>
      <c r="AD639">
        <f t="shared" si="429"/>
        <v>0</v>
      </c>
      <c r="AE639">
        <f t="shared" ref="AE639:AE644" ca="1" si="430">X639*(K639+1)</f>
        <v>7963.75</v>
      </c>
      <c r="AF639">
        <f t="shared" ref="AF639:AF644" ca="1" si="431">SUM(Z639:AE639)</f>
        <v>9377.5</v>
      </c>
    </row>
    <row r="640" spans="1:32">
      <c r="A640" t="str" cm="1">
        <f t="array" ref="A640">IF(ISBLANK($F640),"",INDEX(CVCompList[ID],_xlfn.XMATCH($F640,CVCompList[items],0)))</f>
        <v>CE2731</v>
      </c>
      <c r="E640">
        <v>2</v>
      </c>
      <c r="F640" t="s">
        <v>2904</v>
      </c>
      <c r="G640">
        <v>7</v>
      </c>
      <c r="H640">
        <v>7</v>
      </c>
      <c r="I640">
        <f t="shared" ca="1" si="423"/>
        <v>7</v>
      </c>
      <c r="J640">
        <f t="shared" ca="1" si="424"/>
        <v>7</v>
      </c>
      <c r="K640" s="10">
        <f>Drivers!$B$11</f>
        <v>0.25</v>
      </c>
      <c r="L640" s="10">
        <f>Drivers!$B$12</f>
        <v>0.45</v>
      </c>
      <c r="M640" s="37" cm="1">
        <f t="array" aca="1" ref="M640" ca="1">IF(ISBLANK($F640),"",INDEX(CVCompList[Design
'[h']],_xlfn.XMATCH($F640,CVCompList[items],0)))*I640</f>
        <v>0</v>
      </c>
      <c r="N640" s="37" cm="1">
        <f t="array" aca="1" ref="N640" ca="1">IF(ISBLANK($F640),"",INDEX(CVCompList[Construction
'[h']],_xlfn.XMATCH($F640,CVCompList[items],0)))*J640</f>
        <v>7</v>
      </c>
      <c r="O640" s="37" cm="1">
        <f t="array" aca="1" ref="O640" ca="1">IF(ISBLANK($F640),"",INDEX(CVCompList[Debug/Tryout '[h']],_xlfn.XMATCH($F640,CVCompList[items],0)))*J640</f>
        <v>0</v>
      </c>
      <c r="P640" s="37" cm="1">
        <f t="array" aca="1" ref="P640" ca="1">IF(ISBLANK($F640),"",INDEX(CVCompList[Installation
'[h']],_xlfn.XMATCH($F640,CVCompList[items],0)))*J640</f>
        <v>7</v>
      </c>
      <c r="Q640" s="37" cm="1">
        <f t="array" ref="Q640">IF(ISBLANK($F640),"",INDEX(CVCompList[Start up @ Client '[h']],_xlfn.XMATCH($F640,CVCompList[items],0)))*K640</f>
        <v>0</v>
      </c>
      <c r="R640" s="37" cm="1">
        <f t="array" ref="R640">IF(ISBLANK($F640),"",INDEX(CVCompList[Materail
Rate
 '[$/qua']],_xlfn.XMATCH($F640,CVCompList[items],0)))</f>
        <v>97.5</v>
      </c>
      <c r="S640" s="33">
        <f ca="1">M640*Drivers!$D$3</f>
        <v>0</v>
      </c>
      <c r="T640" s="33">
        <f ca="1">N640*Drivers!$D$3</f>
        <v>455</v>
      </c>
      <c r="U640" s="33">
        <f ca="1">O640*Drivers!$D$3</f>
        <v>0</v>
      </c>
      <c r="V640" s="33">
        <f ca="1">P640*Drivers!$D$3</f>
        <v>455</v>
      </c>
      <c r="W640" s="33">
        <f>Q640*Drivers!$D$3</f>
        <v>0</v>
      </c>
      <c r="X640" s="33">
        <f t="shared" ca="1" si="425"/>
        <v>682.5</v>
      </c>
      <c r="Y640" s="33">
        <f t="shared" ca="1" si="426"/>
        <v>1592.5</v>
      </c>
      <c r="Z640">
        <f t="shared" ca="1" si="427"/>
        <v>0</v>
      </c>
      <c r="AA640">
        <f t="shared" ca="1" si="428"/>
        <v>659.75</v>
      </c>
      <c r="AB640">
        <f t="shared" ca="1" si="428"/>
        <v>0</v>
      </c>
      <c r="AC640">
        <f t="shared" ca="1" si="429"/>
        <v>659.75</v>
      </c>
      <c r="AD640">
        <f t="shared" si="429"/>
        <v>0</v>
      </c>
      <c r="AE640">
        <f t="shared" ca="1" si="430"/>
        <v>853.125</v>
      </c>
      <c r="AF640">
        <f t="shared" ca="1" si="431"/>
        <v>2172.625</v>
      </c>
    </row>
    <row r="641" spans="1:32">
      <c r="A641" t="str" cm="1">
        <f t="array" ref="A641">IF(ISBLANK($F641),"",INDEX(CVCompList[ID],_xlfn.XMATCH($F641,CVCompList[items],0)))</f>
        <v>CE2851</v>
      </c>
      <c r="E641">
        <v>3</v>
      </c>
      <c r="F641" t="s">
        <v>3023</v>
      </c>
      <c r="G641">
        <v>1</v>
      </c>
      <c r="H641">
        <v>1</v>
      </c>
      <c r="I641">
        <f t="shared" ca="1" si="423"/>
        <v>1</v>
      </c>
      <c r="J641">
        <f t="shared" ca="1" si="424"/>
        <v>1</v>
      </c>
      <c r="K641" s="10">
        <f>Drivers!$B$11</f>
        <v>0.25</v>
      </c>
      <c r="L641" s="10">
        <f>Drivers!$B$12</f>
        <v>0.45</v>
      </c>
      <c r="M641" s="37" cm="1">
        <f t="array" aca="1" ref="M641" ca="1">IF(ISBLANK($F641),"",INDEX(CVCompList[Design
'[h']],_xlfn.XMATCH($F641,CVCompList[items],0)))*I641</f>
        <v>0</v>
      </c>
      <c r="N641" s="37" cm="1">
        <f t="array" aca="1" ref="N641" ca="1">IF(ISBLANK($F641),"",INDEX(CVCompList[Construction
'[h']],_xlfn.XMATCH($F641,CVCompList[items],0)))*J641</f>
        <v>0.5</v>
      </c>
      <c r="O641" s="37" cm="1">
        <f t="array" aca="1" ref="O641" ca="1">IF(ISBLANK($F641),"",INDEX(CVCompList[Debug/Tryout '[h']],_xlfn.XMATCH($F641,CVCompList[items],0)))*J641</f>
        <v>0</v>
      </c>
      <c r="P641" s="37" cm="1">
        <f t="array" aca="1" ref="P641" ca="1">IF(ISBLANK($F641),"",INDEX(CVCompList[Installation
'[h']],_xlfn.XMATCH($F641,CVCompList[items],0)))*J641</f>
        <v>0.5</v>
      </c>
      <c r="Q641" s="37" cm="1">
        <f t="array" ref="Q641">IF(ISBLANK($F641),"",INDEX(CVCompList[Start up @ Client '[h']],_xlfn.XMATCH($F641,CVCompList[items],0)))*K641</f>
        <v>0</v>
      </c>
      <c r="R641" s="37" cm="1">
        <f t="array" ref="R641">IF(ISBLANK($F641),"",INDEX(CVCompList[Materail
Rate
 '[$/qua']],_xlfn.XMATCH($F641,CVCompList[items],0)))</f>
        <v>37.28</v>
      </c>
      <c r="S641" s="33">
        <f ca="1">M641*Drivers!$D$3</f>
        <v>0</v>
      </c>
      <c r="T641" s="33">
        <f ca="1">N641*Drivers!$D$3</f>
        <v>32.5</v>
      </c>
      <c r="U641" s="33">
        <f ca="1">O641*Drivers!$D$3</f>
        <v>0</v>
      </c>
      <c r="V641" s="33">
        <f ca="1">P641*Drivers!$D$3</f>
        <v>32.5</v>
      </c>
      <c r="W641" s="33">
        <f>Q641*Drivers!$D$3</f>
        <v>0</v>
      </c>
      <c r="X641" s="33">
        <f t="shared" ca="1" si="425"/>
        <v>37.28</v>
      </c>
      <c r="Y641" s="33">
        <f t="shared" ca="1" si="426"/>
        <v>102.28</v>
      </c>
      <c r="Z641">
        <f t="shared" ca="1" si="427"/>
        <v>0</v>
      </c>
      <c r="AA641">
        <f t="shared" ca="1" si="428"/>
        <v>47.125</v>
      </c>
      <c r="AB641">
        <f t="shared" ca="1" si="428"/>
        <v>0</v>
      </c>
      <c r="AC641">
        <f t="shared" ca="1" si="429"/>
        <v>47.125</v>
      </c>
      <c r="AD641">
        <f t="shared" si="429"/>
        <v>0</v>
      </c>
      <c r="AE641">
        <f t="shared" ca="1" si="430"/>
        <v>46.6</v>
      </c>
      <c r="AF641">
        <f t="shared" ca="1" si="431"/>
        <v>140.85</v>
      </c>
    </row>
    <row r="642" spans="1:32">
      <c r="A642" t="str" cm="1">
        <f t="array" ref="A642">IF(ISBLANK($F642),"",INDEX(CVCompList[ID],_xlfn.XMATCH($F642,CVCompList[items],0)))</f>
        <v>CE2737</v>
      </c>
      <c r="E642">
        <v>4</v>
      </c>
      <c r="F642" t="s">
        <v>2910</v>
      </c>
      <c r="G642">
        <v>1</v>
      </c>
      <c r="H642">
        <v>1</v>
      </c>
      <c r="I642">
        <f t="shared" ca="1" si="423"/>
        <v>1</v>
      </c>
      <c r="J642">
        <f t="shared" ca="1" si="424"/>
        <v>1</v>
      </c>
      <c r="K642" s="10">
        <f>Drivers!$B$11</f>
        <v>0.25</v>
      </c>
      <c r="L642" s="10">
        <f>Drivers!$B$12</f>
        <v>0.45</v>
      </c>
      <c r="M642" s="37" cm="1">
        <f t="array" aca="1" ref="M642" ca="1">IF(ISBLANK($F642),"",INDEX(CVCompList[Design
'[h']],_xlfn.XMATCH($F642,CVCompList[items],0)))*I642</f>
        <v>0</v>
      </c>
      <c r="N642" s="37" cm="1">
        <f t="array" aca="1" ref="N642" ca="1">IF(ISBLANK($F642),"",INDEX(CVCompList[Construction
'[h']],_xlfn.XMATCH($F642,CVCompList[items],0)))*J642</f>
        <v>0.5</v>
      </c>
      <c r="O642" s="37" cm="1">
        <f t="array" aca="1" ref="O642" ca="1">IF(ISBLANK($F642),"",INDEX(CVCompList[Debug/Tryout '[h']],_xlfn.XMATCH($F642,CVCompList[items],0)))*J642</f>
        <v>0</v>
      </c>
      <c r="P642" s="37" cm="1">
        <f t="array" aca="1" ref="P642" ca="1">IF(ISBLANK($F642),"",INDEX(CVCompList[Installation
'[h']],_xlfn.XMATCH($F642,CVCompList[items],0)))*J642</f>
        <v>0.5</v>
      </c>
      <c r="Q642" s="37" cm="1">
        <f t="array" ref="Q642">IF(ISBLANK($F642),"",INDEX(CVCompList[Start up @ Client '[h']],_xlfn.XMATCH($F642,CVCompList[items],0)))*K642</f>
        <v>0</v>
      </c>
      <c r="R642" s="37" cm="1">
        <f t="array" ref="R642">IF(ISBLANK($F642),"",INDEX(CVCompList[Materail
Rate
 '[$/qua']],_xlfn.XMATCH($F642,CVCompList[items],0)))</f>
        <v>41.58</v>
      </c>
      <c r="S642" s="33">
        <f ca="1">M642*Drivers!$D$3</f>
        <v>0</v>
      </c>
      <c r="T642" s="33">
        <f ca="1">N642*Drivers!$D$3</f>
        <v>32.5</v>
      </c>
      <c r="U642" s="33">
        <f ca="1">O642*Drivers!$D$3</f>
        <v>0</v>
      </c>
      <c r="V642" s="33">
        <f ca="1">P642*Drivers!$D$3</f>
        <v>32.5</v>
      </c>
      <c r="W642" s="33">
        <f>Q642*Drivers!$D$3</f>
        <v>0</v>
      </c>
      <c r="X642" s="33">
        <f t="shared" ca="1" si="425"/>
        <v>41.58</v>
      </c>
      <c r="Y642" s="33">
        <f t="shared" ca="1" si="426"/>
        <v>106.58</v>
      </c>
      <c r="Z642">
        <f t="shared" ca="1" si="427"/>
        <v>0</v>
      </c>
      <c r="AA642">
        <f t="shared" ca="1" si="428"/>
        <v>47.125</v>
      </c>
      <c r="AB642">
        <f t="shared" ca="1" si="428"/>
        <v>0</v>
      </c>
      <c r="AC642">
        <f t="shared" ca="1" si="429"/>
        <v>47.125</v>
      </c>
      <c r="AD642">
        <f t="shared" si="429"/>
        <v>0</v>
      </c>
      <c r="AE642">
        <f t="shared" ca="1" si="430"/>
        <v>51.974999999999994</v>
      </c>
      <c r="AF642">
        <f t="shared" ca="1" si="431"/>
        <v>146.22499999999999</v>
      </c>
    </row>
    <row r="643" spans="1:32">
      <c r="A643" t="str" cm="1">
        <f t="array" ref="A643">IF(ISBLANK($F643),"",INDEX(CVCompList[ID],_xlfn.XMATCH($F643,CVCompList[items],0)))</f>
        <v>CE2858</v>
      </c>
      <c r="E643">
        <v>5</v>
      </c>
      <c r="F643" t="s">
        <v>3030</v>
      </c>
      <c r="G643">
        <v>1</v>
      </c>
      <c r="H643">
        <v>1</v>
      </c>
      <c r="I643">
        <f t="shared" ca="1" si="423"/>
        <v>1</v>
      </c>
      <c r="J643">
        <f t="shared" ca="1" si="424"/>
        <v>1</v>
      </c>
      <c r="K643" s="10">
        <f>Drivers!$B$11</f>
        <v>0.25</v>
      </c>
      <c r="L643" s="10">
        <f>Drivers!$B$12</f>
        <v>0.45</v>
      </c>
      <c r="M643" s="37" cm="1">
        <f t="array" aca="1" ref="M643" ca="1">IF(ISBLANK($F643),"",INDEX(CVCompList[Design
'[h']],_xlfn.XMATCH($F643,CVCompList[items],0)))*I643</f>
        <v>0</v>
      </c>
      <c r="N643" s="37" cm="1">
        <f t="array" aca="1" ref="N643" ca="1">IF(ISBLANK($F643),"",INDEX(CVCompList[Construction
'[h']],_xlfn.XMATCH($F643,CVCompList[items],0)))*J643</f>
        <v>0.5</v>
      </c>
      <c r="O643" s="37" cm="1">
        <f t="array" aca="1" ref="O643" ca="1">IF(ISBLANK($F643),"",INDEX(CVCompList[Debug/Tryout '[h']],_xlfn.XMATCH($F643,CVCompList[items],0)))*J643</f>
        <v>0</v>
      </c>
      <c r="P643" s="37" cm="1">
        <f t="array" aca="1" ref="P643" ca="1">IF(ISBLANK($F643),"",INDEX(CVCompList[Installation
'[h']],_xlfn.XMATCH($F643,CVCompList[items],0)))*J643</f>
        <v>0.5</v>
      </c>
      <c r="Q643" s="37" cm="1">
        <f t="array" ref="Q643">IF(ISBLANK($F643),"",INDEX(CVCompList[Start up @ Client '[h']],_xlfn.XMATCH($F643,CVCompList[items],0)))*K643</f>
        <v>0</v>
      </c>
      <c r="R643" s="37" cm="1">
        <f t="array" ref="R643">IF(ISBLANK($F643),"",INDEX(CVCompList[Materail
Rate
 '[$/qua']],_xlfn.XMATCH($F643,CVCompList[items],0)))</f>
        <v>27.67</v>
      </c>
      <c r="S643" s="33">
        <f ca="1">M643*Drivers!$D$3</f>
        <v>0</v>
      </c>
      <c r="T643" s="33">
        <f ca="1">N643*Drivers!$D$3</f>
        <v>32.5</v>
      </c>
      <c r="U643" s="33">
        <f ca="1">O643*Drivers!$D$3</f>
        <v>0</v>
      </c>
      <c r="V643" s="33">
        <f ca="1">P643*Drivers!$D$3</f>
        <v>32.5</v>
      </c>
      <c r="W643" s="33">
        <f>Q643*Drivers!$D$3</f>
        <v>0</v>
      </c>
      <c r="X643" s="33">
        <f t="shared" ca="1" si="425"/>
        <v>27.67</v>
      </c>
      <c r="Y643" s="33">
        <f t="shared" ca="1" si="426"/>
        <v>92.67</v>
      </c>
      <c r="Z643">
        <f t="shared" ca="1" si="427"/>
        <v>0</v>
      </c>
      <c r="AA643">
        <f t="shared" ca="1" si="428"/>
        <v>47.125</v>
      </c>
      <c r="AB643">
        <f t="shared" ca="1" si="428"/>
        <v>0</v>
      </c>
      <c r="AC643">
        <f t="shared" ca="1" si="429"/>
        <v>47.125</v>
      </c>
      <c r="AD643">
        <f t="shared" si="429"/>
        <v>0</v>
      </c>
      <c r="AE643">
        <f t="shared" ca="1" si="430"/>
        <v>34.587500000000006</v>
      </c>
      <c r="AF643">
        <f t="shared" ca="1" si="431"/>
        <v>128.83750000000001</v>
      </c>
    </row>
    <row r="644" spans="1:32">
      <c r="A644" t="str" cm="1">
        <f t="array" ref="A644">IF(ISBLANK($F644),"",INDEX(CVCompList[ID],_xlfn.XMATCH($F644,CVCompList[items],0)))</f>
        <v>CE2779</v>
      </c>
      <c r="E644">
        <v>6</v>
      </c>
      <c r="F644" t="s">
        <v>2952</v>
      </c>
      <c r="G644">
        <v>1</v>
      </c>
      <c r="H644">
        <v>1</v>
      </c>
      <c r="I644">
        <f t="shared" ca="1" si="423"/>
        <v>1</v>
      </c>
      <c r="J644">
        <f t="shared" ca="1" si="424"/>
        <v>1</v>
      </c>
      <c r="K644" s="10">
        <f>Drivers!$B$11</f>
        <v>0.25</v>
      </c>
      <c r="L644" s="10">
        <f>Drivers!$B$12</f>
        <v>0.45</v>
      </c>
      <c r="M644" s="37" cm="1">
        <f t="array" aca="1" ref="M644" ca="1">IF(ISBLANK($F644),"",INDEX(CVCompList[Design
'[h']],_xlfn.XMATCH($F644,CVCompList[items],0)))*I644</f>
        <v>0</v>
      </c>
      <c r="N644" s="37" cm="1">
        <f t="array" aca="1" ref="N644" ca="1">IF(ISBLANK($F644),"",INDEX(CVCompList[Construction
'[h']],_xlfn.XMATCH($F644,CVCompList[items],0)))*J644</f>
        <v>0</v>
      </c>
      <c r="O644" s="37" cm="1">
        <f t="array" aca="1" ref="O644" ca="1">IF(ISBLANK($F644),"",INDEX(CVCompList[Debug/Tryout '[h']],_xlfn.XMATCH($F644,CVCompList[items],0)))*J644</f>
        <v>0</v>
      </c>
      <c r="P644" s="37" cm="1">
        <f t="array" aca="1" ref="P644" ca="1">IF(ISBLANK($F644),"",INDEX(CVCompList[Installation
'[h']],_xlfn.XMATCH($F644,CVCompList[items],0)))*J644</f>
        <v>0</v>
      </c>
      <c r="Q644" s="37" cm="1">
        <f t="array" ref="Q644">IF(ISBLANK($F644),"",INDEX(CVCompList[Start up @ Client '[h']],_xlfn.XMATCH($F644,CVCompList[items],0)))*K644</f>
        <v>0</v>
      </c>
      <c r="R644" s="37" cm="1">
        <f t="array" ref="R644">IF(ISBLANK($F644),"",INDEX(CVCompList[Materail
Rate
 '[$/qua']],_xlfn.XMATCH($F644,CVCompList[items],0)))</f>
        <v>30</v>
      </c>
      <c r="S644" s="33">
        <f ca="1">M644*Drivers!$D$3</f>
        <v>0</v>
      </c>
      <c r="T644" s="33">
        <f ca="1">N644*Drivers!$D$3</f>
        <v>0</v>
      </c>
      <c r="U644" s="33">
        <f ca="1">O644*Drivers!$D$3</f>
        <v>0</v>
      </c>
      <c r="V644" s="33">
        <f ca="1">P644*Drivers!$D$3</f>
        <v>0</v>
      </c>
      <c r="W644" s="33">
        <f>Q644*Drivers!$D$3</f>
        <v>0</v>
      </c>
      <c r="X644" s="33">
        <f t="shared" ca="1" si="425"/>
        <v>30</v>
      </c>
      <c r="Y644" s="33">
        <f t="shared" ca="1" si="426"/>
        <v>30</v>
      </c>
      <c r="Z644">
        <f t="shared" ca="1" si="427"/>
        <v>0</v>
      </c>
      <c r="AA644">
        <f t="shared" ca="1" si="428"/>
        <v>0</v>
      </c>
      <c r="AB644">
        <f t="shared" ca="1" si="428"/>
        <v>0</v>
      </c>
      <c r="AC644">
        <f t="shared" ca="1" si="429"/>
        <v>0</v>
      </c>
      <c r="AD644">
        <f t="shared" si="429"/>
        <v>0</v>
      </c>
      <c r="AE644">
        <f t="shared" ca="1" si="430"/>
        <v>37.5</v>
      </c>
      <c r="AF644">
        <f t="shared" ca="1" si="431"/>
        <v>37.5</v>
      </c>
    </row>
    <row r="645" spans="1:32" s="7" customFormat="1">
      <c r="B645" s="7" t="s">
        <v>3211</v>
      </c>
      <c r="C645" s="7">
        <v>1</v>
      </c>
      <c r="D645" s="7">
        <v>1</v>
      </c>
      <c r="K645" s="18"/>
      <c r="L645" s="18"/>
      <c r="M645" s="36">
        <f ca="1">SUM(M646:M649)</f>
        <v>0</v>
      </c>
      <c r="N645" s="36">
        <f ca="1">SUM(N646:N649)</f>
        <v>3.25</v>
      </c>
      <c r="O645" s="36">
        <f ca="1">SUM(O646:O649)</f>
        <v>0</v>
      </c>
      <c r="P645" s="36">
        <f ca="1">SUM(P646:P649)</f>
        <v>3.25</v>
      </c>
      <c r="Q645" s="36">
        <f>SUM(Q646:Q649)</f>
        <v>0</v>
      </c>
      <c r="R645" s="36"/>
      <c r="S645" s="35">
        <f t="shared" ref="S645:AF645" ca="1" si="432">SUM(S646:S649)</f>
        <v>0</v>
      </c>
      <c r="T645" s="35">
        <f t="shared" ca="1" si="432"/>
        <v>211.25</v>
      </c>
      <c r="U645" s="35">
        <f ca="1">SUM(U646:U649)</f>
        <v>0</v>
      </c>
      <c r="V645" s="35">
        <f t="shared" ca="1" si="432"/>
        <v>211.25</v>
      </c>
      <c r="W645" s="35">
        <f>SUM(W646:W649)</f>
        <v>0</v>
      </c>
      <c r="X645" s="35">
        <f t="shared" ca="1" si="432"/>
        <v>592.91</v>
      </c>
      <c r="Y645" s="35">
        <f t="shared" ca="1" si="432"/>
        <v>1015.4100000000001</v>
      </c>
      <c r="Z645" s="7">
        <f t="shared" ca="1" si="432"/>
        <v>0</v>
      </c>
      <c r="AA645" s="7">
        <f t="shared" ca="1" si="432"/>
        <v>306.3125</v>
      </c>
      <c r="AB645" s="7">
        <f ca="1">SUM(AB646:AB649)</f>
        <v>0</v>
      </c>
      <c r="AC645" s="7">
        <f t="shared" ca="1" si="432"/>
        <v>306.3125</v>
      </c>
      <c r="AD645" s="7">
        <f>SUM(AD646:AD649)</f>
        <v>0</v>
      </c>
      <c r="AE645" s="7">
        <f t="shared" ca="1" si="432"/>
        <v>741.13750000000005</v>
      </c>
      <c r="AF645" s="7">
        <f t="shared" ca="1" si="432"/>
        <v>1353.7624999999998</v>
      </c>
    </row>
    <row r="646" spans="1:32">
      <c r="A646" t="str" cm="1">
        <f t="array" ref="A646">IF(ISBLANK($F646),"",INDEX(CVCompList[ID],_xlfn.XMATCH($F646,CVCompList[items],0)))</f>
        <v>CE2960</v>
      </c>
      <c r="E646">
        <v>1</v>
      </c>
      <c r="F646" t="s">
        <v>3132</v>
      </c>
      <c r="G646">
        <v>1</v>
      </c>
      <c r="H646">
        <v>1</v>
      </c>
      <c r="I646">
        <f ca="1">IF(ISBLANK(G646),"",G646*OFFSET(I646,-E646,-6))</f>
        <v>1</v>
      </c>
      <c r="J646">
        <f ca="1">IF(ISBLANK(H646),"",H646*OFFSET(J646,-E646,-6))</f>
        <v>1</v>
      </c>
      <c r="K646" s="10">
        <f>Drivers!$B$11</f>
        <v>0.25</v>
      </c>
      <c r="L646" s="10">
        <f>Drivers!$B$12</f>
        <v>0.45</v>
      </c>
      <c r="M646" s="37" cm="1">
        <f t="array" aca="1" ref="M646" ca="1">IF(ISBLANK($F646),"",INDEX(CVCompList[Design
'[h']],_xlfn.XMATCH($F646,CVCompList[items],0)))*I646</f>
        <v>0</v>
      </c>
      <c r="N646" s="37" cm="1">
        <f t="array" aca="1" ref="N646" ca="1">IF(ISBLANK($F646),"",INDEX(CVCompList[Construction
'[h']],_xlfn.XMATCH($F646,CVCompList[items],0)))*J646</f>
        <v>2.25</v>
      </c>
      <c r="O646" s="37" cm="1">
        <f t="array" aca="1" ref="O646" ca="1">IF(ISBLANK($F646),"",INDEX(CVCompList[Debug/Tryout '[h']],_xlfn.XMATCH($F646,CVCompList[items],0)))*J646</f>
        <v>0</v>
      </c>
      <c r="P646" s="37" cm="1">
        <f t="array" aca="1" ref="P646" ca="1">IF(ISBLANK($F646),"",INDEX(CVCompList[Installation
'[h']],_xlfn.XMATCH($F646,CVCompList[items],0)))*J646</f>
        <v>2.25</v>
      </c>
      <c r="Q646" s="37" cm="1">
        <f t="array" ref="Q646">IF(ISBLANK($F646),"",INDEX(CVCompList[Start up @ Client '[h']],_xlfn.XMATCH($F646,CVCompList[items],0)))*K646</f>
        <v>0</v>
      </c>
      <c r="R646" s="37" cm="1">
        <f t="array" ref="R646">IF(ISBLANK($F646),"",INDEX(CVCompList[Materail
Rate
 '[$/qua']],_xlfn.XMATCH($F646,CVCompList[items],0)))</f>
        <v>452</v>
      </c>
      <c r="S646" s="33">
        <f ca="1">M646*Drivers!$D$3</f>
        <v>0</v>
      </c>
      <c r="T646" s="33">
        <f ca="1">N646*Drivers!$D$3</f>
        <v>146.25</v>
      </c>
      <c r="U646" s="33">
        <f ca="1">O646*Drivers!$D$3</f>
        <v>0</v>
      </c>
      <c r="V646" s="33">
        <f ca="1">P646*Drivers!$D$3</f>
        <v>146.25</v>
      </c>
      <c r="W646" s="33">
        <f>Q646*Drivers!$D$3</f>
        <v>0</v>
      </c>
      <c r="X646" s="33">
        <f ca="1">R646*J646</f>
        <v>452</v>
      </c>
      <c r="Y646" s="33">
        <f ca="1">SUM(S646:X646)</f>
        <v>744.5</v>
      </c>
      <c r="Z646">
        <f t="shared" ref="Z646:AB649" ca="1" si="433">S646*($L646+1)</f>
        <v>0</v>
      </c>
      <c r="AA646">
        <f t="shared" ca="1" si="433"/>
        <v>212.0625</v>
      </c>
      <c r="AB646">
        <f t="shared" ca="1" si="433"/>
        <v>0</v>
      </c>
      <c r="AC646">
        <f t="shared" ref="AC646:AD649" ca="1" si="434">V646*($L646+1)</f>
        <v>212.0625</v>
      </c>
      <c r="AD646">
        <f t="shared" si="434"/>
        <v>0</v>
      </c>
      <c r="AE646">
        <f ca="1">X646*(K646+1)</f>
        <v>565</v>
      </c>
      <c r="AF646">
        <f ca="1">SUM(Z646:AE646)</f>
        <v>989.125</v>
      </c>
    </row>
    <row r="647" spans="1:32">
      <c r="A647" t="str" cm="1">
        <f t="array" ref="A647">IF(ISBLANK($F647),"",INDEX(CVCompList[ID],_xlfn.XMATCH($F647,CVCompList[items],0)))</f>
        <v>CE2737</v>
      </c>
      <c r="E647">
        <v>2</v>
      </c>
      <c r="F647" t="s">
        <v>2910</v>
      </c>
      <c r="G647">
        <v>1</v>
      </c>
      <c r="H647">
        <v>1</v>
      </c>
      <c r="I647">
        <f ca="1">IF(ISBLANK(G647),"",G647*OFFSET(I647,-E647,-6))</f>
        <v>1</v>
      </c>
      <c r="J647">
        <f ca="1">IF(ISBLANK(H647),"",H647*OFFSET(J647,-E647,-6))</f>
        <v>1</v>
      </c>
      <c r="K647" s="10">
        <f>Drivers!$B$11</f>
        <v>0.25</v>
      </c>
      <c r="L647" s="10">
        <f>Drivers!$B$12</f>
        <v>0.45</v>
      </c>
      <c r="M647" s="37" cm="1">
        <f t="array" aca="1" ref="M647" ca="1">IF(ISBLANK($F647),"",INDEX(CVCompList[Design
'[h']],_xlfn.XMATCH($F647,CVCompList[items],0)))*I647</f>
        <v>0</v>
      </c>
      <c r="N647" s="37" cm="1">
        <f t="array" aca="1" ref="N647" ca="1">IF(ISBLANK($F647),"",INDEX(CVCompList[Construction
'[h']],_xlfn.XMATCH($F647,CVCompList[items],0)))*J647</f>
        <v>0.5</v>
      </c>
      <c r="O647" s="37" cm="1">
        <f t="array" aca="1" ref="O647" ca="1">IF(ISBLANK($F647),"",INDEX(CVCompList[Debug/Tryout '[h']],_xlfn.XMATCH($F647,CVCompList[items],0)))*J647</f>
        <v>0</v>
      </c>
      <c r="P647" s="37" cm="1">
        <f t="array" aca="1" ref="P647" ca="1">IF(ISBLANK($F647),"",INDEX(CVCompList[Installation
'[h']],_xlfn.XMATCH($F647,CVCompList[items],0)))*J647</f>
        <v>0.5</v>
      </c>
      <c r="Q647" s="37" cm="1">
        <f t="array" ref="Q647">IF(ISBLANK($F647),"",INDEX(CVCompList[Start up @ Client '[h']],_xlfn.XMATCH($F647,CVCompList[items],0)))*K647</f>
        <v>0</v>
      </c>
      <c r="R647" s="37" cm="1">
        <f t="array" ref="R647">IF(ISBLANK($F647),"",INDEX(CVCompList[Materail
Rate
 '[$/qua']],_xlfn.XMATCH($F647,CVCompList[items],0)))</f>
        <v>41.58</v>
      </c>
      <c r="S647" s="33">
        <f ca="1">M647*Drivers!$D$3</f>
        <v>0</v>
      </c>
      <c r="T647" s="33">
        <f ca="1">N647*Drivers!$D$3</f>
        <v>32.5</v>
      </c>
      <c r="U647" s="33">
        <f ca="1">O647*Drivers!$D$3</f>
        <v>0</v>
      </c>
      <c r="V647" s="33">
        <f ca="1">P647*Drivers!$D$3</f>
        <v>32.5</v>
      </c>
      <c r="W647" s="33">
        <f>Q647*Drivers!$D$3</f>
        <v>0</v>
      </c>
      <c r="X647" s="33">
        <f ca="1">R647*J647</f>
        <v>41.58</v>
      </c>
      <c r="Y647" s="33">
        <f ca="1">SUM(S647:X647)</f>
        <v>106.58</v>
      </c>
      <c r="Z647">
        <f t="shared" ca="1" si="433"/>
        <v>0</v>
      </c>
      <c r="AA647">
        <f t="shared" ca="1" si="433"/>
        <v>47.125</v>
      </c>
      <c r="AB647">
        <f t="shared" ca="1" si="433"/>
        <v>0</v>
      </c>
      <c r="AC647">
        <f t="shared" ca="1" si="434"/>
        <v>47.125</v>
      </c>
      <c r="AD647">
        <f t="shared" si="434"/>
        <v>0</v>
      </c>
      <c r="AE647">
        <f ca="1">X647*(K647+1)</f>
        <v>51.974999999999994</v>
      </c>
      <c r="AF647">
        <f ca="1">SUM(Z647:AE647)</f>
        <v>146.22499999999999</v>
      </c>
    </row>
    <row r="648" spans="1:32">
      <c r="A648" t="str" cm="1">
        <f t="array" ref="A648">IF(ISBLANK($F648),"",INDEX(CVCompList[ID],_xlfn.XMATCH($F648,CVCompList[items],0)))</f>
        <v>CE2852</v>
      </c>
      <c r="E648">
        <v>3</v>
      </c>
      <c r="F648" t="s">
        <v>3024</v>
      </c>
      <c r="G648">
        <v>1</v>
      </c>
      <c r="H648">
        <v>1</v>
      </c>
      <c r="I648">
        <f ca="1">IF(ISBLANK(G648),"",G648*OFFSET(I648,-E648,-6))</f>
        <v>1</v>
      </c>
      <c r="J648">
        <f ca="1">IF(ISBLANK(H648),"",H648*OFFSET(J648,-E648,-6))</f>
        <v>1</v>
      </c>
      <c r="K648" s="10">
        <f>Drivers!$B$11</f>
        <v>0.25</v>
      </c>
      <c r="L648" s="10">
        <f>Drivers!$B$12</f>
        <v>0.45</v>
      </c>
      <c r="M648" s="37" cm="1">
        <f t="array" aca="1" ref="M648" ca="1">IF(ISBLANK($F648),"",INDEX(CVCompList[Design
'[h']],_xlfn.XMATCH($F648,CVCompList[items],0)))*I648</f>
        <v>0</v>
      </c>
      <c r="N648" s="37" cm="1">
        <f t="array" aca="1" ref="N648" ca="1">IF(ISBLANK($F648),"",INDEX(CVCompList[Construction
'[h']],_xlfn.XMATCH($F648,CVCompList[items],0)))*J648</f>
        <v>0.5</v>
      </c>
      <c r="O648" s="37" cm="1">
        <f t="array" aca="1" ref="O648" ca="1">IF(ISBLANK($F648),"",INDEX(CVCompList[Debug/Tryout '[h']],_xlfn.XMATCH($F648,CVCompList[items],0)))*J648</f>
        <v>0</v>
      </c>
      <c r="P648" s="37" cm="1">
        <f t="array" aca="1" ref="P648" ca="1">IF(ISBLANK($F648),"",INDEX(CVCompList[Installation
'[h']],_xlfn.XMATCH($F648,CVCompList[items],0)))*J648</f>
        <v>0.5</v>
      </c>
      <c r="Q648" s="37" cm="1">
        <f t="array" ref="Q648">IF(ISBLANK($F648),"",INDEX(CVCompList[Start up @ Client '[h']],_xlfn.XMATCH($F648,CVCompList[items],0)))*K648</f>
        <v>0</v>
      </c>
      <c r="R648" s="37" cm="1">
        <f t="array" ref="R648">IF(ISBLANK($F648),"",INDEX(CVCompList[Materail
Rate
 '[$/qua']],_xlfn.XMATCH($F648,CVCompList[items],0)))</f>
        <v>69.33</v>
      </c>
      <c r="S648" s="33">
        <f ca="1">M648*Drivers!$D$3</f>
        <v>0</v>
      </c>
      <c r="T648" s="33">
        <f ca="1">N648*Drivers!$D$3</f>
        <v>32.5</v>
      </c>
      <c r="U648" s="33">
        <f ca="1">O648*Drivers!$D$3</f>
        <v>0</v>
      </c>
      <c r="V648" s="33">
        <f ca="1">P648*Drivers!$D$3</f>
        <v>32.5</v>
      </c>
      <c r="W648" s="33">
        <f>Q648*Drivers!$D$3</f>
        <v>0</v>
      </c>
      <c r="X648" s="33">
        <f ca="1">R648*J648</f>
        <v>69.33</v>
      </c>
      <c r="Y648" s="33">
        <f ca="1">SUM(S648:X648)</f>
        <v>134.32999999999998</v>
      </c>
      <c r="Z648">
        <f t="shared" ca="1" si="433"/>
        <v>0</v>
      </c>
      <c r="AA648">
        <f t="shared" ca="1" si="433"/>
        <v>47.125</v>
      </c>
      <c r="AB648">
        <f t="shared" ca="1" si="433"/>
        <v>0</v>
      </c>
      <c r="AC648">
        <f t="shared" ca="1" si="434"/>
        <v>47.125</v>
      </c>
      <c r="AD648">
        <f t="shared" si="434"/>
        <v>0</v>
      </c>
      <c r="AE648">
        <f ca="1">X648*(K648+1)</f>
        <v>86.662499999999994</v>
      </c>
      <c r="AF648">
        <f ca="1">SUM(Z648:AE648)</f>
        <v>180.91249999999999</v>
      </c>
    </row>
    <row r="649" spans="1:32">
      <c r="A649" t="str" cm="1">
        <f t="array" ref="A649">IF(ISBLANK($F649),"",INDEX(CVCompList[ID],_xlfn.XMATCH($F649,CVCompList[items],0)))</f>
        <v>CE2779</v>
      </c>
      <c r="E649">
        <v>4</v>
      </c>
      <c r="F649" t="s">
        <v>2952</v>
      </c>
      <c r="G649">
        <v>1</v>
      </c>
      <c r="H649">
        <v>1</v>
      </c>
      <c r="I649">
        <f ca="1">IF(ISBLANK(G649),"",G649*OFFSET(I649,-E649,-6))</f>
        <v>1</v>
      </c>
      <c r="J649">
        <f ca="1">IF(ISBLANK(H649),"",H649*OFFSET(J649,-E649,-6))</f>
        <v>1</v>
      </c>
      <c r="K649" s="10">
        <f>Drivers!$B$11</f>
        <v>0.25</v>
      </c>
      <c r="L649" s="10">
        <f>Drivers!$B$12</f>
        <v>0.45</v>
      </c>
      <c r="M649" s="37" cm="1">
        <f t="array" aca="1" ref="M649" ca="1">IF(ISBLANK($F649),"",INDEX(CVCompList[Design
'[h']],_xlfn.XMATCH($F649,CVCompList[items],0)))*I649</f>
        <v>0</v>
      </c>
      <c r="N649" s="37" cm="1">
        <f t="array" aca="1" ref="N649" ca="1">IF(ISBLANK($F649),"",INDEX(CVCompList[Construction
'[h']],_xlfn.XMATCH($F649,CVCompList[items],0)))*J649</f>
        <v>0</v>
      </c>
      <c r="O649" s="37" cm="1">
        <f t="array" aca="1" ref="O649" ca="1">IF(ISBLANK($F649),"",INDEX(CVCompList[Debug/Tryout '[h']],_xlfn.XMATCH($F649,CVCompList[items],0)))*J649</f>
        <v>0</v>
      </c>
      <c r="P649" s="37" cm="1">
        <f t="array" aca="1" ref="P649" ca="1">IF(ISBLANK($F649),"",INDEX(CVCompList[Installation
'[h']],_xlfn.XMATCH($F649,CVCompList[items],0)))*J649</f>
        <v>0</v>
      </c>
      <c r="Q649" s="37" cm="1">
        <f t="array" ref="Q649">IF(ISBLANK($F649),"",INDEX(CVCompList[Start up @ Client '[h']],_xlfn.XMATCH($F649,CVCompList[items],0)))*K649</f>
        <v>0</v>
      </c>
      <c r="R649" s="37" cm="1">
        <f t="array" ref="R649">IF(ISBLANK($F649),"",INDEX(CVCompList[Materail
Rate
 '[$/qua']],_xlfn.XMATCH($F649,CVCompList[items],0)))</f>
        <v>30</v>
      </c>
      <c r="S649" s="33">
        <f ca="1">M649*Drivers!$D$3</f>
        <v>0</v>
      </c>
      <c r="T649" s="33">
        <f ca="1">N649*Drivers!$D$3</f>
        <v>0</v>
      </c>
      <c r="U649" s="33">
        <f ca="1">O649*Drivers!$D$3</f>
        <v>0</v>
      </c>
      <c r="V649" s="33">
        <f ca="1">P649*Drivers!$D$3</f>
        <v>0</v>
      </c>
      <c r="W649" s="33">
        <f>Q649*Drivers!$D$3</f>
        <v>0</v>
      </c>
      <c r="X649" s="33">
        <f ca="1">R649*J649</f>
        <v>30</v>
      </c>
      <c r="Y649" s="33">
        <f ca="1">SUM(S649:X649)</f>
        <v>30</v>
      </c>
      <c r="Z649">
        <f t="shared" ca="1" si="433"/>
        <v>0</v>
      </c>
      <c r="AA649">
        <f t="shared" ca="1" si="433"/>
        <v>0</v>
      </c>
      <c r="AB649">
        <f t="shared" ca="1" si="433"/>
        <v>0</v>
      </c>
      <c r="AC649">
        <f t="shared" ca="1" si="434"/>
        <v>0</v>
      </c>
      <c r="AD649">
        <f t="shared" si="434"/>
        <v>0</v>
      </c>
      <c r="AE649">
        <f ca="1">X649*(K649+1)</f>
        <v>37.5</v>
      </c>
      <c r="AF649">
        <f ca="1">SUM(Z649:AE649)</f>
        <v>37.5</v>
      </c>
    </row>
    <row r="650" spans="1:32" s="7" customFormat="1">
      <c r="B650" s="7" t="s">
        <v>3212</v>
      </c>
      <c r="C650" s="7">
        <v>1</v>
      </c>
      <c r="D650" s="7">
        <v>1</v>
      </c>
      <c r="K650" s="18"/>
      <c r="L650" s="18"/>
      <c r="M650" s="36">
        <f ca="1">SUM(M651:M656)</f>
        <v>0</v>
      </c>
      <c r="N650" s="36">
        <f ca="1">SUM(N651:N656)</f>
        <v>22.5</v>
      </c>
      <c r="O650" s="36">
        <f ca="1">SUM(O651:O656)</f>
        <v>0</v>
      </c>
      <c r="P650" s="36">
        <f ca="1">SUM(P651:P656)</f>
        <v>22.5</v>
      </c>
      <c r="Q650" s="36">
        <f>SUM(Q651:Q656)</f>
        <v>0</v>
      </c>
      <c r="R650" s="36"/>
      <c r="S650" s="35">
        <f t="shared" ref="S650:AF650" ca="1" si="435">SUM(S651:S656)</f>
        <v>0</v>
      </c>
      <c r="T650" s="35">
        <f t="shared" ca="1" si="435"/>
        <v>1462.5</v>
      </c>
      <c r="U650" s="35">
        <f ca="1">SUM(U651:U656)</f>
        <v>0</v>
      </c>
      <c r="V650" s="35">
        <f t="shared" ca="1" si="435"/>
        <v>1462.5</v>
      </c>
      <c r="W650" s="35">
        <f>SUM(W651:W656)</f>
        <v>0</v>
      </c>
      <c r="X650" s="35">
        <f t="shared" ca="1" si="435"/>
        <v>1681.79</v>
      </c>
      <c r="Y650" s="35">
        <f t="shared" ca="1" si="435"/>
        <v>4606.79</v>
      </c>
      <c r="Z650" s="7">
        <f t="shared" ca="1" si="435"/>
        <v>0</v>
      </c>
      <c r="AA650" s="7">
        <f t="shared" ca="1" si="435"/>
        <v>2120.625</v>
      </c>
      <c r="AB650" s="7">
        <f ca="1">SUM(AB651:AB656)</f>
        <v>0</v>
      </c>
      <c r="AC650" s="7">
        <f t="shared" ca="1" si="435"/>
        <v>2120.625</v>
      </c>
      <c r="AD650" s="7">
        <f>SUM(AD651:AD656)</f>
        <v>0</v>
      </c>
      <c r="AE650" s="7">
        <f t="shared" ca="1" si="435"/>
        <v>2102.2375000000002</v>
      </c>
      <c r="AF650" s="7">
        <f t="shared" ca="1" si="435"/>
        <v>6343.4875000000002</v>
      </c>
    </row>
    <row r="651" spans="1:32">
      <c r="A651" t="str" cm="1">
        <f t="array" ref="A651">IF(ISBLANK($F651),"",INDEX(CVCompList[ID],_xlfn.XMATCH($F651,CVCompList[items],0)))</f>
        <v>CE2968</v>
      </c>
      <c r="E651">
        <v>1</v>
      </c>
      <c r="F651" t="s">
        <v>3140</v>
      </c>
      <c r="G651">
        <v>1</v>
      </c>
      <c r="H651">
        <v>1</v>
      </c>
      <c r="I651">
        <f t="shared" ref="I651:I656" ca="1" si="436">IF(ISBLANK(G651),"",G651*OFFSET(I651,-E651,-6))</f>
        <v>1</v>
      </c>
      <c r="J651">
        <f t="shared" ref="J651:J656" ca="1" si="437">IF(ISBLANK(H651),"",H651*OFFSET(J651,-E651,-6))</f>
        <v>1</v>
      </c>
      <c r="K651" s="10">
        <f>Drivers!$B$11</f>
        <v>0.25</v>
      </c>
      <c r="L651" s="10">
        <f>Drivers!$B$12</f>
        <v>0.45</v>
      </c>
      <c r="M651" s="37" cm="1">
        <f t="array" aca="1" ref="M651" ca="1">IF(ISBLANK($F651),"",INDEX(CVCompList[Design
'[h']],_xlfn.XMATCH($F651,CVCompList[items],0)))*I651</f>
        <v>0</v>
      </c>
      <c r="N651" s="37" cm="1">
        <f t="array" aca="1" ref="N651" ca="1">IF(ISBLANK($F651),"",INDEX(CVCompList[Construction
'[h']],_xlfn.XMATCH($F651,CVCompList[items],0)))*J651</f>
        <v>20</v>
      </c>
      <c r="O651" s="37" cm="1">
        <f t="array" aca="1" ref="O651" ca="1">IF(ISBLANK($F651),"",INDEX(CVCompList[Debug/Tryout '[h']],_xlfn.XMATCH($F651,CVCompList[items],0)))*J651</f>
        <v>0</v>
      </c>
      <c r="P651" s="37" cm="1">
        <f t="array" aca="1" ref="P651" ca="1">IF(ISBLANK($F651),"",INDEX(CVCompList[Installation
'[h']],_xlfn.XMATCH($F651,CVCompList[items],0)))*J651</f>
        <v>20</v>
      </c>
      <c r="Q651" s="37" cm="1">
        <f t="array" ref="Q651">IF(ISBLANK($F651),"",INDEX(CVCompList[Start up @ Client '[h']],_xlfn.XMATCH($F651,CVCompList[items],0)))*K651</f>
        <v>0</v>
      </c>
      <c r="R651" s="37" cm="1">
        <f t="array" ref="R651">IF(ISBLANK($F651),"",INDEX(CVCompList[Materail
Rate
 '[$/qua']],_xlfn.XMATCH($F651,CVCompList[items],0)))</f>
        <v>1486.67</v>
      </c>
      <c r="S651" s="33">
        <f ca="1">M651*Drivers!$D$3</f>
        <v>0</v>
      </c>
      <c r="T651" s="33">
        <f ca="1">N651*Drivers!$D$3</f>
        <v>1300</v>
      </c>
      <c r="U651" s="33">
        <f ca="1">O651*Drivers!$D$3</f>
        <v>0</v>
      </c>
      <c r="V651" s="33">
        <f ca="1">P651*Drivers!$D$3</f>
        <v>1300</v>
      </c>
      <c r="W651" s="33">
        <f>Q651*Drivers!$D$3</f>
        <v>0</v>
      </c>
      <c r="X651" s="33">
        <f t="shared" ref="X651:X656" ca="1" si="438">R651*J651</f>
        <v>1486.67</v>
      </c>
      <c r="Y651" s="33">
        <f t="shared" ref="Y651:Y656" ca="1" si="439">SUM(S651:X651)</f>
        <v>4086.67</v>
      </c>
      <c r="Z651">
        <f t="shared" ref="Z651:Z656" ca="1" si="440">S651*($L651+1)</f>
        <v>0</v>
      </c>
      <c r="AA651">
        <f t="shared" ref="AA651:AB656" ca="1" si="441">T651*($L651+1)</f>
        <v>1885</v>
      </c>
      <c r="AB651">
        <f t="shared" ca="1" si="441"/>
        <v>0</v>
      </c>
      <c r="AC651">
        <f t="shared" ref="AC651:AD656" ca="1" si="442">V651*($L651+1)</f>
        <v>1885</v>
      </c>
      <c r="AD651">
        <f t="shared" si="442"/>
        <v>0</v>
      </c>
      <c r="AE651">
        <f t="shared" ref="AE651:AE656" ca="1" si="443">X651*(K651+1)</f>
        <v>1858.3375000000001</v>
      </c>
      <c r="AF651">
        <f t="shared" ref="AF651:AF656" ca="1" si="444">SUM(Z651:AE651)</f>
        <v>5628.3374999999996</v>
      </c>
    </row>
    <row r="652" spans="1:32">
      <c r="A652" t="str" cm="1">
        <f t="array" ref="A652">IF(ISBLANK($F652),"",INDEX(CVCompList[ID],_xlfn.XMATCH($F652,CVCompList[items],0)))</f>
        <v>CE2851</v>
      </c>
      <c r="E652">
        <v>2</v>
      </c>
      <c r="F652" t="s">
        <v>3023</v>
      </c>
      <c r="G652">
        <v>1</v>
      </c>
      <c r="H652">
        <v>1</v>
      </c>
      <c r="I652">
        <f t="shared" ca="1" si="436"/>
        <v>1</v>
      </c>
      <c r="J652">
        <f t="shared" ca="1" si="437"/>
        <v>1</v>
      </c>
      <c r="K652" s="10">
        <f>Drivers!$B$11</f>
        <v>0.25</v>
      </c>
      <c r="L652" s="10">
        <f>Drivers!$B$12</f>
        <v>0.45</v>
      </c>
      <c r="M652" s="37" cm="1">
        <f t="array" aca="1" ref="M652" ca="1">IF(ISBLANK($F652),"",INDEX(CVCompList[Design
'[h']],_xlfn.XMATCH($F652,CVCompList[items],0)))*I652</f>
        <v>0</v>
      </c>
      <c r="N652" s="37" cm="1">
        <f t="array" aca="1" ref="N652" ca="1">IF(ISBLANK($F652),"",INDEX(CVCompList[Construction
'[h']],_xlfn.XMATCH($F652,CVCompList[items],0)))*J652</f>
        <v>0.5</v>
      </c>
      <c r="O652" s="37" cm="1">
        <f t="array" aca="1" ref="O652" ca="1">IF(ISBLANK($F652),"",INDEX(CVCompList[Debug/Tryout '[h']],_xlfn.XMATCH($F652,CVCompList[items],0)))*J652</f>
        <v>0</v>
      </c>
      <c r="P652" s="37" cm="1">
        <f t="array" aca="1" ref="P652" ca="1">IF(ISBLANK($F652),"",INDEX(CVCompList[Installation
'[h']],_xlfn.XMATCH($F652,CVCompList[items],0)))*J652</f>
        <v>0.5</v>
      </c>
      <c r="Q652" s="37" cm="1">
        <f t="array" ref="Q652">IF(ISBLANK($F652),"",INDEX(CVCompList[Start up @ Client '[h']],_xlfn.XMATCH($F652,CVCompList[items],0)))*K652</f>
        <v>0</v>
      </c>
      <c r="R652" s="37" cm="1">
        <f t="array" ref="R652">IF(ISBLANK($F652),"",INDEX(CVCompList[Materail
Rate
 '[$/qua']],_xlfn.XMATCH($F652,CVCompList[items],0)))</f>
        <v>37.28</v>
      </c>
      <c r="S652" s="33">
        <f ca="1">M652*Drivers!$D$3</f>
        <v>0</v>
      </c>
      <c r="T652" s="33">
        <f ca="1">N652*Drivers!$D$3</f>
        <v>32.5</v>
      </c>
      <c r="U652" s="33">
        <f ca="1">O652*Drivers!$D$3</f>
        <v>0</v>
      </c>
      <c r="V652" s="33">
        <f ca="1">P652*Drivers!$D$3</f>
        <v>32.5</v>
      </c>
      <c r="W652" s="33">
        <f>Q652*Drivers!$D$3</f>
        <v>0</v>
      </c>
      <c r="X652" s="33">
        <f t="shared" ca="1" si="438"/>
        <v>37.28</v>
      </c>
      <c r="Y652" s="33">
        <f t="shared" ca="1" si="439"/>
        <v>102.28</v>
      </c>
      <c r="Z652">
        <f t="shared" ca="1" si="440"/>
        <v>0</v>
      </c>
      <c r="AA652">
        <f t="shared" ca="1" si="441"/>
        <v>47.125</v>
      </c>
      <c r="AB652">
        <f t="shared" ca="1" si="441"/>
        <v>0</v>
      </c>
      <c r="AC652">
        <f t="shared" ca="1" si="442"/>
        <v>47.125</v>
      </c>
      <c r="AD652">
        <f t="shared" si="442"/>
        <v>0</v>
      </c>
      <c r="AE652">
        <f t="shared" ca="1" si="443"/>
        <v>46.6</v>
      </c>
      <c r="AF652">
        <f t="shared" ca="1" si="444"/>
        <v>140.85</v>
      </c>
    </row>
    <row r="653" spans="1:32">
      <c r="A653" t="str" cm="1">
        <f t="array" ref="A653">IF(ISBLANK($F653),"",INDEX(CVCompList[ID],_xlfn.XMATCH($F653,CVCompList[items],0)))</f>
        <v>CE2731</v>
      </c>
      <c r="E653">
        <v>3</v>
      </c>
      <c r="F653" t="s">
        <v>2904</v>
      </c>
      <c r="G653">
        <v>1</v>
      </c>
      <c r="H653">
        <v>1</v>
      </c>
      <c r="I653">
        <f t="shared" ca="1" si="436"/>
        <v>1</v>
      </c>
      <c r="J653">
        <f t="shared" ca="1" si="437"/>
        <v>1</v>
      </c>
      <c r="K653" s="10">
        <f>Drivers!$B$11</f>
        <v>0.25</v>
      </c>
      <c r="L653" s="10">
        <f>Drivers!$B$12</f>
        <v>0.45</v>
      </c>
      <c r="M653" s="37" cm="1">
        <f t="array" aca="1" ref="M653" ca="1">IF(ISBLANK($F653),"",INDEX(CVCompList[Design
'[h']],_xlfn.XMATCH($F653,CVCompList[items],0)))*I653</f>
        <v>0</v>
      </c>
      <c r="N653" s="37" cm="1">
        <f t="array" aca="1" ref="N653" ca="1">IF(ISBLANK($F653),"",INDEX(CVCompList[Construction
'[h']],_xlfn.XMATCH($F653,CVCompList[items],0)))*J653</f>
        <v>1</v>
      </c>
      <c r="O653" s="37" cm="1">
        <f t="array" aca="1" ref="O653" ca="1">IF(ISBLANK($F653),"",INDEX(CVCompList[Debug/Tryout '[h']],_xlfn.XMATCH($F653,CVCompList[items],0)))*J653</f>
        <v>0</v>
      </c>
      <c r="P653" s="37" cm="1">
        <f t="array" aca="1" ref="P653" ca="1">IF(ISBLANK($F653),"",INDEX(CVCompList[Installation
'[h']],_xlfn.XMATCH($F653,CVCompList[items],0)))*J653</f>
        <v>1</v>
      </c>
      <c r="Q653" s="37" cm="1">
        <f t="array" ref="Q653">IF(ISBLANK($F653),"",INDEX(CVCompList[Start up @ Client '[h']],_xlfn.XMATCH($F653,CVCompList[items],0)))*K653</f>
        <v>0</v>
      </c>
      <c r="R653" s="37" cm="1">
        <f t="array" ref="R653">IF(ISBLANK($F653),"",INDEX(CVCompList[Materail
Rate
 '[$/qua']],_xlfn.XMATCH($F653,CVCompList[items],0)))</f>
        <v>97.5</v>
      </c>
      <c r="S653" s="33">
        <f ca="1">M653*Drivers!$D$3</f>
        <v>0</v>
      </c>
      <c r="T653" s="33">
        <f ca="1">N653*Drivers!$D$3</f>
        <v>65</v>
      </c>
      <c r="U653" s="33">
        <f ca="1">O653*Drivers!$D$3</f>
        <v>0</v>
      </c>
      <c r="V653" s="33">
        <f ca="1">P653*Drivers!$D$3</f>
        <v>65</v>
      </c>
      <c r="W653" s="33">
        <f>Q653*Drivers!$D$3</f>
        <v>0</v>
      </c>
      <c r="X653" s="33">
        <f t="shared" ca="1" si="438"/>
        <v>97.5</v>
      </c>
      <c r="Y653" s="33">
        <f t="shared" ca="1" si="439"/>
        <v>227.5</v>
      </c>
      <c r="Z653">
        <f t="shared" ca="1" si="440"/>
        <v>0</v>
      </c>
      <c r="AA653">
        <f t="shared" ca="1" si="441"/>
        <v>94.25</v>
      </c>
      <c r="AB653">
        <f t="shared" ca="1" si="441"/>
        <v>0</v>
      </c>
      <c r="AC653">
        <f t="shared" ca="1" si="442"/>
        <v>94.25</v>
      </c>
      <c r="AD653">
        <f t="shared" si="442"/>
        <v>0</v>
      </c>
      <c r="AE653">
        <f t="shared" ca="1" si="443"/>
        <v>121.875</v>
      </c>
      <c r="AF653">
        <f t="shared" ca="1" si="444"/>
        <v>310.375</v>
      </c>
    </row>
    <row r="654" spans="1:32">
      <c r="A654" t="str" cm="1">
        <f t="array" ref="A654">IF(ISBLANK($F654),"",INDEX(CVCompList[ID],_xlfn.XMATCH($F654,CVCompList[items],0)))</f>
        <v>CE2743</v>
      </c>
      <c r="E654">
        <v>4</v>
      </c>
      <c r="F654" t="s">
        <v>2916</v>
      </c>
      <c r="G654">
        <v>1</v>
      </c>
      <c r="H654">
        <v>1</v>
      </c>
      <c r="I654">
        <f t="shared" ca="1" si="436"/>
        <v>1</v>
      </c>
      <c r="J654">
        <f t="shared" ca="1" si="437"/>
        <v>1</v>
      </c>
      <c r="K654" s="10">
        <f>Drivers!$B$11</f>
        <v>0.25</v>
      </c>
      <c r="L654" s="10">
        <f>Drivers!$B$12</f>
        <v>0.45</v>
      </c>
      <c r="M654" s="37" cm="1">
        <f t="array" aca="1" ref="M654" ca="1">IF(ISBLANK($F654),"",INDEX(CVCompList[Design
'[h']],_xlfn.XMATCH($F654,CVCompList[items],0)))*I654</f>
        <v>0</v>
      </c>
      <c r="N654" s="37" cm="1">
        <f t="array" aca="1" ref="N654" ca="1">IF(ISBLANK($F654),"",INDEX(CVCompList[Construction
'[h']],_xlfn.XMATCH($F654,CVCompList[items],0)))*J654</f>
        <v>0</v>
      </c>
      <c r="O654" s="37" cm="1">
        <f t="array" aca="1" ref="O654" ca="1">IF(ISBLANK($F654),"",INDEX(CVCompList[Debug/Tryout '[h']],_xlfn.XMATCH($F654,CVCompList[items],0)))*J654</f>
        <v>0</v>
      </c>
      <c r="P654" s="37" cm="1">
        <f t="array" aca="1" ref="P654" ca="1">IF(ISBLANK($F654),"",INDEX(CVCompList[Installation
'[h']],_xlfn.XMATCH($F654,CVCompList[items],0)))*J654</f>
        <v>0</v>
      </c>
      <c r="Q654" s="37" cm="1">
        <f t="array" ref="Q654">IF(ISBLANK($F654),"",INDEX(CVCompList[Start up @ Client '[h']],_xlfn.XMATCH($F654,CVCompList[items],0)))*K654</f>
        <v>0</v>
      </c>
      <c r="R654" s="37" cm="1">
        <f t="array" ref="R654">IF(ISBLANK($F654),"",INDEX(CVCompList[Materail
Rate
 '[$/qua']],_xlfn.XMATCH($F654,CVCompList[items],0)))</f>
        <v>5</v>
      </c>
      <c r="S654" s="33">
        <f ca="1">M654*Drivers!$D$3</f>
        <v>0</v>
      </c>
      <c r="T654" s="33">
        <f ca="1">N654*Drivers!$D$3</f>
        <v>0</v>
      </c>
      <c r="U654" s="33">
        <f ca="1">O654*Drivers!$D$3</f>
        <v>0</v>
      </c>
      <c r="V654" s="33">
        <f ca="1">P654*Drivers!$D$3</f>
        <v>0</v>
      </c>
      <c r="W654" s="33">
        <f>Q654*Drivers!$D$3</f>
        <v>0</v>
      </c>
      <c r="X654" s="33">
        <f t="shared" ca="1" si="438"/>
        <v>5</v>
      </c>
      <c r="Y654" s="33">
        <f t="shared" ca="1" si="439"/>
        <v>5</v>
      </c>
      <c r="Z654">
        <f t="shared" ca="1" si="440"/>
        <v>0</v>
      </c>
      <c r="AA654">
        <f t="shared" ca="1" si="441"/>
        <v>0</v>
      </c>
      <c r="AB654">
        <f t="shared" ca="1" si="441"/>
        <v>0</v>
      </c>
      <c r="AC654">
        <f t="shared" ca="1" si="442"/>
        <v>0</v>
      </c>
      <c r="AD654">
        <f t="shared" si="442"/>
        <v>0</v>
      </c>
      <c r="AE654">
        <f t="shared" ca="1" si="443"/>
        <v>6.25</v>
      </c>
      <c r="AF654">
        <f t="shared" ca="1" si="444"/>
        <v>6.25</v>
      </c>
    </row>
    <row r="655" spans="1:32">
      <c r="A655" t="str" cm="1">
        <f t="array" ref="A655">IF(ISBLANK($F655),"",INDEX(CVCompList[ID],_xlfn.XMATCH($F655,CVCompList[items],0)))</f>
        <v>CE2858</v>
      </c>
      <c r="E655">
        <v>5</v>
      </c>
      <c r="F655" t="s">
        <v>3030</v>
      </c>
      <c r="G655">
        <v>2</v>
      </c>
      <c r="H655">
        <v>2</v>
      </c>
      <c r="I655">
        <f t="shared" ca="1" si="436"/>
        <v>2</v>
      </c>
      <c r="J655">
        <f t="shared" ca="1" si="437"/>
        <v>2</v>
      </c>
      <c r="K655" s="10">
        <f>Drivers!$B$11</f>
        <v>0.25</v>
      </c>
      <c r="L655" s="10">
        <f>Drivers!$B$12</f>
        <v>0.45</v>
      </c>
      <c r="M655" s="37" cm="1">
        <f t="array" aca="1" ref="M655" ca="1">IF(ISBLANK($F655),"",INDEX(CVCompList[Design
'[h']],_xlfn.XMATCH($F655,CVCompList[items],0)))*I655</f>
        <v>0</v>
      </c>
      <c r="N655" s="37" cm="1">
        <f t="array" aca="1" ref="N655" ca="1">IF(ISBLANK($F655),"",INDEX(CVCompList[Construction
'[h']],_xlfn.XMATCH($F655,CVCompList[items],0)))*J655</f>
        <v>1</v>
      </c>
      <c r="O655" s="37" cm="1">
        <f t="array" aca="1" ref="O655" ca="1">IF(ISBLANK($F655),"",INDEX(CVCompList[Debug/Tryout '[h']],_xlfn.XMATCH($F655,CVCompList[items],0)))*J655</f>
        <v>0</v>
      </c>
      <c r="P655" s="37" cm="1">
        <f t="array" aca="1" ref="P655" ca="1">IF(ISBLANK($F655),"",INDEX(CVCompList[Installation
'[h']],_xlfn.XMATCH($F655,CVCompList[items],0)))*J655</f>
        <v>1</v>
      </c>
      <c r="Q655" s="37" cm="1">
        <f t="array" ref="Q655">IF(ISBLANK($F655),"",INDEX(CVCompList[Start up @ Client '[h']],_xlfn.XMATCH($F655,CVCompList[items],0)))*K655</f>
        <v>0</v>
      </c>
      <c r="R655" s="37" cm="1">
        <f t="array" ref="R655">IF(ISBLANK($F655),"",INDEX(CVCompList[Materail
Rate
 '[$/qua']],_xlfn.XMATCH($F655,CVCompList[items],0)))</f>
        <v>27.67</v>
      </c>
      <c r="S655" s="33">
        <f ca="1">M655*Drivers!$D$3</f>
        <v>0</v>
      </c>
      <c r="T655" s="33">
        <f ca="1">N655*Drivers!$D$3</f>
        <v>65</v>
      </c>
      <c r="U655" s="33">
        <f ca="1">O655*Drivers!$D$3</f>
        <v>0</v>
      </c>
      <c r="V655" s="33">
        <f ca="1">P655*Drivers!$D$3</f>
        <v>65</v>
      </c>
      <c r="W655" s="33">
        <f>Q655*Drivers!$D$3</f>
        <v>0</v>
      </c>
      <c r="X655" s="33">
        <f t="shared" ca="1" si="438"/>
        <v>55.34</v>
      </c>
      <c r="Y655" s="33">
        <f t="shared" ca="1" si="439"/>
        <v>185.34</v>
      </c>
      <c r="Z655">
        <f t="shared" ca="1" si="440"/>
        <v>0</v>
      </c>
      <c r="AA655">
        <f t="shared" ca="1" si="441"/>
        <v>94.25</v>
      </c>
      <c r="AB655">
        <f t="shared" ca="1" si="441"/>
        <v>0</v>
      </c>
      <c r="AC655">
        <f t="shared" ca="1" si="442"/>
        <v>94.25</v>
      </c>
      <c r="AD655">
        <f t="shared" si="442"/>
        <v>0</v>
      </c>
      <c r="AE655">
        <f t="shared" ca="1" si="443"/>
        <v>69.175000000000011</v>
      </c>
      <c r="AF655">
        <f t="shared" ca="1" si="444"/>
        <v>257.67500000000001</v>
      </c>
    </row>
    <row r="656" spans="1:32">
      <c r="A656" t="str" cm="1">
        <f t="array" ref="A656">IF(ISBLANK($F656),"",INDEX(CVCompList[ID],_xlfn.XMATCH($F656,CVCompList[items],0)))</f>
        <v>CE2857</v>
      </c>
      <c r="E656">
        <v>6</v>
      </c>
      <c r="F656" t="s">
        <v>3029</v>
      </c>
      <c r="G656">
        <v>0</v>
      </c>
      <c r="H656">
        <v>0</v>
      </c>
      <c r="I656">
        <f t="shared" ca="1" si="436"/>
        <v>0</v>
      </c>
      <c r="J656">
        <f t="shared" ca="1" si="437"/>
        <v>0</v>
      </c>
      <c r="K656" s="10">
        <f>Drivers!$B$11</f>
        <v>0.25</v>
      </c>
      <c r="L656" s="10">
        <f>Drivers!$B$12</f>
        <v>0.45</v>
      </c>
      <c r="M656" s="37" cm="1">
        <f t="array" aca="1" ref="M656" ca="1">IF(ISBLANK($F656),"",INDEX(CVCompList[Design
'[h']],_xlfn.XMATCH($F656,CVCompList[items],0)))*I656</f>
        <v>0</v>
      </c>
      <c r="N656" s="37" cm="1">
        <f t="array" aca="1" ref="N656" ca="1">IF(ISBLANK($F656),"",INDEX(CVCompList[Construction
'[h']],_xlfn.XMATCH($F656,CVCompList[items],0)))*J656</f>
        <v>0</v>
      </c>
      <c r="O656" s="37" cm="1">
        <f t="array" aca="1" ref="O656" ca="1">IF(ISBLANK($F656),"",INDEX(CVCompList[Debug/Tryout '[h']],_xlfn.XMATCH($F656,CVCompList[items],0)))*J656</f>
        <v>0</v>
      </c>
      <c r="P656" s="37" cm="1">
        <f t="array" aca="1" ref="P656" ca="1">IF(ISBLANK($F656),"",INDEX(CVCompList[Installation
'[h']],_xlfn.XMATCH($F656,CVCompList[items],0)))*J656</f>
        <v>0</v>
      </c>
      <c r="Q656" s="37" cm="1">
        <f t="array" ref="Q656">IF(ISBLANK($F656),"",INDEX(CVCompList[Start up @ Client '[h']],_xlfn.XMATCH($F656,CVCompList[items],0)))*K656</f>
        <v>0</v>
      </c>
      <c r="R656" s="37" cm="1">
        <f t="array" ref="R656">IF(ISBLANK($F656),"",INDEX(CVCompList[Materail
Rate
 '[$/qua']],_xlfn.XMATCH($F656,CVCompList[items],0)))</f>
        <v>149.68</v>
      </c>
      <c r="S656" s="33">
        <f ca="1">M656*Drivers!$D$3</f>
        <v>0</v>
      </c>
      <c r="T656" s="33">
        <f ca="1">N656*Drivers!$D$3</f>
        <v>0</v>
      </c>
      <c r="U656" s="33">
        <f ca="1">O656*Drivers!$D$3</f>
        <v>0</v>
      </c>
      <c r="V656" s="33">
        <f ca="1">P656*Drivers!$D$3</f>
        <v>0</v>
      </c>
      <c r="W656" s="33">
        <f>Q656*Drivers!$D$3</f>
        <v>0</v>
      </c>
      <c r="X656" s="33">
        <f t="shared" ca="1" si="438"/>
        <v>0</v>
      </c>
      <c r="Y656" s="33">
        <f t="shared" ca="1" si="439"/>
        <v>0</v>
      </c>
      <c r="Z656">
        <f t="shared" ca="1" si="440"/>
        <v>0</v>
      </c>
      <c r="AA656">
        <f t="shared" ca="1" si="441"/>
        <v>0</v>
      </c>
      <c r="AB656">
        <f t="shared" ca="1" si="441"/>
        <v>0</v>
      </c>
      <c r="AC656">
        <f t="shared" ca="1" si="442"/>
        <v>0</v>
      </c>
      <c r="AD656">
        <f t="shared" si="442"/>
        <v>0</v>
      </c>
      <c r="AE656">
        <f t="shared" ca="1" si="443"/>
        <v>0</v>
      </c>
      <c r="AF656">
        <f t="shared" ca="1" si="444"/>
        <v>0</v>
      </c>
    </row>
    <row r="657" spans="1:32" s="7" customFormat="1">
      <c r="B657" s="7" t="s">
        <v>3213</v>
      </c>
      <c r="C657" s="7">
        <v>1</v>
      </c>
      <c r="D657" s="7">
        <v>1</v>
      </c>
      <c r="K657" s="18"/>
      <c r="L657" s="18"/>
      <c r="M657" s="36">
        <f ca="1">SUM(M658:M661)</f>
        <v>0</v>
      </c>
      <c r="N657" s="36">
        <f ca="1">SUM(N658:N661)</f>
        <v>3.25</v>
      </c>
      <c r="O657" s="36">
        <f ca="1">SUM(O658:O661)</f>
        <v>0</v>
      </c>
      <c r="P657" s="36">
        <f ca="1">SUM(P658:P661)</f>
        <v>3.25</v>
      </c>
      <c r="Q657" s="36">
        <f>SUM(Q658:Q661)</f>
        <v>0</v>
      </c>
      <c r="R657" s="36"/>
      <c r="S657" s="35">
        <f t="shared" ref="S657:AF657" ca="1" si="445">SUM(S658:S661)</f>
        <v>0</v>
      </c>
      <c r="T657" s="35">
        <f t="shared" ca="1" si="445"/>
        <v>211.25</v>
      </c>
      <c r="U657" s="35">
        <f ca="1">SUM(U658:U661)</f>
        <v>0</v>
      </c>
      <c r="V657" s="35">
        <f t="shared" ca="1" si="445"/>
        <v>211.25</v>
      </c>
      <c r="W657" s="35">
        <f>SUM(W658:W661)</f>
        <v>0</v>
      </c>
      <c r="X657" s="35">
        <f t="shared" ca="1" si="445"/>
        <v>897.1400000000001</v>
      </c>
      <c r="Y657" s="35">
        <f t="shared" ca="1" si="445"/>
        <v>1319.6399999999999</v>
      </c>
      <c r="Z657" s="7">
        <f t="shared" ca="1" si="445"/>
        <v>0</v>
      </c>
      <c r="AA657" s="7">
        <f t="shared" ca="1" si="445"/>
        <v>306.3125</v>
      </c>
      <c r="AB657" s="7">
        <f ca="1">SUM(AB658:AB661)</f>
        <v>0</v>
      </c>
      <c r="AC657" s="7">
        <f t="shared" ca="1" si="445"/>
        <v>306.3125</v>
      </c>
      <c r="AD657" s="7">
        <f>SUM(AD658:AD661)</f>
        <v>0</v>
      </c>
      <c r="AE657" s="7">
        <f t="shared" ca="1" si="445"/>
        <v>1121.425</v>
      </c>
      <c r="AF657" s="7">
        <f t="shared" ca="1" si="445"/>
        <v>1734.0499999999997</v>
      </c>
    </row>
    <row r="658" spans="1:32">
      <c r="A658" t="str" cm="1">
        <f t="array" ref="A658">IF(ISBLANK($F658),"",INDEX(CVCompList[ID],_xlfn.XMATCH($F658,CVCompList[items],0)))</f>
        <v>CE2969</v>
      </c>
      <c r="E658">
        <v>1</v>
      </c>
      <c r="F658" t="s">
        <v>3141</v>
      </c>
      <c r="G658">
        <v>1</v>
      </c>
      <c r="H658">
        <v>1</v>
      </c>
      <c r="I658">
        <f ca="1">IF(ISBLANK(G658),"",G658*OFFSET(I658,-E658,-6))</f>
        <v>1</v>
      </c>
      <c r="J658">
        <f ca="1">IF(ISBLANK(H658),"",H658*OFFSET(J658,-E658,-6))</f>
        <v>1</v>
      </c>
      <c r="K658" s="10">
        <f>Drivers!$B$11</f>
        <v>0.25</v>
      </c>
      <c r="L658" s="10">
        <f>Drivers!$B$12</f>
        <v>0.45</v>
      </c>
      <c r="M658" s="37" cm="1">
        <f t="array" aca="1" ref="M658" ca="1">IF(ISBLANK($F658),"",INDEX(CVCompList[Design
'[h']],_xlfn.XMATCH($F658,CVCompList[items],0)))*I658</f>
        <v>0</v>
      </c>
      <c r="N658" s="37" cm="1">
        <f t="array" aca="1" ref="N658" ca="1">IF(ISBLANK($F658),"",INDEX(CVCompList[Construction
'[h']],_xlfn.XMATCH($F658,CVCompList[items],0)))*J658</f>
        <v>2.25</v>
      </c>
      <c r="O658" s="37" cm="1">
        <f t="array" aca="1" ref="O658" ca="1">IF(ISBLANK($F658),"",INDEX(CVCompList[Debug/Tryout '[h']],_xlfn.XMATCH($F658,CVCompList[items],0)))*J658</f>
        <v>0</v>
      </c>
      <c r="P658" s="37" cm="1">
        <f t="array" aca="1" ref="P658" ca="1">IF(ISBLANK($F658),"",INDEX(CVCompList[Installation
'[h']],_xlfn.XMATCH($F658,CVCompList[items],0)))*J658</f>
        <v>2.25</v>
      </c>
      <c r="Q658" s="37" cm="1">
        <f t="array" ref="Q658">IF(ISBLANK($F658),"",INDEX(CVCompList[Start up @ Client '[h']],_xlfn.XMATCH($F658,CVCompList[items],0)))*K658</f>
        <v>0</v>
      </c>
      <c r="R658" s="37" cm="1">
        <f t="array" ref="R658">IF(ISBLANK($F658),"",INDEX(CVCompList[Materail
Rate
 '[$/qua']],_xlfn.XMATCH($F658,CVCompList[items],0)))</f>
        <v>756.23</v>
      </c>
      <c r="S658" s="33">
        <f ca="1">M658*Drivers!$D$3</f>
        <v>0</v>
      </c>
      <c r="T658" s="33">
        <f ca="1">N658*Drivers!$D$3</f>
        <v>146.25</v>
      </c>
      <c r="U658" s="33">
        <f ca="1">O658*Drivers!$D$3</f>
        <v>0</v>
      </c>
      <c r="V658" s="33">
        <f ca="1">P658*Drivers!$D$3</f>
        <v>146.25</v>
      </c>
      <c r="W658" s="33">
        <f>Q658*Drivers!$D$3</f>
        <v>0</v>
      </c>
      <c r="X658" s="33">
        <f ca="1">R658*J658</f>
        <v>756.23</v>
      </c>
      <c r="Y658" s="33">
        <f ca="1">SUM(S658:X658)</f>
        <v>1048.73</v>
      </c>
      <c r="Z658">
        <f t="shared" ref="Z658:AB661" ca="1" si="446">S658*($L658+1)</f>
        <v>0</v>
      </c>
      <c r="AA658">
        <f t="shared" ca="1" si="446"/>
        <v>212.0625</v>
      </c>
      <c r="AB658">
        <f t="shared" ca="1" si="446"/>
        <v>0</v>
      </c>
      <c r="AC658">
        <f t="shared" ref="AC658:AD661" ca="1" si="447">V658*($L658+1)</f>
        <v>212.0625</v>
      </c>
      <c r="AD658">
        <f t="shared" si="447"/>
        <v>0</v>
      </c>
      <c r="AE658">
        <f ca="1">X658*(K658+1)</f>
        <v>945.28750000000002</v>
      </c>
      <c r="AF658">
        <f ca="1">SUM(Z658:AE658)</f>
        <v>1369.4124999999999</v>
      </c>
    </row>
    <row r="659" spans="1:32">
      <c r="A659" t="str" cm="1">
        <f t="array" ref="A659">IF(ISBLANK($F659),"",INDEX(CVCompList[ID],_xlfn.XMATCH($F659,CVCompList[items],0)))</f>
        <v>CE2737</v>
      </c>
      <c r="E659">
        <v>2</v>
      </c>
      <c r="F659" t="s">
        <v>2910</v>
      </c>
      <c r="G659">
        <v>1</v>
      </c>
      <c r="H659">
        <v>1</v>
      </c>
      <c r="I659">
        <f ca="1">IF(ISBLANK(G659),"",G659*OFFSET(I659,-E659,-6))</f>
        <v>1</v>
      </c>
      <c r="J659">
        <f ca="1">IF(ISBLANK(H659),"",H659*OFFSET(J659,-E659,-6))</f>
        <v>1</v>
      </c>
      <c r="K659" s="10">
        <f>Drivers!$B$11</f>
        <v>0.25</v>
      </c>
      <c r="L659" s="10">
        <f>Drivers!$B$12</f>
        <v>0.45</v>
      </c>
      <c r="M659" s="37" cm="1">
        <f t="array" aca="1" ref="M659" ca="1">IF(ISBLANK($F659),"",INDEX(CVCompList[Design
'[h']],_xlfn.XMATCH($F659,CVCompList[items],0)))*I659</f>
        <v>0</v>
      </c>
      <c r="N659" s="37" cm="1">
        <f t="array" aca="1" ref="N659" ca="1">IF(ISBLANK($F659),"",INDEX(CVCompList[Construction
'[h']],_xlfn.XMATCH($F659,CVCompList[items],0)))*J659</f>
        <v>0.5</v>
      </c>
      <c r="O659" s="37" cm="1">
        <f t="array" aca="1" ref="O659" ca="1">IF(ISBLANK($F659),"",INDEX(CVCompList[Debug/Tryout '[h']],_xlfn.XMATCH($F659,CVCompList[items],0)))*J659</f>
        <v>0</v>
      </c>
      <c r="P659" s="37" cm="1">
        <f t="array" aca="1" ref="P659" ca="1">IF(ISBLANK($F659),"",INDEX(CVCompList[Installation
'[h']],_xlfn.XMATCH($F659,CVCompList[items],0)))*J659</f>
        <v>0.5</v>
      </c>
      <c r="Q659" s="37" cm="1">
        <f t="array" ref="Q659">IF(ISBLANK($F659),"",INDEX(CVCompList[Start up @ Client '[h']],_xlfn.XMATCH($F659,CVCompList[items],0)))*K659</f>
        <v>0</v>
      </c>
      <c r="R659" s="37" cm="1">
        <f t="array" ref="R659">IF(ISBLANK($F659),"",INDEX(CVCompList[Materail
Rate
 '[$/qua']],_xlfn.XMATCH($F659,CVCompList[items],0)))</f>
        <v>41.58</v>
      </c>
      <c r="S659" s="33">
        <f ca="1">M659*Drivers!$D$3</f>
        <v>0</v>
      </c>
      <c r="T659" s="33">
        <f ca="1">N659*Drivers!$D$3</f>
        <v>32.5</v>
      </c>
      <c r="U659" s="33">
        <f ca="1">O659*Drivers!$D$3</f>
        <v>0</v>
      </c>
      <c r="V659" s="33">
        <f ca="1">P659*Drivers!$D$3</f>
        <v>32.5</v>
      </c>
      <c r="W659" s="33">
        <f>Q659*Drivers!$D$3</f>
        <v>0</v>
      </c>
      <c r="X659" s="33">
        <f ca="1">R659*J659</f>
        <v>41.58</v>
      </c>
      <c r="Y659" s="33">
        <f ca="1">SUM(S659:X659)</f>
        <v>106.58</v>
      </c>
      <c r="Z659">
        <f t="shared" ca="1" si="446"/>
        <v>0</v>
      </c>
      <c r="AA659">
        <f t="shared" ca="1" si="446"/>
        <v>47.125</v>
      </c>
      <c r="AB659">
        <f t="shared" ca="1" si="446"/>
        <v>0</v>
      </c>
      <c r="AC659">
        <f t="shared" ca="1" si="447"/>
        <v>47.125</v>
      </c>
      <c r="AD659">
        <f t="shared" si="447"/>
        <v>0</v>
      </c>
      <c r="AE659">
        <f ca="1">X659*(K659+1)</f>
        <v>51.974999999999994</v>
      </c>
      <c r="AF659">
        <f ca="1">SUM(Z659:AE659)</f>
        <v>146.22499999999999</v>
      </c>
    </row>
    <row r="660" spans="1:32">
      <c r="A660" t="str" cm="1">
        <f t="array" ref="A660">IF(ISBLANK($F660),"",INDEX(CVCompList[ID],_xlfn.XMATCH($F660,CVCompList[items],0)))</f>
        <v>CE2852</v>
      </c>
      <c r="E660">
        <v>3</v>
      </c>
      <c r="F660" t="s">
        <v>3024</v>
      </c>
      <c r="G660">
        <v>1</v>
      </c>
      <c r="H660">
        <v>1</v>
      </c>
      <c r="I660">
        <f ca="1">IF(ISBLANK(G660),"",G660*OFFSET(I660,-E660,-6))</f>
        <v>1</v>
      </c>
      <c r="J660">
        <f ca="1">IF(ISBLANK(H660),"",H660*OFFSET(J660,-E660,-6))</f>
        <v>1</v>
      </c>
      <c r="K660" s="10">
        <f>Drivers!$B$11</f>
        <v>0.25</v>
      </c>
      <c r="L660" s="10">
        <f>Drivers!$B$12</f>
        <v>0.45</v>
      </c>
      <c r="M660" s="37" cm="1">
        <f t="array" aca="1" ref="M660" ca="1">IF(ISBLANK($F660),"",INDEX(CVCompList[Design
'[h']],_xlfn.XMATCH($F660,CVCompList[items],0)))*I660</f>
        <v>0</v>
      </c>
      <c r="N660" s="37" cm="1">
        <f t="array" aca="1" ref="N660" ca="1">IF(ISBLANK($F660),"",INDEX(CVCompList[Construction
'[h']],_xlfn.XMATCH($F660,CVCompList[items],0)))*J660</f>
        <v>0.5</v>
      </c>
      <c r="O660" s="37" cm="1">
        <f t="array" aca="1" ref="O660" ca="1">IF(ISBLANK($F660),"",INDEX(CVCompList[Debug/Tryout '[h']],_xlfn.XMATCH($F660,CVCompList[items],0)))*J660</f>
        <v>0</v>
      </c>
      <c r="P660" s="37" cm="1">
        <f t="array" aca="1" ref="P660" ca="1">IF(ISBLANK($F660),"",INDEX(CVCompList[Installation
'[h']],_xlfn.XMATCH($F660,CVCompList[items],0)))*J660</f>
        <v>0.5</v>
      </c>
      <c r="Q660" s="37" cm="1">
        <f t="array" ref="Q660">IF(ISBLANK($F660),"",INDEX(CVCompList[Start up @ Client '[h']],_xlfn.XMATCH($F660,CVCompList[items],0)))*K660</f>
        <v>0</v>
      </c>
      <c r="R660" s="37" cm="1">
        <f t="array" ref="R660">IF(ISBLANK($F660),"",INDEX(CVCompList[Materail
Rate
 '[$/qua']],_xlfn.XMATCH($F660,CVCompList[items],0)))</f>
        <v>69.33</v>
      </c>
      <c r="S660" s="33">
        <f ca="1">M660*Drivers!$D$3</f>
        <v>0</v>
      </c>
      <c r="T660" s="33">
        <f ca="1">N660*Drivers!$D$3</f>
        <v>32.5</v>
      </c>
      <c r="U660" s="33">
        <f ca="1">O660*Drivers!$D$3</f>
        <v>0</v>
      </c>
      <c r="V660" s="33">
        <f ca="1">P660*Drivers!$D$3</f>
        <v>32.5</v>
      </c>
      <c r="W660" s="33">
        <f>Q660*Drivers!$D$3</f>
        <v>0</v>
      </c>
      <c r="X660" s="33">
        <f ca="1">R660*J660</f>
        <v>69.33</v>
      </c>
      <c r="Y660" s="33">
        <f ca="1">SUM(S660:X660)</f>
        <v>134.32999999999998</v>
      </c>
      <c r="Z660">
        <f t="shared" ca="1" si="446"/>
        <v>0</v>
      </c>
      <c r="AA660">
        <f t="shared" ca="1" si="446"/>
        <v>47.125</v>
      </c>
      <c r="AB660">
        <f t="shared" ca="1" si="446"/>
        <v>0</v>
      </c>
      <c r="AC660">
        <f t="shared" ca="1" si="447"/>
        <v>47.125</v>
      </c>
      <c r="AD660">
        <f t="shared" si="447"/>
        <v>0</v>
      </c>
      <c r="AE660">
        <f ca="1">X660*(K660+1)</f>
        <v>86.662499999999994</v>
      </c>
      <c r="AF660">
        <f ca="1">SUM(Z660:AE660)</f>
        <v>180.91249999999999</v>
      </c>
    </row>
    <row r="661" spans="1:32">
      <c r="A661" t="str" cm="1">
        <f t="array" ref="A661">IF(ISBLANK($F661),"",INDEX(CVCompList[ID],_xlfn.XMATCH($F661,CVCompList[items],0)))</f>
        <v>CE2779</v>
      </c>
      <c r="E661">
        <v>4</v>
      </c>
      <c r="F661" t="s">
        <v>2952</v>
      </c>
      <c r="G661">
        <v>1</v>
      </c>
      <c r="H661">
        <v>1</v>
      </c>
      <c r="I661">
        <f ca="1">IF(ISBLANK(G661),"",G661*OFFSET(I661,-E661,-6))</f>
        <v>1</v>
      </c>
      <c r="J661">
        <f ca="1">IF(ISBLANK(H661),"",H661*OFFSET(J661,-E661,-6))</f>
        <v>1</v>
      </c>
      <c r="K661" s="10">
        <f>Drivers!$B$11</f>
        <v>0.25</v>
      </c>
      <c r="L661" s="10">
        <f>Drivers!$B$12</f>
        <v>0.45</v>
      </c>
      <c r="M661" s="37" cm="1">
        <f t="array" aca="1" ref="M661" ca="1">IF(ISBLANK($F661),"",INDEX(CVCompList[Design
'[h']],_xlfn.XMATCH($F661,CVCompList[items],0)))*I661</f>
        <v>0</v>
      </c>
      <c r="N661" s="37" cm="1">
        <f t="array" aca="1" ref="N661" ca="1">IF(ISBLANK($F661),"",INDEX(CVCompList[Construction
'[h']],_xlfn.XMATCH($F661,CVCompList[items],0)))*J661</f>
        <v>0</v>
      </c>
      <c r="O661" s="37" cm="1">
        <f t="array" aca="1" ref="O661" ca="1">IF(ISBLANK($F661),"",INDEX(CVCompList[Debug/Tryout '[h']],_xlfn.XMATCH($F661,CVCompList[items],0)))*J661</f>
        <v>0</v>
      </c>
      <c r="P661" s="37" cm="1">
        <f t="array" aca="1" ref="P661" ca="1">IF(ISBLANK($F661),"",INDEX(CVCompList[Installation
'[h']],_xlfn.XMATCH($F661,CVCompList[items],0)))*J661</f>
        <v>0</v>
      </c>
      <c r="Q661" s="37" cm="1">
        <f t="array" ref="Q661">IF(ISBLANK($F661),"",INDEX(CVCompList[Start up @ Client '[h']],_xlfn.XMATCH($F661,CVCompList[items],0)))*K661</f>
        <v>0</v>
      </c>
      <c r="R661" s="37" cm="1">
        <f t="array" ref="R661">IF(ISBLANK($F661),"",INDEX(CVCompList[Materail
Rate
 '[$/qua']],_xlfn.XMATCH($F661,CVCompList[items],0)))</f>
        <v>30</v>
      </c>
      <c r="S661" s="33">
        <f ca="1">M661*Drivers!$D$3</f>
        <v>0</v>
      </c>
      <c r="T661" s="33">
        <f ca="1">N661*Drivers!$D$3</f>
        <v>0</v>
      </c>
      <c r="U661" s="33">
        <f ca="1">O661*Drivers!$D$3</f>
        <v>0</v>
      </c>
      <c r="V661" s="33">
        <f ca="1">P661*Drivers!$D$3</f>
        <v>0</v>
      </c>
      <c r="W661" s="33">
        <f>Q661*Drivers!$D$3</f>
        <v>0</v>
      </c>
      <c r="X661" s="33">
        <f ca="1">R661*J661</f>
        <v>30</v>
      </c>
      <c r="Y661" s="33">
        <f ca="1">SUM(S661:X661)</f>
        <v>30</v>
      </c>
      <c r="Z661">
        <f t="shared" ca="1" si="446"/>
        <v>0</v>
      </c>
      <c r="AA661">
        <f t="shared" ca="1" si="446"/>
        <v>0</v>
      </c>
      <c r="AB661">
        <f t="shared" ca="1" si="446"/>
        <v>0</v>
      </c>
      <c r="AC661">
        <f t="shared" ca="1" si="447"/>
        <v>0</v>
      </c>
      <c r="AD661">
        <f t="shared" si="447"/>
        <v>0</v>
      </c>
      <c r="AE661">
        <f ca="1">X661*(K661+1)</f>
        <v>37.5</v>
      </c>
      <c r="AF661">
        <f ca="1">SUM(Z661:AE661)</f>
        <v>37.5</v>
      </c>
    </row>
    <row r="662" spans="1:32" s="7" customFormat="1">
      <c r="B662" s="7" t="s">
        <v>3214</v>
      </c>
      <c r="C662" s="7">
        <v>1</v>
      </c>
      <c r="D662" s="7">
        <v>1</v>
      </c>
      <c r="K662" s="18"/>
      <c r="L662" s="18"/>
      <c r="M662" s="36">
        <f ca="1">SUM(M663:M663)</f>
        <v>0</v>
      </c>
      <c r="N662" s="36">
        <f ca="1">SUM(N663:N663)</f>
        <v>0</v>
      </c>
      <c r="O662" s="36">
        <f ca="1">SUM(O663:O663)</f>
        <v>0</v>
      </c>
      <c r="P662" s="36">
        <f ca="1">SUM(P663:P663)</f>
        <v>0</v>
      </c>
      <c r="Q662" s="36">
        <f>SUM(Q663:Q663)</f>
        <v>0</v>
      </c>
      <c r="R662" s="36"/>
      <c r="S662" s="35">
        <f t="shared" ref="S662:AF662" ca="1" si="448">SUM(S663:S663)</f>
        <v>0</v>
      </c>
      <c r="T662" s="35">
        <f t="shared" ca="1" si="448"/>
        <v>0</v>
      </c>
      <c r="U662" s="35">
        <f t="shared" ca="1" si="448"/>
        <v>0</v>
      </c>
      <c r="V662" s="35">
        <f t="shared" ca="1" si="448"/>
        <v>0</v>
      </c>
      <c r="W662" s="35">
        <f t="shared" si="448"/>
        <v>0</v>
      </c>
      <c r="X662" s="35">
        <f t="shared" ca="1" si="448"/>
        <v>800</v>
      </c>
      <c r="Y662" s="35">
        <f t="shared" ca="1" si="448"/>
        <v>800</v>
      </c>
      <c r="Z662" s="7">
        <f t="shared" ca="1" si="448"/>
        <v>0</v>
      </c>
      <c r="AA662" s="7">
        <f t="shared" ca="1" si="448"/>
        <v>0</v>
      </c>
      <c r="AB662" s="7">
        <f t="shared" ca="1" si="448"/>
        <v>0</v>
      </c>
      <c r="AC662" s="7">
        <f t="shared" ca="1" si="448"/>
        <v>0</v>
      </c>
      <c r="AD662" s="7">
        <f t="shared" si="448"/>
        <v>0</v>
      </c>
      <c r="AE662" s="7">
        <f t="shared" ca="1" si="448"/>
        <v>1000</v>
      </c>
      <c r="AF662" s="7">
        <f t="shared" ca="1" si="448"/>
        <v>1000</v>
      </c>
    </row>
    <row r="663" spans="1:32">
      <c r="A663" t="str" cm="1">
        <f t="array" ref="A663">IF(ISBLANK($F663),"",INDEX(CVCompList[ID],_xlfn.XMATCH($F663,CVCompList[items],0)))</f>
        <v>CE2733</v>
      </c>
      <c r="E663">
        <v>1</v>
      </c>
      <c r="F663" t="s">
        <v>2906</v>
      </c>
      <c r="G663">
        <v>1</v>
      </c>
      <c r="H663">
        <v>1</v>
      </c>
      <c r="I663">
        <f ca="1">IF(ISBLANK(G663),"",G663*OFFSET(I663,-E663,-6))</f>
        <v>1</v>
      </c>
      <c r="J663">
        <f ca="1">IF(ISBLANK(H663),"",H663*OFFSET(J663,-E663,-6))</f>
        <v>1</v>
      </c>
      <c r="K663" s="10">
        <f>Drivers!$B$11</f>
        <v>0.25</v>
      </c>
      <c r="L663" s="10">
        <f>Drivers!$B$12</f>
        <v>0.45</v>
      </c>
      <c r="M663" s="37" cm="1">
        <f t="array" aca="1" ref="M663" ca="1">IF(ISBLANK($F663),"",INDEX(CVCompList[Design
'[h']],_xlfn.XMATCH($F663,CVCompList[items],0)))*I663</f>
        <v>0</v>
      </c>
      <c r="N663" s="37" cm="1">
        <f t="array" aca="1" ref="N663" ca="1">IF(ISBLANK($F663),"",INDEX(CVCompList[Construction
'[h']],_xlfn.XMATCH($F663,CVCompList[items],0)))*J663</f>
        <v>0</v>
      </c>
      <c r="O663" s="37" cm="1">
        <f t="array" aca="1" ref="O663" ca="1">IF(ISBLANK($F663),"",INDEX(CVCompList[Debug/Tryout '[h']],_xlfn.XMATCH($F663,CVCompList[items],0)))*J663</f>
        <v>0</v>
      </c>
      <c r="P663" s="37" cm="1">
        <f t="array" aca="1" ref="P663" ca="1">IF(ISBLANK($F663),"",INDEX(CVCompList[Installation
'[h']],_xlfn.XMATCH($F663,CVCompList[items],0)))*J663</f>
        <v>0</v>
      </c>
      <c r="Q663" s="37" cm="1">
        <f t="array" ref="Q663">IF(ISBLANK($F663),"",INDEX(CVCompList[Start up @ Client '[h']],_xlfn.XMATCH($F663,CVCompList[items],0)))*K663</f>
        <v>0</v>
      </c>
      <c r="R663" s="37" cm="1">
        <f t="array" ref="R663">IF(ISBLANK($F663),"",INDEX(CVCompList[Materail
Rate
 '[$/qua']],_xlfn.XMATCH($F663,CVCompList[items],0)))</f>
        <v>800</v>
      </c>
      <c r="S663" s="33">
        <f ca="1">M663*Drivers!$D$3</f>
        <v>0</v>
      </c>
      <c r="T663" s="33">
        <f ca="1">N663*Drivers!$D$3</f>
        <v>0</v>
      </c>
      <c r="U663" s="33">
        <f ca="1">O663*Drivers!$D$3</f>
        <v>0</v>
      </c>
      <c r="V663" s="33">
        <f ca="1">P663*Drivers!$D$3</f>
        <v>0</v>
      </c>
      <c r="W663" s="33">
        <f>Q663*Drivers!$D$3</f>
        <v>0</v>
      </c>
      <c r="X663" s="33">
        <f ca="1">R663*J663</f>
        <v>800</v>
      </c>
      <c r="Y663" s="33">
        <f ca="1">SUM(S663:X663)</f>
        <v>800</v>
      </c>
      <c r="Z663">
        <f ca="1">S663*($L663+1)</f>
        <v>0</v>
      </c>
      <c r="AA663">
        <f ca="1">T663*($L663+1)</f>
        <v>0</v>
      </c>
      <c r="AB663">
        <f ca="1">U663*($L663+1)</f>
        <v>0</v>
      </c>
      <c r="AC663">
        <f ca="1">V663*($L663+1)</f>
        <v>0</v>
      </c>
      <c r="AD663">
        <f>W663*($L663+1)</f>
        <v>0</v>
      </c>
      <c r="AE663">
        <f ca="1">X663*(K663+1)</f>
        <v>1000</v>
      </c>
      <c r="AF663">
        <f ca="1">SUM(Z663:AE663)</f>
        <v>1000</v>
      </c>
    </row>
    <row r="664" spans="1:32" s="7" customFormat="1">
      <c r="B664" s="7" t="s">
        <v>3215</v>
      </c>
      <c r="C664" s="7">
        <v>1</v>
      </c>
      <c r="D664" s="7">
        <v>1</v>
      </c>
      <c r="K664" s="18"/>
      <c r="L664" s="18"/>
      <c r="M664" s="36">
        <f ca="1">SUM(M665:M665)</f>
        <v>0</v>
      </c>
      <c r="N664" s="36">
        <f ca="1">SUM(N665:N665)</f>
        <v>0.5</v>
      </c>
      <c r="O664" s="36">
        <f ca="1">SUM(O665:O665)</f>
        <v>0</v>
      </c>
      <c r="P664" s="36">
        <f ca="1">SUM(P665:P665)</f>
        <v>0.5</v>
      </c>
      <c r="Q664" s="36">
        <f>SUM(Q665:Q665)</f>
        <v>0</v>
      </c>
      <c r="R664" s="36"/>
      <c r="S664" s="35">
        <f t="shared" ref="S664:AF664" ca="1" si="449">SUM(S665:S665)</f>
        <v>0</v>
      </c>
      <c r="T664" s="35">
        <f t="shared" ca="1" si="449"/>
        <v>32.5</v>
      </c>
      <c r="U664" s="35">
        <f t="shared" ca="1" si="449"/>
        <v>0</v>
      </c>
      <c r="V664" s="35">
        <f t="shared" ca="1" si="449"/>
        <v>32.5</v>
      </c>
      <c r="W664" s="35">
        <f t="shared" si="449"/>
        <v>0</v>
      </c>
      <c r="X664" s="35">
        <f t="shared" ca="1" si="449"/>
        <v>41.58</v>
      </c>
      <c r="Y664" s="35">
        <f t="shared" ca="1" si="449"/>
        <v>106.58</v>
      </c>
      <c r="Z664" s="7">
        <f t="shared" ca="1" si="449"/>
        <v>0</v>
      </c>
      <c r="AA664" s="7">
        <f t="shared" ca="1" si="449"/>
        <v>47.125</v>
      </c>
      <c r="AB664" s="7">
        <f t="shared" ca="1" si="449"/>
        <v>0</v>
      </c>
      <c r="AC664" s="7">
        <f t="shared" ca="1" si="449"/>
        <v>47.125</v>
      </c>
      <c r="AD664" s="7">
        <f t="shared" si="449"/>
        <v>0</v>
      </c>
      <c r="AE664" s="7">
        <f t="shared" ca="1" si="449"/>
        <v>51.974999999999994</v>
      </c>
      <c r="AF664" s="7">
        <f t="shared" ca="1" si="449"/>
        <v>146.22499999999999</v>
      </c>
    </row>
    <row r="665" spans="1:32">
      <c r="A665" t="str" cm="1">
        <f t="array" ref="A665">IF(ISBLANK($F665),"",INDEX(CVCompList[ID],_xlfn.XMATCH($F665,CVCompList[items],0)))</f>
        <v>CE2737</v>
      </c>
      <c r="E665">
        <v>1</v>
      </c>
      <c r="F665" t="s">
        <v>2910</v>
      </c>
      <c r="G665">
        <v>1</v>
      </c>
      <c r="H665">
        <v>1</v>
      </c>
      <c r="I665">
        <f ca="1">IF(ISBLANK(G665),"",G665*OFFSET(I665,-E665,-6))</f>
        <v>1</v>
      </c>
      <c r="J665">
        <f ca="1">IF(ISBLANK(H665),"",H665*OFFSET(J665,-E665,-6))</f>
        <v>1</v>
      </c>
      <c r="K665" s="10">
        <f>Drivers!$B$11</f>
        <v>0.25</v>
      </c>
      <c r="L665" s="10">
        <f>Drivers!$B$12</f>
        <v>0.45</v>
      </c>
      <c r="M665" s="37" cm="1">
        <f t="array" aca="1" ref="M665" ca="1">IF(ISBLANK($F665),"",INDEX(CVCompList[Design
'[h']],_xlfn.XMATCH($F665,CVCompList[items],0)))*I665</f>
        <v>0</v>
      </c>
      <c r="N665" s="37" cm="1">
        <f t="array" aca="1" ref="N665" ca="1">IF(ISBLANK($F665),"",INDEX(CVCompList[Construction
'[h']],_xlfn.XMATCH($F665,CVCompList[items],0)))*J665</f>
        <v>0.5</v>
      </c>
      <c r="O665" s="37" cm="1">
        <f t="array" aca="1" ref="O665" ca="1">IF(ISBLANK($F665),"",INDEX(CVCompList[Debug/Tryout '[h']],_xlfn.XMATCH($F665,CVCompList[items],0)))*J665</f>
        <v>0</v>
      </c>
      <c r="P665" s="37" cm="1">
        <f t="array" aca="1" ref="P665" ca="1">IF(ISBLANK($F665),"",INDEX(CVCompList[Installation
'[h']],_xlfn.XMATCH($F665,CVCompList[items],0)))*J665</f>
        <v>0.5</v>
      </c>
      <c r="Q665" s="37" cm="1">
        <f t="array" ref="Q665">IF(ISBLANK($F665),"",INDEX(CVCompList[Start up @ Client '[h']],_xlfn.XMATCH($F665,CVCompList[items],0)))*K665</f>
        <v>0</v>
      </c>
      <c r="R665" s="37" cm="1">
        <f t="array" ref="R665">IF(ISBLANK($F665),"",INDEX(CVCompList[Materail
Rate
 '[$/qua']],_xlfn.XMATCH($F665,CVCompList[items],0)))</f>
        <v>41.58</v>
      </c>
      <c r="S665" s="33">
        <f ca="1">M665*Drivers!$D$3</f>
        <v>0</v>
      </c>
      <c r="T665" s="33">
        <f ca="1">N665*Drivers!$D$3</f>
        <v>32.5</v>
      </c>
      <c r="U665" s="33">
        <f ca="1">O665*Drivers!$D$3</f>
        <v>0</v>
      </c>
      <c r="V665" s="33">
        <f ca="1">P665*Drivers!$D$3</f>
        <v>32.5</v>
      </c>
      <c r="W665" s="33">
        <f>Q665*Drivers!$D$3</f>
        <v>0</v>
      </c>
      <c r="X665" s="33">
        <f ca="1">R665*J665</f>
        <v>41.58</v>
      </c>
      <c r="Y665" s="33">
        <f ca="1">SUM(S665:X665)</f>
        <v>106.58</v>
      </c>
      <c r="Z665">
        <f ca="1">S665*($L665+1)</f>
        <v>0</v>
      </c>
      <c r="AA665">
        <f ca="1">T665*($L665+1)</f>
        <v>47.125</v>
      </c>
      <c r="AB665">
        <f ca="1">U665*($L665+1)</f>
        <v>0</v>
      </c>
      <c r="AC665">
        <f ca="1">V665*($L665+1)</f>
        <v>47.125</v>
      </c>
      <c r="AD665">
        <f>W665*($L665+1)</f>
        <v>0</v>
      </c>
      <c r="AE665">
        <f ca="1">X665*(K665+1)</f>
        <v>51.974999999999994</v>
      </c>
      <c r="AF665">
        <f ca="1">SUM(Z665:AE665)</f>
        <v>146.22499999999999</v>
      </c>
    </row>
    <row r="666" spans="1:32" s="7" customFormat="1">
      <c r="B666" s="7" t="s">
        <v>3216</v>
      </c>
      <c r="C666" s="7">
        <v>1</v>
      </c>
      <c r="D666" s="7">
        <v>1</v>
      </c>
      <c r="K666" s="18"/>
      <c r="L666" s="18"/>
      <c r="M666" s="36">
        <f ca="1">SUM(M667:M667)</f>
        <v>0</v>
      </c>
      <c r="N666" s="36">
        <f ca="1">SUM(N667:N667)</f>
        <v>1</v>
      </c>
      <c r="O666" s="36">
        <f ca="1">SUM(O667:O667)</f>
        <v>0</v>
      </c>
      <c r="P666" s="36">
        <f ca="1">SUM(P667:P667)</f>
        <v>1</v>
      </c>
      <c r="Q666" s="36">
        <f>SUM(Q667:Q667)</f>
        <v>0</v>
      </c>
      <c r="R666" s="36"/>
      <c r="S666" s="35">
        <f t="shared" ref="S666:AF666" ca="1" si="450">SUM(S667:S667)</f>
        <v>0</v>
      </c>
      <c r="T666" s="35">
        <f t="shared" ca="1" si="450"/>
        <v>65</v>
      </c>
      <c r="U666" s="35">
        <f t="shared" ca="1" si="450"/>
        <v>0</v>
      </c>
      <c r="V666" s="35">
        <f t="shared" ca="1" si="450"/>
        <v>65</v>
      </c>
      <c r="W666" s="35">
        <f t="shared" si="450"/>
        <v>0</v>
      </c>
      <c r="X666" s="35">
        <f t="shared" ca="1" si="450"/>
        <v>167</v>
      </c>
      <c r="Y666" s="35">
        <f t="shared" ca="1" si="450"/>
        <v>297</v>
      </c>
      <c r="Z666" s="7">
        <f t="shared" ca="1" si="450"/>
        <v>0</v>
      </c>
      <c r="AA666" s="7">
        <f t="shared" ca="1" si="450"/>
        <v>94.25</v>
      </c>
      <c r="AB666" s="7">
        <f t="shared" ca="1" si="450"/>
        <v>0</v>
      </c>
      <c r="AC666" s="7">
        <f t="shared" ca="1" si="450"/>
        <v>94.25</v>
      </c>
      <c r="AD666" s="7">
        <f t="shared" si="450"/>
        <v>0</v>
      </c>
      <c r="AE666" s="7">
        <f t="shared" ca="1" si="450"/>
        <v>208.75</v>
      </c>
      <c r="AF666" s="7">
        <f t="shared" ca="1" si="450"/>
        <v>397.25</v>
      </c>
    </row>
    <row r="667" spans="1:32">
      <c r="A667" t="str" cm="1">
        <f t="array" ref="A667">IF(ISBLANK($F667),"",INDEX(CVCompList[ID],_xlfn.XMATCH($F667,CVCompList[items],0)))</f>
        <v>CE2738</v>
      </c>
      <c r="E667">
        <v>1</v>
      </c>
      <c r="F667" t="s">
        <v>2911</v>
      </c>
      <c r="G667">
        <v>1</v>
      </c>
      <c r="H667">
        <v>1</v>
      </c>
      <c r="I667">
        <f ca="1">IF(ISBLANK(G667),"",G667*OFFSET(I667,-E667,-6))</f>
        <v>1</v>
      </c>
      <c r="J667">
        <f ca="1">IF(ISBLANK(H667),"",H667*OFFSET(J667,-E667,-6))</f>
        <v>1</v>
      </c>
      <c r="K667" s="10">
        <f>Drivers!$B$11</f>
        <v>0.25</v>
      </c>
      <c r="L667" s="10">
        <f>Drivers!$B$12</f>
        <v>0.45</v>
      </c>
      <c r="M667" s="37" cm="1">
        <f t="array" aca="1" ref="M667" ca="1">IF(ISBLANK($F667),"",INDEX(CVCompList[Design
'[h']],_xlfn.XMATCH($F667,CVCompList[items],0)))*I667</f>
        <v>0</v>
      </c>
      <c r="N667" s="37" cm="1">
        <f t="array" aca="1" ref="N667" ca="1">IF(ISBLANK($F667),"",INDEX(CVCompList[Construction
'[h']],_xlfn.XMATCH($F667,CVCompList[items],0)))*J667</f>
        <v>1</v>
      </c>
      <c r="O667" s="37" cm="1">
        <f t="array" aca="1" ref="O667" ca="1">IF(ISBLANK($F667),"",INDEX(CVCompList[Debug/Tryout '[h']],_xlfn.XMATCH($F667,CVCompList[items],0)))*J667</f>
        <v>0</v>
      </c>
      <c r="P667" s="37" cm="1">
        <f t="array" aca="1" ref="P667" ca="1">IF(ISBLANK($F667),"",INDEX(CVCompList[Installation
'[h']],_xlfn.XMATCH($F667,CVCompList[items],0)))*J667</f>
        <v>1</v>
      </c>
      <c r="Q667" s="37" cm="1">
        <f t="array" ref="Q667">IF(ISBLANK($F667),"",INDEX(CVCompList[Start up @ Client '[h']],_xlfn.XMATCH($F667,CVCompList[items],0)))*K667</f>
        <v>0</v>
      </c>
      <c r="R667" s="37" cm="1">
        <f t="array" ref="R667">IF(ISBLANK($F667),"",INDEX(CVCompList[Materail
Rate
 '[$/qua']],_xlfn.XMATCH($F667,CVCompList[items],0)))</f>
        <v>167</v>
      </c>
      <c r="S667" s="33">
        <f ca="1">M667*Drivers!$D$3</f>
        <v>0</v>
      </c>
      <c r="T667" s="33">
        <f ca="1">N667*Drivers!$D$3</f>
        <v>65</v>
      </c>
      <c r="U667" s="33">
        <f ca="1">O667*Drivers!$D$3</f>
        <v>0</v>
      </c>
      <c r="V667" s="33">
        <f ca="1">P667*Drivers!$D$3</f>
        <v>65</v>
      </c>
      <c r="W667" s="33">
        <f>Q667*Drivers!$D$3</f>
        <v>0</v>
      </c>
      <c r="X667" s="33">
        <f ca="1">R667*J667</f>
        <v>167</v>
      </c>
      <c r="Y667" s="33">
        <f ca="1">SUM(S667:X667)</f>
        <v>297</v>
      </c>
      <c r="Z667">
        <f ca="1">S667*($L667+1)</f>
        <v>0</v>
      </c>
      <c r="AA667">
        <f ca="1">T667*($L667+1)</f>
        <v>94.25</v>
      </c>
      <c r="AB667">
        <f ca="1">U667*($L667+1)</f>
        <v>0</v>
      </c>
      <c r="AC667">
        <f ca="1">V667*($L667+1)</f>
        <v>94.25</v>
      </c>
      <c r="AD667">
        <f>W667*($L667+1)</f>
        <v>0</v>
      </c>
      <c r="AE667">
        <f ca="1">X667*(K667+1)</f>
        <v>208.75</v>
      </c>
      <c r="AF667">
        <f ca="1">SUM(Z667:AE667)</f>
        <v>397.25</v>
      </c>
    </row>
    <row r="668" spans="1:32" s="7" customFormat="1">
      <c r="B668" s="7" t="s">
        <v>3217</v>
      </c>
      <c r="C668" s="7">
        <v>1</v>
      </c>
      <c r="D668" s="7">
        <v>1</v>
      </c>
      <c r="K668" s="18"/>
      <c r="L668" s="18"/>
      <c r="M668" s="36">
        <f ca="1">SUM(M669:M669)</f>
        <v>0</v>
      </c>
      <c r="N668" s="36">
        <f ca="1">SUM(N669:N669)</f>
        <v>244</v>
      </c>
      <c r="O668" s="36">
        <f ca="1">SUM(O669:O669)</f>
        <v>0</v>
      </c>
      <c r="P668" s="36">
        <f ca="1">SUM(P669:P669)</f>
        <v>244</v>
      </c>
      <c r="Q668" s="36">
        <f>SUM(Q669:Q669)</f>
        <v>0</v>
      </c>
      <c r="R668" s="36"/>
      <c r="S668" s="35">
        <f t="shared" ref="S668:AF668" ca="1" si="451">SUM(S669:S669)</f>
        <v>0</v>
      </c>
      <c r="T668" s="35">
        <f t="shared" ca="1" si="451"/>
        <v>15860</v>
      </c>
      <c r="U668" s="35">
        <f t="shared" ca="1" si="451"/>
        <v>0</v>
      </c>
      <c r="V668" s="35">
        <f t="shared" ca="1" si="451"/>
        <v>15860</v>
      </c>
      <c r="W668" s="35">
        <f t="shared" si="451"/>
        <v>0</v>
      </c>
      <c r="X668" s="35">
        <f t="shared" ca="1" si="451"/>
        <v>4532</v>
      </c>
      <c r="Y668" s="35">
        <f t="shared" ca="1" si="451"/>
        <v>36252</v>
      </c>
      <c r="Z668" s="7">
        <f t="shared" ca="1" si="451"/>
        <v>0</v>
      </c>
      <c r="AA668" s="7">
        <f t="shared" ca="1" si="451"/>
        <v>22997</v>
      </c>
      <c r="AB668" s="7">
        <f t="shared" ca="1" si="451"/>
        <v>0</v>
      </c>
      <c r="AC668" s="7">
        <f t="shared" ca="1" si="451"/>
        <v>22997</v>
      </c>
      <c r="AD668" s="7">
        <f t="shared" si="451"/>
        <v>0</v>
      </c>
      <c r="AE668" s="7">
        <f t="shared" ca="1" si="451"/>
        <v>5665</v>
      </c>
      <c r="AF668" s="7">
        <f t="shared" ca="1" si="451"/>
        <v>51659</v>
      </c>
    </row>
    <row r="669" spans="1:32">
      <c r="A669" t="str" cm="1">
        <f t="array" ref="A669">IF(ISBLANK($F669),"",INDEX(CVCompList[ID],_xlfn.XMATCH($F669,CVCompList[items],0)))</f>
        <v>CE2739</v>
      </c>
      <c r="E669">
        <v>1</v>
      </c>
      <c r="F669" t="s">
        <v>2912</v>
      </c>
      <c r="G669">
        <v>2</v>
      </c>
      <c r="H669">
        <v>2</v>
      </c>
      <c r="I669">
        <f ca="1">IF(ISBLANK(G669),"",G669*OFFSET(I669,-E669,-6))</f>
        <v>2</v>
      </c>
      <c r="J669">
        <f ca="1">IF(ISBLANK(H669),"",H669*OFFSET(J669,-E669,-6))</f>
        <v>2</v>
      </c>
      <c r="K669" s="10">
        <f>Drivers!$B$11</f>
        <v>0.25</v>
      </c>
      <c r="L669" s="10">
        <f>Drivers!$B$12</f>
        <v>0.45</v>
      </c>
      <c r="M669" s="37" cm="1">
        <f t="array" aca="1" ref="M669" ca="1">IF(ISBLANK($F669),"",INDEX(CVCompList[Design
'[h']],_xlfn.XMATCH($F669,CVCompList[items],0)))*I669</f>
        <v>0</v>
      </c>
      <c r="N669" s="37" cm="1">
        <f t="array" aca="1" ref="N669" ca="1">IF(ISBLANK($F669),"",INDEX(CVCompList[Construction
'[h']],_xlfn.XMATCH($F669,CVCompList[items],0)))*J669</f>
        <v>244</v>
      </c>
      <c r="O669" s="37" cm="1">
        <f t="array" aca="1" ref="O669" ca="1">IF(ISBLANK($F669),"",INDEX(CVCompList[Debug/Tryout '[h']],_xlfn.XMATCH($F669,CVCompList[items],0)))*J669</f>
        <v>0</v>
      </c>
      <c r="P669" s="37" cm="1">
        <f t="array" aca="1" ref="P669" ca="1">IF(ISBLANK($F669),"",INDEX(CVCompList[Installation
'[h']],_xlfn.XMATCH($F669,CVCompList[items],0)))*J669</f>
        <v>244</v>
      </c>
      <c r="Q669" s="37" cm="1">
        <f t="array" ref="Q669">IF(ISBLANK($F669),"",INDEX(CVCompList[Start up @ Client '[h']],_xlfn.XMATCH($F669,CVCompList[items],0)))*K669</f>
        <v>0</v>
      </c>
      <c r="R669" s="37" cm="1">
        <f t="array" ref="R669">IF(ISBLANK($F669),"",INDEX(CVCompList[Materail
Rate
 '[$/qua']],_xlfn.XMATCH($F669,CVCompList[items],0)))</f>
        <v>2266</v>
      </c>
      <c r="S669" s="33">
        <f ca="1">M669*Drivers!$D$3</f>
        <v>0</v>
      </c>
      <c r="T669" s="33">
        <f ca="1">N669*Drivers!$D$3</f>
        <v>15860</v>
      </c>
      <c r="U669" s="33">
        <f ca="1">O669*Drivers!$D$3</f>
        <v>0</v>
      </c>
      <c r="V669" s="33">
        <f ca="1">P669*Drivers!$D$3</f>
        <v>15860</v>
      </c>
      <c r="W669" s="33">
        <f>Q669*Drivers!$D$3</f>
        <v>0</v>
      </c>
      <c r="X669" s="33">
        <f ca="1">R669*J669</f>
        <v>4532</v>
      </c>
      <c r="Y669" s="33">
        <f ca="1">SUM(S669:X669)</f>
        <v>36252</v>
      </c>
      <c r="Z669">
        <f ca="1">S669*($L669+1)</f>
        <v>0</v>
      </c>
      <c r="AA669">
        <f ca="1">T669*($L669+1)</f>
        <v>22997</v>
      </c>
      <c r="AB669">
        <f ca="1">U669*($L669+1)</f>
        <v>0</v>
      </c>
      <c r="AC669">
        <f ca="1">V669*($L669+1)</f>
        <v>22997</v>
      </c>
      <c r="AD669">
        <f>W669*($L669+1)</f>
        <v>0</v>
      </c>
      <c r="AE669">
        <f ca="1">X669*(K669+1)</f>
        <v>5665</v>
      </c>
      <c r="AF669">
        <f ca="1">SUM(Z669:AE669)</f>
        <v>51659</v>
      </c>
    </row>
    <row r="670" spans="1:32" s="7" customFormat="1">
      <c r="B670" s="7" t="s">
        <v>3218</v>
      </c>
      <c r="C670" s="7">
        <v>1</v>
      </c>
      <c r="D670" s="7">
        <v>1</v>
      </c>
      <c r="K670" s="18"/>
      <c r="L670" s="18"/>
      <c r="M670" s="36">
        <f ca="1">SUM(M671:M671)</f>
        <v>0</v>
      </c>
      <c r="N670" s="36">
        <f ca="1">SUM(N671:N671)</f>
        <v>9</v>
      </c>
      <c r="O670" s="36">
        <f ca="1">SUM(O671:O671)</f>
        <v>0</v>
      </c>
      <c r="P670" s="36">
        <f ca="1">SUM(P671:P671)</f>
        <v>9</v>
      </c>
      <c r="Q670" s="36">
        <f>SUM(Q671:Q671)</f>
        <v>0</v>
      </c>
      <c r="R670" s="36"/>
      <c r="S670" s="35">
        <f t="shared" ref="S670:AF670" ca="1" si="452">SUM(S671:S671)</f>
        <v>0</v>
      </c>
      <c r="T670" s="35">
        <f t="shared" ca="1" si="452"/>
        <v>585</v>
      </c>
      <c r="U670" s="35">
        <f t="shared" ca="1" si="452"/>
        <v>0</v>
      </c>
      <c r="V670" s="35">
        <f t="shared" ca="1" si="452"/>
        <v>585</v>
      </c>
      <c r="W670" s="35">
        <f t="shared" si="452"/>
        <v>0</v>
      </c>
      <c r="X670" s="35">
        <f t="shared" ca="1" si="452"/>
        <v>0</v>
      </c>
      <c r="Y670" s="35">
        <f t="shared" ca="1" si="452"/>
        <v>1170</v>
      </c>
      <c r="Z670" s="7">
        <f t="shared" ca="1" si="452"/>
        <v>0</v>
      </c>
      <c r="AA670" s="7">
        <f t="shared" ca="1" si="452"/>
        <v>848.25</v>
      </c>
      <c r="AB670" s="7">
        <f t="shared" ca="1" si="452"/>
        <v>0</v>
      </c>
      <c r="AC670" s="7">
        <f t="shared" ca="1" si="452"/>
        <v>848.25</v>
      </c>
      <c r="AD670" s="7">
        <f t="shared" si="452"/>
        <v>0</v>
      </c>
      <c r="AE670" s="7">
        <f t="shared" ca="1" si="452"/>
        <v>0</v>
      </c>
      <c r="AF670" s="7">
        <f t="shared" ca="1" si="452"/>
        <v>1696.5</v>
      </c>
    </row>
    <row r="671" spans="1:32">
      <c r="A671" t="str" cm="1">
        <f t="array" ref="A671">IF(ISBLANK($F671),"",INDEX(CVCompList[ID],_xlfn.XMATCH($F671,CVCompList[items],0)))</f>
        <v>CE2740</v>
      </c>
      <c r="E671">
        <v>1</v>
      </c>
      <c r="F671" t="s">
        <v>2913</v>
      </c>
      <c r="G671">
        <v>1</v>
      </c>
      <c r="H671">
        <v>1</v>
      </c>
      <c r="I671">
        <f ca="1">IF(ISBLANK(G671),"",G671*OFFSET(I671,-E671,-6))</f>
        <v>1</v>
      </c>
      <c r="J671">
        <f ca="1">IF(ISBLANK(H671),"",H671*OFFSET(J671,-E671,-6))</f>
        <v>1</v>
      </c>
      <c r="K671" s="10">
        <f>Drivers!$B$11</f>
        <v>0.25</v>
      </c>
      <c r="L671" s="10">
        <f>Drivers!$B$12</f>
        <v>0.45</v>
      </c>
      <c r="M671" s="37" cm="1">
        <f t="array" aca="1" ref="M671" ca="1">IF(ISBLANK($F671),"",INDEX(CVCompList[Design
'[h']],_xlfn.XMATCH($F671,CVCompList[items],0)))*I671</f>
        <v>0</v>
      </c>
      <c r="N671" s="37" cm="1">
        <f t="array" aca="1" ref="N671" ca="1">IF(ISBLANK($F671),"",INDEX(CVCompList[Construction
'[h']],_xlfn.XMATCH($F671,CVCompList[items],0)))*J671</f>
        <v>9</v>
      </c>
      <c r="O671" s="37" cm="1">
        <f t="array" aca="1" ref="O671" ca="1">IF(ISBLANK($F671),"",INDEX(CVCompList[Debug/Tryout '[h']],_xlfn.XMATCH($F671,CVCompList[items],0)))*J671</f>
        <v>0</v>
      </c>
      <c r="P671" s="37" cm="1">
        <f t="array" aca="1" ref="P671" ca="1">IF(ISBLANK($F671),"",INDEX(CVCompList[Installation
'[h']],_xlfn.XMATCH($F671,CVCompList[items],0)))*J671</f>
        <v>9</v>
      </c>
      <c r="Q671" s="37" cm="1">
        <f t="array" ref="Q671">IF(ISBLANK($F671),"",INDEX(CVCompList[Start up @ Client '[h']],_xlfn.XMATCH($F671,CVCompList[items],0)))*K671</f>
        <v>0</v>
      </c>
      <c r="R671" s="37" cm="1">
        <f t="array" ref="R671">IF(ISBLANK($F671),"",INDEX(CVCompList[Materail
Rate
 '[$/qua']],_xlfn.XMATCH($F671,CVCompList[items],0)))</f>
        <v>0</v>
      </c>
      <c r="S671" s="33">
        <f ca="1">M671*Drivers!$D$3</f>
        <v>0</v>
      </c>
      <c r="T671" s="33">
        <f ca="1">N671*Drivers!$D$3</f>
        <v>585</v>
      </c>
      <c r="U671" s="33">
        <f ca="1">O671*Drivers!$D$3</f>
        <v>0</v>
      </c>
      <c r="V671" s="33">
        <f ca="1">P671*Drivers!$D$3</f>
        <v>585</v>
      </c>
      <c r="W671" s="33">
        <f>Q671*Drivers!$D$3</f>
        <v>0</v>
      </c>
      <c r="X671" s="33">
        <f ca="1">R671*J671</f>
        <v>0</v>
      </c>
      <c r="Y671" s="33">
        <f ca="1">SUM(S671:X671)</f>
        <v>1170</v>
      </c>
      <c r="Z671">
        <f ca="1">S671*($L671+1)</f>
        <v>0</v>
      </c>
      <c r="AA671">
        <f ca="1">T671*($L671+1)</f>
        <v>848.25</v>
      </c>
      <c r="AB671">
        <f ca="1">U671*($L671+1)</f>
        <v>0</v>
      </c>
      <c r="AC671">
        <f ca="1">V671*($L671+1)</f>
        <v>848.25</v>
      </c>
      <c r="AD671">
        <f>W671*($L671+1)</f>
        <v>0</v>
      </c>
      <c r="AE671">
        <f ca="1">X671*(K671+1)</f>
        <v>0</v>
      </c>
      <c r="AF671">
        <f ca="1">SUM(Z671:AE671)</f>
        <v>1696.5</v>
      </c>
    </row>
    <row r="672" spans="1:32" s="7" customFormat="1">
      <c r="B672" s="7" t="s">
        <v>3219</v>
      </c>
      <c r="C672" s="7">
        <v>1</v>
      </c>
      <c r="D672" s="7">
        <v>1</v>
      </c>
      <c r="K672" s="18"/>
      <c r="L672" s="18"/>
      <c r="M672" s="36">
        <f ca="1">SUM(M673:M673)</f>
        <v>0</v>
      </c>
      <c r="N672" s="36">
        <f ca="1">SUM(N673:N673)</f>
        <v>38.75</v>
      </c>
      <c r="O672" s="36">
        <f ca="1">SUM(O673:O673)</f>
        <v>0</v>
      </c>
      <c r="P672" s="36">
        <f ca="1">SUM(P673:P673)</f>
        <v>38.75</v>
      </c>
      <c r="Q672" s="36">
        <f>SUM(Q673:Q673)</f>
        <v>0</v>
      </c>
      <c r="R672" s="36"/>
      <c r="S672" s="35">
        <f t="shared" ref="S672:AF672" ca="1" si="453">SUM(S673:S673)</f>
        <v>0</v>
      </c>
      <c r="T672" s="35">
        <f t="shared" ca="1" si="453"/>
        <v>2518.75</v>
      </c>
      <c r="U672" s="35">
        <f t="shared" ca="1" si="453"/>
        <v>0</v>
      </c>
      <c r="V672" s="35">
        <f t="shared" ca="1" si="453"/>
        <v>2518.75</v>
      </c>
      <c r="W672" s="35">
        <f t="shared" si="453"/>
        <v>0</v>
      </c>
      <c r="X672" s="35">
        <f t="shared" ca="1" si="453"/>
        <v>0</v>
      </c>
      <c r="Y672" s="35">
        <f t="shared" ca="1" si="453"/>
        <v>5037.5</v>
      </c>
      <c r="Z672" s="7">
        <f t="shared" ca="1" si="453"/>
        <v>0</v>
      </c>
      <c r="AA672" s="7">
        <f t="shared" ca="1" si="453"/>
        <v>3652.1875</v>
      </c>
      <c r="AB672" s="7">
        <f t="shared" ca="1" si="453"/>
        <v>0</v>
      </c>
      <c r="AC672" s="7">
        <f t="shared" ca="1" si="453"/>
        <v>3652.1875</v>
      </c>
      <c r="AD672" s="7">
        <f t="shared" si="453"/>
        <v>0</v>
      </c>
      <c r="AE672" s="7">
        <f t="shared" ca="1" si="453"/>
        <v>0</v>
      </c>
      <c r="AF672" s="7">
        <f t="shared" ca="1" si="453"/>
        <v>7304.375</v>
      </c>
    </row>
    <row r="673" spans="1:32">
      <c r="A673" t="str" cm="1">
        <f t="array" ref="A673">IF(ISBLANK($F673),"",INDEX(CVCompList[ID],_xlfn.XMATCH($F673,CVCompList[items],0)))</f>
        <v>CE2823</v>
      </c>
      <c r="E673">
        <v>1</v>
      </c>
      <c r="F673" t="s">
        <v>2995</v>
      </c>
      <c r="G673">
        <v>1</v>
      </c>
      <c r="H673">
        <v>1</v>
      </c>
      <c r="I673">
        <f ca="1">IF(ISBLANK(G673),"",G673*OFFSET(I673,-E673,-6))</f>
        <v>1</v>
      </c>
      <c r="J673">
        <f ca="1">IF(ISBLANK(H673),"",H673*OFFSET(J673,-E673,-6))</f>
        <v>1</v>
      </c>
      <c r="K673" s="10">
        <f>Drivers!$B$11</f>
        <v>0.25</v>
      </c>
      <c r="L673" s="10">
        <f>Drivers!$B$12</f>
        <v>0.45</v>
      </c>
      <c r="M673" s="37" cm="1">
        <f t="array" aca="1" ref="M673" ca="1">IF(ISBLANK($F673),"",INDEX(CVCompList[Design
'[h']],_xlfn.XMATCH($F673,CVCompList[items],0)))*I673</f>
        <v>0</v>
      </c>
      <c r="N673" s="37" cm="1">
        <f t="array" aca="1" ref="N673" ca="1">IF(ISBLANK($F673),"",INDEX(CVCompList[Construction
'[h']],_xlfn.XMATCH($F673,CVCompList[items],0)))*J673</f>
        <v>38.75</v>
      </c>
      <c r="O673" s="37" cm="1">
        <f t="array" aca="1" ref="O673" ca="1">IF(ISBLANK($F673),"",INDEX(CVCompList[Debug/Tryout '[h']],_xlfn.XMATCH($F673,CVCompList[items],0)))*J673</f>
        <v>0</v>
      </c>
      <c r="P673" s="37" cm="1">
        <f t="array" aca="1" ref="P673" ca="1">IF(ISBLANK($F673),"",INDEX(CVCompList[Installation
'[h']],_xlfn.XMATCH($F673,CVCompList[items],0)))*J673</f>
        <v>38.75</v>
      </c>
      <c r="Q673" s="37" cm="1">
        <f t="array" ref="Q673">IF(ISBLANK($F673),"",INDEX(CVCompList[Start up @ Client '[h']],_xlfn.XMATCH($F673,CVCompList[items],0)))*K673</f>
        <v>0</v>
      </c>
      <c r="R673" s="37" cm="1">
        <f t="array" ref="R673">IF(ISBLANK($F673),"",INDEX(CVCompList[Materail
Rate
 '[$/qua']],_xlfn.XMATCH($F673,CVCompList[items],0)))</f>
        <v>0</v>
      </c>
      <c r="S673" s="33">
        <f ca="1">M673*Drivers!$D$3</f>
        <v>0</v>
      </c>
      <c r="T673" s="33">
        <f ca="1">N673*Drivers!$D$3</f>
        <v>2518.75</v>
      </c>
      <c r="U673" s="33">
        <f ca="1">O673*Drivers!$D$3</f>
        <v>0</v>
      </c>
      <c r="V673" s="33">
        <f ca="1">P673*Drivers!$D$3</f>
        <v>2518.75</v>
      </c>
      <c r="W673" s="33">
        <f>Q673*Drivers!$D$3</f>
        <v>0</v>
      </c>
      <c r="X673" s="33">
        <f ca="1">R673*J673</f>
        <v>0</v>
      </c>
      <c r="Y673" s="33">
        <f ca="1">SUM(S673:X673)</f>
        <v>5037.5</v>
      </c>
      <c r="Z673">
        <f ca="1">S673*($L673+1)</f>
        <v>0</v>
      </c>
      <c r="AA673">
        <f ca="1">T673*($L673+1)</f>
        <v>3652.1875</v>
      </c>
      <c r="AB673">
        <f ca="1">U673*($L673+1)</f>
        <v>0</v>
      </c>
      <c r="AC673">
        <f ca="1">V673*($L673+1)</f>
        <v>3652.1875</v>
      </c>
      <c r="AD673">
        <f>W673*($L673+1)</f>
        <v>0</v>
      </c>
      <c r="AE673">
        <f ca="1">X673*(K673+1)</f>
        <v>0</v>
      </c>
      <c r="AF673">
        <f ca="1">SUM(Z673:AE673)</f>
        <v>7304.375</v>
      </c>
    </row>
    <row r="674" spans="1:32" s="7" customFormat="1">
      <c r="B674" s="7" t="s">
        <v>3220</v>
      </c>
      <c r="C674" s="7">
        <v>1</v>
      </c>
      <c r="D674" s="7">
        <v>1</v>
      </c>
      <c r="K674" s="18"/>
      <c r="L674" s="18"/>
      <c r="M674" s="36">
        <f ca="1">SUM(M675:M675)</f>
        <v>0</v>
      </c>
      <c r="N674" s="36">
        <f ca="1">SUM(N675:N675)</f>
        <v>0.35</v>
      </c>
      <c r="O674" s="36">
        <f ca="1">SUM(O675:O675)</f>
        <v>0</v>
      </c>
      <c r="P674" s="36">
        <f ca="1">SUM(P675:P675)</f>
        <v>0.35</v>
      </c>
      <c r="Q674" s="36">
        <f>SUM(Q675:Q675)</f>
        <v>0</v>
      </c>
      <c r="R674" s="36"/>
      <c r="S674" s="35">
        <f t="shared" ref="S674:AF674" ca="1" si="454">SUM(S675:S675)</f>
        <v>0</v>
      </c>
      <c r="T674" s="35">
        <f t="shared" ca="1" si="454"/>
        <v>22.75</v>
      </c>
      <c r="U674" s="35">
        <f t="shared" ca="1" si="454"/>
        <v>0</v>
      </c>
      <c r="V674" s="35">
        <f t="shared" ca="1" si="454"/>
        <v>22.75</v>
      </c>
      <c r="W674" s="35">
        <f t="shared" si="454"/>
        <v>0</v>
      </c>
      <c r="X674" s="35">
        <f t="shared" ca="1" si="454"/>
        <v>9.5500000000000007</v>
      </c>
      <c r="Y674" s="35">
        <f t="shared" ca="1" si="454"/>
        <v>55.05</v>
      </c>
      <c r="Z674" s="7">
        <f t="shared" ca="1" si="454"/>
        <v>0</v>
      </c>
      <c r="AA674" s="7">
        <f t="shared" ca="1" si="454"/>
        <v>32.987499999999997</v>
      </c>
      <c r="AB674" s="7">
        <f t="shared" ca="1" si="454"/>
        <v>0</v>
      </c>
      <c r="AC674" s="7">
        <f t="shared" ca="1" si="454"/>
        <v>32.987499999999997</v>
      </c>
      <c r="AD674" s="7">
        <f t="shared" si="454"/>
        <v>0</v>
      </c>
      <c r="AE674" s="7">
        <f t="shared" ca="1" si="454"/>
        <v>11.9375</v>
      </c>
      <c r="AF674" s="7">
        <f t="shared" ca="1" si="454"/>
        <v>77.912499999999994</v>
      </c>
    </row>
    <row r="675" spans="1:32">
      <c r="A675" t="str" cm="1">
        <f t="array" ref="A675">IF(ISBLANK($F675),"",INDEX(CVCompList[ID],_xlfn.XMATCH($F675,CVCompList[items],0)))</f>
        <v>CE2742</v>
      </c>
      <c r="E675">
        <v>1</v>
      </c>
      <c r="F675" t="s">
        <v>2915</v>
      </c>
      <c r="G675">
        <v>1</v>
      </c>
      <c r="H675">
        <v>1</v>
      </c>
      <c r="I675">
        <f ca="1">IF(ISBLANK(G675),"",G675*OFFSET(I675,-E675,-6))</f>
        <v>1</v>
      </c>
      <c r="J675">
        <f ca="1">IF(ISBLANK(H675),"",H675*OFFSET(J675,-E675,-6))</f>
        <v>1</v>
      </c>
      <c r="K675" s="10">
        <f>Drivers!$B$11</f>
        <v>0.25</v>
      </c>
      <c r="L675" s="10">
        <f>Drivers!$B$12</f>
        <v>0.45</v>
      </c>
      <c r="M675" s="37" cm="1">
        <f t="array" aca="1" ref="M675" ca="1">IF(ISBLANK($F675),"",INDEX(CVCompList[Design
'[h']],_xlfn.XMATCH($F675,CVCompList[items],0)))*I675</f>
        <v>0</v>
      </c>
      <c r="N675" s="37" cm="1">
        <f t="array" aca="1" ref="N675" ca="1">IF(ISBLANK($F675),"",INDEX(CVCompList[Construction
'[h']],_xlfn.XMATCH($F675,CVCompList[items],0)))*J675</f>
        <v>0.35</v>
      </c>
      <c r="O675" s="37" cm="1">
        <f t="array" aca="1" ref="O675" ca="1">IF(ISBLANK($F675),"",INDEX(CVCompList[Debug/Tryout '[h']],_xlfn.XMATCH($F675,CVCompList[items],0)))*J675</f>
        <v>0</v>
      </c>
      <c r="P675" s="37" cm="1">
        <f t="array" aca="1" ref="P675" ca="1">IF(ISBLANK($F675),"",INDEX(CVCompList[Installation
'[h']],_xlfn.XMATCH($F675,CVCompList[items],0)))*J675</f>
        <v>0.35</v>
      </c>
      <c r="Q675" s="37" cm="1">
        <f t="array" ref="Q675">IF(ISBLANK($F675),"",INDEX(CVCompList[Start up @ Client '[h']],_xlfn.XMATCH($F675,CVCompList[items],0)))*K675</f>
        <v>0</v>
      </c>
      <c r="R675" s="37" cm="1">
        <f t="array" ref="R675">IF(ISBLANK($F675),"",INDEX(CVCompList[Materail
Rate
 '[$/qua']],_xlfn.XMATCH($F675,CVCompList[items],0)))</f>
        <v>9.5500000000000007</v>
      </c>
      <c r="S675" s="33">
        <f ca="1">M675*Drivers!$D$3</f>
        <v>0</v>
      </c>
      <c r="T675" s="33">
        <f ca="1">N675*Drivers!$D$3</f>
        <v>22.75</v>
      </c>
      <c r="U675" s="33">
        <f ca="1">O675*Drivers!$D$3</f>
        <v>0</v>
      </c>
      <c r="V675" s="33">
        <f ca="1">P675*Drivers!$D$3</f>
        <v>22.75</v>
      </c>
      <c r="W675" s="33">
        <f>Q675*Drivers!$D$3</f>
        <v>0</v>
      </c>
      <c r="X675" s="33">
        <f ca="1">R675*J675</f>
        <v>9.5500000000000007</v>
      </c>
      <c r="Y675" s="33">
        <f ca="1">SUM(S675:X675)</f>
        <v>55.05</v>
      </c>
      <c r="Z675">
        <f ca="1">S675*($L675+1)</f>
        <v>0</v>
      </c>
      <c r="AA675">
        <f ca="1">T675*($L675+1)</f>
        <v>32.987499999999997</v>
      </c>
      <c r="AB675">
        <f ca="1">U675*($L675+1)</f>
        <v>0</v>
      </c>
      <c r="AC675">
        <f ca="1">V675*($L675+1)</f>
        <v>32.987499999999997</v>
      </c>
      <c r="AD675">
        <f>W675*($L675+1)</f>
        <v>0</v>
      </c>
      <c r="AE675">
        <f ca="1">X675*(K675+1)</f>
        <v>11.9375</v>
      </c>
      <c r="AF675">
        <f ca="1">SUM(Z675:AE675)</f>
        <v>77.912499999999994</v>
      </c>
    </row>
    <row r="676" spans="1:32" s="7" customFormat="1">
      <c r="B676" s="7" t="s">
        <v>3221</v>
      </c>
      <c r="C676" s="7">
        <v>1</v>
      </c>
      <c r="D676" s="7">
        <v>1</v>
      </c>
      <c r="K676" s="18"/>
      <c r="L676" s="18"/>
      <c r="M676" s="36">
        <f ca="1">SUM(M677:M677)</f>
        <v>0</v>
      </c>
      <c r="N676" s="36">
        <f ca="1">SUM(N677:N677)</f>
        <v>0.5</v>
      </c>
      <c r="O676" s="36">
        <f ca="1">SUM(O677:O677)</f>
        <v>0</v>
      </c>
      <c r="P676" s="36">
        <f ca="1">SUM(P677:P677)</f>
        <v>0.5</v>
      </c>
      <c r="Q676" s="36">
        <f>SUM(Q677:Q677)</f>
        <v>0</v>
      </c>
      <c r="R676" s="36"/>
      <c r="S676" s="35">
        <f t="shared" ref="S676:AF676" ca="1" si="455">SUM(S677:S677)</f>
        <v>0</v>
      </c>
      <c r="T676" s="35">
        <f t="shared" ca="1" si="455"/>
        <v>32.5</v>
      </c>
      <c r="U676" s="35">
        <f t="shared" ca="1" si="455"/>
        <v>0</v>
      </c>
      <c r="V676" s="35">
        <f t="shared" ca="1" si="455"/>
        <v>32.5</v>
      </c>
      <c r="W676" s="35">
        <f t="shared" si="455"/>
        <v>0</v>
      </c>
      <c r="X676" s="35">
        <f t="shared" ca="1" si="455"/>
        <v>108.05</v>
      </c>
      <c r="Y676" s="35">
        <f t="shared" ca="1" si="455"/>
        <v>173.05</v>
      </c>
      <c r="Z676" s="7">
        <f t="shared" ca="1" si="455"/>
        <v>0</v>
      </c>
      <c r="AA676" s="7">
        <f t="shared" ca="1" si="455"/>
        <v>47.125</v>
      </c>
      <c r="AB676" s="7">
        <f t="shared" ca="1" si="455"/>
        <v>0</v>
      </c>
      <c r="AC676" s="7">
        <f t="shared" ca="1" si="455"/>
        <v>47.125</v>
      </c>
      <c r="AD676" s="7">
        <f t="shared" si="455"/>
        <v>0</v>
      </c>
      <c r="AE676" s="7">
        <f t="shared" ca="1" si="455"/>
        <v>135.0625</v>
      </c>
      <c r="AF676" s="7">
        <f t="shared" ca="1" si="455"/>
        <v>229.3125</v>
      </c>
    </row>
    <row r="677" spans="1:32">
      <c r="A677" t="str" cm="1">
        <f t="array" ref="A677">IF(ISBLANK($F677),"",INDEX(CVCompList[ID],_xlfn.XMATCH($F677,CVCompList[items],0)))</f>
        <v>CE2748</v>
      </c>
      <c r="E677">
        <v>1</v>
      </c>
      <c r="F677" t="s">
        <v>2921</v>
      </c>
      <c r="G677">
        <v>1</v>
      </c>
      <c r="H677">
        <v>1</v>
      </c>
      <c r="I677">
        <f ca="1">IF(ISBLANK(G677),"",G677*OFFSET(I677,-E677,-6))</f>
        <v>1</v>
      </c>
      <c r="J677">
        <f ca="1">IF(ISBLANK(H677),"",H677*OFFSET(J677,-E677,-6))</f>
        <v>1</v>
      </c>
      <c r="K677" s="10">
        <f>Drivers!$B$11</f>
        <v>0.25</v>
      </c>
      <c r="L677" s="10">
        <f>Drivers!$B$12</f>
        <v>0.45</v>
      </c>
      <c r="M677" s="37" cm="1">
        <f t="array" aca="1" ref="M677" ca="1">IF(ISBLANK($F677),"",INDEX(CVCompList[Design
'[h']],_xlfn.XMATCH($F677,CVCompList[items],0)))*I677</f>
        <v>0</v>
      </c>
      <c r="N677" s="37" cm="1">
        <f t="array" aca="1" ref="N677" ca="1">IF(ISBLANK($F677),"",INDEX(CVCompList[Construction
'[h']],_xlfn.XMATCH($F677,CVCompList[items],0)))*J677</f>
        <v>0.5</v>
      </c>
      <c r="O677" s="37" cm="1">
        <f t="array" aca="1" ref="O677" ca="1">IF(ISBLANK($F677),"",INDEX(CVCompList[Debug/Tryout '[h']],_xlfn.XMATCH($F677,CVCompList[items],0)))*J677</f>
        <v>0</v>
      </c>
      <c r="P677" s="37" cm="1">
        <f t="array" aca="1" ref="P677" ca="1">IF(ISBLANK($F677),"",INDEX(CVCompList[Installation
'[h']],_xlfn.XMATCH($F677,CVCompList[items],0)))*J677</f>
        <v>0.5</v>
      </c>
      <c r="Q677" s="37" cm="1">
        <f t="array" ref="Q677">IF(ISBLANK($F677),"",INDEX(CVCompList[Start up @ Client '[h']],_xlfn.XMATCH($F677,CVCompList[items],0)))*K677</f>
        <v>0</v>
      </c>
      <c r="R677" s="37" cm="1">
        <f t="array" ref="R677">IF(ISBLANK($F677),"",INDEX(CVCompList[Materail
Rate
 '[$/qua']],_xlfn.XMATCH($F677,CVCompList[items],0)))</f>
        <v>108.05</v>
      </c>
      <c r="S677" s="33">
        <f ca="1">M677*Drivers!$D$3</f>
        <v>0</v>
      </c>
      <c r="T677" s="33">
        <f ca="1">N677*Drivers!$D$3</f>
        <v>32.5</v>
      </c>
      <c r="U677" s="33">
        <f ca="1">O677*Drivers!$D$3</f>
        <v>0</v>
      </c>
      <c r="V677" s="33">
        <f ca="1">P677*Drivers!$D$3</f>
        <v>32.5</v>
      </c>
      <c r="W677" s="33">
        <f>Q677*Drivers!$D$3</f>
        <v>0</v>
      </c>
      <c r="X677" s="33">
        <f ca="1">R677*J677</f>
        <v>108.05</v>
      </c>
      <c r="Y677" s="33">
        <f ca="1">SUM(S677:X677)</f>
        <v>173.05</v>
      </c>
      <c r="Z677">
        <f ca="1">S677*($L677+1)</f>
        <v>0</v>
      </c>
      <c r="AA677">
        <f ca="1">T677*($L677+1)</f>
        <v>47.125</v>
      </c>
      <c r="AB677">
        <f ca="1">U677*($L677+1)</f>
        <v>0</v>
      </c>
      <c r="AC677">
        <f ca="1">V677*($L677+1)</f>
        <v>47.125</v>
      </c>
      <c r="AD677">
        <f>W677*($L677+1)</f>
        <v>0</v>
      </c>
      <c r="AE677">
        <f ca="1">X677*(K677+1)</f>
        <v>135.0625</v>
      </c>
      <c r="AF677">
        <f ca="1">SUM(Z677:AE677)</f>
        <v>229.3125</v>
      </c>
    </row>
    <row r="678" spans="1:32" s="7" customFormat="1">
      <c r="B678" s="7" t="s">
        <v>3222</v>
      </c>
      <c r="C678" s="7">
        <v>1</v>
      </c>
      <c r="D678" s="7">
        <v>1</v>
      </c>
      <c r="K678" s="18"/>
      <c r="L678" s="18"/>
      <c r="M678" s="36">
        <f ca="1">SUM(M679:M679)</f>
        <v>0</v>
      </c>
      <c r="N678" s="36">
        <f ca="1">SUM(N679:N679)</f>
        <v>7</v>
      </c>
      <c r="O678" s="36">
        <f ca="1">SUM(O679:O679)</f>
        <v>0</v>
      </c>
      <c r="P678" s="36">
        <f ca="1">SUM(P679:P679)</f>
        <v>7</v>
      </c>
      <c r="Q678" s="36">
        <f>SUM(Q679:Q679)</f>
        <v>0</v>
      </c>
      <c r="R678" s="36"/>
      <c r="S678" s="35">
        <f t="shared" ref="S678:AF678" ca="1" si="456">SUM(S679:S679)</f>
        <v>0</v>
      </c>
      <c r="T678" s="35">
        <f t="shared" ca="1" si="456"/>
        <v>455</v>
      </c>
      <c r="U678" s="35">
        <f t="shared" ca="1" si="456"/>
        <v>0</v>
      </c>
      <c r="V678" s="35">
        <f t="shared" ca="1" si="456"/>
        <v>455</v>
      </c>
      <c r="W678" s="35">
        <f t="shared" si="456"/>
        <v>0</v>
      </c>
      <c r="X678" s="35">
        <f t="shared" ca="1" si="456"/>
        <v>3506.3764705882354</v>
      </c>
      <c r="Y678" s="35">
        <f t="shared" ca="1" si="456"/>
        <v>4416.376470588235</v>
      </c>
      <c r="Z678" s="7">
        <f t="shared" ca="1" si="456"/>
        <v>0</v>
      </c>
      <c r="AA678" s="7">
        <f t="shared" ca="1" si="456"/>
        <v>659.75</v>
      </c>
      <c r="AB678" s="7">
        <f t="shared" ca="1" si="456"/>
        <v>0</v>
      </c>
      <c r="AC678" s="7">
        <f t="shared" ca="1" si="456"/>
        <v>659.75</v>
      </c>
      <c r="AD678" s="7">
        <f t="shared" si="456"/>
        <v>0</v>
      </c>
      <c r="AE678" s="7">
        <f t="shared" ca="1" si="456"/>
        <v>4382.9705882352946</v>
      </c>
      <c r="AF678" s="7">
        <f t="shared" ca="1" si="456"/>
        <v>5702.4705882352946</v>
      </c>
    </row>
    <row r="679" spans="1:32">
      <c r="A679" t="str" cm="1">
        <f t="array" ref="A679">IF(ISBLANK($F679),"",INDEX(CVCompList[ID],_xlfn.XMATCH($F679,CVCompList[items],0)))</f>
        <v>CE2767</v>
      </c>
      <c r="E679">
        <v>1</v>
      </c>
      <c r="F679" t="s">
        <v>2940</v>
      </c>
      <c r="G679">
        <v>1</v>
      </c>
      <c r="H679">
        <v>1</v>
      </c>
      <c r="I679">
        <f ca="1">IF(ISBLANK(G679),"",G679*OFFSET(I679,-E679,-6))</f>
        <v>1</v>
      </c>
      <c r="J679">
        <f ca="1">IF(ISBLANK(H679),"",H679*OFFSET(J679,-E679,-6))</f>
        <v>1</v>
      </c>
      <c r="K679" s="10">
        <f>Drivers!$B$11</f>
        <v>0.25</v>
      </c>
      <c r="L679" s="10">
        <f>Drivers!$B$12</f>
        <v>0.45</v>
      </c>
      <c r="M679" s="37" cm="1">
        <f t="array" aca="1" ref="M679" ca="1">IF(ISBLANK($F679),"",INDEX(CVCompList[Design
'[h']],_xlfn.XMATCH($F679,CVCompList[items],0)))*I679</f>
        <v>0</v>
      </c>
      <c r="N679" s="37" cm="1">
        <f t="array" aca="1" ref="N679" ca="1">IF(ISBLANK($F679),"",INDEX(CVCompList[Construction
'[h']],_xlfn.XMATCH($F679,CVCompList[items],0)))*J679</f>
        <v>7</v>
      </c>
      <c r="O679" s="37" cm="1">
        <f t="array" aca="1" ref="O679" ca="1">IF(ISBLANK($F679),"",INDEX(CVCompList[Debug/Tryout '[h']],_xlfn.XMATCH($F679,CVCompList[items],0)))*J679</f>
        <v>0</v>
      </c>
      <c r="P679" s="37" cm="1">
        <f t="array" aca="1" ref="P679" ca="1">IF(ISBLANK($F679),"",INDEX(CVCompList[Installation
'[h']],_xlfn.XMATCH($F679,CVCompList[items],0)))*J679</f>
        <v>7</v>
      </c>
      <c r="Q679" s="37" cm="1">
        <f t="array" ref="Q679">IF(ISBLANK($F679),"",INDEX(CVCompList[Start up @ Client '[h']],_xlfn.XMATCH($F679,CVCompList[items],0)))*K679</f>
        <v>0</v>
      </c>
      <c r="R679" s="37" cm="1">
        <f t="array" ref="R679">IF(ISBLANK($F679),"",INDEX(CVCompList[Materail
Rate
 '[$/qua']],_xlfn.XMATCH($F679,CVCompList[items],0)))</f>
        <v>3506.3764705882354</v>
      </c>
      <c r="S679" s="33">
        <f ca="1">M679*Drivers!$D$3</f>
        <v>0</v>
      </c>
      <c r="T679" s="33">
        <f ca="1">N679*Drivers!$D$3</f>
        <v>455</v>
      </c>
      <c r="U679" s="33">
        <f ca="1">O679*Drivers!$D$3</f>
        <v>0</v>
      </c>
      <c r="V679" s="33">
        <f ca="1">P679*Drivers!$D$3</f>
        <v>455</v>
      </c>
      <c r="W679" s="33">
        <f>Q679*Drivers!$D$3</f>
        <v>0</v>
      </c>
      <c r="X679" s="33">
        <f ca="1">R679*J679</f>
        <v>3506.3764705882354</v>
      </c>
      <c r="Y679" s="33">
        <f ca="1">SUM(S679:X679)</f>
        <v>4416.376470588235</v>
      </c>
      <c r="Z679">
        <f ca="1">S679*($L679+1)</f>
        <v>0</v>
      </c>
      <c r="AA679">
        <f ca="1">T679*($L679+1)</f>
        <v>659.75</v>
      </c>
      <c r="AB679">
        <f ca="1">U679*($L679+1)</f>
        <v>0</v>
      </c>
      <c r="AC679">
        <f ca="1">V679*($L679+1)</f>
        <v>659.75</v>
      </c>
      <c r="AD679">
        <f>W679*($L679+1)</f>
        <v>0</v>
      </c>
      <c r="AE679">
        <f ca="1">X679*(K679+1)</f>
        <v>4382.9705882352946</v>
      </c>
      <c r="AF679">
        <f ca="1">SUM(Z679:AE679)</f>
        <v>5702.4705882352946</v>
      </c>
    </row>
    <row r="680" spans="1:32" s="7" customFormat="1">
      <c r="B680" s="7" t="s">
        <v>3223</v>
      </c>
      <c r="C680" s="7">
        <v>1</v>
      </c>
      <c r="D680" s="7">
        <v>1</v>
      </c>
      <c r="K680" s="18"/>
      <c r="L680" s="18"/>
      <c r="M680" s="36">
        <f ca="1">SUM(M681:M681)</f>
        <v>0</v>
      </c>
      <c r="N680" s="36">
        <f ca="1">SUM(N681:N681)</f>
        <v>10</v>
      </c>
      <c r="O680" s="36">
        <f ca="1">SUM(O681:O681)</f>
        <v>0</v>
      </c>
      <c r="P680" s="36">
        <f ca="1">SUM(P681:P681)</f>
        <v>10</v>
      </c>
      <c r="Q680" s="36">
        <f>SUM(Q681:Q681)</f>
        <v>0</v>
      </c>
      <c r="R680" s="36"/>
      <c r="S680" s="35">
        <f t="shared" ref="S680:AF680" ca="1" si="457">SUM(S681:S681)</f>
        <v>0</v>
      </c>
      <c r="T680" s="35">
        <f t="shared" ca="1" si="457"/>
        <v>650</v>
      </c>
      <c r="U680" s="35">
        <f t="shared" ca="1" si="457"/>
        <v>0</v>
      </c>
      <c r="V680" s="35">
        <f t="shared" ca="1" si="457"/>
        <v>650</v>
      </c>
      <c r="W680" s="35">
        <f t="shared" si="457"/>
        <v>0</v>
      </c>
      <c r="X680" s="35">
        <f t="shared" ca="1" si="457"/>
        <v>0</v>
      </c>
      <c r="Y680" s="35">
        <f t="shared" ca="1" si="457"/>
        <v>1300</v>
      </c>
      <c r="Z680" s="7">
        <f t="shared" ca="1" si="457"/>
        <v>0</v>
      </c>
      <c r="AA680" s="7">
        <f t="shared" ca="1" si="457"/>
        <v>942.5</v>
      </c>
      <c r="AB680" s="7">
        <f t="shared" ca="1" si="457"/>
        <v>0</v>
      </c>
      <c r="AC680" s="7">
        <f t="shared" ca="1" si="457"/>
        <v>942.5</v>
      </c>
      <c r="AD680" s="7">
        <f t="shared" si="457"/>
        <v>0</v>
      </c>
      <c r="AE680" s="7">
        <f t="shared" ca="1" si="457"/>
        <v>0</v>
      </c>
      <c r="AF680" s="7">
        <f t="shared" ca="1" si="457"/>
        <v>1885</v>
      </c>
    </row>
    <row r="681" spans="1:32">
      <c r="A681" t="str" cm="1">
        <f t="array" ref="A681">IF(ISBLANK($F681),"",INDEX(CVCompList[ID],_xlfn.XMATCH($F681,CVCompList[items],0)))</f>
        <v>CE2836</v>
      </c>
      <c r="E681">
        <v>1</v>
      </c>
      <c r="F681" t="s">
        <v>3008</v>
      </c>
      <c r="G681">
        <v>1</v>
      </c>
      <c r="H681">
        <v>1</v>
      </c>
      <c r="I681">
        <f ca="1">IF(ISBLANK(G681),"",G681*OFFSET(I681,-E681,-6))</f>
        <v>1</v>
      </c>
      <c r="J681">
        <f ca="1">IF(ISBLANK(H681),"",H681*OFFSET(J681,-E681,-6))</f>
        <v>1</v>
      </c>
      <c r="K681" s="10">
        <f>Drivers!$B$11</f>
        <v>0.25</v>
      </c>
      <c r="L681" s="10">
        <f>Drivers!$B$12</f>
        <v>0.45</v>
      </c>
      <c r="M681" s="37" cm="1">
        <f t="array" aca="1" ref="M681" ca="1">IF(ISBLANK($F681),"",INDEX(CVCompList[Design
'[h']],_xlfn.XMATCH($F681,CVCompList[items],0)))*I681</f>
        <v>0</v>
      </c>
      <c r="N681" s="37" cm="1">
        <f t="array" aca="1" ref="N681" ca="1">IF(ISBLANK($F681),"",INDEX(CVCompList[Construction
'[h']],_xlfn.XMATCH($F681,CVCompList[items],0)))*J681</f>
        <v>10</v>
      </c>
      <c r="O681" s="37" cm="1">
        <f t="array" aca="1" ref="O681" ca="1">IF(ISBLANK($F681),"",INDEX(CVCompList[Debug/Tryout '[h']],_xlfn.XMATCH($F681,CVCompList[items],0)))*J681</f>
        <v>0</v>
      </c>
      <c r="P681" s="37" cm="1">
        <f t="array" aca="1" ref="P681" ca="1">IF(ISBLANK($F681),"",INDEX(CVCompList[Installation
'[h']],_xlfn.XMATCH($F681,CVCompList[items],0)))*J681</f>
        <v>10</v>
      </c>
      <c r="Q681" s="37" cm="1">
        <f t="array" ref="Q681">IF(ISBLANK($F681),"",INDEX(CVCompList[Start up @ Client '[h']],_xlfn.XMATCH($F681,CVCompList[items],0)))*K681</f>
        <v>0</v>
      </c>
      <c r="R681" s="37" cm="1">
        <f t="array" ref="R681">IF(ISBLANK($F681),"",INDEX(CVCompList[Materail
Rate
 '[$/qua']],_xlfn.XMATCH($F681,CVCompList[items],0)))</f>
        <v>0</v>
      </c>
      <c r="S681" s="33">
        <f ca="1">M681*Drivers!$D$3</f>
        <v>0</v>
      </c>
      <c r="T681" s="33">
        <f ca="1">N681*Drivers!$D$3</f>
        <v>650</v>
      </c>
      <c r="U681" s="33">
        <f ca="1">O681*Drivers!$D$3</f>
        <v>0</v>
      </c>
      <c r="V681" s="33">
        <f ca="1">P681*Drivers!$D$3</f>
        <v>650</v>
      </c>
      <c r="W681" s="33">
        <f>Q681*Drivers!$D$3</f>
        <v>0</v>
      </c>
      <c r="X681" s="33">
        <f ca="1">R681*J681</f>
        <v>0</v>
      </c>
      <c r="Y681" s="33">
        <f ca="1">SUM(S681:X681)</f>
        <v>1300</v>
      </c>
      <c r="Z681">
        <f ca="1">S681*($L681+1)</f>
        <v>0</v>
      </c>
      <c r="AA681">
        <f ca="1">T681*($L681+1)</f>
        <v>942.5</v>
      </c>
      <c r="AB681">
        <f ca="1">U681*($L681+1)</f>
        <v>0</v>
      </c>
      <c r="AC681">
        <f ca="1">V681*($L681+1)</f>
        <v>942.5</v>
      </c>
      <c r="AD681">
        <f>W681*($L681+1)</f>
        <v>0</v>
      </c>
      <c r="AE681">
        <f ca="1">X681*(K681+1)</f>
        <v>0</v>
      </c>
      <c r="AF681">
        <f ca="1">SUM(Z681:AE681)</f>
        <v>1885</v>
      </c>
    </row>
    <row r="682" spans="1:32" s="7" customFormat="1">
      <c r="B682" s="7" t="s">
        <v>3224</v>
      </c>
      <c r="C682" s="7">
        <v>1</v>
      </c>
      <c r="D682" s="7">
        <v>1</v>
      </c>
      <c r="K682" s="18"/>
      <c r="L682" s="18"/>
      <c r="M682" s="36">
        <f ca="1">SUM(M683:M683)</f>
        <v>0</v>
      </c>
      <c r="N682" s="36">
        <f ca="1">SUM(N683:N683)</f>
        <v>0.5</v>
      </c>
      <c r="O682" s="36">
        <f ca="1">SUM(O683:O683)</f>
        <v>0</v>
      </c>
      <c r="P682" s="36">
        <f ca="1">SUM(P683:P683)</f>
        <v>0.5</v>
      </c>
      <c r="Q682" s="36">
        <f>SUM(Q683:Q683)</f>
        <v>0</v>
      </c>
      <c r="R682" s="36"/>
      <c r="S682" s="35">
        <f t="shared" ref="S682:AF682" ca="1" si="458">SUM(S683:S683)</f>
        <v>0</v>
      </c>
      <c r="T682" s="35">
        <f t="shared" ca="1" si="458"/>
        <v>32.5</v>
      </c>
      <c r="U682" s="35">
        <f t="shared" ca="1" si="458"/>
        <v>0</v>
      </c>
      <c r="V682" s="35">
        <f t="shared" ca="1" si="458"/>
        <v>32.5</v>
      </c>
      <c r="W682" s="35">
        <f t="shared" si="458"/>
        <v>0</v>
      </c>
      <c r="X682" s="35">
        <f t="shared" ca="1" si="458"/>
        <v>675</v>
      </c>
      <c r="Y682" s="35">
        <f t="shared" ca="1" si="458"/>
        <v>740</v>
      </c>
      <c r="Z682" s="7">
        <f t="shared" ca="1" si="458"/>
        <v>0</v>
      </c>
      <c r="AA682" s="7">
        <f t="shared" ca="1" si="458"/>
        <v>47.125</v>
      </c>
      <c r="AB682" s="7">
        <f t="shared" ca="1" si="458"/>
        <v>0</v>
      </c>
      <c r="AC682" s="7">
        <f t="shared" ca="1" si="458"/>
        <v>47.125</v>
      </c>
      <c r="AD682" s="7">
        <f t="shared" si="458"/>
        <v>0</v>
      </c>
      <c r="AE682" s="7">
        <f t="shared" ca="1" si="458"/>
        <v>843.75</v>
      </c>
      <c r="AF682" s="7">
        <f t="shared" ca="1" si="458"/>
        <v>938</v>
      </c>
    </row>
    <row r="683" spans="1:32">
      <c r="A683" t="str" cm="1">
        <f t="array" ref="A683">IF(ISBLANK($F683),"",INDEX(CVCompList[ID],_xlfn.XMATCH($F683,CVCompList[items],0)))</f>
        <v>CE2769</v>
      </c>
      <c r="E683">
        <v>1</v>
      </c>
      <c r="F683" t="s">
        <v>2942</v>
      </c>
      <c r="G683">
        <v>1</v>
      </c>
      <c r="H683">
        <v>1</v>
      </c>
      <c r="I683">
        <f ca="1">IF(ISBLANK(G683),"",G683*OFFSET(I683,-E683,-6))</f>
        <v>1</v>
      </c>
      <c r="J683">
        <f ca="1">IF(ISBLANK(H683),"",H683*OFFSET(J683,-E683,-6))</f>
        <v>1</v>
      </c>
      <c r="K683" s="10">
        <f>Drivers!$B$11</f>
        <v>0.25</v>
      </c>
      <c r="L683" s="10">
        <f>Drivers!$B$12</f>
        <v>0.45</v>
      </c>
      <c r="M683" s="37" cm="1">
        <f t="array" aca="1" ref="M683" ca="1">IF(ISBLANK($F683),"",INDEX(CVCompList[Design
'[h']],_xlfn.XMATCH($F683,CVCompList[items],0)))*I683</f>
        <v>0</v>
      </c>
      <c r="N683" s="37" cm="1">
        <f t="array" aca="1" ref="N683" ca="1">IF(ISBLANK($F683),"",INDEX(CVCompList[Construction
'[h']],_xlfn.XMATCH($F683,CVCompList[items],0)))*J683</f>
        <v>0.5</v>
      </c>
      <c r="O683" s="37" cm="1">
        <f t="array" aca="1" ref="O683" ca="1">IF(ISBLANK($F683),"",INDEX(CVCompList[Debug/Tryout '[h']],_xlfn.XMATCH($F683,CVCompList[items],0)))*J683</f>
        <v>0</v>
      </c>
      <c r="P683" s="37" cm="1">
        <f t="array" aca="1" ref="P683" ca="1">IF(ISBLANK($F683),"",INDEX(CVCompList[Installation
'[h']],_xlfn.XMATCH($F683,CVCompList[items],0)))*J683</f>
        <v>0.5</v>
      </c>
      <c r="Q683" s="37" cm="1">
        <f t="array" ref="Q683">IF(ISBLANK($F683),"",INDEX(CVCompList[Start up @ Client '[h']],_xlfn.XMATCH($F683,CVCompList[items],0)))*K683</f>
        <v>0</v>
      </c>
      <c r="R683" s="37" cm="1">
        <f t="array" ref="R683">IF(ISBLANK($F683),"",INDEX(CVCompList[Materail
Rate
 '[$/qua']],_xlfn.XMATCH($F683,CVCompList[items],0)))</f>
        <v>675</v>
      </c>
      <c r="S683" s="33">
        <f ca="1">M683*Drivers!$D$3</f>
        <v>0</v>
      </c>
      <c r="T683" s="33">
        <f ca="1">N683*Drivers!$D$3</f>
        <v>32.5</v>
      </c>
      <c r="U683" s="33">
        <f ca="1">O683*Drivers!$D$3</f>
        <v>0</v>
      </c>
      <c r="V683" s="33">
        <f ca="1">P683*Drivers!$D$3</f>
        <v>32.5</v>
      </c>
      <c r="W683" s="33">
        <f>Q683*Drivers!$D$3</f>
        <v>0</v>
      </c>
      <c r="X683" s="33">
        <f ca="1">R683*J683</f>
        <v>675</v>
      </c>
      <c r="Y683" s="33">
        <f ca="1">SUM(S683:X683)</f>
        <v>740</v>
      </c>
      <c r="Z683">
        <f ca="1">S683*($L683+1)</f>
        <v>0</v>
      </c>
      <c r="AA683">
        <f ca="1">T683*($L683+1)</f>
        <v>47.125</v>
      </c>
      <c r="AB683">
        <f ca="1">U683*($L683+1)</f>
        <v>0</v>
      </c>
      <c r="AC683">
        <f ca="1">V683*($L683+1)</f>
        <v>47.125</v>
      </c>
      <c r="AD683">
        <f>W683*($L683+1)</f>
        <v>0</v>
      </c>
      <c r="AE683">
        <f ca="1">X683*(K683+1)</f>
        <v>843.75</v>
      </c>
      <c r="AF683">
        <f ca="1">SUM(Z683:AE683)</f>
        <v>938</v>
      </c>
    </row>
    <row r="684" spans="1:32" s="7" customFormat="1">
      <c r="B684" s="7" t="s">
        <v>3225</v>
      </c>
      <c r="C684" s="7">
        <v>1</v>
      </c>
      <c r="D684" s="7">
        <v>1</v>
      </c>
      <c r="K684" s="18"/>
      <c r="L684" s="18"/>
      <c r="M684" s="36">
        <f ca="1">SUM(M685:M685)</f>
        <v>0</v>
      </c>
      <c r="N684" s="36">
        <f ca="1">SUM(N685:N685)</f>
        <v>9</v>
      </c>
      <c r="O684" s="36">
        <f ca="1">SUM(O685:O685)</f>
        <v>0</v>
      </c>
      <c r="P684" s="36">
        <f ca="1">SUM(P685:P685)</f>
        <v>9</v>
      </c>
      <c r="Q684" s="36">
        <f>SUM(Q685:Q685)</f>
        <v>0</v>
      </c>
      <c r="R684" s="36"/>
      <c r="S684" s="35">
        <f t="shared" ref="S684:AF684" ca="1" si="459">SUM(S685:S685)</f>
        <v>0</v>
      </c>
      <c r="T684" s="35">
        <f t="shared" ca="1" si="459"/>
        <v>585</v>
      </c>
      <c r="U684" s="35">
        <f t="shared" ca="1" si="459"/>
        <v>0</v>
      </c>
      <c r="V684" s="35">
        <f t="shared" ca="1" si="459"/>
        <v>585</v>
      </c>
      <c r="W684" s="35">
        <f t="shared" si="459"/>
        <v>0</v>
      </c>
      <c r="X684" s="35">
        <f t="shared" ca="1" si="459"/>
        <v>0</v>
      </c>
      <c r="Y684" s="35">
        <f t="shared" ca="1" si="459"/>
        <v>1170</v>
      </c>
      <c r="Z684" s="7">
        <f t="shared" ca="1" si="459"/>
        <v>0</v>
      </c>
      <c r="AA684" s="7">
        <f t="shared" ca="1" si="459"/>
        <v>848.25</v>
      </c>
      <c r="AB684" s="7">
        <f t="shared" ca="1" si="459"/>
        <v>0</v>
      </c>
      <c r="AC684" s="7">
        <f t="shared" ca="1" si="459"/>
        <v>848.25</v>
      </c>
      <c r="AD684" s="7">
        <f t="shared" si="459"/>
        <v>0</v>
      </c>
      <c r="AE684" s="7">
        <f t="shared" ca="1" si="459"/>
        <v>0</v>
      </c>
      <c r="AF684" s="7">
        <f t="shared" ca="1" si="459"/>
        <v>1696.5</v>
      </c>
    </row>
    <row r="685" spans="1:32">
      <c r="A685" t="str" cm="1">
        <f t="array" ref="A685">IF(ISBLANK($F685),"",INDEX(CVCompList[ID],_xlfn.XMATCH($F685,CVCompList[items],0)))</f>
        <v>CE2772</v>
      </c>
      <c r="E685">
        <v>1</v>
      </c>
      <c r="F685" t="s">
        <v>2945</v>
      </c>
      <c r="G685">
        <v>1</v>
      </c>
      <c r="H685">
        <v>1</v>
      </c>
      <c r="I685">
        <f ca="1">IF(ISBLANK(G685),"",G685*OFFSET(I685,-E685,-6))</f>
        <v>1</v>
      </c>
      <c r="J685">
        <f ca="1">IF(ISBLANK(H685),"",H685*OFFSET(J685,-E685,-6))</f>
        <v>1</v>
      </c>
      <c r="K685" s="10">
        <f>Drivers!$B$11</f>
        <v>0.25</v>
      </c>
      <c r="L685" s="10">
        <f>Drivers!$B$12</f>
        <v>0.45</v>
      </c>
      <c r="M685" s="37" cm="1">
        <f t="array" aca="1" ref="M685" ca="1">IF(ISBLANK($F685),"",INDEX(CVCompList[Design
'[h']],_xlfn.XMATCH($F685,CVCompList[items],0)))*I685</f>
        <v>0</v>
      </c>
      <c r="N685" s="37" cm="1">
        <f t="array" aca="1" ref="N685" ca="1">IF(ISBLANK($F685),"",INDEX(CVCompList[Construction
'[h']],_xlfn.XMATCH($F685,CVCompList[items],0)))*J685</f>
        <v>9</v>
      </c>
      <c r="O685" s="37" cm="1">
        <f t="array" aca="1" ref="O685" ca="1">IF(ISBLANK($F685),"",INDEX(CVCompList[Debug/Tryout '[h']],_xlfn.XMATCH($F685,CVCompList[items],0)))*J685</f>
        <v>0</v>
      </c>
      <c r="P685" s="37" cm="1">
        <f t="array" aca="1" ref="P685" ca="1">IF(ISBLANK($F685),"",INDEX(CVCompList[Installation
'[h']],_xlfn.XMATCH($F685,CVCompList[items],0)))*J685</f>
        <v>9</v>
      </c>
      <c r="Q685" s="37" cm="1">
        <f t="array" ref="Q685">IF(ISBLANK($F685),"",INDEX(CVCompList[Start up @ Client '[h']],_xlfn.XMATCH($F685,CVCompList[items],0)))*K685</f>
        <v>0</v>
      </c>
      <c r="R685" s="37" cm="1">
        <f t="array" ref="R685">IF(ISBLANK($F685),"",INDEX(CVCompList[Materail
Rate
 '[$/qua']],_xlfn.XMATCH($F685,CVCompList[items],0)))</f>
        <v>0</v>
      </c>
      <c r="S685" s="33">
        <f ca="1">M685*Drivers!$D$3</f>
        <v>0</v>
      </c>
      <c r="T685" s="33">
        <f ca="1">N685*Drivers!$D$3</f>
        <v>585</v>
      </c>
      <c r="U685" s="33">
        <f ca="1">O685*Drivers!$D$3</f>
        <v>0</v>
      </c>
      <c r="V685" s="33">
        <f ca="1">P685*Drivers!$D$3</f>
        <v>585</v>
      </c>
      <c r="W685" s="33">
        <f>Q685*Drivers!$D$3</f>
        <v>0</v>
      </c>
      <c r="X685" s="33">
        <f ca="1">R685*J685</f>
        <v>0</v>
      </c>
      <c r="Y685" s="33">
        <f ca="1">SUM(S685:X685)</f>
        <v>1170</v>
      </c>
      <c r="Z685">
        <f ca="1">S685*($L685+1)</f>
        <v>0</v>
      </c>
      <c r="AA685">
        <f ca="1">T685*($L685+1)</f>
        <v>848.25</v>
      </c>
      <c r="AB685">
        <f ca="1">U685*($L685+1)</f>
        <v>0</v>
      </c>
      <c r="AC685">
        <f ca="1">V685*($L685+1)</f>
        <v>848.25</v>
      </c>
      <c r="AD685">
        <f>W685*($L685+1)</f>
        <v>0</v>
      </c>
      <c r="AE685">
        <f ca="1">X685*(K685+1)</f>
        <v>0</v>
      </c>
      <c r="AF685">
        <f ca="1">SUM(Z685:AE685)</f>
        <v>1696.5</v>
      </c>
    </row>
    <row r="686" spans="1:32" s="7" customFormat="1">
      <c r="B686" s="7" t="s">
        <v>3226</v>
      </c>
      <c r="C686" s="7">
        <v>1</v>
      </c>
      <c r="D686" s="7">
        <v>1</v>
      </c>
      <c r="K686" s="18"/>
      <c r="L686" s="18"/>
      <c r="M686" s="36">
        <f ca="1">SUM(M687:M687)</f>
        <v>0</v>
      </c>
      <c r="N686" s="36">
        <f ca="1">SUM(N687:N687)</f>
        <v>18.5</v>
      </c>
      <c r="O686" s="36">
        <f ca="1">SUM(O687:O687)</f>
        <v>0</v>
      </c>
      <c r="P686" s="36">
        <f ca="1">SUM(P687:P687)</f>
        <v>18.5</v>
      </c>
      <c r="Q686" s="36">
        <f>SUM(Q687:Q687)</f>
        <v>0</v>
      </c>
      <c r="R686" s="36"/>
      <c r="S686" s="35">
        <f t="shared" ref="S686:AF686" ca="1" si="460">SUM(S687:S687)</f>
        <v>0</v>
      </c>
      <c r="T686" s="35">
        <f t="shared" ca="1" si="460"/>
        <v>1202.5</v>
      </c>
      <c r="U686" s="35">
        <f t="shared" ca="1" si="460"/>
        <v>0</v>
      </c>
      <c r="V686" s="35">
        <f t="shared" ca="1" si="460"/>
        <v>1202.5</v>
      </c>
      <c r="W686" s="35">
        <f t="shared" si="460"/>
        <v>0</v>
      </c>
      <c r="X686" s="35">
        <f t="shared" ca="1" si="460"/>
        <v>0</v>
      </c>
      <c r="Y686" s="35">
        <f t="shared" ca="1" si="460"/>
        <v>2405</v>
      </c>
      <c r="Z686" s="7">
        <f t="shared" ca="1" si="460"/>
        <v>0</v>
      </c>
      <c r="AA686" s="7">
        <f t="shared" ca="1" si="460"/>
        <v>1743.625</v>
      </c>
      <c r="AB686" s="7">
        <f t="shared" ca="1" si="460"/>
        <v>0</v>
      </c>
      <c r="AC686" s="7">
        <f t="shared" ca="1" si="460"/>
        <v>1743.625</v>
      </c>
      <c r="AD686" s="7">
        <f t="shared" si="460"/>
        <v>0</v>
      </c>
      <c r="AE686" s="7">
        <f t="shared" ca="1" si="460"/>
        <v>0</v>
      </c>
      <c r="AF686" s="7">
        <f t="shared" ca="1" si="460"/>
        <v>3487.25</v>
      </c>
    </row>
    <row r="687" spans="1:32">
      <c r="A687" t="str" cm="1">
        <f t="array" ref="A687">IF(ISBLANK($F687),"",INDEX(CVCompList[ID],_xlfn.XMATCH($F687,CVCompList[items],0)))</f>
        <v>CE2880</v>
      </c>
      <c r="E687">
        <v>1</v>
      </c>
      <c r="F687" t="s">
        <v>3052</v>
      </c>
      <c r="G687">
        <v>1</v>
      </c>
      <c r="H687">
        <v>1</v>
      </c>
      <c r="I687">
        <f ca="1">IF(ISBLANK(G687),"",G687*OFFSET(I687,-E687,-6))</f>
        <v>1</v>
      </c>
      <c r="J687">
        <f ca="1">IF(ISBLANK(H687),"",H687*OFFSET(J687,-E687,-6))</f>
        <v>1</v>
      </c>
      <c r="K687" s="10">
        <f>Drivers!$B$11</f>
        <v>0.25</v>
      </c>
      <c r="L687" s="10">
        <f>Drivers!$B$12</f>
        <v>0.45</v>
      </c>
      <c r="M687" s="37" cm="1">
        <f t="array" aca="1" ref="M687" ca="1">IF(ISBLANK($F687),"",INDEX(CVCompList[Design
'[h']],_xlfn.XMATCH($F687,CVCompList[items],0)))*I687</f>
        <v>0</v>
      </c>
      <c r="N687" s="37" cm="1">
        <f t="array" aca="1" ref="N687" ca="1">IF(ISBLANK($F687),"",INDEX(CVCompList[Construction
'[h']],_xlfn.XMATCH($F687,CVCompList[items],0)))*J687</f>
        <v>18.5</v>
      </c>
      <c r="O687" s="37" cm="1">
        <f t="array" aca="1" ref="O687" ca="1">IF(ISBLANK($F687),"",INDEX(CVCompList[Debug/Tryout '[h']],_xlfn.XMATCH($F687,CVCompList[items],0)))*J687</f>
        <v>0</v>
      </c>
      <c r="P687" s="37" cm="1">
        <f t="array" aca="1" ref="P687" ca="1">IF(ISBLANK($F687),"",INDEX(CVCompList[Installation
'[h']],_xlfn.XMATCH($F687,CVCompList[items],0)))*J687</f>
        <v>18.5</v>
      </c>
      <c r="Q687" s="37" cm="1">
        <f t="array" ref="Q687">IF(ISBLANK($F687),"",INDEX(CVCompList[Start up @ Client '[h']],_xlfn.XMATCH($F687,CVCompList[items],0)))*K687</f>
        <v>0</v>
      </c>
      <c r="R687" s="37" cm="1">
        <f t="array" ref="R687">IF(ISBLANK($F687),"",INDEX(CVCompList[Materail
Rate
 '[$/qua']],_xlfn.XMATCH($F687,CVCompList[items],0)))</f>
        <v>0</v>
      </c>
      <c r="S687" s="33">
        <f ca="1">M687*Drivers!$D$3</f>
        <v>0</v>
      </c>
      <c r="T687" s="33">
        <f ca="1">N687*Drivers!$D$3</f>
        <v>1202.5</v>
      </c>
      <c r="U687" s="33">
        <f ca="1">O687*Drivers!$D$3</f>
        <v>0</v>
      </c>
      <c r="V687" s="33">
        <f ca="1">P687*Drivers!$D$3</f>
        <v>1202.5</v>
      </c>
      <c r="W687" s="33">
        <f>Q687*Drivers!$D$3</f>
        <v>0</v>
      </c>
      <c r="X687" s="33">
        <f ca="1">R687*J687</f>
        <v>0</v>
      </c>
      <c r="Y687" s="33">
        <f ca="1">SUM(S687:X687)</f>
        <v>2405</v>
      </c>
      <c r="Z687">
        <f ca="1">S687*($L687+1)</f>
        <v>0</v>
      </c>
      <c r="AA687">
        <f ca="1">T687*($L687+1)</f>
        <v>1743.625</v>
      </c>
      <c r="AB687">
        <f ca="1">U687*($L687+1)</f>
        <v>0</v>
      </c>
      <c r="AC687">
        <f ca="1">V687*($L687+1)</f>
        <v>1743.625</v>
      </c>
      <c r="AD687">
        <f>W687*($L687+1)</f>
        <v>0</v>
      </c>
      <c r="AE687">
        <f ca="1">X687*(K687+1)</f>
        <v>0</v>
      </c>
      <c r="AF687">
        <f ca="1">SUM(Z687:AE687)</f>
        <v>3487.25</v>
      </c>
    </row>
    <row r="688" spans="1:32" s="7" customFormat="1">
      <c r="B688" s="7" t="s">
        <v>3227</v>
      </c>
      <c r="C688" s="7">
        <v>1</v>
      </c>
      <c r="D688" s="7">
        <v>1</v>
      </c>
      <c r="K688" s="18"/>
      <c r="L688" s="18"/>
      <c r="M688" s="36">
        <f ca="1">SUM(M689:M689)</f>
        <v>0</v>
      </c>
      <c r="N688" s="36">
        <f ca="1">SUM(N689:N689)</f>
        <v>0.5</v>
      </c>
      <c r="O688" s="36">
        <f ca="1">SUM(O689:O689)</f>
        <v>0</v>
      </c>
      <c r="P688" s="36">
        <f ca="1">SUM(P689:P689)</f>
        <v>0.5</v>
      </c>
      <c r="Q688" s="36">
        <f>SUM(Q689:Q689)</f>
        <v>0</v>
      </c>
      <c r="R688" s="36"/>
      <c r="S688" s="35">
        <f t="shared" ref="S688:AF688" ca="1" si="461">SUM(S689:S689)</f>
        <v>0</v>
      </c>
      <c r="T688" s="35">
        <f t="shared" ca="1" si="461"/>
        <v>32.5</v>
      </c>
      <c r="U688" s="35">
        <f t="shared" ca="1" si="461"/>
        <v>0</v>
      </c>
      <c r="V688" s="35">
        <f t="shared" ca="1" si="461"/>
        <v>32.5</v>
      </c>
      <c r="W688" s="35">
        <f t="shared" si="461"/>
        <v>0</v>
      </c>
      <c r="X688" s="35">
        <f t="shared" ca="1" si="461"/>
        <v>32.5</v>
      </c>
      <c r="Y688" s="35">
        <f t="shared" ca="1" si="461"/>
        <v>97.5</v>
      </c>
      <c r="Z688" s="7">
        <f t="shared" ca="1" si="461"/>
        <v>0</v>
      </c>
      <c r="AA688" s="7">
        <f t="shared" ca="1" si="461"/>
        <v>47.125</v>
      </c>
      <c r="AB688" s="7">
        <f t="shared" ca="1" si="461"/>
        <v>0</v>
      </c>
      <c r="AC688" s="7">
        <f t="shared" ca="1" si="461"/>
        <v>47.125</v>
      </c>
      <c r="AD688" s="7">
        <f t="shared" si="461"/>
        <v>0</v>
      </c>
      <c r="AE688" s="7">
        <f t="shared" ca="1" si="461"/>
        <v>40.625</v>
      </c>
      <c r="AF688" s="7">
        <f t="shared" ca="1" si="461"/>
        <v>134.875</v>
      </c>
    </row>
    <row r="689" spans="1:32">
      <c r="A689" t="str" cm="1">
        <f t="array" ref="A689">IF(ISBLANK($F689),"",INDEX(CVCompList[ID],_xlfn.XMATCH($F689,CVCompList[items],0)))</f>
        <v>CE2773</v>
      </c>
      <c r="E689">
        <v>1</v>
      </c>
      <c r="F689" t="s">
        <v>2946</v>
      </c>
      <c r="G689">
        <v>1</v>
      </c>
      <c r="H689">
        <v>1</v>
      </c>
      <c r="I689">
        <f ca="1">IF(ISBLANK(G689),"",G689*OFFSET(I689,-E689,-6))</f>
        <v>1</v>
      </c>
      <c r="J689">
        <f ca="1">IF(ISBLANK(H689),"",H689*OFFSET(J689,-E689,-6))</f>
        <v>1</v>
      </c>
      <c r="K689" s="10">
        <f>Drivers!$B$11</f>
        <v>0.25</v>
      </c>
      <c r="L689" s="10">
        <f>Drivers!$B$12</f>
        <v>0.45</v>
      </c>
      <c r="M689" s="37" cm="1">
        <f t="array" aca="1" ref="M689" ca="1">IF(ISBLANK($F689),"",INDEX(CVCompList[Design
'[h']],_xlfn.XMATCH($F689,CVCompList[items],0)))*I689</f>
        <v>0</v>
      </c>
      <c r="N689" s="37" cm="1">
        <f t="array" aca="1" ref="N689" ca="1">IF(ISBLANK($F689),"",INDEX(CVCompList[Construction
'[h']],_xlfn.XMATCH($F689,CVCompList[items],0)))*J689</f>
        <v>0.5</v>
      </c>
      <c r="O689" s="37" cm="1">
        <f t="array" aca="1" ref="O689" ca="1">IF(ISBLANK($F689),"",INDEX(CVCompList[Debug/Tryout '[h']],_xlfn.XMATCH($F689,CVCompList[items],0)))*J689</f>
        <v>0</v>
      </c>
      <c r="P689" s="37" cm="1">
        <f t="array" aca="1" ref="P689" ca="1">IF(ISBLANK($F689),"",INDEX(CVCompList[Installation
'[h']],_xlfn.XMATCH($F689,CVCompList[items],0)))*J689</f>
        <v>0.5</v>
      </c>
      <c r="Q689" s="37" cm="1">
        <f t="array" ref="Q689">IF(ISBLANK($F689),"",INDEX(CVCompList[Start up @ Client '[h']],_xlfn.XMATCH($F689,CVCompList[items],0)))*K689</f>
        <v>0</v>
      </c>
      <c r="R689" s="37" cm="1">
        <f t="array" ref="R689">IF(ISBLANK($F689),"",INDEX(CVCompList[Materail
Rate
 '[$/qua']],_xlfn.XMATCH($F689,CVCompList[items],0)))</f>
        <v>32.5</v>
      </c>
      <c r="S689" s="33">
        <f ca="1">M689*Drivers!$D$3</f>
        <v>0</v>
      </c>
      <c r="T689" s="33">
        <f ca="1">N689*Drivers!$D$3</f>
        <v>32.5</v>
      </c>
      <c r="U689" s="33">
        <f ca="1">O689*Drivers!$D$3</f>
        <v>0</v>
      </c>
      <c r="V689" s="33">
        <f ca="1">P689*Drivers!$D$3</f>
        <v>32.5</v>
      </c>
      <c r="W689" s="33">
        <f>Q689*Drivers!$D$3</f>
        <v>0</v>
      </c>
      <c r="X689" s="33">
        <f ca="1">R689*J689</f>
        <v>32.5</v>
      </c>
      <c r="Y689" s="33">
        <f ca="1">SUM(S689:X689)</f>
        <v>97.5</v>
      </c>
      <c r="Z689">
        <f ca="1">S689*($L689+1)</f>
        <v>0</v>
      </c>
      <c r="AA689">
        <f ca="1">T689*($L689+1)</f>
        <v>47.125</v>
      </c>
      <c r="AB689">
        <f ca="1">U689*($L689+1)</f>
        <v>0</v>
      </c>
      <c r="AC689">
        <f ca="1">V689*($L689+1)</f>
        <v>47.125</v>
      </c>
      <c r="AD689">
        <f>W689*($L689+1)</f>
        <v>0</v>
      </c>
      <c r="AE689">
        <f ca="1">X689*(K689+1)</f>
        <v>40.625</v>
      </c>
      <c r="AF689">
        <f ca="1">SUM(Z689:AE689)</f>
        <v>134.875</v>
      </c>
    </row>
    <row r="690" spans="1:32" s="7" customFormat="1">
      <c r="B690" s="7" t="s">
        <v>3228</v>
      </c>
      <c r="C690" s="7">
        <v>1</v>
      </c>
      <c r="D690" s="7">
        <v>1</v>
      </c>
      <c r="K690" s="18"/>
      <c r="L690" s="18"/>
      <c r="M690" s="36">
        <f ca="1">SUM(M691:M691)</f>
        <v>0</v>
      </c>
      <c r="N690" s="36">
        <f ca="1">SUM(N691:N691)</f>
        <v>12</v>
      </c>
      <c r="O690" s="36">
        <f ca="1">SUM(O691:O691)</f>
        <v>0</v>
      </c>
      <c r="P690" s="36">
        <f ca="1">SUM(P691:P691)</f>
        <v>12</v>
      </c>
      <c r="Q690" s="36">
        <f>SUM(Q691:Q691)</f>
        <v>0</v>
      </c>
      <c r="R690" s="36"/>
      <c r="S690" s="35">
        <f t="shared" ref="S690:AF690" ca="1" si="462">SUM(S691:S691)</f>
        <v>0</v>
      </c>
      <c r="T690" s="35">
        <f t="shared" ca="1" si="462"/>
        <v>780</v>
      </c>
      <c r="U690" s="35">
        <f t="shared" ca="1" si="462"/>
        <v>0</v>
      </c>
      <c r="V690" s="35">
        <f t="shared" ca="1" si="462"/>
        <v>780</v>
      </c>
      <c r="W690" s="35">
        <f t="shared" si="462"/>
        <v>0</v>
      </c>
      <c r="X690" s="35">
        <f t="shared" ca="1" si="462"/>
        <v>0</v>
      </c>
      <c r="Y690" s="35">
        <f t="shared" ca="1" si="462"/>
        <v>1560</v>
      </c>
      <c r="Z690" s="7">
        <f t="shared" ca="1" si="462"/>
        <v>0</v>
      </c>
      <c r="AA690" s="7">
        <f t="shared" ca="1" si="462"/>
        <v>1131</v>
      </c>
      <c r="AB690" s="7">
        <f t="shared" ca="1" si="462"/>
        <v>0</v>
      </c>
      <c r="AC690" s="7">
        <f t="shared" ca="1" si="462"/>
        <v>1131</v>
      </c>
      <c r="AD690" s="7">
        <f t="shared" si="462"/>
        <v>0</v>
      </c>
      <c r="AE690" s="7">
        <f t="shared" ca="1" si="462"/>
        <v>0</v>
      </c>
      <c r="AF690" s="7">
        <f t="shared" ca="1" si="462"/>
        <v>2262</v>
      </c>
    </row>
    <row r="691" spans="1:32">
      <c r="A691" t="str" cm="1">
        <f t="array" ref="A691">IF(ISBLANK($F691),"",INDEX(CVCompList[ID],_xlfn.XMATCH($F691,CVCompList[items],0)))</f>
        <v>CE2774</v>
      </c>
      <c r="E691">
        <v>1</v>
      </c>
      <c r="F691" t="s">
        <v>2947</v>
      </c>
      <c r="G691">
        <v>1</v>
      </c>
      <c r="H691">
        <v>1</v>
      </c>
      <c r="I691">
        <f ca="1">IF(ISBLANK(G691),"",G691*OFFSET(I691,-E691,-6))</f>
        <v>1</v>
      </c>
      <c r="J691">
        <f ca="1">IF(ISBLANK(H691),"",H691*OFFSET(J691,-E691,-6))</f>
        <v>1</v>
      </c>
      <c r="K691" s="10">
        <f>Drivers!$B$11</f>
        <v>0.25</v>
      </c>
      <c r="L691" s="10">
        <f>Drivers!$B$12</f>
        <v>0.45</v>
      </c>
      <c r="M691" s="37" cm="1">
        <f t="array" aca="1" ref="M691" ca="1">IF(ISBLANK($F691),"",INDEX(CVCompList[Design
'[h']],_xlfn.XMATCH($F691,CVCompList[items],0)))*I691</f>
        <v>0</v>
      </c>
      <c r="N691" s="37" cm="1">
        <f t="array" aca="1" ref="N691" ca="1">IF(ISBLANK($F691),"",INDEX(CVCompList[Construction
'[h']],_xlfn.XMATCH($F691,CVCompList[items],0)))*J691</f>
        <v>12</v>
      </c>
      <c r="O691" s="37" cm="1">
        <f t="array" aca="1" ref="O691" ca="1">IF(ISBLANK($F691),"",INDEX(CVCompList[Debug/Tryout '[h']],_xlfn.XMATCH($F691,CVCompList[items],0)))*J691</f>
        <v>0</v>
      </c>
      <c r="P691" s="37" cm="1">
        <f t="array" aca="1" ref="P691" ca="1">IF(ISBLANK($F691),"",INDEX(CVCompList[Installation
'[h']],_xlfn.XMATCH($F691,CVCompList[items],0)))*J691</f>
        <v>12</v>
      </c>
      <c r="Q691" s="37" cm="1">
        <f t="array" ref="Q691">IF(ISBLANK($F691),"",INDEX(CVCompList[Start up @ Client '[h']],_xlfn.XMATCH($F691,CVCompList[items],0)))*K691</f>
        <v>0</v>
      </c>
      <c r="R691" s="37" cm="1">
        <f t="array" ref="R691">IF(ISBLANK($F691),"",INDEX(CVCompList[Materail
Rate
 '[$/qua']],_xlfn.XMATCH($F691,CVCompList[items],0)))</f>
        <v>0</v>
      </c>
      <c r="S691" s="33">
        <f ca="1">M691*Drivers!$D$3</f>
        <v>0</v>
      </c>
      <c r="T691" s="33">
        <f ca="1">N691*Drivers!$D$3</f>
        <v>780</v>
      </c>
      <c r="U691" s="33">
        <f ca="1">O691*Drivers!$D$3</f>
        <v>0</v>
      </c>
      <c r="V691" s="33">
        <f ca="1">P691*Drivers!$D$3</f>
        <v>780</v>
      </c>
      <c r="W691" s="33">
        <f>Q691*Drivers!$D$3</f>
        <v>0</v>
      </c>
      <c r="X691" s="33">
        <f ca="1">R691*J691</f>
        <v>0</v>
      </c>
      <c r="Y691" s="33">
        <f ca="1">SUM(S691:X691)</f>
        <v>1560</v>
      </c>
      <c r="Z691">
        <f ca="1">S691*($L691+1)</f>
        <v>0</v>
      </c>
      <c r="AA691">
        <f ca="1">T691*($L691+1)</f>
        <v>1131</v>
      </c>
      <c r="AB691">
        <f ca="1">U691*($L691+1)</f>
        <v>0</v>
      </c>
      <c r="AC691">
        <f ca="1">V691*($L691+1)</f>
        <v>1131</v>
      </c>
      <c r="AD691">
        <f>W691*($L691+1)</f>
        <v>0</v>
      </c>
      <c r="AE691">
        <f ca="1">X691*(K691+1)</f>
        <v>0</v>
      </c>
      <c r="AF691">
        <f ca="1">SUM(Z691:AE691)</f>
        <v>2262</v>
      </c>
    </row>
    <row r="692" spans="1:32" s="7" customFormat="1">
      <c r="B692" s="7" t="s">
        <v>3229</v>
      </c>
      <c r="C692" s="7">
        <v>1</v>
      </c>
      <c r="D692" s="7">
        <v>1</v>
      </c>
      <c r="K692" s="18"/>
      <c r="L692" s="18"/>
      <c r="M692" s="36">
        <f ca="1">SUM(M693:M693)</f>
        <v>0</v>
      </c>
      <c r="N692" s="36">
        <f ca="1">SUM(N693:N693)</f>
        <v>26</v>
      </c>
      <c r="O692" s="36">
        <f ca="1">SUM(O693:O693)</f>
        <v>0</v>
      </c>
      <c r="P692" s="36">
        <f ca="1">SUM(P693:P693)</f>
        <v>26</v>
      </c>
      <c r="Q692" s="36">
        <f>SUM(Q693:Q693)</f>
        <v>0</v>
      </c>
      <c r="R692" s="36"/>
      <c r="S692" s="35">
        <f t="shared" ref="S692:AF692" ca="1" si="463">SUM(S693:S693)</f>
        <v>0</v>
      </c>
      <c r="T692" s="35">
        <f t="shared" ca="1" si="463"/>
        <v>1690</v>
      </c>
      <c r="U692" s="35">
        <f t="shared" ca="1" si="463"/>
        <v>0</v>
      </c>
      <c r="V692" s="35">
        <f t="shared" ca="1" si="463"/>
        <v>1690</v>
      </c>
      <c r="W692" s="35">
        <f t="shared" si="463"/>
        <v>0</v>
      </c>
      <c r="X692" s="35">
        <f t="shared" ca="1" si="463"/>
        <v>0</v>
      </c>
      <c r="Y692" s="35">
        <f t="shared" ca="1" si="463"/>
        <v>3380</v>
      </c>
      <c r="Z692" s="7">
        <f t="shared" ca="1" si="463"/>
        <v>0</v>
      </c>
      <c r="AA692" s="7">
        <f t="shared" ca="1" si="463"/>
        <v>2450.5</v>
      </c>
      <c r="AB692" s="7">
        <f t="shared" ca="1" si="463"/>
        <v>0</v>
      </c>
      <c r="AC692" s="7">
        <f t="shared" ca="1" si="463"/>
        <v>2450.5</v>
      </c>
      <c r="AD692" s="7">
        <f t="shared" si="463"/>
        <v>0</v>
      </c>
      <c r="AE692" s="7">
        <f t="shared" ca="1" si="463"/>
        <v>0</v>
      </c>
      <c r="AF692" s="7">
        <f t="shared" ca="1" si="463"/>
        <v>4901</v>
      </c>
    </row>
    <row r="693" spans="1:32">
      <c r="A693" t="str" cm="1">
        <f t="array" ref="A693">IF(ISBLANK($F693),"",INDEX(CVCompList[ID],_xlfn.XMATCH($F693,CVCompList[items],0)))</f>
        <v>CE2775</v>
      </c>
      <c r="E693">
        <v>1</v>
      </c>
      <c r="F693" t="s">
        <v>2948</v>
      </c>
      <c r="G693">
        <v>1</v>
      </c>
      <c r="H693">
        <v>1</v>
      </c>
      <c r="I693">
        <f ca="1">IF(ISBLANK(G693),"",G693*OFFSET(I693,-E693,-6))</f>
        <v>1</v>
      </c>
      <c r="J693">
        <f ca="1">IF(ISBLANK(H693),"",H693*OFFSET(J693,-E693,-6))</f>
        <v>1</v>
      </c>
      <c r="K693" s="10">
        <f>Drivers!$B$11</f>
        <v>0.25</v>
      </c>
      <c r="L693" s="10">
        <f>Drivers!$B$12</f>
        <v>0.45</v>
      </c>
      <c r="M693" s="37" cm="1">
        <f t="array" aca="1" ref="M693" ca="1">IF(ISBLANK($F693),"",INDEX(CVCompList[Design
'[h']],_xlfn.XMATCH($F693,CVCompList[items],0)))*I693</f>
        <v>0</v>
      </c>
      <c r="N693" s="37" cm="1">
        <f t="array" aca="1" ref="N693" ca="1">IF(ISBLANK($F693),"",INDEX(CVCompList[Construction
'[h']],_xlfn.XMATCH($F693,CVCompList[items],0)))*J693</f>
        <v>26</v>
      </c>
      <c r="O693" s="37" cm="1">
        <f t="array" aca="1" ref="O693" ca="1">IF(ISBLANK($F693),"",INDEX(CVCompList[Debug/Tryout '[h']],_xlfn.XMATCH($F693,CVCompList[items],0)))*J693</f>
        <v>0</v>
      </c>
      <c r="P693" s="37" cm="1">
        <f t="array" aca="1" ref="P693" ca="1">IF(ISBLANK($F693),"",INDEX(CVCompList[Installation
'[h']],_xlfn.XMATCH($F693,CVCompList[items],0)))*J693</f>
        <v>26</v>
      </c>
      <c r="Q693" s="37" cm="1">
        <f t="array" ref="Q693">IF(ISBLANK($F693),"",INDEX(CVCompList[Start up @ Client '[h']],_xlfn.XMATCH($F693,CVCompList[items],0)))*K693</f>
        <v>0</v>
      </c>
      <c r="R693" s="37" cm="1">
        <f t="array" ref="R693">IF(ISBLANK($F693),"",INDEX(CVCompList[Materail
Rate
 '[$/qua']],_xlfn.XMATCH($F693,CVCompList[items],0)))</f>
        <v>0</v>
      </c>
      <c r="S693" s="33">
        <f ca="1">M693*Drivers!$D$3</f>
        <v>0</v>
      </c>
      <c r="T693" s="33">
        <f ca="1">N693*Drivers!$D$3</f>
        <v>1690</v>
      </c>
      <c r="U693" s="33">
        <f ca="1">O693*Drivers!$D$3</f>
        <v>0</v>
      </c>
      <c r="V693" s="33">
        <f ca="1">P693*Drivers!$D$3</f>
        <v>1690</v>
      </c>
      <c r="W693" s="33">
        <f>Q693*Drivers!$D$3</f>
        <v>0</v>
      </c>
      <c r="X693" s="33">
        <f ca="1">R693*J693</f>
        <v>0</v>
      </c>
      <c r="Y693" s="33">
        <f ca="1">SUM(S693:X693)</f>
        <v>3380</v>
      </c>
      <c r="Z693">
        <f ca="1">S693*($L693+1)</f>
        <v>0</v>
      </c>
      <c r="AA693">
        <f ca="1">T693*($L693+1)</f>
        <v>2450.5</v>
      </c>
      <c r="AB693">
        <f ca="1">U693*($L693+1)</f>
        <v>0</v>
      </c>
      <c r="AC693">
        <f ca="1">V693*($L693+1)</f>
        <v>2450.5</v>
      </c>
      <c r="AD693">
        <f>W693*($L693+1)</f>
        <v>0</v>
      </c>
      <c r="AE693">
        <f ca="1">X693*(K693+1)</f>
        <v>0</v>
      </c>
      <c r="AF693">
        <f ca="1">SUM(Z693:AE693)</f>
        <v>4901</v>
      </c>
    </row>
    <row r="694" spans="1:32" s="7" customFormat="1">
      <c r="B694" s="7" t="s">
        <v>3239</v>
      </c>
      <c r="C694" s="7">
        <v>1</v>
      </c>
      <c r="D694" s="7">
        <v>1</v>
      </c>
      <c r="K694" s="18"/>
      <c r="L694" s="18"/>
      <c r="M694" s="36">
        <f ca="1">SUM(M695:M695)</f>
        <v>0</v>
      </c>
      <c r="N694" s="36">
        <f ca="1">SUM(N695:N695)</f>
        <v>25</v>
      </c>
      <c r="O694" s="36">
        <f ca="1">SUM(O695:O695)</f>
        <v>0</v>
      </c>
      <c r="P694" s="36">
        <f ca="1">SUM(P695:P695)</f>
        <v>25</v>
      </c>
      <c r="Q694" s="36">
        <f>SUM(Q695:Q695)</f>
        <v>0</v>
      </c>
      <c r="R694" s="36"/>
      <c r="S694" s="35">
        <f t="shared" ref="S694:AF694" ca="1" si="464">SUM(S695:S695)</f>
        <v>0</v>
      </c>
      <c r="T694" s="35">
        <f t="shared" ca="1" si="464"/>
        <v>1625</v>
      </c>
      <c r="U694" s="35">
        <f t="shared" ca="1" si="464"/>
        <v>0</v>
      </c>
      <c r="V694" s="35">
        <f t="shared" ca="1" si="464"/>
        <v>1625</v>
      </c>
      <c r="W694" s="35">
        <f t="shared" si="464"/>
        <v>0</v>
      </c>
      <c r="X694" s="35">
        <f t="shared" ca="1" si="464"/>
        <v>0</v>
      </c>
      <c r="Y694" s="35">
        <f t="shared" ca="1" si="464"/>
        <v>3250</v>
      </c>
      <c r="Z694" s="7">
        <f t="shared" ca="1" si="464"/>
        <v>0</v>
      </c>
      <c r="AA694" s="7">
        <f t="shared" ca="1" si="464"/>
        <v>2356.25</v>
      </c>
      <c r="AB694" s="7">
        <f t="shared" ca="1" si="464"/>
        <v>0</v>
      </c>
      <c r="AC694" s="7">
        <f t="shared" ca="1" si="464"/>
        <v>2356.25</v>
      </c>
      <c r="AD694" s="7">
        <f t="shared" si="464"/>
        <v>0</v>
      </c>
      <c r="AE694" s="7">
        <f t="shared" ca="1" si="464"/>
        <v>0</v>
      </c>
      <c r="AF694" s="7">
        <f t="shared" ca="1" si="464"/>
        <v>4712.5</v>
      </c>
    </row>
    <row r="695" spans="1:32">
      <c r="A695" t="str" cm="1">
        <f t="array" ref="A695">IF(ISBLANK($F695),"",INDEX(CVCompList[ID],_xlfn.XMATCH($F695,CVCompList[items],0)))</f>
        <v>CE2776</v>
      </c>
      <c r="E695">
        <v>1</v>
      </c>
      <c r="F695" t="s">
        <v>2949</v>
      </c>
      <c r="G695">
        <v>1</v>
      </c>
      <c r="H695">
        <v>1</v>
      </c>
      <c r="I695">
        <f ca="1">IF(ISBLANK(G695),"",G695*OFFSET(I695,-E695,-6))</f>
        <v>1</v>
      </c>
      <c r="J695">
        <f ca="1">IF(ISBLANK(H695),"",H695*OFFSET(J695,-E695,-6))</f>
        <v>1</v>
      </c>
      <c r="K695" s="10">
        <f>Drivers!$B$11</f>
        <v>0.25</v>
      </c>
      <c r="L695" s="10">
        <f>Drivers!$B$12</f>
        <v>0.45</v>
      </c>
      <c r="M695" s="37" cm="1">
        <f t="array" aca="1" ref="M695" ca="1">IF(ISBLANK($F695),"",INDEX(CVCompList[Design
'[h']],_xlfn.XMATCH($F695,CVCompList[items],0)))*I695</f>
        <v>0</v>
      </c>
      <c r="N695" s="37" cm="1">
        <f t="array" aca="1" ref="N695" ca="1">IF(ISBLANK($F695),"",INDEX(CVCompList[Construction
'[h']],_xlfn.XMATCH($F695,CVCompList[items],0)))*J695</f>
        <v>25</v>
      </c>
      <c r="O695" s="37" cm="1">
        <f t="array" aca="1" ref="O695" ca="1">IF(ISBLANK($F695),"",INDEX(CVCompList[Debug/Tryout '[h']],_xlfn.XMATCH($F695,CVCompList[items],0)))*J695</f>
        <v>0</v>
      </c>
      <c r="P695" s="37" cm="1">
        <f t="array" aca="1" ref="P695" ca="1">IF(ISBLANK($F695),"",INDEX(CVCompList[Installation
'[h']],_xlfn.XMATCH($F695,CVCompList[items],0)))*J695</f>
        <v>25</v>
      </c>
      <c r="Q695" s="37" cm="1">
        <f t="array" ref="Q695">IF(ISBLANK($F695),"",INDEX(CVCompList[Start up @ Client '[h']],_xlfn.XMATCH($F695,CVCompList[items],0)))*K695</f>
        <v>0</v>
      </c>
      <c r="R695" s="37" cm="1">
        <f t="array" ref="R695">IF(ISBLANK($F695),"",INDEX(CVCompList[Materail
Rate
 '[$/qua']],_xlfn.XMATCH($F695,CVCompList[items],0)))</f>
        <v>0</v>
      </c>
      <c r="S695" s="33">
        <f ca="1">M695*Drivers!$D$3</f>
        <v>0</v>
      </c>
      <c r="T695" s="33">
        <f ca="1">N695*Drivers!$D$3</f>
        <v>1625</v>
      </c>
      <c r="U695" s="33">
        <f ca="1">O695*Drivers!$D$3</f>
        <v>0</v>
      </c>
      <c r="V695" s="33">
        <f ca="1">P695*Drivers!$D$3</f>
        <v>1625</v>
      </c>
      <c r="W695" s="33">
        <f>Q695*Drivers!$D$3</f>
        <v>0</v>
      </c>
      <c r="X695" s="33">
        <f ca="1">R695*J695</f>
        <v>0</v>
      </c>
      <c r="Y695" s="33">
        <f ca="1">SUM(S695:X695)</f>
        <v>3250</v>
      </c>
      <c r="Z695">
        <f ca="1">S695*($L695+1)</f>
        <v>0</v>
      </c>
      <c r="AA695">
        <f ca="1">T695*($L695+1)</f>
        <v>2356.25</v>
      </c>
      <c r="AB695">
        <f ca="1">U695*($L695+1)</f>
        <v>0</v>
      </c>
      <c r="AC695">
        <f ca="1">V695*($L695+1)</f>
        <v>2356.25</v>
      </c>
      <c r="AD695">
        <f>W695*($L695+1)</f>
        <v>0</v>
      </c>
      <c r="AE695">
        <f ca="1">X695*(K695+1)</f>
        <v>0</v>
      </c>
      <c r="AF695">
        <f ca="1">SUM(Z695:AE695)</f>
        <v>4712.5</v>
      </c>
    </row>
    <row r="696" spans="1:32" s="7" customFormat="1">
      <c r="B696" s="7" t="s">
        <v>3240</v>
      </c>
      <c r="C696" s="7">
        <v>1</v>
      </c>
      <c r="D696" s="7">
        <v>1</v>
      </c>
      <c r="K696" s="18"/>
      <c r="L696" s="18"/>
      <c r="M696" s="36">
        <f ca="1">SUM(M697:M697)</f>
        <v>0</v>
      </c>
      <c r="N696" s="36">
        <f ca="1">SUM(N697:N697)</f>
        <v>0.5</v>
      </c>
      <c r="O696" s="36">
        <f ca="1">SUM(O697:O697)</f>
        <v>0</v>
      </c>
      <c r="P696" s="36">
        <f ca="1">SUM(P697:P697)</f>
        <v>0.5</v>
      </c>
      <c r="Q696" s="36">
        <f>SUM(Q697:Q697)</f>
        <v>0</v>
      </c>
      <c r="R696" s="36"/>
      <c r="S696" s="35">
        <f t="shared" ref="S696:AF696" ca="1" si="465">SUM(S697:S697)</f>
        <v>0</v>
      </c>
      <c r="T696" s="35">
        <f t="shared" ca="1" si="465"/>
        <v>32.5</v>
      </c>
      <c r="U696" s="35">
        <f t="shared" ca="1" si="465"/>
        <v>0</v>
      </c>
      <c r="V696" s="35">
        <f t="shared" ca="1" si="465"/>
        <v>32.5</v>
      </c>
      <c r="W696" s="35">
        <f t="shared" si="465"/>
        <v>0</v>
      </c>
      <c r="X696" s="35">
        <f t="shared" ca="1" si="465"/>
        <v>37.28</v>
      </c>
      <c r="Y696" s="35">
        <f t="shared" ca="1" si="465"/>
        <v>102.28</v>
      </c>
      <c r="Z696" s="7">
        <f t="shared" ca="1" si="465"/>
        <v>0</v>
      </c>
      <c r="AA696" s="7">
        <f t="shared" ca="1" si="465"/>
        <v>47.125</v>
      </c>
      <c r="AB696" s="7">
        <f t="shared" ca="1" si="465"/>
        <v>0</v>
      </c>
      <c r="AC696" s="7">
        <f t="shared" ca="1" si="465"/>
        <v>47.125</v>
      </c>
      <c r="AD696" s="7">
        <f t="shared" si="465"/>
        <v>0</v>
      </c>
      <c r="AE696" s="7">
        <f t="shared" ca="1" si="465"/>
        <v>46.6</v>
      </c>
      <c r="AF696" s="7">
        <f t="shared" ca="1" si="465"/>
        <v>140.85</v>
      </c>
    </row>
    <row r="697" spans="1:32">
      <c r="A697" t="str" cm="1">
        <f t="array" ref="A697">IF(ISBLANK($F697),"",INDEX(CVCompList[ID],_xlfn.XMATCH($F697,CVCompList[items],0)))</f>
        <v>CE2851</v>
      </c>
      <c r="E697">
        <v>1</v>
      </c>
      <c r="F697" t="s">
        <v>3023</v>
      </c>
      <c r="G697">
        <v>1</v>
      </c>
      <c r="H697">
        <v>1</v>
      </c>
      <c r="I697">
        <f ca="1">IF(ISBLANK(G697),"",G697*OFFSET(I697,-E697,-6))</f>
        <v>1</v>
      </c>
      <c r="J697">
        <f ca="1">IF(ISBLANK(H697),"",H697*OFFSET(J697,-E697,-6))</f>
        <v>1</v>
      </c>
      <c r="K697" s="10">
        <f>Drivers!$B$11</f>
        <v>0.25</v>
      </c>
      <c r="L697" s="10">
        <f>Drivers!$B$12</f>
        <v>0.45</v>
      </c>
      <c r="M697" s="37" cm="1">
        <f t="array" aca="1" ref="M697" ca="1">IF(ISBLANK($F697),"",INDEX(CVCompList[Design
'[h']],_xlfn.XMATCH($F697,CVCompList[items],0)))*I697</f>
        <v>0</v>
      </c>
      <c r="N697" s="37" cm="1">
        <f t="array" aca="1" ref="N697" ca="1">IF(ISBLANK($F697),"",INDEX(CVCompList[Construction
'[h']],_xlfn.XMATCH($F697,CVCompList[items],0)))*J697</f>
        <v>0.5</v>
      </c>
      <c r="O697" s="37" cm="1">
        <f t="array" aca="1" ref="O697" ca="1">IF(ISBLANK($F697),"",INDEX(CVCompList[Debug/Tryout '[h']],_xlfn.XMATCH($F697,CVCompList[items],0)))*J697</f>
        <v>0</v>
      </c>
      <c r="P697" s="37" cm="1">
        <f t="array" aca="1" ref="P697" ca="1">IF(ISBLANK($F697),"",INDEX(CVCompList[Installation
'[h']],_xlfn.XMATCH($F697,CVCompList[items],0)))*J697</f>
        <v>0.5</v>
      </c>
      <c r="Q697" s="37" cm="1">
        <f t="array" ref="Q697">IF(ISBLANK($F697),"",INDEX(CVCompList[Start up @ Client '[h']],_xlfn.XMATCH($F697,CVCompList[items],0)))*K697</f>
        <v>0</v>
      </c>
      <c r="R697" s="37" cm="1">
        <f t="array" ref="R697">IF(ISBLANK($F697),"",INDEX(CVCompList[Materail
Rate
 '[$/qua']],_xlfn.XMATCH($F697,CVCompList[items],0)))</f>
        <v>37.28</v>
      </c>
      <c r="S697" s="33">
        <f ca="1">M697*Drivers!$D$3</f>
        <v>0</v>
      </c>
      <c r="T697" s="33">
        <f ca="1">N697*Drivers!$D$3</f>
        <v>32.5</v>
      </c>
      <c r="U697" s="33">
        <f ca="1">O697*Drivers!$D$3</f>
        <v>0</v>
      </c>
      <c r="V697" s="33">
        <f ca="1">P697*Drivers!$D$3</f>
        <v>32.5</v>
      </c>
      <c r="W697" s="33">
        <f>Q697*Drivers!$D$3</f>
        <v>0</v>
      </c>
      <c r="X697" s="33">
        <f ca="1">R697*J697</f>
        <v>37.28</v>
      </c>
      <c r="Y697" s="33">
        <f ca="1">SUM(S697:X697)</f>
        <v>102.28</v>
      </c>
      <c r="Z697">
        <f ca="1">S697*($L697+1)</f>
        <v>0</v>
      </c>
      <c r="AA697">
        <f ca="1">T697*($L697+1)</f>
        <v>47.125</v>
      </c>
      <c r="AB697">
        <f ca="1">U697*($L697+1)</f>
        <v>0</v>
      </c>
      <c r="AC697">
        <f ca="1">V697*($L697+1)</f>
        <v>47.125</v>
      </c>
      <c r="AD697">
        <f>W697*($L697+1)</f>
        <v>0</v>
      </c>
      <c r="AE697">
        <f ca="1">X697*(K697+1)</f>
        <v>46.6</v>
      </c>
      <c r="AF697">
        <f ca="1">SUM(Z697:AE697)</f>
        <v>140.85</v>
      </c>
    </row>
    <row r="698" spans="1:32" s="7" customFormat="1">
      <c r="B698" s="7" t="s">
        <v>3241</v>
      </c>
      <c r="C698" s="7">
        <v>1</v>
      </c>
      <c r="D698" s="7">
        <v>1</v>
      </c>
      <c r="K698" s="18"/>
      <c r="L698" s="18"/>
      <c r="M698" s="36">
        <f ca="1">SUM(M699:M699)</f>
        <v>0</v>
      </c>
      <c r="N698" s="36">
        <f ca="1">SUM(N699:N699)</f>
        <v>43.75</v>
      </c>
      <c r="O698" s="36">
        <f ca="1">SUM(O699:O699)</f>
        <v>0</v>
      </c>
      <c r="P698" s="36">
        <f ca="1">SUM(P699:P699)</f>
        <v>43.75</v>
      </c>
      <c r="Q698" s="36">
        <f>SUM(Q699:Q699)</f>
        <v>0</v>
      </c>
      <c r="R698" s="36"/>
      <c r="S698" s="35">
        <f t="shared" ref="S698:AF698" ca="1" si="466">SUM(S699:S699)</f>
        <v>0</v>
      </c>
      <c r="T698" s="35">
        <f t="shared" ca="1" si="466"/>
        <v>2843.75</v>
      </c>
      <c r="U698" s="35">
        <f t="shared" ca="1" si="466"/>
        <v>0</v>
      </c>
      <c r="V698" s="35">
        <f t="shared" ca="1" si="466"/>
        <v>2843.75</v>
      </c>
      <c r="W698" s="35">
        <f t="shared" si="466"/>
        <v>0</v>
      </c>
      <c r="X698" s="35">
        <f t="shared" ca="1" si="466"/>
        <v>0</v>
      </c>
      <c r="Y698" s="35">
        <f t="shared" ca="1" si="466"/>
        <v>5687.5</v>
      </c>
      <c r="Z698" s="7">
        <f t="shared" ca="1" si="466"/>
        <v>0</v>
      </c>
      <c r="AA698" s="7">
        <f t="shared" ca="1" si="466"/>
        <v>4123.4375</v>
      </c>
      <c r="AB698" s="7">
        <f t="shared" ca="1" si="466"/>
        <v>0</v>
      </c>
      <c r="AC698" s="7">
        <f t="shared" ca="1" si="466"/>
        <v>4123.4375</v>
      </c>
      <c r="AD698" s="7">
        <f t="shared" si="466"/>
        <v>0</v>
      </c>
      <c r="AE698" s="7">
        <f t="shared" ca="1" si="466"/>
        <v>0</v>
      </c>
      <c r="AF698" s="7">
        <f t="shared" ca="1" si="466"/>
        <v>8246.875</v>
      </c>
    </row>
    <row r="699" spans="1:32">
      <c r="A699" t="str" cm="1">
        <f t="array" ref="A699">IF(ISBLANK($F699),"",INDEX(CVCompList[ID],_xlfn.XMATCH($F699,CVCompList[items],0)))</f>
        <v>CE2777</v>
      </c>
      <c r="E699">
        <v>1</v>
      </c>
      <c r="F699" t="s">
        <v>2950</v>
      </c>
      <c r="G699">
        <v>1</v>
      </c>
      <c r="H699">
        <v>1</v>
      </c>
      <c r="I699">
        <f ca="1">IF(ISBLANK(G699),"",G699*OFFSET(I699,-E699,-6))</f>
        <v>1</v>
      </c>
      <c r="J699">
        <f ca="1">IF(ISBLANK(H699),"",H699*OFFSET(J699,-E699,-6))</f>
        <v>1</v>
      </c>
      <c r="K699" s="10">
        <f>Drivers!$B$11</f>
        <v>0.25</v>
      </c>
      <c r="L699" s="10">
        <f>Drivers!$B$12</f>
        <v>0.45</v>
      </c>
      <c r="M699" s="37" cm="1">
        <f t="array" aca="1" ref="M699" ca="1">IF(ISBLANK($F699),"",INDEX(CVCompList[Design
'[h']],_xlfn.XMATCH($F699,CVCompList[items],0)))*I699</f>
        <v>0</v>
      </c>
      <c r="N699" s="37" cm="1">
        <f t="array" aca="1" ref="N699" ca="1">IF(ISBLANK($F699),"",INDEX(CVCompList[Construction
'[h']],_xlfn.XMATCH($F699,CVCompList[items],0)))*J699</f>
        <v>43.75</v>
      </c>
      <c r="O699" s="37" cm="1">
        <f t="array" aca="1" ref="O699" ca="1">IF(ISBLANK($F699),"",INDEX(CVCompList[Debug/Tryout '[h']],_xlfn.XMATCH($F699,CVCompList[items],0)))*J699</f>
        <v>0</v>
      </c>
      <c r="P699" s="37" cm="1">
        <f t="array" aca="1" ref="P699" ca="1">IF(ISBLANK($F699),"",INDEX(CVCompList[Installation
'[h']],_xlfn.XMATCH($F699,CVCompList[items],0)))*J699</f>
        <v>43.75</v>
      </c>
      <c r="Q699" s="37" cm="1">
        <f t="array" ref="Q699">IF(ISBLANK($F699),"",INDEX(CVCompList[Start up @ Client '[h']],_xlfn.XMATCH($F699,CVCompList[items],0)))*K699</f>
        <v>0</v>
      </c>
      <c r="R699" s="37" cm="1">
        <f t="array" ref="R699">IF(ISBLANK($F699),"",INDEX(CVCompList[Materail
Rate
 '[$/qua']],_xlfn.XMATCH($F699,CVCompList[items],0)))</f>
        <v>0</v>
      </c>
      <c r="S699" s="33">
        <f ca="1">M699*Drivers!$D$3</f>
        <v>0</v>
      </c>
      <c r="T699" s="33">
        <f ca="1">N699*Drivers!$D$3</f>
        <v>2843.75</v>
      </c>
      <c r="U699" s="33">
        <f ca="1">O699*Drivers!$D$3</f>
        <v>0</v>
      </c>
      <c r="V699" s="33">
        <f ca="1">P699*Drivers!$D$3</f>
        <v>2843.75</v>
      </c>
      <c r="W699" s="33">
        <f>Q699*Drivers!$D$3</f>
        <v>0</v>
      </c>
      <c r="X699" s="33">
        <f ca="1">R699*J699</f>
        <v>0</v>
      </c>
      <c r="Y699" s="33">
        <f ca="1">SUM(S699:X699)</f>
        <v>5687.5</v>
      </c>
      <c r="Z699">
        <f ca="1">S699*($L699+1)</f>
        <v>0</v>
      </c>
      <c r="AA699">
        <f ca="1">T699*($L699+1)</f>
        <v>4123.4375</v>
      </c>
      <c r="AB699">
        <f ca="1">U699*($L699+1)</f>
        <v>0</v>
      </c>
      <c r="AC699">
        <f ca="1">V699*($L699+1)</f>
        <v>4123.4375</v>
      </c>
      <c r="AD699">
        <f>W699*($L699+1)</f>
        <v>0</v>
      </c>
      <c r="AE699">
        <f ca="1">X699*(K699+1)</f>
        <v>0</v>
      </c>
      <c r="AF699">
        <f ca="1">SUM(Z699:AE699)</f>
        <v>8246.875</v>
      </c>
    </row>
    <row r="700" spans="1:32" s="7" customFormat="1">
      <c r="B700" s="7" t="s">
        <v>3242</v>
      </c>
      <c r="C700" s="7">
        <v>1</v>
      </c>
      <c r="D700" s="7">
        <v>1</v>
      </c>
      <c r="K700" s="18"/>
      <c r="L700" s="18"/>
      <c r="M700" s="36">
        <f ca="1">SUM(M701:M701)</f>
        <v>0</v>
      </c>
      <c r="N700" s="36">
        <f ca="1">SUM(N701:N701)</f>
        <v>0</v>
      </c>
      <c r="O700" s="36">
        <f ca="1">SUM(O701:O701)</f>
        <v>0</v>
      </c>
      <c r="P700" s="36">
        <f ca="1">SUM(P701:P701)</f>
        <v>0</v>
      </c>
      <c r="Q700" s="36">
        <f>SUM(Q701:Q701)</f>
        <v>0</v>
      </c>
      <c r="R700" s="36"/>
      <c r="S700" s="35">
        <f t="shared" ref="S700:AF700" ca="1" si="467">SUM(S701:S701)</f>
        <v>0</v>
      </c>
      <c r="T700" s="35">
        <f t="shared" ca="1" si="467"/>
        <v>0</v>
      </c>
      <c r="U700" s="35">
        <f t="shared" ca="1" si="467"/>
        <v>0</v>
      </c>
      <c r="V700" s="35">
        <f t="shared" ca="1" si="467"/>
        <v>0</v>
      </c>
      <c r="W700" s="35">
        <f t="shared" si="467"/>
        <v>0</v>
      </c>
      <c r="X700" s="35">
        <f t="shared" ca="1" si="467"/>
        <v>30</v>
      </c>
      <c r="Y700" s="35">
        <f t="shared" ca="1" si="467"/>
        <v>30</v>
      </c>
      <c r="Z700" s="7">
        <f t="shared" ca="1" si="467"/>
        <v>0</v>
      </c>
      <c r="AA700" s="7">
        <f t="shared" ca="1" si="467"/>
        <v>0</v>
      </c>
      <c r="AB700" s="7">
        <f t="shared" ca="1" si="467"/>
        <v>0</v>
      </c>
      <c r="AC700" s="7">
        <f t="shared" ca="1" si="467"/>
        <v>0</v>
      </c>
      <c r="AD700" s="7">
        <f t="shared" si="467"/>
        <v>0</v>
      </c>
      <c r="AE700" s="7">
        <f t="shared" ca="1" si="467"/>
        <v>37.5</v>
      </c>
      <c r="AF700" s="7">
        <f t="shared" ca="1" si="467"/>
        <v>37.5</v>
      </c>
    </row>
    <row r="701" spans="1:32">
      <c r="A701" t="str" cm="1">
        <f t="array" ref="A701">IF(ISBLANK($F701),"",INDEX(CVCompList[ID],_xlfn.XMATCH($F701,CVCompList[items],0)))</f>
        <v>CE2779</v>
      </c>
      <c r="E701">
        <v>1</v>
      </c>
      <c r="F701" t="s">
        <v>2952</v>
      </c>
      <c r="G701">
        <v>1</v>
      </c>
      <c r="H701">
        <v>1</v>
      </c>
      <c r="I701">
        <f ca="1">IF(ISBLANK(G701),"",G701*OFFSET(I701,-E701,-6))</f>
        <v>1</v>
      </c>
      <c r="J701">
        <f ca="1">IF(ISBLANK(H701),"",H701*OFFSET(J701,-E701,-6))</f>
        <v>1</v>
      </c>
      <c r="K701" s="10">
        <f>Drivers!$B$11</f>
        <v>0.25</v>
      </c>
      <c r="L701" s="10">
        <f>Drivers!$B$12</f>
        <v>0.45</v>
      </c>
      <c r="M701" s="37" cm="1">
        <f t="array" aca="1" ref="M701" ca="1">IF(ISBLANK($F701),"",INDEX(CVCompList[Design
'[h']],_xlfn.XMATCH($F701,CVCompList[items],0)))*I701</f>
        <v>0</v>
      </c>
      <c r="N701" s="37" cm="1">
        <f t="array" aca="1" ref="N701" ca="1">IF(ISBLANK($F701),"",INDEX(CVCompList[Construction
'[h']],_xlfn.XMATCH($F701,CVCompList[items],0)))*J701</f>
        <v>0</v>
      </c>
      <c r="O701" s="37" cm="1">
        <f t="array" aca="1" ref="O701" ca="1">IF(ISBLANK($F701),"",INDEX(CVCompList[Debug/Tryout '[h']],_xlfn.XMATCH($F701,CVCompList[items],0)))*J701</f>
        <v>0</v>
      </c>
      <c r="P701" s="37" cm="1">
        <f t="array" aca="1" ref="P701" ca="1">IF(ISBLANK($F701),"",INDEX(CVCompList[Installation
'[h']],_xlfn.XMATCH($F701,CVCompList[items],0)))*J701</f>
        <v>0</v>
      </c>
      <c r="Q701" s="37" cm="1">
        <f t="array" ref="Q701">IF(ISBLANK($F701),"",INDEX(CVCompList[Start up @ Client '[h']],_xlfn.XMATCH($F701,CVCompList[items],0)))*K701</f>
        <v>0</v>
      </c>
      <c r="R701" s="37" cm="1">
        <f t="array" ref="R701">IF(ISBLANK($F701),"",INDEX(CVCompList[Materail
Rate
 '[$/qua']],_xlfn.XMATCH($F701,CVCompList[items],0)))</f>
        <v>30</v>
      </c>
      <c r="S701" s="33">
        <f ca="1">M701*Drivers!$D$3</f>
        <v>0</v>
      </c>
      <c r="T701" s="33">
        <f ca="1">N701*Drivers!$D$3</f>
        <v>0</v>
      </c>
      <c r="U701" s="33">
        <f ca="1">O701*Drivers!$D$3</f>
        <v>0</v>
      </c>
      <c r="V701" s="33">
        <f ca="1">P701*Drivers!$D$3</f>
        <v>0</v>
      </c>
      <c r="W701" s="33">
        <f>Q701*Drivers!$D$3</f>
        <v>0</v>
      </c>
      <c r="X701" s="33">
        <f ca="1">R701*J701</f>
        <v>30</v>
      </c>
      <c r="Y701" s="33">
        <f ca="1">SUM(S701:X701)</f>
        <v>30</v>
      </c>
      <c r="Z701">
        <f ca="1">S701*($L701+1)</f>
        <v>0</v>
      </c>
      <c r="AA701">
        <f ca="1">T701*($L701+1)</f>
        <v>0</v>
      </c>
      <c r="AB701">
        <f ca="1">U701*($L701+1)</f>
        <v>0</v>
      </c>
      <c r="AC701">
        <f ca="1">V701*($L701+1)</f>
        <v>0</v>
      </c>
      <c r="AD701">
        <f>W701*($L701+1)</f>
        <v>0</v>
      </c>
      <c r="AE701">
        <f ca="1">X701*(K701+1)</f>
        <v>37.5</v>
      </c>
      <c r="AF701">
        <f ca="1">SUM(Z701:AE701)</f>
        <v>37.5</v>
      </c>
    </row>
    <row r="702" spans="1:32" s="7" customFormat="1">
      <c r="B702" s="7" t="s">
        <v>3243</v>
      </c>
      <c r="C702" s="7">
        <v>1</v>
      </c>
      <c r="D702" s="7">
        <v>1</v>
      </c>
      <c r="K702" s="18"/>
      <c r="L702" s="18"/>
      <c r="M702" s="36">
        <f ca="1">SUM(M703:M703)</f>
        <v>0</v>
      </c>
      <c r="N702" s="36">
        <f ca="1">SUM(N703:N703)</f>
        <v>6</v>
      </c>
      <c r="O702" s="36">
        <f ca="1">SUM(O703:O703)</f>
        <v>0</v>
      </c>
      <c r="P702" s="36">
        <f ca="1">SUM(P703:P703)</f>
        <v>6</v>
      </c>
      <c r="Q702" s="36">
        <f>SUM(Q703:Q703)</f>
        <v>0</v>
      </c>
      <c r="R702" s="36"/>
      <c r="S702" s="35">
        <f t="shared" ref="S702:AF702" ca="1" si="468">SUM(S703:S703)</f>
        <v>0</v>
      </c>
      <c r="T702" s="35">
        <f t="shared" ca="1" si="468"/>
        <v>390</v>
      </c>
      <c r="U702" s="35">
        <f t="shared" ca="1" si="468"/>
        <v>0</v>
      </c>
      <c r="V702" s="35">
        <f t="shared" ca="1" si="468"/>
        <v>390</v>
      </c>
      <c r="W702" s="35">
        <f t="shared" si="468"/>
        <v>0</v>
      </c>
      <c r="X702" s="35">
        <f t="shared" ca="1" si="468"/>
        <v>3115.56</v>
      </c>
      <c r="Y702" s="35">
        <f t="shared" ca="1" si="468"/>
        <v>3895.56</v>
      </c>
      <c r="Z702" s="7">
        <f t="shared" ca="1" si="468"/>
        <v>0</v>
      </c>
      <c r="AA702" s="7">
        <f t="shared" ca="1" si="468"/>
        <v>565.5</v>
      </c>
      <c r="AB702" s="7">
        <f t="shared" ca="1" si="468"/>
        <v>0</v>
      </c>
      <c r="AC702" s="7">
        <f t="shared" ca="1" si="468"/>
        <v>565.5</v>
      </c>
      <c r="AD702" s="7">
        <f t="shared" si="468"/>
        <v>0</v>
      </c>
      <c r="AE702" s="7">
        <f t="shared" ca="1" si="468"/>
        <v>3894.45</v>
      </c>
      <c r="AF702" s="7">
        <f t="shared" ca="1" si="468"/>
        <v>5025.45</v>
      </c>
    </row>
    <row r="703" spans="1:32">
      <c r="A703" t="str" cm="1">
        <f t="array" ref="A703">IF(ISBLANK($F703),"",INDEX(CVCompList[ID],_xlfn.XMATCH($F703,CVCompList[items],0)))</f>
        <v>CE2782</v>
      </c>
      <c r="E703">
        <v>1</v>
      </c>
      <c r="F703" t="s">
        <v>2955</v>
      </c>
      <c r="G703">
        <v>1</v>
      </c>
      <c r="H703">
        <v>1</v>
      </c>
      <c r="I703">
        <f ca="1">IF(ISBLANK(G703),"",G703*OFFSET(I703,-E703,-6))</f>
        <v>1</v>
      </c>
      <c r="J703">
        <f ca="1">IF(ISBLANK(H703),"",H703*OFFSET(J703,-E703,-6))</f>
        <v>1</v>
      </c>
      <c r="K703" s="10">
        <f>Drivers!$B$11</f>
        <v>0.25</v>
      </c>
      <c r="L703" s="10">
        <f>Drivers!$B$12</f>
        <v>0.45</v>
      </c>
      <c r="M703" s="37" cm="1">
        <f t="array" aca="1" ref="M703" ca="1">IF(ISBLANK($F703),"",INDEX(CVCompList[Design
'[h']],_xlfn.XMATCH($F703,CVCompList[items],0)))*I703</f>
        <v>0</v>
      </c>
      <c r="N703" s="37" cm="1">
        <f t="array" aca="1" ref="N703" ca="1">IF(ISBLANK($F703),"",INDEX(CVCompList[Construction
'[h']],_xlfn.XMATCH($F703,CVCompList[items],0)))*J703</f>
        <v>6</v>
      </c>
      <c r="O703" s="37" cm="1">
        <f t="array" aca="1" ref="O703" ca="1">IF(ISBLANK($F703),"",INDEX(CVCompList[Debug/Tryout '[h']],_xlfn.XMATCH($F703,CVCompList[items],0)))*J703</f>
        <v>0</v>
      </c>
      <c r="P703" s="37" cm="1">
        <f t="array" aca="1" ref="P703" ca="1">IF(ISBLANK($F703),"",INDEX(CVCompList[Installation
'[h']],_xlfn.XMATCH($F703,CVCompList[items],0)))*J703</f>
        <v>6</v>
      </c>
      <c r="Q703" s="37" cm="1">
        <f t="array" ref="Q703">IF(ISBLANK($F703),"",INDEX(CVCompList[Start up @ Client '[h']],_xlfn.XMATCH($F703,CVCompList[items],0)))*K703</f>
        <v>0</v>
      </c>
      <c r="R703" s="37" cm="1">
        <f t="array" ref="R703">IF(ISBLANK($F703),"",INDEX(CVCompList[Materail
Rate
 '[$/qua']],_xlfn.XMATCH($F703,CVCompList[items],0)))</f>
        <v>3115.56</v>
      </c>
      <c r="S703" s="33">
        <f ca="1">M703*Drivers!$D$3</f>
        <v>0</v>
      </c>
      <c r="T703" s="33">
        <f ca="1">N703*Drivers!$D$3</f>
        <v>390</v>
      </c>
      <c r="U703" s="33">
        <f ca="1">O703*Drivers!$D$3</f>
        <v>0</v>
      </c>
      <c r="V703" s="33">
        <f ca="1">P703*Drivers!$D$3</f>
        <v>390</v>
      </c>
      <c r="W703" s="33">
        <f>Q703*Drivers!$D$3</f>
        <v>0</v>
      </c>
      <c r="X703" s="33">
        <f ca="1">R703*J703</f>
        <v>3115.56</v>
      </c>
      <c r="Y703" s="33">
        <f ca="1">SUM(S703:X703)</f>
        <v>3895.56</v>
      </c>
      <c r="Z703">
        <f ca="1">S703*($L703+1)</f>
        <v>0</v>
      </c>
      <c r="AA703">
        <f ca="1">T703*($L703+1)</f>
        <v>565.5</v>
      </c>
      <c r="AB703">
        <f ca="1">U703*($L703+1)</f>
        <v>0</v>
      </c>
      <c r="AC703">
        <f ca="1">V703*($L703+1)</f>
        <v>565.5</v>
      </c>
      <c r="AD703">
        <f>W703*($L703+1)</f>
        <v>0</v>
      </c>
      <c r="AE703">
        <f ca="1">X703*(K703+1)</f>
        <v>3894.45</v>
      </c>
      <c r="AF703">
        <f ca="1">SUM(Z703:AE703)</f>
        <v>5025.45</v>
      </c>
    </row>
    <row r="704" spans="1:32" s="7" customFormat="1">
      <c r="B704" s="7" t="s">
        <v>3244</v>
      </c>
      <c r="C704" s="7">
        <v>1</v>
      </c>
      <c r="D704" s="7">
        <v>1</v>
      </c>
      <c r="K704" s="18"/>
      <c r="L704" s="18"/>
      <c r="M704" s="36">
        <f ca="1">SUM(M705:M705)</f>
        <v>0</v>
      </c>
      <c r="N704" s="36">
        <f ca="1">SUM(N705:N705)</f>
        <v>1.95</v>
      </c>
      <c r="O704" s="36">
        <f ca="1">SUM(O705:O705)</f>
        <v>0</v>
      </c>
      <c r="P704" s="36">
        <f ca="1">SUM(P705:P705)</f>
        <v>1.95</v>
      </c>
      <c r="Q704" s="36">
        <f>SUM(Q705:Q705)</f>
        <v>0</v>
      </c>
      <c r="R704" s="36"/>
      <c r="S704" s="35">
        <f t="shared" ref="S704:AF704" ca="1" si="469">SUM(S705:S705)</f>
        <v>0</v>
      </c>
      <c r="T704" s="35">
        <f t="shared" ca="1" si="469"/>
        <v>126.75</v>
      </c>
      <c r="U704" s="35">
        <f t="shared" ca="1" si="469"/>
        <v>0</v>
      </c>
      <c r="V704" s="35">
        <f t="shared" ca="1" si="469"/>
        <v>126.75</v>
      </c>
      <c r="W704" s="35">
        <f t="shared" si="469"/>
        <v>0</v>
      </c>
      <c r="X704" s="35">
        <f t="shared" ca="1" si="469"/>
        <v>0</v>
      </c>
      <c r="Y704" s="35">
        <f t="shared" ca="1" si="469"/>
        <v>253.5</v>
      </c>
      <c r="Z704" s="7">
        <f t="shared" ca="1" si="469"/>
        <v>0</v>
      </c>
      <c r="AA704" s="7">
        <f t="shared" ca="1" si="469"/>
        <v>183.78749999999999</v>
      </c>
      <c r="AB704" s="7">
        <f t="shared" ca="1" si="469"/>
        <v>0</v>
      </c>
      <c r="AC704" s="7">
        <f t="shared" ca="1" si="469"/>
        <v>183.78749999999999</v>
      </c>
      <c r="AD704" s="7">
        <f t="shared" si="469"/>
        <v>0</v>
      </c>
      <c r="AE704" s="7">
        <f t="shared" ca="1" si="469"/>
        <v>0</v>
      </c>
      <c r="AF704" s="7">
        <f t="shared" ca="1" si="469"/>
        <v>367.57499999999999</v>
      </c>
    </row>
    <row r="705" spans="1:32">
      <c r="A705" t="str" cm="1">
        <f t="array" ref="A705">IF(ISBLANK($F705),"",INDEX(CVCompList[ID],_xlfn.XMATCH($F705,CVCompList[items],0)))</f>
        <v>CE2784</v>
      </c>
      <c r="E705">
        <v>1</v>
      </c>
      <c r="F705" t="s">
        <v>2957</v>
      </c>
      <c r="G705">
        <v>1</v>
      </c>
      <c r="H705">
        <v>1</v>
      </c>
      <c r="I705">
        <f ca="1">IF(ISBLANK(G705),"",G705*OFFSET(I705,-E705,-6))</f>
        <v>1</v>
      </c>
      <c r="J705">
        <f ca="1">IF(ISBLANK(H705),"",H705*OFFSET(J705,-E705,-6))</f>
        <v>1</v>
      </c>
      <c r="K705" s="10">
        <f>Drivers!$B$11</f>
        <v>0.25</v>
      </c>
      <c r="L705" s="10">
        <f>Drivers!$B$12</f>
        <v>0.45</v>
      </c>
      <c r="M705" s="37" cm="1">
        <f t="array" aca="1" ref="M705" ca="1">IF(ISBLANK($F705),"",INDEX(CVCompList[Design
'[h']],_xlfn.XMATCH($F705,CVCompList[items],0)))*I705</f>
        <v>0</v>
      </c>
      <c r="N705" s="37" cm="1">
        <f t="array" aca="1" ref="N705" ca="1">IF(ISBLANK($F705),"",INDEX(CVCompList[Construction
'[h']],_xlfn.XMATCH($F705,CVCompList[items],0)))*J705</f>
        <v>1.95</v>
      </c>
      <c r="O705" s="37" cm="1">
        <f t="array" aca="1" ref="O705" ca="1">IF(ISBLANK($F705),"",INDEX(CVCompList[Debug/Tryout '[h']],_xlfn.XMATCH($F705,CVCompList[items],0)))*J705</f>
        <v>0</v>
      </c>
      <c r="P705" s="37" cm="1">
        <f t="array" aca="1" ref="P705" ca="1">IF(ISBLANK($F705),"",INDEX(CVCompList[Installation
'[h']],_xlfn.XMATCH($F705,CVCompList[items],0)))*J705</f>
        <v>1.95</v>
      </c>
      <c r="Q705" s="37" cm="1">
        <f t="array" ref="Q705">IF(ISBLANK($F705),"",INDEX(CVCompList[Start up @ Client '[h']],_xlfn.XMATCH($F705,CVCompList[items],0)))*K705</f>
        <v>0</v>
      </c>
      <c r="R705" s="37" cm="1">
        <f t="array" ref="R705">IF(ISBLANK($F705),"",INDEX(CVCompList[Materail
Rate
 '[$/qua']],_xlfn.XMATCH($F705,CVCompList[items],0)))</f>
        <v>0</v>
      </c>
      <c r="S705" s="33">
        <f ca="1">M705*Drivers!$D$3</f>
        <v>0</v>
      </c>
      <c r="T705" s="33">
        <f ca="1">N705*Drivers!$D$3</f>
        <v>126.75</v>
      </c>
      <c r="U705" s="33">
        <f ca="1">O705*Drivers!$D$3</f>
        <v>0</v>
      </c>
      <c r="V705" s="33">
        <f ca="1">P705*Drivers!$D$3</f>
        <v>126.75</v>
      </c>
      <c r="W705" s="33">
        <f>Q705*Drivers!$D$3</f>
        <v>0</v>
      </c>
      <c r="X705" s="33">
        <f ca="1">R705*J705</f>
        <v>0</v>
      </c>
      <c r="Y705" s="33">
        <f ca="1">SUM(S705:X705)</f>
        <v>253.5</v>
      </c>
      <c r="Z705">
        <f ca="1">S705*($L705+1)</f>
        <v>0</v>
      </c>
      <c r="AA705">
        <f ca="1">T705*($L705+1)</f>
        <v>183.78749999999999</v>
      </c>
      <c r="AB705">
        <f ca="1">U705*($L705+1)</f>
        <v>0</v>
      </c>
      <c r="AC705">
        <f ca="1">V705*($L705+1)</f>
        <v>183.78749999999999</v>
      </c>
      <c r="AD705">
        <f>W705*($L705+1)</f>
        <v>0</v>
      </c>
      <c r="AE705">
        <f ca="1">X705*(K705+1)</f>
        <v>0</v>
      </c>
      <c r="AF705">
        <f ca="1">SUM(Z705:AE705)</f>
        <v>367.57499999999999</v>
      </c>
    </row>
    <row r="706" spans="1:32" s="7" customFormat="1">
      <c r="B706" s="7" t="s">
        <v>3245</v>
      </c>
      <c r="C706" s="7">
        <v>1</v>
      </c>
      <c r="D706" s="7">
        <v>1</v>
      </c>
      <c r="K706" s="18"/>
      <c r="L706" s="18"/>
      <c r="M706" s="36">
        <f ca="1">SUM(M707:M707)</f>
        <v>0</v>
      </c>
      <c r="N706" s="36">
        <f ca="1">SUM(N707:N707)</f>
        <v>3.75</v>
      </c>
      <c r="O706" s="36">
        <f ca="1">SUM(O707:O707)</f>
        <v>0</v>
      </c>
      <c r="P706" s="36">
        <f ca="1">SUM(P707:P707)</f>
        <v>3.75</v>
      </c>
      <c r="Q706" s="36">
        <f>SUM(Q707:Q707)</f>
        <v>0</v>
      </c>
      <c r="R706" s="36"/>
      <c r="S706" s="35">
        <f t="shared" ref="S706:AF706" ca="1" si="470">SUM(S707:S707)</f>
        <v>0</v>
      </c>
      <c r="T706" s="35">
        <f t="shared" ca="1" si="470"/>
        <v>243.75</v>
      </c>
      <c r="U706" s="35">
        <f t="shared" ca="1" si="470"/>
        <v>0</v>
      </c>
      <c r="V706" s="35">
        <f t="shared" ca="1" si="470"/>
        <v>243.75</v>
      </c>
      <c r="W706" s="35">
        <f t="shared" si="470"/>
        <v>0</v>
      </c>
      <c r="X706" s="35">
        <f t="shared" ca="1" si="470"/>
        <v>0</v>
      </c>
      <c r="Y706" s="35">
        <f t="shared" ca="1" si="470"/>
        <v>487.5</v>
      </c>
      <c r="Z706" s="7">
        <f t="shared" ca="1" si="470"/>
        <v>0</v>
      </c>
      <c r="AA706" s="7">
        <f t="shared" ca="1" si="470"/>
        <v>353.4375</v>
      </c>
      <c r="AB706" s="7">
        <f t="shared" ca="1" si="470"/>
        <v>0</v>
      </c>
      <c r="AC706" s="7">
        <f t="shared" ca="1" si="470"/>
        <v>353.4375</v>
      </c>
      <c r="AD706" s="7">
        <f t="shared" si="470"/>
        <v>0</v>
      </c>
      <c r="AE706" s="7">
        <f t="shared" ca="1" si="470"/>
        <v>0</v>
      </c>
      <c r="AF706" s="7">
        <f t="shared" ca="1" si="470"/>
        <v>706.875</v>
      </c>
    </row>
    <row r="707" spans="1:32">
      <c r="A707" t="str" cm="1">
        <f t="array" ref="A707">IF(ISBLANK($F707),"",INDEX(CVCompList[ID],_xlfn.XMATCH($F707,CVCompList[items],0)))</f>
        <v>CE2783</v>
      </c>
      <c r="E707">
        <v>1</v>
      </c>
      <c r="F707" t="s">
        <v>2956</v>
      </c>
      <c r="G707">
        <v>1</v>
      </c>
      <c r="H707">
        <v>1</v>
      </c>
      <c r="I707">
        <f ca="1">IF(ISBLANK(G707),"",G707*OFFSET(I707,-E707,-6))</f>
        <v>1</v>
      </c>
      <c r="J707">
        <f ca="1">IF(ISBLANK(H707),"",H707*OFFSET(J707,-E707,-6))</f>
        <v>1</v>
      </c>
      <c r="K707" s="10">
        <f>Drivers!$B$11</f>
        <v>0.25</v>
      </c>
      <c r="L707" s="10">
        <f>Drivers!$B$12</f>
        <v>0.45</v>
      </c>
      <c r="M707" s="37" cm="1">
        <f t="array" aca="1" ref="M707" ca="1">IF(ISBLANK($F707),"",INDEX(CVCompList[Design
'[h']],_xlfn.XMATCH($F707,CVCompList[items],0)))*I707</f>
        <v>0</v>
      </c>
      <c r="N707" s="37" cm="1">
        <f t="array" aca="1" ref="N707" ca="1">IF(ISBLANK($F707),"",INDEX(CVCompList[Construction
'[h']],_xlfn.XMATCH($F707,CVCompList[items],0)))*J707</f>
        <v>3.75</v>
      </c>
      <c r="O707" s="37" cm="1">
        <f t="array" aca="1" ref="O707" ca="1">IF(ISBLANK($F707),"",INDEX(CVCompList[Debug/Tryout '[h']],_xlfn.XMATCH($F707,CVCompList[items],0)))*J707</f>
        <v>0</v>
      </c>
      <c r="P707" s="37" cm="1">
        <f t="array" aca="1" ref="P707" ca="1">IF(ISBLANK($F707),"",INDEX(CVCompList[Installation
'[h']],_xlfn.XMATCH($F707,CVCompList[items],0)))*J707</f>
        <v>3.75</v>
      </c>
      <c r="Q707" s="37" cm="1">
        <f t="array" ref="Q707">IF(ISBLANK($F707),"",INDEX(CVCompList[Start up @ Client '[h']],_xlfn.XMATCH($F707,CVCompList[items],0)))*K707</f>
        <v>0</v>
      </c>
      <c r="R707" s="37" cm="1">
        <f t="array" ref="R707">IF(ISBLANK($F707),"",INDEX(CVCompList[Materail
Rate
 '[$/qua']],_xlfn.XMATCH($F707,CVCompList[items],0)))</f>
        <v>0</v>
      </c>
      <c r="S707" s="33">
        <f ca="1">M707*Drivers!$D$3</f>
        <v>0</v>
      </c>
      <c r="T707" s="33">
        <f ca="1">N707*Drivers!$D$3</f>
        <v>243.75</v>
      </c>
      <c r="U707" s="33">
        <f ca="1">O707*Drivers!$D$3</f>
        <v>0</v>
      </c>
      <c r="V707" s="33">
        <f ca="1">P707*Drivers!$D$3</f>
        <v>243.75</v>
      </c>
      <c r="W707" s="33">
        <f>Q707*Drivers!$D$3</f>
        <v>0</v>
      </c>
      <c r="X707" s="33">
        <f ca="1">R707*J707</f>
        <v>0</v>
      </c>
      <c r="Y707" s="33">
        <f ca="1">SUM(S707:X707)</f>
        <v>487.5</v>
      </c>
      <c r="Z707">
        <f ca="1">S707*($L707+1)</f>
        <v>0</v>
      </c>
      <c r="AA707">
        <f ca="1">T707*($L707+1)</f>
        <v>353.4375</v>
      </c>
      <c r="AB707">
        <f ca="1">U707*($L707+1)</f>
        <v>0</v>
      </c>
      <c r="AC707">
        <f ca="1">V707*($L707+1)</f>
        <v>353.4375</v>
      </c>
      <c r="AD707">
        <f>W707*($L707+1)</f>
        <v>0</v>
      </c>
      <c r="AE707">
        <f ca="1">X707*(K707+1)</f>
        <v>0</v>
      </c>
      <c r="AF707">
        <f ca="1">SUM(Z707:AE707)</f>
        <v>706.875</v>
      </c>
    </row>
    <row r="708" spans="1:32" s="7" customFormat="1">
      <c r="B708" s="7" t="s">
        <v>3246</v>
      </c>
      <c r="C708" s="7">
        <v>1</v>
      </c>
      <c r="D708" s="7">
        <v>1</v>
      </c>
      <c r="K708" s="18"/>
      <c r="L708" s="18"/>
      <c r="M708" s="36">
        <f ca="1">SUM(M709:M709)</f>
        <v>0</v>
      </c>
      <c r="N708" s="36">
        <f ca="1">SUM(N709:N709)</f>
        <v>12</v>
      </c>
      <c r="O708" s="36">
        <f ca="1">SUM(O709:O709)</f>
        <v>0</v>
      </c>
      <c r="P708" s="36">
        <f ca="1">SUM(P709:P709)</f>
        <v>12</v>
      </c>
      <c r="Q708" s="36">
        <f>SUM(Q709:Q709)</f>
        <v>0</v>
      </c>
      <c r="R708" s="36"/>
      <c r="S708" s="35">
        <f t="shared" ref="S708:AF708" ca="1" si="471">SUM(S709:S709)</f>
        <v>0</v>
      </c>
      <c r="T708" s="35">
        <f t="shared" ca="1" si="471"/>
        <v>780</v>
      </c>
      <c r="U708" s="35">
        <f t="shared" ca="1" si="471"/>
        <v>0</v>
      </c>
      <c r="V708" s="35">
        <f t="shared" ca="1" si="471"/>
        <v>780</v>
      </c>
      <c r="W708" s="35">
        <f t="shared" si="471"/>
        <v>0</v>
      </c>
      <c r="X708" s="35">
        <f t="shared" ca="1" si="471"/>
        <v>0</v>
      </c>
      <c r="Y708" s="35">
        <f t="shared" ca="1" si="471"/>
        <v>1560</v>
      </c>
      <c r="Z708" s="7">
        <f t="shared" ca="1" si="471"/>
        <v>0</v>
      </c>
      <c r="AA708" s="7">
        <f t="shared" ca="1" si="471"/>
        <v>1131</v>
      </c>
      <c r="AB708" s="7">
        <f t="shared" ca="1" si="471"/>
        <v>0</v>
      </c>
      <c r="AC708" s="7">
        <f t="shared" ca="1" si="471"/>
        <v>1131</v>
      </c>
      <c r="AD708" s="7">
        <f t="shared" si="471"/>
        <v>0</v>
      </c>
      <c r="AE708" s="7">
        <f t="shared" ca="1" si="471"/>
        <v>0</v>
      </c>
      <c r="AF708" s="7">
        <f t="shared" ca="1" si="471"/>
        <v>2262</v>
      </c>
    </row>
    <row r="709" spans="1:32">
      <c r="A709" t="str" cm="1">
        <f t="array" ref="A709">IF(ISBLANK($F709),"",INDEX(CVCompList[ID],_xlfn.XMATCH($F709,CVCompList[items],0)))</f>
        <v>CE2785</v>
      </c>
      <c r="E709">
        <v>1</v>
      </c>
      <c r="F709" t="s">
        <v>2958</v>
      </c>
      <c r="G709">
        <v>1</v>
      </c>
      <c r="H709">
        <v>1</v>
      </c>
      <c r="I709">
        <f ca="1">IF(ISBLANK(G709),"",G709*OFFSET(I709,-E709,-6))</f>
        <v>1</v>
      </c>
      <c r="J709">
        <f ca="1">IF(ISBLANK(H709),"",H709*OFFSET(J709,-E709,-6))</f>
        <v>1</v>
      </c>
      <c r="K709" s="10">
        <f>Drivers!$B$11</f>
        <v>0.25</v>
      </c>
      <c r="L709" s="10">
        <f>Drivers!$B$12</f>
        <v>0.45</v>
      </c>
      <c r="M709" s="37" cm="1">
        <f t="array" aca="1" ref="M709" ca="1">IF(ISBLANK($F709),"",INDEX(CVCompList[Design
'[h']],_xlfn.XMATCH($F709,CVCompList[items],0)))*I709</f>
        <v>0</v>
      </c>
      <c r="N709" s="37" cm="1">
        <f t="array" aca="1" ref="N709" ca="1">IF(ISBLANK($F709),"",INDEX(CVCompList[Construction
'[h']],_xlfn.XMATCH($F709,CVCompList[items],0)))*J709</f>
        <v>12</v>
      </c>
      <c r="O709" s="37" cm="1">
        <f t="array" aca="1" ref="O709" ca="1">IF(ISBLANK($F709),"",INDEX(CVCompList[Debug/Tryout '[h']],_xlfn.XMATCH($F709,CVCompList[items],0)))*J709</f>
        <v>0</v>
      </c>
      <c r="P709" s="37" cm="1">
        <f t="array" aca="1" ref="P709" ca="1">IF(ISBLANK($F709),"",INDEX(CVCompList[Installation
'[h']],_xlfn.XMATCH($F709,CVCompList[items],0)))*J709</f>
        <v>12</v>
      </c>
      <c r="Q709" s="37" cm="1">
        <f t="array" ref="Q709">IF(ISBLANK($F709),"",INDEX(CVCompList[Start up @ Client '[h']],_xlfn.XMATCH($F709,CVCompList[items],0)))*K709</f>
        <v>0</v>
      </c>
      <c r="R709" s="37" cm="1">
        <f t="array" ref="R709">IF(ISBLANK($F709),"",INDEX(CVCompList[Materail
Rate
 '[$/qua']],_xlfn.XMATCH($F709,CVCompList[items],0)))</f>
        <v>0</v>
      </c>
      <c r="S709" s="33">
        <f ca="1">M709*Drivers!$D$3</f>
        <v>0</v>
      </c>
      <c r="T709" s="33">
        <f ca="1">N709*Drivers!$D$3</f>
        <v>780</v>
      </c>
      <c r="U709" s="33">
        <f ca="1">O709*Drivers!$D$3</f>
        <v>0</v>
      </c>
      <c r="V709" s="33">
        <f ca="1">P709*Drivers!$D$3</f>
        <v>780</v>
      </c>
      <c r="W709" s="33">
        <f>Q709*Drivers!$D$3</f>
        <v>0</v>
      </c>
      <c r="X709" s="33">
        <f ca="1">R709*J709</f>
        <v>0</v>
      </c>
      <c r="Y709" s="33">
        <f ca="1">SUM(S709:X709)</f>
        <v>1560</v>
      </c>
      <c r="Z709">
        <f ca="1">S709*($L709+1)</f>
        <v>0</v>
      </c>
      <c r="AA709">
        <f ca="1">T709*($L709+1)</f>
        <v>1131</v>
      </c>
      <c r="AB709">
        <f ca="1">U709*($L709+1)</f>
        <v>0</v>
      </c>
      <c r="AC709">
        <f ca="1">V709*($L709+1)</f>
        <v>1131</v>
      </c>
      <c r="AD709">
        <f>W709*($L709+1)</f>
        <v>0</v>
      </c>
      <c r="AE709">
        <f ca="1">X709*(K709+1)</f>
        <v>0</v>
      </c>
      <c r="AF709">
        <f ca="1">SUM(Z709:AE709)</f>
        <v>2262</v>
      </c>
    </row>
    <row r="710" spans="1:32" s="7" customFormat="1">
      <c r="B710" s="7" t="s">
        <v>3247</v>
      </c>
      <c r="C710" s="7">
        <v>1</v>
      </c>
      <c r="D710" s="7">
        <v>1</v>
      </c>
      <c r="K710" s="18"/>
      <c r="L710" s="18"/>
      <c r="M710" s="36">
        <f ca="1">SUM(M711:M711)</f>
        <v>0</v>
      </c>
      <c r="N710" s="36">
        <f ca="1">SUM(N711:N711)</f>
        <v>27.95</v>
      </c>
      <c r="O710" s="36">
        <f ca="1">SUM(O711:O711)</f>
        <v>0</v>
      </c>
      <c r="P710" s="36">
        <f ca="1">SUM(P711:P711)</f>
        <v>27.95</v>
      </c>
      <c r="Q710" s="36">
        <f>SUM(Q711:Q711)</f>
        <v>0</v>
      </c>
      <c r="R710" s="36"/>
      <c r="S710" s="35">
        <f t="shared" ref="S710:AF710" ca="1" si="472">SUM(S711:S711)</f>
        <v>0</v>
      </c>
      <c r="T710" s="35">
        <f t="shared" ca="1" si="472"/>
        <v>1816.75</v>
      </c>
      <c r="U710" s="35">
        <f t="shared" ca="1" si="472"/>
        <v>0</v>
      </c>
      <c r="V710" s="35">
        <f t="shared" ca="1" si="472"/>
        <v>1816.75</v>
      </c>
      <c r="W710" s="35">
        <f t="shared" si="472"/>
        <v>0</v>
      </c>
      <c r="X710" s="35">
        <f t="shared" ca="1" si="472"/>
        <v>5464</v>
      </c>
      <c r="Y710" s="35">
        <f t="shared" ca="1" si="472"/>
        <v>9097.5</v>
      </c>
      <c r="Z710" s="7">
        <f t="shared" ca="1" si="472"/>
        <v>0</v>
      </c>
      <c r="AA710" s="7">
        <f t="shared" ca="1" si="472"/>
        <v>2634.2874999999999</v>
      </c>
      <c r="AB710" s="7">
        <f t="shared" ca="1" si="472"/>
        <v>0</v>
      </c>
      <c r="AC710" s="7">
        <f t="shared" ca="1" si="472"/>
        <v>2634.2874999999999</v>
      </c>
      <c r="AD710" s="7">
        <f t="shared" si="472"/>
        <v>0</v>
      </c>
      <c r="AE710" s="7">
        <f t="shared" ca="1" si="472"/>
        <v>6830</v>
      </c>
      <c r="AF710" s="7">
        <f t="shared" ca="1" si="472"/>
        <v>12098.575000000001</v>
      </c>
    </row>
    <row r="711" spans="1:32">
      <c r="A711" t="str" cm="1">
        <f t="array" ref="A711">IF(ISBLANK($F711),"",INDEX(CVCompList[ID],_xlfn.XMATCH($F711,CVCompList[items],0)))</f>
        <v>CE2786</v>
      </c>
      <c r="E711">
        <v>1</v>
      </c>
      <c r="F711" t="s">
        <v>2959</v>
      </c>
      <c r="G711">
        <v>1</v>
      </c>
      <c r="H711">
        <v>1</v>
      </c>
      <c r="I711">
        <f ca="1">IF(ISBLANK(G711),"",G711*OFFSET(I711,-E711,-6))</f>
        <v>1</v>
      </c>
      <c r="J711">
        <f ca="1">IF(ISBLANK(H711),"",H711*OFFSET(J711,-E711,-6))</f>
        <v>1</v>
      </c>
      <c r="K711" s="10">
        <f>Drivers!$B$11</f>
        <v>0.25</v>
      </c>
      <c r="L711" s="10">
        <f>Drivers!$B$12</f>
        <v>0.45</v>
      </c>
      <c r="M711" s="37" cm="1">
        <f t="array" aca="1" ref="M711" ca="1">IF(ISBLANK($F711),"",INDEX(CVCompList[Design
'[h']],_xlfn.XMATCH($F711,CVCompList[items],0)))*I711</f>
        <v>0</v>
      </c>
      <c r="N711" s="37" cm="1">
        <f t="array" aca="1" ref="N711" ca="1">IF(ISBLANK($F711),"",INDEX(CVCompList[Construction
'[h']],_xlfn.XMATCH($F711,CVCompList[items],0)))*J711</f>
        <v>27.95</v>
      </c>
      <c r="O711" s="37" cm="1">
        <f t="array" aca="1" ref="O711" ca="1">IF(ISBLANK($F711),"",INDEX(CVCompList[Debug/Tryout '[h']],_xlfn.XMATCH($F711,CVCompList[items],0)))*J711</f>
        <v>0</v>
      </c>
      <c r="P711" s="37" cm="1">
        <f t="array" aca="1" ref="P711" ca="1">IF(ISBLANK($F711),"",INDEX(CVCompList[Installation
'[h']],_xlfn.XMATCH($F711,CVCompList[items],0)))*J711</f>
        <v>27.95</v>
      </c>
      <c r="Q711" s="37" cm="1">
        <f t="array" ref="Q711">IF(ISBLANK($F711),"",INDEX(CVCompList[Start up @ Client '[h']],_xlfn.XMATCH($F711,CVCompList[items],0)))*K711</f>
        <v>0</v>
      </c>
      <c r="R711" s="37" cm="1">
        <f t="array" ref="R711">IF(ISBLANK($F711),"",INDEX(CVCompList[Materail
Rate
 '[$/qua']],_xlfn.XMATCH($F711,CVCompList[items],0)))</f>
        <v>5464</v>
      </c>
      <c r="S711" s="33">
        <f ca="1">M711*Drivers!$D$3</f>
        <v>0</v>
      </c>
      <c r="T711" s="33">
        <f ca="1">N711*Drivers!$D$3</f>
        <v>1816.75</v>
      </c>
      <c r="U711" s="33">
        <f ca="1">O711*Drivers!$D$3</f>
        <v>0</v>
      </c>
      <c r="V711" s="33">
        <f ca="1">P711*Drivers!$D$3</f>
        <v>1816.75</v>
      </c>
      <c r="W711" s="33">
        <f>Q711*Drivers!$D$3</f>
        <v>0</v>
      </c>
      <c r="X711" s="33">
        <f ca="1">R711*J711</f>
        <v>5464</v>
      </c>
      <c r="Y711" s="33">
        <f ca="1">SUM(S711:X711)</f>
        <v>9097.5</v>
      </c>
      <c r="Z711">
        <f ca="1">S711*($L711+1)</f>
        <v>0</v>
      </c>
      <c r="AA711">
        <f ca="1">T711*($L711+1)</f>
        <v>2634.2874999999999</v>
      </c>
      <c r="AB711">
        <f ca="1">U711*($L711+1)</f>
        <v>0</v>
      </c>
      <c r="AC711">
        <f ca="1">V711*($L711+1)</f>
        <v>2634.2874999999999</v>
      </c>
      <c r="AD711">
        <f>W711*($L711+1)</f>
        <v>0</v>
      </c>
      <c r="AE711">
        <f ca="1">X711*(K711+1)</f>
        <v>6830</v>
      </c>
      <c r="AF711">
        <f ca="1">SUM(Z711:AE711)</f>
        <v>12098.575000000001</v>
      </c>
    </row>
    <row r="712" spans="1:32" s="7" customFormat="1">
      <c r="B712" s="7" t="s">
        <v>3248</v>
      </c>
      <c r="C712" s="7">
        <v>1</v>
      </c>
      <c r="D712" s="7">
        <v>1</v>
      </c>
      <c r="K712" s="18"/>
      <c r="L712" s="18"/>
      <c r="M712" s="36">
        <f ca="1">SUM(M713:M713)</f>
        <v>0</v>
      </c>
      <c r="N712" s="36">
        <f ca="1">SUM(N713:N713)</f>
        <v>20.399999999999999</v>
      </c>
      <c r="O712" s="36">
        <f ca="1">SUM(O713:O713)</f>
        <v>0</v>
      </c>
      <c r="P712" s="36">
        <f ca="1">SUM(P713:P713)</f>
        <v>20.399999999999999</v>
      </c>
      <c r="Q712" s="36">
        <f>SUM(Q713:Q713)</f>
        <v>0</v>
      </c>
      <c r="R712" s="36"/>
      <c r="S712" s="35">
        <f t="shared" ref="S712:AF712" ca="1" si="473">SUM(S713:S713)</f>
        <v>0</v>
      </c>
      <c r="T712" s="35">
        <f t="shared" ca="1" si="473"/>
        <v>1326</v>
      </c>
      <c r="U712" s="35">
        <f t="shared" ca="1" si="473"/>
        <v>0</v>
      </c>
      <c r="V712" s="35">
        <f t="shared" ca="1" si="473"/>
        <v>1326</v>
      </c>
      <c r="W712" s="35">
        <f t="shared" si="473"/>
        <v>0</v>
      </c>
      <c r="X712" s="35">
        <f t="shared" ca="1" si="473"/>
        <v>1882</v>
      </c>
      <c r="Y712" s="35">
        <f t="shared" ca="1" si="473"/>
        <v>4534</v>
      </c>
      <c r="Z712" s="7">
        <f t="shared" ca="1" si="473"/>
        <v>0</v>
      </c>
      <c r="AA712" s="7">
        <f t="shared" ca="1" si="473"/>
        <v>1922.7</v>
      </c>
      <c r="AB712" s="7">
        <f t="shared" ca="1" si="473"/>
        <v>0</v>
      </c>
      <c r="AC712" s="7">
        <f t="shared" ca="1" si="473"/>
        <v>1922.7</v>
      </c>
      <c r="AD712" s="7">
        <f t="shared" si="473"/>
        <v>0</v>
      </c>
      <c r="AE712" s="7">
        <f t="shared" ca="1" si="473"/>
        <v>2352.5</v>
      </c>
      <c r="AF712" s="7">
        <f t="shared" ca="1" si="473"/>
        <v>6197.9</v>
      </c>
    </row>
    <row r="713" spans="1:32">
      <c r="A713" t="str" cm="1">
        <f t="array" ref="A713">IF(ISBLANK($F713),"",INDEX(CVCompList[ID],_xlfn.XMATCH($F713,CVCompList[items],0)))</f>
        <v>CE2787</v>
      </c>
      <c r="E713">
        <v>1</v>
      </c>
      <c r="F713" t="s">
        <v>2960</v>
      </c>
      <c r="G713">
        <v>1</v>
      </c>
      <c r="H713">
        <v>1</v>
      </c>
      <c r="I713">
        <f ca="1">IF(ISBLANK(G713),"",G713*OFFSET(I713,-E713,-6))</f>
        <v>1</v>
      </c>
      <c r="J713">
        <f ca="1">IF(ISBLANK(H713),"",H713*OFFSET(J713,-E713,-6))</f>
        <v>1</v>
      </c>
      <c r="K713" s="10">
        <f>Drivers!$B$11</f>
        <v>0.25</v>
      </c>
      <c r="L713" s="10">
        <f>Drivers!$B$12</f>
        <v>0.45</v>
      </c>
      <c r="M713" s="37" cm="1">
        <f t="array" aca="1" ref="M713" ca="1">IF(ISBLANK($F713),"",INDEX(CVCompList[Design
'[h']],_xlfn.XMATCH($F713,CVCompList[items],0)))*I713</f>
        <v>0</v>
      </c>
      <c r="N713" s="37" cm="1">
        <f t="array" aca="1" ref="N713" ca="1">IF(ISBLANK($F713),"",INDEX(CVCompList[Construction
'[h']],_xlfn.XMATCH($F713,CVCompList[items],0)))*J713</f>
        <v>20.399999999999999</v>
      </c>
      <c r="O713" s="37" cm="1">
        <f t="array" aca="1" ref="O713" ca="1">IF(ISBLANK($F713),"",INDEX(CVCompList[Debug/Tryout '[h']],_xlfn.XMATCH($F713,CVCompList[items],0)))*J713</f>
        <v>0</v>
      </c>
      <c r="P713" s="37" cm="1">
        <f t="array" aca="1" ref="P713" ca="1">IF(ISBLANK($F713),"",INDEX(CVCompList[Installation
'[h']],_xlfn.XMATCH($F713,CVCompList[items],0)))*J713</f>
        <v>20.399999999999999</v>
      </c>
      <c r="Q713" s="37" cm="1">
        <f t="array" ref="Q713">IF(ISBLANK($F713),"",INDEX(CVCompList[Start up @ Client '[h']],_xlfn.XMATCH($F713,CVCompList[items],0)))*K713</f>
        <v>0</v>
      </c>
      <c r="R713" s="37" cm="1">
        <f t="array" ref="R713">IF(ISBLANK($F713),"",INDEX(CVCompList[Materail
Rate
 '[$/qua']],_xlfn.XMATCH($F713,CVCompList[items],0)))</f>
        <v>1882</v>
      </c>
      <c r="S713" s="33">
        <f ca="1">M713*Drivers!$D$3</f>
        <v>0</v>
      </c>
      <c r="T713" s="33">
        <f ca="1">N713*Drivers!$D$3</f>
        <v>1326</v>
      </c>
      <c r="U713" s="33">
        <f ca="1">O713*Drivers!$D$3</f>
        <v>0</v>
      </c>
      <c r="V713" s="33">
        <f ca="1">P713*Drivers!$D$3</f>
        <v>1326</v>
      </c>
      <c r="W713" s="33">
        <f>Q713*Drivers!$D$3</f>
        <v>0</v>
      </c>
      <c r="X713" s="33">
        <f ca="1">R713*J713</f>
        <v>1882</v>
      </c>
      <c r="Y713" s="33">
        <f ca="1">SUM(S713:X713)</f>
        <v>4534</v>
      </c>
      <c r="Z713">
        <f ca="1">S713*($L713+1)</f>
        <v>0</v>
      </c>
      <c r="AA713">
        <f ca="1">T713*($L713+1)</f>
        <v>1922.7</v>
      </c>
      <c r="AB713">
        <f ca="1">U713*($L713+1)</f>
        <v>0</v>
      </c>
      <c r="AC713">
        <f ca="1">V713*($L713+1)</f>
        <v>1922.7</v>
      </c>
      <c r="AD713">
        <f>W713*($L713+1)</f>
        <v>0</v>
      </c>
      <c r="AE713">
        <f ca="1">X713*(K713+1)</f>
        <v>2352.5</v>
      </c>
      <c r="AF713">
        <f ca="1">SUM(Z713:AE713)</f>
        <v>6197.9</v>
      </c>
    </row>
    <row r="714" spans="1:32" s="7" customFormat="1">
      <c r="B714" s="7" t="s">
        <v>3249</v>
      </c>
      <c r="C714" s="7">
        <v>1</v>
      </c>
      <c r="D714" s="7">
        <v>1</v>
      </c>
      <c r="K714" s="18"/>
      <c r="L714" s="18"/>
      <c r="M714" s="36">
        <f ca="1">SUM(M715:M715)</f>
        <v>0</v>
      </c>
      <c r="N714" s="36">
        <f ca="1">SUM(N715:N715)</f>
        <v>38.75</v>
      </c>
      <c r="O714" s="36">
        <f ca="1">SUM(O715:O715)</f>
        <v>0</v>
      </c>
      <c r="P714" s="36">
        <f ca="1">SUM(P715:P715)</f>
        <v>38.75</v>
      </c>
      <c r="Q714" s="36">
        <f>SUM(Q715:Q715)</f>
        <v>0</v>
      </c>
      <c r="R714" s="36"/>
      <c r="S714" s="35">
        <f t="shared" ref="S714:AF714" ca="1" si="474">SUM(S715:S715)</f>
        <v>0</v>
      </c>
      <c r="T714" s="35">
        <f t="shared" ca="1" si="474"/>
        <v>2518.75</v>
      </c>
      <c r="U714" s="35">
        <f t="shared" ca="1" si="474"/>
        <v>0</v>
      </c>
      <c r="V714" s="35">
        <f t="shared" ca="1" si="474"/>
        <v>2518.75</v>
      </c>
      <c r="W714" s="35">
        <f t="shared" si="474"/>
        <v>0</v>
      </c>
      <c r="X714" s="35">
        <f t="shared" ca="1" si="474"/>
        <v>0</v>
      </c>
      <c r="Y714" s="35">
        <f t="shared" ca="1" si="474"/>
        <v>5037.5</v>
      </c>
      <c r="Z714" s="7">
        <f t="shared" ca="1" si="474"/>
        <v>0</v>
      </c>
      <c r="AA714" s="7">
        <f t="shared" ca="1" si="474"/>
        <v>3652.1875</v>
      </c>
      <c r="AB714" s="7">
        <f t="shared" ca="1" si="474"/>
        <v>0</v>
      </c>
      <c r="AC714" s="7">
        <f t="shared" ca="1" si="474"/>
        <v>3652.1875</v>
      </c>
      <c r="AD714" s="7">
        <f t="shared" si="474"/>
        <v>0</v>
      </c>
      <c r="AE714" s="7">
        <f t="shared" ca="1" si="474"/>
        <v>0</v>
      </c>
      <c r="AF714" s="7">
        <f t="shared" ca="1" si="474"/>
        <v>7304.375</v>
      </c>
    </row>
    <row r="715" spans="1:32">
      <c r="A715" t="str" cm="1">
        <f t="array" ref="A715">IF(ISBLANK($F715),"",INDEX(CVCompList[ID],_xlfn.XMATCH($F715,CVCompList[items],0)))</f>
        <v>CE2791</v>
      </c>
      <c r="E715">
        <v>1</v>
      </c>
      <c r="F715" t="s">
        <v>2964</v>
      </c>
      <c r="G715">
        <v>1</v>
      </c>
      <c r="H715">
        <v>1</v>
      </c>
      <c r="I715">
        <f ca="1">IF(ISBLANK(G715),"",G715*OFFSET(I715,-E715,-6))</f>
        <v>1</v>
      </c>
      <c r="J715">
        <f ca="1">IF(ISBLANK(H715),"",H715*OFFSET(J715,-E715,-6))</f>
        <v>1</v>
      </c>
      <c r="K715" s="10">
        <f>Drivers!$B$11</f>
        <v>0.25</v>
      </c>
      <c r="L715" s="10">
        <f>Drivers!$B$12</f>
        <v>0.45</v>
      </c>
      <c r="M715" s="37" cm="1">
        <f t="array" aca="1" ref="M715" ca="1">IF(ISBLANK($F715),"",INDEX(CVCompList[Design
'[h']],_xlfn.XMATCH($F715,CVCompList[items],0)))*I715</f>
        <v>0</v>
      </c>
      <c r="N715" s="37" cm="1">
        <f t="array" aca="1" ref="N715" ca="1">IF(ISBLANK($F715),"",INDEX(CVCompList[Construction
'[h']],_xlfn.XMATCH($F715,CVCompList[items],0)))*J715</f>
        <v>38.75</v>
      </c>
      <c r="O715" s="37" cm="1">
        <f t="array" aca="1" ref="O715" ca="1">IF(ISBLANK($F715),"",INDEX(CVCompList[Debug/Tryout '[h']],_xlfn.XMATCH($F715,CVCompList[items],0)))*J715</f>
        <v>0</v>
      </c>
      <c r="P715" s="37" cm="1">
        <f t="array" aca="1" ref="P715" ca="1">IF(ISBLANK($F715),"",INDEX(CVCompList[Installation
'[h']],_xlfn.XMATCH($F715,CVCompList[items],0)))*J715</f>
        <v>38.75</v>
      </c>
      <c r="Q715" s="37" cm="1">
        <f t="array" ref="Q715">IF(ISBLANK($F715),"",INDEX(CVCompList[Start up @ Client '[h']],_xlfn.XMATCH($F715,CVCompList[items],0)))*K715</f>
        <v>0</v>
      </c>
      <c r="R715" s="37" cm="1">
        <f t="array" ref="R715">IF(ISBLANK($F715),"",INDEX(CVCompList[Materail
Rate
 '[$/qua']],_xlfn.XMATCH($F715,CVCompList[items],0)))</f>
        <v>0</v>
      </c>
      <c r="S715" s="33">
        <f ca="1">M715*Drivers!$D$3</f>
        <v>0</v>
      </c>
      <c r="T715" s="33">
        <f ca="1">N715*Drivers!$D$3</f>
        <v>2518.75</v>
      </c>
      <c r="U715" s="33">
        <f ca="1">O715*Drivers!$D$3</f>
        <v>0</v>
      </c>
      <c r="V715" s="33">
        <f ca="1">P715*Drivers!$D$3</f>
        <v>2518.75</v>
      </c>
      <c r="W715" s="33">
        <f>Q715*Drivers!$D$3</f>
        <v>0</v>
      </c>
      <c r="X715" s="33">
        <f ca="1">R715*J715</f>
        <v>0</v>
      </c>
      <c r="Y715" s="33">
        <f ca="1">SUM(S715:X715)</f>
        <v>5037.5</v>
      </c>
      <c r="Z715">
        <f ca="1">S715*($L715+1)</f>
        <v>0</v>
      </c>
      <c r="AA715">
        <f ca="1">T715*($L715+1)</f>
        <v>3652.1875</v>
      </c>
      <c r="AB715">
        <f ca="1">U715*($L715+1)</f>
        <v>0</v>
      </c>
      <c r="AC715">
        <f ca="1">V715*($L715+1)</f>
        <v>3652.1875</v>
      </c>
      <c r="AD715">
        <f>W715*($L715+1)</f>
        <v>0</v>
      </c>
      <c r="AE715">
        <f ca="1">X715*(K715+1)</f>
        <v>0</v>
      </c>
      <c r="AF715">
        <f ca="1">SUM(Z715:AE715)</f>
        <v>7304.375</v>
      </c>
    </row>
    <row r="716" spans="1:32" s="7" customFormat="1">
      <c r="B716" s="7" t="s">
        <v>3250</v>
      </c>
      <c r="C716" s="7">
        <v>1</v>
      </c>
      <c r="D716" s="7">
        <v>1</v>
      </c>
      <c r="K716" s="18"/>
      <c r="L716" s="18"/>
      <c r="M716" s="36">
        <f ca="1">SUM(M717:M717)</f>
        <v>0</v>
      </c>
      <c r="N716" s="36">
        <f ca="1">SUM(N717:N717)</f>
        <v>8</v>
      </c>
      <c r="O716" s="36">
        <f ca="1">SUM(O717:O717)</f>
        <v>0</v>
      </c>
      <c r="P716" s="36">
        <f ca="1">SUM(P717:P717)</f>
        <v>8</v>
      </c>
      <c r="Q716" s="36">
        <f>SUM(Q717:Q717)</f>
        <v>0</v>
      </c>
      <c r="R716" s="36"/>
      <c r="S716" s="35">
        <f t="shared" ref="S716:AF716" ca="1" si="475">SUM(S717:S717)</f>
        <v>0</v>
      </c>
      <c r="T716" s="35">
        <f t="shared" ca="1" si="475"/>
        <v>520</v>
      </c>
      <c r="U716" s="35">
        <f t="shared" ca="1" si="475"/>
        <v>0</v>
      </c>
      <c r="V716" s="35">
        <f t="shared" ca="1" si="475"/>
        <v>520</v>
      </c>
      <c r="W716" s="35">
        <f t="shared" si="475"/>
        <v>0</v>
      </c>
      <c r="X716" s="35">
        <f t="shared" ca="1" si="475"/>
        <v>0</v>
      </c>
      <c r="Y716" s="35">
        <f t="shared" ca="1" si="475"/>
        <v>1040</v>
      </c>
      <c r="Z716" s="7">
        <f t="shared" ca="1" si="475"/>
        <v>0</v>
      </c>
      <c r="AA716" s="7">
        <f t="shared" ca="1" si="475"/>
        <v>754</v>
      </c>
      <c r="AB716" s="7">
        <f t="shared" ca="1" si="475"/>
        <v>0</v>
      </c>
      <c r="AC716" s="7">
        <f t="shared" ca="1" si="475"/>
        <v>754</v>
      </c>
      <c r="AD716" s="7">
        <f t="shared" si="475"/>
        <v>0</v>
      </c>
      <c r="AE716" s="7">
        <f t="shared" ca="1" si="475"/>
        <v>0</v>
      </c>
      <c r="AF716" s="7">
        <f t="shared" ca="1" si="475"/>
        <v>1508</v>
      </c>
    </row>
    <row r="717" spans="1:32">
      <c r="A717" t="str" cm="1">
        <f t="array" ref="A717">IF(ISBLANK($F717),"",INDEX(CVCompList[ID],_xlfn.XMATCH($F717,CVCompList[items],0)))</f>
        <v>CE2792</v>
      </c>
      <c r="E717">
        <v>1</v>
      </c>
      <c r="F717" t="s">
        <v>2965</v>
      </c>
      <c r="G717">
        <v>1</v>
      </c>
      <c r="H717">
        <v>1</v>
      </c>
      <c r="I717">
        <f ca="1">IF(ISBLANK(G717),"",G717*OFFSET(I717,-E717,-6))</f>
        <v>1</v>
      </c>
      <c r="J717">
        <f ca="1">IF(ISBLANK(H717),"",H717*OFFSET(J717,-E717,-6))</f>
        <v>1</v>
      </c>
      <c r="K717" s="10">
        <f>Drivers!$B$11</f>
        <v>0.25</v>
      </c>
      <c r="L717" s="10">
        <f>Drivers!$B$12</f>
        <v>0.45</v>
      </c>
      <c r="M717" s="37" cm="1">
        <f t="array" aca="1" ref="M717" ca="1">IF(ISBLANK($F717),"",INDEX(CVCompList[Design
'[h']],_xlfn.XMATCH($F717,CVCompList[items],0)))*I717</f>
        <v>0</v>
      </c>
      <c r="N717" s="37" cm="1">
        <f t="array" aca="1" ref="N717" ca="1">IF(ISBLANK($F717),"",INDEX(CVCompList[Construction
'[h']],_xlfn.XMATCH($F717,CVCompList[items],0)))*J717</f>
        <v>8</v>
      </c>
      <c r="O717" s="37" cm="1">
        <f t="array" aca="1" ref="O717" ca="1">IF(ISBLANK($F717),"",INDEX(CVCompList[Debug/Tryout '[h']],_xlfn.XMATCH($F717,CVCompList[items],0)))*J717</f>
        <v>0</v>
      </c>
      <c r="P717" s="37" cm="1">
        <f t="array" aca="1" ref="P717" ca="1">IF(ISBLANK($F717),"",INDEX(CVCompList[Installation
'[h']],_xlfn.XMATCH($F717,CVCompList[items],0)))*J717</f>
        <v>8</v>
      </c>
      <c r="Q717" s="37" cm="1">
        <f t="array" ref="Q717">IF(ISBLANK($F717),"",INDEX(CVCompList[Start up @ Client '[h']],_xlfn.XMATCH($F717,CVCompList[items],0)))*K717</f>
        <v>0</v>
      </c>
      <c r="R717" s="37" cm="1">
        <f t="array" ref="R717">IF(ISBLANK($F717),"",INDEX(CVCompList[Materail
Rate
 '[$/qua']],_xlfn.XMATCH($F717,CVCompList[items],0)))</f>
        <v>0</v>
      </c>
      <c r="S717" s="33">
        <f ca="1">M717*Drivers!$D$3</f>
        <v>0</v>
      </c>
      <c r="T717" s="33">
        <f ca="1">N717*Drivers!$D$3</f>
        <v>520</v>
      </c>
      <c r="U717" s="33">
        <f ca="1">O717*Drivers!$D$3</f>
        <v>0</v>
      </c>
      <c r="V717" s="33">
        <f ca="1">P717*Drivers!$D$3</f>
        <v>520</v>
      </c>
      <c r="W717" s="33">
        <f>Q717*Drivers!$D$3</f>
        <v>0</v>
      </c>
      <c r="X717" s="33">
        <f ca="1">R717*J717</f>
        <v>0</v>
      </c>
      <c r="Y717" s="33">
        <f ca="1">SUM(S717:X717)</f>
        <v>1040</v>
      </c>
      <c r="Z717">
        <f ca="1">S717*($L717+1)</f>
        <v>0</v>
      </c>
      <c r="AA717">
        <f ca="1">T717*($L717+1)</f>
        <v>754</v>
      </c>
      <c r="AB717">
        <f ca="1">U717*($L717+1)</f>
        <v>0</v>
      </c>
      <c r="AC717">
        <f ca="1">V717*($L717+1)</f>
        <v>754</v>
      </c>
      <c r="AD717">
        <f>W717*($L717+1)</f>
        <v>0</v>
      </c>
      <c r="AE717">
        <f ca="1">X717*(K717+1)</f>
        <v>0</v>
      </c>
      <c r="AF717">
        <f ca="1">SUM(Z717:AE717)</f>
        <v>1508</v>
      </c>
    </row>
    <row r="718" spans="1:32" s="7" customFormat="1">
      <c r="B718" s="7" t="s">
        <v>3251</v>
      </c>
      <c r="C718" s="7">
        <v>1</v>
      </c>
      <c r="D718" s="7">
        <v>1</v>
      </c>
      <c r="K718" s="18"/>
      <c r="L718" s="18"/>
      <c r="M718" s="36">
        <f ca="1">SUM(M719:M719)</f>
        <v>0</v>
      </c>
      <c r="N718" s="36">
        <f ca="1">SUM(N719:N719)</f>
        <v>0.25</v>
      </c>
      <c r="O718" s="36">
        <f ca="1">SUM(O719:O719)</f>
        <v>0</v>
      </c>
      <c r="P718" s="36">
        <f ca="1">SUM(P719:P719)</f>
        <v>0.25</v>
      </c>
      <c r="Q718" s="36">
        <f>SUM(Q719:Q719)</f>
        <v>0</v>
      </c>
      <c r="R718" s="36"/>
      <c r="S718" s="35">
        <f t="shared" ref="S718:AF718" ca="1" si="476">SUM(S719:S719)</f>
        <v>0</v>
      </c>
      <c r="T718" s="35">
        <f t="shared" ca="1" si="476"/>
        <v>16.25</v>
      </c>
      <c r="U718" s="35">
        <f t="shared" ca="1" si="476"/>
        <v>0</v>
      </c>
      <c r="V718" s="35">
        <f t="shared" ca="1" si="476"/>
        <v>16.25</v>
      </c>
      <c r="W718" s="35">
        <f t="shared" si="476"/>
        <v>0</v>
      </c>
      <c r="X718" s="35">
        <f t="shared" ca="1" si="476"/>
        <v>14.97</v>
      </c>
      <c r="Y718" s="35">
        <f t="shared" ca="1" si="476"/>
        <v>47.47</v>
      </c>
      <c r="Z718" s="7">
        <f t="shared" ca="1" si="476"/>
        <v>0</v>
      </c>
      <c r="AA718" s="7">
        <f t="shared" ca="1" si="476"/>
        <v>23.5625</v>
      </c>
      <c r="AB718" s="7">
        <f t="shared" ca="1" si="476"/>
        <v>0</v>
      </c>
      <c r="AC718" s="7">
        <f t="shared" ca="1" si="476"/>
        <v>23.5625</v>
      </c>
      <c r="AD718" s="7">
        <f t="shared" si="476"/>
        <v>0</v>
      </c>
      <c r="AE718" s="7">
        <f t="shared" ca="1" si="476"/>
        <v>18.712500000000002</v>
      </c>
      <c r="AF718" s="7">
        <f t="shared" ca="1" si="476"/>
        <v>65.837500000000006</v>
      </c>
    </row>
    <row r="719" spans="1:32">
      <c r="A719" t="str" cm="1">
        <f t="array" ref="A719">IF(ISBLANK($F719),"",INDEX(CVCompList[ID],_xlfn.XMATCH($F719,CVCompList[items],0)))</f>
        <v>CE2793</v>
      </c>
      <c r="E719">
        <v>1</v>
      </c>
      <c r="F719" t="s">
        <v>2966</v>
      </c>
      <c r="G719">
        <v>1</v>
      </c>
      <c r="H719">
        <v>1</v>
      </c>
      <c r="I719">
        <f ca="1">IF(ISBLANK(G719),"",G719*OFFSET(I719,-E719,-6))</f>
        <v>1</v>
      </c>
      <c r="J719">
        <f ca="1">IF(ISBLANK(H719),"",H719*OFFSET(J719,-E719,-6))</f>
        <v>1</v>
      </c>
      <c r="K719" s="10">
        <f>Drivers!$B$11</f>
        <v>0.25</v>
      </c>
      <c r="L719" s="10">
        <f>Drivers!$B$12</f>
        <v>0.45</v>
      </c>
      <c r="M719" s="37" cm="1">
        <f t="array" aca="1" ref="M719" ca="1">IF(ISBLANK($F719),"",INDEX(CVCompList[Design
'[h']],_xlfn.XMATCH($F719,CVCompList[items],0)))*I719</f>
        <v>0</v>
      </c>
      <c r="N719" s="37" cm="1">
        <f t="array" aca="1" ref="N719" ca="1">IF(ISBLANK($F719),"",INDEX(CVCompList[Construction
'[h']],_xlfn.XMATCH($F719,CVCompList[items],0)))*J719</f>
        <v>0.25</v>
      </c>
      <c r="O719" s="37" cm="1">
        <f t="array" aca="1" ref="O719" ca="1">IF(ISBLANK($F719),"",INDEX(CVCompList[Debug/Tryout '[h']],_xlfn.XMATCH($F719,CVCompList[items],0)))*J719</f>
        <v>0</v>
      </c>
      <c r="P719" s="37" cm="1">
        <f t="array" aca="1" ref="P719" ca="1">IF(ISBLANK($F719),"",INDEX(CVCompList[Installation
'[h']],_xlfn.XMATCH($F719,CVCompList[items],0)))*J719</f>
        <v>0.25</v>
      </c>
      <c r="Q719" s="37" cm="1">
        <f t="array" ref="Q719">IF(ISBLANK($F719),"",INDEX(CVCompList[Start up @ Client '[h']],_xlfn.XMATCH($F719,CVCompList[items],0)))*K719</f>
        <v>0</v>
      </c>
      <c r="R719" s="37" cm="1">
        <f t="array" ref="R719">IF(ISBLANK($F719),"",INDEX(CVCompList[Materail
Rate
 '[$/qua']],_xlfn.XMATCH($F719,CVCompList[items],0)))</f>
        <v>14.97</v>
      </c>
      <c r="S719" s="33">
        <f ca="1">M719*Drivers!$D$3</f>
        <v>0</v>
      </c>
      <c r="T719" s="33">
        <f ca="1">N719*Drivers!$D$3</f>
        <v>16.25</v>
      </c>
      <c r="U719" s="33">
        <f ca="1">O719*Drivers!$D$3</f>
        <v>0</v>
      </c>
      <c r="V719" s="33">
        <f ca="1">P719*Drivers!$D$3</f>
        <v>16.25</v>
      </c>
      <c r="W719" s="33">
        <f>Q719*Drivers!$D$3</f>
        <v>0</v>
      </c>
      <c r="X719" s="33">
        <f ca="1">R719*J719</f>
        <v>14.97</v>
      </c>
      <c r="Y719" s="33">
        <f ca="1">SUM(S719:X719)</f>
        <v>47.47</v>
      </c>
      <c r="Z719">
        <f ca="1">S719*($L719+1)</f>
        <v>0</v>
      </c>
      <c r="AA719">
        <f ca="1">T719*($L719+1)</f>
        <v>23.5625</v>
      </c>
      <c r="AB719">
        <f ca="1">U719*($L719+1)</f>
        <v>0</v>
      </c>
      <c r="AC719">
        <f ca="1">V719*($L719+1)</f>
        <v>23.5625</v>
      </c>
      <c r="AD719">
        <f>W719*($L719+1)</f>
        <v>0</v>
      </c>
      <c r="AE719">
        <f ca="1">X719*(K719+1)</f>
        <v>18.712500000000002</v>
      </c>
      <c r="AF719">
        <f ca="1">SUM(Z719:AE719)</f>
        <v>65.837500000000006</v>
      </c>
    </row>
    <row r="720" spans="1:32" s="7" customFormat="1">
      <c r="B720" s="7" t="s">
        <v>3252</v>
      </c>
      <c r="C720" s="7">
        <v>1</v>
      </c>
      <c r="D720" s="7">
        <v>1</v>
      </c>
      <c r="K720" s="18"/>
      <c r="L720" s="18"/>
      <c r="M720" s="36">
        <f ca="1">SUM(M721:M721)</f>
        <v>0</v>
      </c>
      <c r="N720" s="36">
        <f ca="1">SUM(N721:N721)</f>
        <v>1</v>
      </c>
      <c r="O720" s="36">
        <f ca="1">SUM(O721:O721)</f>
        <v>0</v>
      </c>
      <c r="P720" s="36">
        <f ca="1">SUM(P721:P721)</f>
        <v>1</v>
      </c>
      <c r="Q720" s="36">
        <f>SUM(Q721:Q721)</f>
        <v>0</v>
      </c>
      <c r="R720" s="36"/>
      <c r="S720" s="35">
        <f t="shared" ref="S720:AF720" ca="1" si="477">SUM(S721:S721)</f>
        <v>0</v>
      </c>
      <c r="T720" s="35">
        <f t="shared" ca="1" si="477"/>
        <v>65</v>
      </c>
      <c r="U720" s="35">
        <f t="shared" ca="1" si="477"/>
        <v>0</v>
      </c>
      <c r="V720" s="35">
        <f t="shared" ca="1" si="477"/>
        <v>65</v>
      </c>
      <c r="W720" s="35">
        <f t="shared" si="477"/>
        <v>0</v>
      </c>
      <c r="X720" s="35">
        <f t="shared" ca="1" si="477"/>
        <v>25</v>
      </c>
      <c r="Y720" s="35">
        <f t="shared" ca="1" si="477"/>
        <v>155</v>
      </c>
      <c r="Z720" s="7">
        <f t="shared" ca="1" si="477"/>
        <v>0</v>
      </c>
      <c r="AA720" s="7">
        <f t="shared" ca="1" si="477"/>
        <v>94.25</v>
      </c>
      <c r="AB720" s="7">
        <f t="shared" ca="1" si="477"/>
        <v>0</v>
      </c>
      <c r="AC720" s="7">
        <f t="shared" ca="1" si="477"/>
        <v>94.25</v>
      </c>
      <c r="AD720" s="7">
        <f t="shared" si="477"/>
        <v>0</v>
      </c>
      <c r="AE720" s="7">
        <f t="shared" ca="1" si="477"/>
        <v>31.25</v>
      </c>
      <c r="AF720" s="7">
        <f t="shared" ca="1" si="477"/>
        <v>219.75</v>
      </c>
    </row>
    <row r="721" spans="1:32">
      <c r="A721" t="str" cm="1">
        <f t="array" ref="A721">IF(ISBLANK($F721),"",INDEX(CVCompList[ID],_xlfn.XMATCH($F721,CVCompList[items],0)))</f>
        <v>CE2794</v>
      </c>
      <c r="E721">
        <v>1</v>
      </c>
      <c r="F721" t="s">
        <v>2967</v>
      </c>
      <c r="G721">
        <v>1</v>
      </c>
      <c r="H721">
        <v>1</v>
      </c>
      <c r="I721">
        <f ca="1">IF(ISBLANK(G721),"",G721*OFFSET(I721,-E721,-6))</f>
        <v>1</v>
      </c>
      <c r="J721">
        <f ca="1">IF(ISBLANK(H721),"",H721*OFFSET(J721,-E721,-6))</f>
        <v>1</v>
      </c>
      <c r="K721" s="10">
        <f>Drivers!$B$11</f>
        <v>0.25</v>
      </c>
      <c r="L721" s="10">
        <f>Drivers!$B$12</f>
        <v>0.45</v>
      </c>
      <c r="M721" s="37" cm="1">
        <f t="array" aca="1" ref="M721" ca="1">IF(ISBLANK($F721),"",INDEX(CVCompList[Design
'[h']],_xlfn.XMATCH($F721,CVCompList[items],0)))*I721</f>
        <v>0</v>
      </c>
      <c r="N721" s="37" cm="1">
        <f t="array" aca="1" ref="N721" ca="1">IF(ISBLANK($F721),"",INDEX(CVCompList[Construction
'[h']],_xlfn.XMATCH($F721,CVCompList[items],0)))*J721</f>
        <v>1</v>
      </c>
      <c r="O721" s="37" cm="1">
        <f t="array" aca="1" ref="O721" ca="1">IF(ISBLANK($F721),"",INDEX(CVCompList[Debug/Tryout '[h']],_xlfn.XMATCH($F721,CVCompList[items],0)))*J721</f>
        <v>0</v>
      </c>
      <c r="P721" s="37" cm="1">
        <f t="array" aca="1" ref="P721" ca="1">IF(ISBLANK($F721),"",INDEX(CVCompList[Installation
'[h']],_xlfn.XMATCH($F721,CVCompList[items],0)))*J721</f>
        <v>1</v>
      </c>
      <c r="Q721" s="37" cm="1">
        <f t="array" ref="Q721">IF(ISBLANK($F721),"",INDEX(CVCompList[Start up @ Client '[h']],_xlfn.XMATCH($F721,CVCompList[items],0)))*K721</f>
        <v>0</v>
      </c>
      <c r="R721" s="37" cm="1">
        <f t="array" ref="R721">IF(ISBLANK($F721),"",INDEX(CVCompList[Materail
Rate
 '[$/qua']],_xlfn.XMATCH($F721,CVCompList[items],0)))</f>
        <v>25</v>
      </c>
      <c r="S721" s="33">
        <f ca="1">M721*Drivers!$D$3</f>
        <v>0</v>
      </c>
      <c r="T721" s="33">
        <f ca="1">N721*Drivers!$D$3</f>
        <v>65</v>
      </c>
      <c r="U721" s="33">
        <f ca="1">O721*Drivers!$D$3</f>
        <v>0</v>
      </c>
      <c r="V721" s="33">
        <f ca="1">P721*Drivers!$D$3</f>
        <v>65</v>
      </c>
      <c r="W721" s="33">
        <f>Q721*Drivers!$D$3</f>
        <v>0</v>
      </c>
      <c r="X721" s="33">
        <f ca="1">R721*J721</f>
        <v>25</v>
      </c>
      <c r="Y721" s="33">
        <f ca="1">SUM(S721:X721)</f>
        <v>155</v>
      </c>
      <c r="Z721">
        <f ca="1">S721*($L721+1)</f>
        <v>0</v>
      </c>
      <c r="AA721">
        <f ca="1">T721*($L721+1)</f>
        <v>94.25</v>
      </c>
      <c r="AB721">
        <f ca="1">U721*($L721+1)</f>
        <v>0</v>
      </c>
      <c r="AC721">
        <f ca="1">V721*($L721+1)</f>
        <v>94.25</v>
      </c>
      <c r="AD721">
        <f>W721*($L721+1)</f>
        <v>0</v>
      </c>
      <c r="AE721">
        <f ca="1">X721*(K721+1)</f>
        <v>31.25</v>
      </c>
      <c r="AF721">
        <f ca="1">SUM(Z721:AE721)</f>
        <v>219.75</v>
      </c>
    </row>
    <row r="722" spans="1:32" s="7" customFormat="1">
      <c r="B722" s="7" t="s">
        <v>3253</v>
      </c>
      <c r="C722" s="7">
        <v>1</v>
      </c>
      <c r="D722" s="7">
        <v>1</v>
      </c>
      <c r="K722" s="18"/>
      <c r="L722" s="18"/>
      <c r="M722" s="36">
        <f ca="1">SUM(M723:M723)</f>
        <v>0</v>
      </c>
      <c r="N722" s="36">
        <f ca="1">SUM(N723:N723)</f>
        <v>0</v>
      </c>
      <c r="O722" s="36">
        <f ca="1">SUM(O723:O723)</f>
        <v>0</v>
      </c>
      <c r="P722" s="36">
        <f ca="1">SUM(P723:P723)</f>
        <v>0</v>
      </c>
      <c r="Q722" s="36">
        <f>SUM(Q723:Q723)</f>
        <v>0</v>
      </c>
      <c r="R722" s="36"/>
      <c r="S722" s="35">
        <f t="shared" ref="S722:AF722" ca="1" si="478">SUM(S723:S723)</f>
        <v>0</v>
      </c>
      <c r="T722" s="35">
        <f t="shared" ca="1" si="478"/>
        <v>0</v>
      </c>
      <c r="U722" s="35">
        <f t="shared" ca="1" si="478"/>
        <v>0</v>
      </c>
      <c r="V722" s="35">
        <f t="shared" ca="1" si="478"/>
        <v>0</v>
      </c>
      <c r="W722" s="35">
        <f t="shared" si="478"/>
        <v>0</v>
      </c>
      <c r="X722" s="35">
        <f t="shared" ca="1" si="478"/>
        <v>60</v>
      </c>
      <c r="Y722" s="35">
        <f t="shared" ca="1" si="478"/>
        <v>60</v>
      </c>
      <c r="Z722" s="7">
        <f t="shared" ca="1" si="478"/>
        <v>0</v>
      </c>
      <c r="AA722" s="7">
        <f t="shared" ca="1" si="478"/>
        <v>0</v>
      </c>
      <c r="AB722" s="7">
        <f t="shared" ca="1" si="478"/>
        <v>0</v>
      </c>
      <c r="AC722" s="7">
        <f t="shared" ca="1" si="478"/>
        <v>0</v>
      </c>
      <c r="AD722" s="7">
        <f t="shared" si="478"/>
        <v>0</v>
      </c>
      <c r="AE722" s="7">
        <f t="shared" ca="1" si="478"/>
        <v>75</v>
      </c>
      <c r="AF722" s="7">
        <f t="shared" ca="1" si="478"/>
        <v>75</v>
      </c>
    </row>
    <row r="723" spans="1:32">
      <c r="A723" t="str" cm="1">
        <f t="array" ref="A723">IF(ISBLANK($F723),"",INDEX(CVCompList[ID],_xlfn.XMATCH($F723,CVCompList[items],0)))</f>
        <v>CE2757</v>
      </c>
      <c r="E723">
        <v>1</v>
      </c>
      <c r="F723" t="s">
        <v>2930</v>
      </c>
      <c r="G723">
        <v>1</v>
      </c>
      <c r="H723">
        <v>1</v>
      </c>
      <c r="I723">
        <f ca="1">IF(ISBLANK(G723),"",G723*OFFSET(I723,-E723,-6))</f>
        <v>1</v>
      </c>
      <c r="J723">
        <f ca="1">IF(ISBLANK(H723),"",H723*OFFSET(J723,-E723,-6))</f>
        <v>1</v>
      </c>
      <c r="K723" s="10">
        <f>Drivers!$B$11</f>
        <v>0.25</v>
      </c>
      <c r="L723" s="10">
        <f>Drivers!$B$12</f>
        <v>0.45</v>
      </c>
      <c r="M723" s="37" cm="1">
        <f t="array" aca="1" ref="M723" ca="1">IF(ISBLANK($F723),"",INDEX(CVCompList[Design
'[h']],_xlfn.XMATCH($F723,CVCompList[items],0)))*I723</f>
        <v>0</v>
      </c>
      <c r="N723" s="37" cm="1">
        <f t="array" aca="1" ref="N723" ca="1">IF(ISBLANK($F723),"",INDEX(CVCompList[Construction
'[h']],_xlfn.XMATCH($F723,CVCompList[items],0)))*J723</f>
        <v>0</v>
      </c>
      <c r="O723" s="37" cm="1">
        <f t="array" aca="1" ref="O723" ca="1">IF(ISBLANK($F723),"",INDEX(CVCompList[Debug/Tryout '[h']],_xlfn.XMATCH($F723,CVCompList[items],0)))*J723</f>
        <v>0</v>
      </c>
      <c r="P723" s="37" cm="1">
        <f t="array" aca="1" ref="P723" ca="1">IF(ISBLANK($F723),"",INDEX(CVCompList[Installation
'[h']],_xlfn.XMATCH($F723,CVCompList[items],0)))*J723</f>
        <v>0</v>
      </c>
      <c r="Q723" s="37" cm="1">
        <f t="array" ref="Q723">IF(ISBLANK($F723),"",INDEX(CVCompList[Start up @ Client '[h']],_xlfn.XMATCH($F723,CVCompList[items],0)))*K723</f>
        <v>0</v>
      </c>
      <c r="R723" s="37" cm="1">
        <f t="array" ref="R723">IF(ISBLANK($F723),"",INDEX(CVCompList[Materail
Rate
 '[$/qua']],_xlfn.XMATCH($F723,CVCompList[items],0)))</f>
        <v>60</v>
      </c>
      <c r="S723" s="33">
        <f ca="1">M723*Drivers!$D$3</f>
        <v>0</v>
      </c>
      <c r="T723" s="33">
        <f ca="1">N723*Drivers!$D$3</f>
        <v>0</v>
      </c>
      <c r="U723" s="33">
        <f ca="1">O723*Drivers!$D$3</f>
        <v>0</v>
      </c>
      <c r="V723" s="33">
        <f ca="1">P723*Drivers!$D$3</f>
        <v>0</v>
      </c>
      <c r="W723" s="33">
        <f>Q723*Drivers!$D$3</f>
        <v>0</v>
      </c>
      <c r="X723" s="33">
        <f ca="1">R723*J723</f>
        <v>60</v>
      </c>
      <c r="Y723" s="33">
        <f ca="1">SUM(S723:X723)</f>
        <v>60</v>
      </c>
      <c r="Z723">
        <f ca="1">S723*($L723+1)</f>
        <v>0</v>
      </c>
      <c r="AA723">
        <f ca="1">T723*($L723+1)</f>
        <v>0</v>
      </c>
      <c r="AB723">
        <f ca="1">U723*($L723+1)</f>
        <v>0</v>
      </c>
      <c r="AC723">
        <f ca="1">V723*($L723+1)</f>
        <v>0</v>
      </c>
      <c r="AD723">
        <f>W723*($L723+1)</f>
        <v>0</v>
      </c>
      <c r="AE723">
        <f ca="1">X723*(K723+1)</f>
        <v>75</v>
      </c>
      <c r="AF723">
        <f ca="1">SUM(Z723:AE723)</f>
        <v>75</v>
      </c>
    </row>
    <row r="724" spans="1:32" s="7" customFormat="1">
      <c r="B724" s="7" t="s">
        <v>3254</v>
      </c>
      <c r="C724" s="7">
        <v>1</v>
      </c>
      <c r="D724" s="7">
        <v>1</v>
      </c>
      <c r="K724" s="18"/>
      <c r="L724" s="18"/>
      <c r="M724" s="36">
        <f ca="1">SUM(M725:M725)</f>
        <v>0</v>
      </c>
      <c r="N724" s="36">
        <f ca="1">SUM(N725:N725)</f>
        <v>0</v>
      </c>
      <c r="O724" s="36">
        <f ca="1">SUM(O725:O725)</f>
        <v>0</v>
      </c>
      <c r="P724" s="36">
        <f ca="1">SUM(P725:P725)</f>
        <v>0</v>
      </c>
      <c r="Q724" s="36">
        <f>SUM(Q725:Q725)</f>
        <v>0</v>
      </c>
      <c r="R724" s="36"/>
      <c r="S724" s="35">
        <f t="shared" ref="S724:AF724" ca="1" si="479">SUM(S725:S725)</f>
        <v>0</v>
      </c>
      <c r="T724" s="35">
        <f t="shared" ca="1" si="479"/>
        <v>0</v>
      </c>
      <c r="U724" s="35">
        <f t="shared" ca="1" si="479"/>
        <v>0</v>
      </c>
      <c r="V724" s="35">
        <f t="shared" ca="1" si="479"/>
        <v>0</v>
      </c>
      <c r="W724" s="35">
        <f t="shared" si="479"/>
        <v>0</v>
      </c>
      <c r="X724" s="35">
        <f t="shared" ca="1" si="479"/>
        <v>60</v>
      </c>
      <c r="Y724" s="35">
        <f t="shared" ca="1" si="479"/>
        <v>60</v>
      </c>
      <c r="Z724" s="7">
        <f t="shared" ca="1" si="479"/>
        <v>0</v>
      </c>
      <c r="AA724" s="7">
        <f t="shared" ca="1" si="479"/>
        <v>0</v>
      </c>
      <c r="AB724" s="7">
        <f t="shared" ca="1" si="479"/>
        <v>0</v>
      </c>
      <c r="AC724" s="7">
        <f t="shared" ca="1" si="479"/>
        <v>0</v>
      </c>
      <c r="AD724" s="7">
        <f t="shared" si="479"/>
        <v>0</v>
      </c>
      <c r="AE724" s="7">
        <f t="shared" ca="1" si="479"/>
        <v>75</v>
      </c>
      <c r="AF724" s="7">
        <f t="shared" ca="1" si="479"/>
        <v>75</v>
      </c>
    </row>
    <row r="725" spans="1:32">
      <c r="A725" t="str" cm="1">
        <f t="array" ref="A725">IF(ISBLANK($F725),"",INDEX(CVCompList[ID],_xlfn.XMATCH($F725,CVCompList[items],0)))</f>
        <v>CE2758</v>
      </c>
      <c r="E725">
        <v>1</v>
      </c>
      <c r="F725" t="s">
        <v>2931</v>
      </c>
      <c r="G725">
        <v>1</v>
      </c>
      <c r="H725">
        <v>1</v>
      </c>
      <c r="I725">
        <f ca="1">IF(ISBLANK(G725),"",G725*OFFSET(I725,-E725,-6))</f>
        <v>1</v>
      </c>
      <c r="J725">
        <f ca="1">IF(ISBLANK(H725),"",H725*OFFSET(J725,-E725,-6))</f>
        <v>1</v>
      </c>
      <c r="K725" s="10">
        <f>Drivers!$B$11</f>
        <v>0.25</v>
      </c>
      <c r="L725" s="10">
        <f>Drivers!$B$12</f>
        <v>0.45</v>
      </c>
      <c r="M725" s="37" cm="1">
        <f t="array" aca="1" ref="M725" ca="1">IF(ISBLANK($F725),"",INDEX(CVCompList[Design
'[h']],_xlfn.XMATCH($F725,CVCompList[items],0)))*I725</f>
        <v>0</v>
      </c>
      <c r="N725" s="37" cm="1">
        <f t="array" aca="1" ref="N725" ca="1">IF(ISBLANK($F725),"",INDEX(CVCompList[Construction
'[h']],_xlfn.XMATCH($F725,CVCompList[items],0)))*J725</f>
        <v>0</v>
      </c>
      <c r="O725" s="37" cm="1">
        <f t="array" aca="1" ref="O725" ca="1">IF(ISBLANK($F725),"",INDEX(CVCompList[Debug/Tryout '[h']],_xlfn.XMATCH($F725,CVCompList[items],0)))*J725</f>
        <v>0</v>
      </c>
      <c r="P725" s="37" cm="1">
        <f t="array" aca="1" ref="P725" ca="1">IF(ISBLANK($F725),"",INDEX(CVCompList[Installation
'[h']],_xlfn.XMATCH($F725,CVCompList[items],0)))*J725</f>
        <v>0</v>
      </c>
      <c r="Q725" s="37" cm="1">
        <f t="array" ref="Q725">IF(ISBLANK($F725),"",INDEX(CVCompList[Start up @ Client '[h']],_xlfn.XMATCH($F725,CVCompList[items],0)))*K725</f>
        <v>0</v>
      </c>
      <c r="R725" s="37" cm="1">
        <f t="array" ref="R725">IF(ISBLANK($F725),"",INDEX(CVCompList[Materail
Rate
 '[$/qua']],_xlfn.XMATCH($F725,CVCompList[items],0)))</f>
        <v>60</v>
      </c>
      <c r="S725" s="33">
        <f ca="1">M725*Drivers!$D$3</f>
        <v>0</v>
      </c>
      <c r="T725" s="33">
        <f ca="1">N725*Drivers!$D$3</f>
        <v>0</v>
      </c>
      <c r="U725" s="33">
        <f ca="1">O725*Drivers!$D$3</f>
        <v>0</v>
      </c>
      <c r="V725" s="33">
        <f ca="1">P725*Drivers!$D$3</f>
        <v>0</v>
      </c>
      <c r="W725" s="33">
        <f>Q725*Drivers!$D$3</f>
        <v>0</v>
      </c>
      <c r="X725" s="33">
        <f ca="1">R725*J725</f>
        <v>60</v>
      </c>
      <c r="Y725" s="33">
        <f ca="1">SUM(S725:X725)</f>
        <v>60</v>
      </c>
      <c r="Z725">
        <f ca="1">S725*($L725+1)</f>
        <v>0</v>
      </c>
      <c r="AA725">
        <f ca="1">T725*($L725+1)</f>
        <v>0</v>
      </c>
      <c r="AB725">
        <f ca="1">U725*($L725+1)</f>
        <v>0</v>
      </c>
      <c r="AC725">
        <f ca="1">V725*($L725+1)</f>
        <v>0</v>
      </c>
      <c r="AD725">
        <f>W725*($L725+1)</f>
        <v>0</v>
      </c>
      <c r="AE725">
        <f ca="1">X725*(K725+1)</f>
        <v>75</v>
      </c>
      <c r="AF725">
        <f ca="1">SUM(Z725:AE725)</f>
        <v>75</v>
      </c>
    </row>
    <row r="726" spans="1:32" s="7" customFormat="1">
      <c r="B726" s="7" t="s">
        <v>3255</v>
      </c>
      <c r="C726" s="7">
        <v>1</v>
      </c>
      <c r="D726" s="7">
        <v>1</v>
      </c>
      <c r="K726" s="18"/>
      <c r="L726" s="18"/>
      <c r="M726" s="36">
        <f ca="1">SUM(M727:M727)</f>
        <v>0</v>
      </c>
      <c r="N726" s="36">
        <f ca="1">SUM(N727:N727)</f>
        <v>25</v>
      </c>
      <c r="O726" s="36">
        <f ca="1">SUM(O727:O727)</f>
        <v>0</v>
      </c>
      <c r="P726" s="36">
        <f ca="1">SUM(P727:P727)</f>
        <v>25</v>
      </c>
      <c r="Q726" s="36">
        <f>SUM(Q727:Q727)</f>
        <v>0</v>
      </c>
      <c r="R726" s="36"/>
      <c r="S726" s="35">
        <f t="shared" ref="S726:AF726" ca="1" si="480">SUM(S727:S727)</f>
        <v>0</v>
      </c>
      <c r="T726" s="35">
        <f t="shared" ca="1" si="480"/>
        <v>1625</v>
      </c>
      <c r="U726" s="35">
        <f t="shared" ca="1" si="480"/>
        <v>0</v>
      </c>
      <c r="V726" s="35">
        <f t="shared" ca="1" si="480"/>
        <v>1625</v>
      </c>
      <c r="W726" s="35">
        <f t="shared" si="480"/>
        <v>0</v>
      </c>
      <c r="X726" s="35">
        <f t="shared" ca="1" si="480"/>
        <v>0</v>
      </c>
      <c r="Y726" s="35">
        <f t="shared" ca="1" si="480"/>
        <v>3250</v>
      </c>
      <c r="Z726" s="7">
        <f t="shared" ca="1" si="480"/>
        <v>0</v>
      </c>
      <c r="AA726" s="7">
        <f t="shared" ca="1" si="480"/>
        <v>2356.25</v>
      </c>
      <c r="AB726" s="7">
        <f t="shared" ca="1" si="480"/>
        <v>0</v>
      </c>
      <c r="AC726" s="7">
        <f t="shared" ca="1" si="480"/>
        <v>2356.25</v>
      </c>
      <c r="AD726" s="7">
        <f t="shared" si="480"/>
        <v>0</v>
      </c>
      <c r="AE726" s="7">
        <f t="shared" ca="1" si="480"/>
        <v>0</v>
      </c>
      <c r="AF726" s="7">
        <f t="shared" ca="1" si="480"/>
        <v>4712.5</v>
      </c>
    </row>
    <row r="727" spans="1:32">
      <c r="A727" t="str" cm="1">
        <f t="array" ref="A727">IF(ISBLANK($F727),"",INDEX(CVCompList[ID],_xlfn.XMATCH($F727,CVCompList[items],0)))</f>
        <v>CE2795</v>
      </c>
      <c r="E727">
        <v>1</v>
      </c>
      <c r="F727" t="s">
        <v>2968</v>
      </c>
      <c r="G727">
        <v>1</v>
      </c>
      <c r="H727">
        <v>1</v>
      </c>
      <c r="I727">
        <f ca="1">IF(ISBLANK(G727),"",G727*OFFSET(I727,-E727,-6))</f>
        <v>1</v>
      </c>
      <c r="J727">
        <f ca="1">IF(ISBLANK(H727),"",H727*OFFSET(J727,-E727,-6))</f>
        <v>1</v>
      </c>
      <c r="K727" s="10">
        <f>Drivers!$B$11</f>
        <v>0.25</v>
      </c>
      <c r="L727" s="10">
        <f>Drivers!$B$12</f>
        <v>0.45</v>
      </c>
      <c r="M727" s="37" cm="1">
        <f t="array" aca="1" ref="M727" ca="1">IF(ISBLANK($F727),"",INDEX(CVCompList[Design
'[h']],_xlfn.XMATCH($F727,CVCompList[items],0)))*I727</f>
        <v>0</v>
      </c>
      <c r="N727" s="37" cm="1">
        <f t="array" aca="1" ref="N727" ca="1">IF(ISBLANK($F727),"",INDEX(CVCompList[Construction
'[h']],_xlfn.XMATCH($F727,CVCompList[items],0)))*J727</f>
        <v>25</v>
      </c>
      <c r="O727" s="37" cm="1">
        <f t="array" aca="1" ref="O727" ca="1">IF(ISBLANK($F727),"",INDEX(CVCompList[Debug/Tryout '[h']],_xlfn.XMATCH($F727,CVCompList[items],0)))*J727</f>
        <v>0</v>
      </c>
      <c r="P727" s="37" cm="1">
        <f t="array" aca="1" ref="P727" ca="1">IF(ISBLANK($F727),"",INDEX(CVCompList[Installation
'[h']],_xlfn.XMATCH($F727,CVCompList[items],0)))*J727</f>
        <v>25</v>
      </c>
      <c r="Q727" s="37" cm="1">
        <f t="array" ref="Q727">IF(ISBLANK($F727),"",INDEX(CVCompList[Start up @ Client '[h']],_xlfn.XMATCH($F727,CVCompList[items],0)))*K727</f>
        <v>0</v>
      </c>
      <c r="R727" s="37" cm="1">
        <f t="array" ref="R727">IF(ISBLANK($F727),"",INDEX(CVCompList[Materail
Rate
 '[$/qua']],_xlfn.XMATCH($F727,CVCompList[items],0)))</f>
        <v>0</v>
      </c>
      <c r="S727" s="33">
        <f ca="1">M727*Drivers!$D$3</f>
        <v>0</v>
      </c>
      <c r="T727" s="33">
        <f ca="1">N727*Drivers!$D$3</f>
        <v>1625</v>
      </c>
      <c r="U727" s="33">
        <f ca="1">O727*Drivers!$D$3</f>
        <v>0</v>
      </c>
      <c r="V727" s="33">
        <f ca="1">P727*Drivers!$D$3</f>
        <v>1625</v>
      </c>
      <c r="W727" s="33">
        <f>Q727*Drivers!$D$3</f>
        <v>0</v>
      </c>
      <c r="X727" s="33">
        <f ca="1">R727*J727</f>
        <v>0</v>
      </c>
      <c r="Y727" s="33">
        <f ca="1">SUM(S727:X727)</f>
        <v>3250</v>
      </c>
      <c r="Z727">
        <f ca="1">S727*($L727+1)</f>
        <v>0</v>
      </c>
      <c r="AA727">
        <f ca="1">T727*($L727+1)</f>
        <v>2356.25</v>
      </c>
      <c r="AB727">
        <f ca="1">U727*($L727+1)</f>
        <v>0</v>
      </c>
      <c r="AC727">
        <f ca="1">V727*($L727+1)</f>
        <v>2356.25</v>
      </c>
      <c r="AD727">
        <f>W727*($L727+1)</f>
        <v>0</v>
      </c>
      <c r="AE727">
        <f ca="1">X727*(K727+1)</f>
        <v>0</v>
      </c>
      <c r="AF727">
        <f ca="1">SUM(Z727:AE727)</f>
        <v>4712.5</v>
      </c>
    </row>
    <row r="728" spans="1:32" s="7" customFormat="1">
      <c r="B728" s="7" t="s">
        <v>3256</v>
      </c>
      <c r="C728" s="7">
        <v>1</v>
      </c>
      <c r="D728" s="7">
        <v>1</v>
      </c>
      <c r="K728" s="18"/>
      <c r="L728" s="18"/>
      <c r="M728" s="36">
        <f ca="1">SUM(M729:M729)</f>
        <v>0</v>
      </c>
      <c r="N728" s="36">
        <f ca="1">SUM(N729:N729)</f>
        <v>16</v>
      </c>
      <c r="O728" s="36">
        <f ca="1">SUM(O729:O729)</f>
        <v>0</v>
      </c>
      <c r="P728" s="36">
        <f ca="1">SUM(P729:P729)</f>
        <v>16</v>
      </c>
      <c r="Q728" s="36">
        <f>SUM(Q729:Q729)</f>
        <v>0</v>
      </c>
      <c r="R728" s="36"/>
      <c r="S728" s="35">
        <f t="shared" ref="S728:AF728" ca="1" si="481">SUM(S729:S729)</f>
        <v>0</v>
      </c>
      <c r="T728" s="35">
        <f t="shared" ca="1" si="481"/>
        <v>1040</v>
      </c>
      <c r="U728" s="35">
        <f t="shared" ca="1" si="481"/>
        <v>0</v>
      </c>
      <c r="V728" s="35">
        <f t="shared" ca="1" si="481"/>
        <v>1040</v>
      </c>
      <c r="W728" s="35">
        <f t="shared" si="481"/>
        <v>0</v>
      </c>
      <c r="X728" s="35">
        <f t="shared" ca="1" si="481"/>
        <v>10000</v>
      </c>
      <c r="Y728" s="35">
        <f t="shared" ca="1" si="481"/>
        <v>12080</v>
      </c>
      <c r="Z728" s="7">
        <f t="shared" ca="1" si="481"/>
        <v>0</v>
      </c>
      <c r="AA728" s="7">
        <f t="shared" ca="1" si="481"/>
        <v>1508</v>
      </c>
      <c r="AB728" s="7">
        <f t="shared" ca="1" si="481"/>
        <v>0</v>
      </c>
      <c r="AC728" s="7">
        <f t="shared" ca="1" si="481"/>
        <v>1508</v>
      </c>
      <c r="AD728" s="7">
        <f t="shared" si="481"/>
        <v>0</v>
      </c>
      <c r="AE728" s="7">
        <f t="shared" ca="1" si="481"/>
        <v>12500</v>
      </c>
      <c r="AF728" s="7">
        <f t="shared" ca="1" si="481"/>
        <v>15516</v>
      </c>
    </row>
    <row r="729" spans="1:32">
      <c r="A729" t="str" cm="1">
        <f t="array" ref="A729">IF(ISBLANK($F729),"",INDEX(CVCompList[ID],_xlfn.XMATCH($F729,CVCompList[items],0)))</f>
        <v>CE2796</v>
      </c>
      <c r="E729">
        <v>1</v>
      </c>
      <c r="F729" t="s">
        <v>2969</v>
      </c>
      <c r="G729">
        <v>1</v>
      </c>
      <c r="H729">
        <v>1</v>
      </c>
      <c r="I729">
        <f ca="1">IF(ISBLANK(G729),"",G729*OFFSET(I729,-E729,-6))</f>
        <v>1</v>
      </c>
      <c r="J729">
        <f ca="1">IF(ISBLANK(H729),"",H729*OFFSET(J729,-E729,-6))</f>
        <v>1</v>
      </c>
      <c r="K729" s="10">
        <f>Drivers!$B$11</f>
        <v>0.25</v>
      </c>
      <c r="L729" s="10">
        <f>Drivers!$B$12</f>
        <v>0.45</v>
      </c>
      <c r="M729" s="37" cm="1">
        <f t="array" aca="1" ref="M729" ca="1">IF(ISBLANK($F729),"",INDEX(CVCompList[Design
'[h']],_xlfn.XMATCH($F729,CVCompList[items],0)))*I729</f>
        <v>0</v>
      </c>
      <c r="N729" s="37" cm="1">
        <f t="array" aca="1" ref="N729" ca="1">IF(ISBLANK($F729),"",INDEX(CVCompList[Construction
'[h']],_xlfn.XMATCH($F729,CVCompList[items],0)))*J729</f>
        <v>16</v>
      </c>
      <c r="O729" s="37" cm="1">
        <f t="array" aca="1" ref="O729" ca="1">IF(ISBLANK($F729),"",INDEX(CVCompList[Debug/Tryout '[h']],_xlfn.XMATCH($F729,CVCompList[items],0)))*J729</f>
        <v>0</v>
      </c>
      <c r="P729" s="37" cm="1">
        <f t="array" aca="1" ref="P729" ca="1">IF(ISBLANK($F729),"",INDEX(CVCompList[Installation
'[h']],_xlfn.XMATCH($F729,CVCompList[items],0)))*J729</f>
        <v>16</v>
      </c>
      <c r="Q729" s="37" cm="1">
        <f t="array" ref="Q729">IF(ISBLANK($F729),"",INDEX(CVCompList[Start up @ Client '[h']],_xlfn.XMATCH($F729,CVCompList[items],0)))*K729</f>
        <v>0</v>
      </c>
      <c r="R729" s="37" cm="1">
        <f t="array" ref="R729">IF(ISBLANK($F729),"",INDEX(CVCompList[Materail
Rate
 '[$/qua']],_xlfn.XMATCH($F729,CVCompList[items],0)))</f>
        <v>10000</v>
      </c>
      <c r="S729" s="33">
        <f ca="1">M729*Drivers!$D$3</f>
        <v>0</v>
      </c>
      <c r="T729" s="33">
        <f ca="1">N729*Drivers!$D$3</f>
        <v>1040</v>
      </c>
      <c r="U729" s="33">
        <f ca="1">O729*Drivers!$D$3</f>
        <v>0</v>
      </c>
      <c r="V729" s="33">
        <f ca="1">P729*Drivers!$D$3</f>
        <v>1040</v>
      </c>
      <c r="W729" s="33">
        <f>Q729*Drivers!$D$3</f>
        <v>0</v>
      </c>
      <c r="X729" s="33">
        <f ca="1">R729*J729</f>
        <v>10000</v>
      </c>
      <c r="Y729" s="33">
        <f ca="1">SUM(S729:X729)</f>
        <v>12080</v>
      </c>
      <c r="Z729">
        <f ca="1">S729*($L729+1)</f>
        <v>0</v>
      </c>
      <c r="AA729">
        <f ca="1">T729*($L729+1)</f>
        <v>1508</v>
      </c>
      <c r="AB729">
        <f ca="1">U729*($L729+1)</f>
        <v>0</v>
      </c>
      <c r="AC729">
        <f ca="1">V729*($L729+1)</f>
        <v>1508</v>
      </c>
      <c r="AD729">
        <f>W729*($L729+1)</f>
        <v>0</v>
      </c>
      <c r="AE729">
        <f ca="1">X729*(K729+1)</f>
        <v>12500</v>
      </c>
      <c r="AF729">
        <f ca="1">SUM(Z729:AE729)</f>
        <v>15516</v>
      </c>
    </row>
    <row r="730" spans="1:32" s="7" customFormat="1">
      <c r="B730" s="7" t="s">
        <v>3257</v>
      </c>
      <c r="C730" s="7">
        <v>1</v>
      </c>
      <c r="D730" s="7">
        <v>1</v>
      </c>
      <c r="K730" s="18"/>
      <c r="L730" s="18"/>
      <c r="M730" s="36">
        <f ca="1">SUM(M731:M731)</f>
        <v>0</v>
      </c>
      <c r="N730" s="36">
        <f ca="1">SUM(N731:N731)</f>
        <v>12</v>
      </c>
      <c r="O730" s="36">
        <f ca="1">SUM(O731:O731)</f>
        <v>0</v>
      </c>
      <c r="P730" s="36">
        <f ca="1">SUM(P731:P731)</f>
        <v>12</v>
      </c>
      <c r="Q730" s="36">
        <f>SUM(Q731:Q731)</f>
        <v>0</v>
      </c>
      <c r="R730" s="36"/>
      <c r="S730" s="35">
        <f t="shared" ref="S730:AF730" ca="1" si="482">SUM(S731:S731)</f>
        <v>0</v>
      </c>
      <c r="T730" s="35">
        <f t="shared" ca="1" si="482"/>
        <v>780</v>
      </c>
      <c r="U730" s="35">
        <f t="shared" ca="1" si="482"/>
        <v>0</v>
      </c>
      <c r="V730" s="35">
        <f t="shared" ca="1" si="482"/>
        <v>780</v>
      </c>
      <c r="W730" s="35">
        <f t="shared" si="482"/>
        <v>0</v>
      </c>
      <c r="X730" s="35">
        <f t="shared" ca="1" si="482"/>
        <v>0</v>
      </c>
      <c r="Y730" s="35">
        <f t="shared" ca="1" si="482"/>
        <v>1560</v>
      </c>
      <c r="Z730" s="7">
        <f t="shared" ca="1" si="482"/>
        <v>0</v>
      </c>
      <c r="AA730" s="7">
        <f t="shared" ca="1" si="482"/>
        <v>1131</v>
      </c>
      <c r="AB730" s="7">
        <f t="shared" ca="1" si="482"/>
        <v>0</v>
      </c>
      <c r="AC730" s="7">
        <f t="shared" ca="1" si="482"/>
        <v>1131</v>
      </c>
      <c r="AD730" s="7">
        <f t="shared" si="482"/>
        <v>0</v>
      </c>
      <c r="AE730" s="7">
        <f t="shared" ca="1" si="482"/>
        <v>0</v>
      </c>
      <c r="AF730" s="7">
        <f t="shared" ca="1" si="482"/>
        <v>2262</v>
      </c>
    </row>
    <row r="731" spans="1:32">
      <c r="A731" t="str" cm="1">
        <f t="array" ref="A731">IF(ISBLANK($F731),"",INDEX(CVCompList[ID],_xlfn.XMATCH($F731,CVCompList[items],0)))</f>
        <v>CE2797</v>
      </c>
      <c r="E731">
        <v>1</v>
      </c>
      <c r="F731" t="s">
        <v>2970</v>
      </c>
      <c r="G731">
        <v>1</v>
      </c>
      <c r="H731">
        <v>1</v>
      </c>
      <c r="I731">
        <f ca="1">IF(ISBLANK(G731),"",G731*OFFSET(I731,-E731,-6))</f>
        <v>1</v>
      </c>
      <c r="J731">
        <f ca="1">IF(ISBLANK(H731),"",H731*OFFSET(J731,-E731,-6))</f>
        <v>1</v>
      </c>
      <c r="K731" s="10">
        <f>Drivers!$B$11</f>
        <v>0.25</v>
      </c>
      <c r="L731" s="10">
        <f>Drivers!$B$12</f>
        <v>0.45</v>
      </c>
      <c r="M731" s="37" cm="1">
        <f t="array" aca="1" ref="M731" ca="1">IF(ISBLANK($F731),"",INDEX(CVCompList[Design
'[h']],_xlfn.XMATCH($F731,CVCompList[items],0)))*I731</f>
        <v>0</v>
      </c>
      <c r="N731" s="37" cm="1">
        <f t="array" aca="1" ref="N731" ca="1">IF(ISBLANK($F731),"",INDEX(CVCompList[Construction
'[h']],_xlfn.XMATCH($F731,CVCompList[items],0)))*J731</f>
        <v>12</v>
      </c>
      <c r="O731" s="37" cm="1">
        <f t="array" aca="1" ref="O731" ca="1">IF(ISBLANK($F731),"",INDEX(CVCompList[Debug/Tryout '[h']],_xlfn.XMATCH($F731,CVCompList[items],0)))*J731</f>
        <v>0</v>
      </c>
      <c r="P731" s="37" cm="1">
        <f t="array" aca="1" ref="P731" ca="1">IF(ISBLANK($F731),"",INDEX(CVCompList[Installation
'[h']],_xlfn.XMATCH($F731,CVCompList[items],0)))*J731</f>
        <v>12</v>
      </c>
      <c r="Q731" s="37" cm="1">
        <f t="array" ref="Q731">IF(ISBLANK($F731),"",INDEX(CVCompList[Start up @ Client '[h']],_xlfn.XMATCH($F731,CVCompList[items],0)))*K731</f>
        <v>0</v>
      </c>
      <c r="R731" s="37" cm="1">
        <f t="array" ref="R731">IF(ISBLANK($F731),"",INDEX(CVCompList[Materail
Rate
 '[$/qua']],_xlfn.XMATCH($F731,CVCompList[items],0)))</f>
        <v>0</v>
      </c>
      <c r="S731" s="33">
        <f ca="1">M731*Drivers!$D$3</f>
        <v>0</v>
      </c>
      <c r="T731" s="33">
        <f ca="1">N731*Drivers!$D$3</f>
        <v>780</v>
      </c>
      <c r="U731" s="33">
        <f ca="1">O731*Drivers!$D$3</f>
        <v>0</v>
      </c>
      <c r="V731" s="33">
        <f ca="1">P731*Drivers!$D$3</f>
        <v>780</v>
      </c>
      <c r="W731" s="33">
        <f>Q731*Drivers!$D$3</f>
        <v>0</v>
      </c>
      <c r="X731" s="33">
        <f ca="1">R731*J731</f>
        <v>0</v>
      </c>
      <c r="Y731" s="33">
        <f ca="1">SUM(S731:X731)</f>
        <v>1560</v>
      </c>
      <c r="Z731">
        <f ca="1">S731*($L731+1)</f>
        <v>0</v>
      </c>
      <c r="AA731">
        <f ca="1">T731*($L731+1)</f>
        <v>1131</v>
      </c>
      <c r="AB731">
        <f ca="1">U731*($L731+1)</f>
        <v>0</v>
      </c>
      <c r="AC731">
        <f ca="1">V731*($L731+1)</f>
        <v>1131</v>
      </c>
      <c r="AD731">
        <f>W731*($L731+1)</f>
        <v>0</v>
      </c>
      <c r="AE731">
        <f ca="1">X731*(K731+1)</f>
        <v>0</v>
      </c>
      <c r="AF731">
        <f ca="1">SUM(Z731:AE731)</f>
        <v>2262</v>
      </c>
    </row>
    <row r="732" spans="1:32" s="7" customFormat="1">
      <c r="B732" s="7" t="s">
        <v>3258</v>
      </c>
      <c r="C732" s="7">
        <v>1</v>
      </c>
      <c r="D732" s="7">
        <v>1</v>
      </c>
      <c r="K732" s="18"/>
      <c r="L732" s="18"/>
      <c r="M732" s="36">
        <f ca="1">SUM(M733:M733)</f>
        <v>0</v>
      </c>
      <c r="N732" s="36">
        <f ca="1">SUM(N733:N733)</f>
        <v>10</v>
      </c>
      <c r="O732" s="36">
        <f ca="1">SUM(O733:O733)</f>
        <v>0</v>
      </c>
      <c r="P732" s="36">
        <f ca="1">SUM(P733:P733)</f>
        <v>10</v>
      </c>
      <c r="Q732" s="36">
        <f>SUM(Q733:Q733)</f>
        <v>0</v>
      </c>
      <c r="R732" s="36"/>
      <c r="S732" s="35">
        <f t="shared" ref="S732:AF732" ca="1" si="483">SUM(S733:S733)</f>
        <v>0</v>
      </c>
      <c r="T732" s="35">
        <f t="shared" ca="1" si="483"/>
        <v>650</v>
      </c>
      <c r="U732" s="35">
        <f t="shared" ca="1" si="483"/>
        <v>0</v>
      </c>
      <c r="V732" s="35">
        <f t="shared" ca="1" si="483"/>
        <v>650</v>
      </c>
      <c r="W732" s="35">
        <f t="shared" si="483"/>
        <v>0</v>
      </c>
      <c r="X732" s="35">
        <f t="shared" ca="1" si="483"/>
        <v>0</v>
      </c>
      <c r="Y732" s="35">
        <f t="shared" ca="1" si="483"/>
        <v>1300</v>
      </c>
      <c r="Z732" s="7">
        <f t="shared" ca="1" si="483"/>
        <v>0</v>
      </c>
      <c r="AA732" s="7">
        <f t="shared" ca="1" si="483"/>
        <v>942.5</v>
      </c>
      <c r="AB732" s="7">
        <f t="shared" ca="1" si="483"/>
        <v>0</v>
      </c>
      <c r="AC732" s="7">
        <f t="shared" ca="1" si="483"/>
        <v>942.5</v>
      </c>
      <c r="AD732" s="7">
        <f t="shared" si="483"/>
        <v>0</v>
      </c>
      <c r="AE732" s="7">
        <f t="shared" ca="1" si="483"/>
        <v>0</v>
      </c>
      <c r="AF732" s="7">
        <f t="shared" ca="1" si="483"/>
        <v>1885</v>
      </c>
    </row>
    <row r="733" spans="1:32">
      <c r="A733" t="str" cm="1">
        <f t="array" ref="A733">IF(ISBLANK($F733),"",INDEX(CVCompList[ID],_xlfn.XMATCH($F733,CVCompList[items],0)))</f>
        <v>CE2798</v>
      </c>
      <c r="E733">
        <v>1</v>
      </c>
      <c r="F733" t="s">
        <v>2971</v>
      </c>
      <c r="G733">
        <v>1</v>
      </c>
      <c r="H733">
        <v>1</v>
      </c>
      <c r="I733">
        <f ca="1">IF(ISBLANK(G733),"",G733*OFFSET(I733,-E733,-6))</f>
        <v>1</v>
      </c>
      <c r="J733">
        <f ca="1">IF(ISBLANK(H733),"",H733*OFFSET(J733,-E733,-6))</f>
        <v>1</v>
      </c>
      <c r="K733" s="10">
        <f>Drivers!$B$11</f>
        <v>0.25</v>
      </c>
      <c r="L733" s="10">
        <f>Drivers!$B$12</f>
        <v>0.45</v>
      </c>
      <c r="M733" s="37" cm="1">
        <f t="array" aca="1" ref="M733" ca="1">IF(ISBLANK($F733),"",INDEX(CVCompList[Design
'[h']],_xlfn.XMATCH($F733,CVCompList[items],0)))*I733</f>
        <v>0</v>
      </c>
      <c r="N733" s="37" cm="1">
        <f t="array" aca="1" ref="N733" ca="1">IF(ISBLANK($F733),"",INDEX(CVCompList[Construction
'[h']],_xlfn.XMATCH($F733,CVCompList[items],0)))*J733</f>
        <v>10</v>
      </c>
      <c r="O733" s="37" cm="1">
        <f t="array" aca="1" ref="O733" ca="1">IF(ISBLANK($F733),"",INDEX(CVCompList[Debug/Tryout '[h']],_xlfn.XMATCH($F733,CVCompList[items],0)))*J733</f>
        <v>0</v>
      </c>
      <c r="P733" s="37" cm="1">
        <f t="array" aca="1" ref="P733" ca="1">IF(ISBLANK($F733),"",INDEX(CVCompList[Installation
'[h']],_xlfn.XMATCH($F733,CVCompList[items],0)))*J733</f>
        <v>10</v>
      </c>
      <c r="Q733" s="37" cm="1">
        <f t="array" ref="Q733">IF(ISBLANK($F733),"",INDEX(CVCompList[Start up @ Client '[h']],_xlfn.XMATCH($F733,CVCompList[items],0)))*K733</f>
        <v>0</v>
      </c>
      <c r="R733" s="37" cm="1">
        <f t="array" ref="R733">IF(ISBLANK($F733),"",INDEX(CVCompList[Materail
Rate
 '[$/qua']],_xlfn.XMATCH($F733,CVCompList[items],0)))</f>
        <v>0</v>
      </c>
      <c r="S733" s="33">
        <f ca="1">M733*Drivers!$D$3</f>
        <v>0</v>
      </c>
      <c r="T733" s="33">
        <f ca="1">N733*Drivers!$D$3</f>
        <v>650</v>
      </c>
      <c r="U733" s="33">
        <f ca="1">O733*Drivers!$D$3</f>
        <v>0</v>
      </c>
      <c r="V733" s="33">
        <f ca="1">P733*Drivers!$D$3</f>
        <v>650</v>
      </c>
      <c r="W733" s="33">
        <f>Q733*Drivers!$D$3</f>
        <v>0</v>
      </c>
      <c r="X733" s="33">
        <f ca="1">R733*J733</f>
        <v>0</v>
      </c>
      <c r="Y733" s="33">
        <f ca="1">SUM(S733:X733)</f>
        <v>1300</v>
      </c>
      <c r="Z733">
        <f ca="1">S733*($L733+1)</f>
        <v>0</v>
      </c>
      <c r="AA733">
        <f ca="1">T733*($L733+1)</f>
        <v>942.5</v>
      </c>
      <c r="AB733">
        <f ca="1">U733*($L733+1)</f>
        <v>0</v>
      </c>
      <c r="AC733">
        <f ca="1">V733*($L733+1)</f>
        <v>942.5</v>
      </c>
      <c r="AD733">
        <f>W733*($L733+1)</f>
        <v>0</v>
      </c>
      <c r="AE733">
        <f ca="1">X733*(K733+1)</f>
        <v>0</v>
      </c>
      <c r="AF733">
        <f ca="1">SUM(Z733:AE733)</f>
        <v>1885</v>
      </c>
    </row>
    <row r="734" spans="1:32" s="7" customFormat="1">
      <c r="B734" s="7" t="s">
        <v>3259</v>
      </c>
      <c r="C734" s="7">
        <v>1</v>
      </c>
      <c r="D734" s="7">
        <v>1</v>
      </c>
      <c r="K734" s="18"/>
      <c r="L734" s="18"/>
      <c r="M734" s="36">
        <f ca="1">SUM(M735:M735)</f>
        <v>0</v>
      </c>
      <c r="N734" s="36">
        <f ca="1">SUM(N735:N735)</f>
        <v>7.5</v>
      </c>
      <c r="O734" s="36">
        <f ca="1">SUM(O735:O735)</f>
        <v>0</v>
      </c>
      <c r="P734" s="36">
        <f ca="1">SUM(P735:P735)</f>
        <v>7.5</v>
      </c>
      <c r="Q734" s="36">
        <f>SUM(Q735:Q735)</f>
        <v>0</v>
      </c>
      <c r="R734" s="36"/>
      <c r="S734" s="35">
        <f t="shared" ref="S734:AF734" ca="1" si="484">SUM(S735:S735)</f>
        <v>0</v>
      </c>
      <c r="T734" s="35">
        <f t="shared" ca="1" si="484"/>
        <v>487.5</v>
      </c>
      <c r="U734" s="35">
        <f t="shared" ca="1" si="484"/>
        <v>0</v>
      </c>
      <c r="V734" s="35">
        <f t="shared" ca="1" si="484"/>
        <v>487.5</v>
      </c>
      <c r="W734" s="35">
        <f t="shared" si="484"/>
        <v>0</v>
      </c>
      <c r="X734" s="35">
        <f t="shared" ca="1" si="484"/>
        <v>743.23317618289036</v>
      </c>
      <c r="Y734" s="35">
        <f t="shared" ca="1" si="484"/>
        <v>1718.2331761828905</v>
      </c>
      <c r="Z734" s="7">
        <f t="shared" ca="1" si="484"/>
        <v>0</v>
      </c>
      <c r="AA734" s="7">
        <f t="shared" ca="1" si="484"/>
        <v>706.875</v>
      </c>
      <c r="AB734" s="7">
        <f t="shared" ca="1" si="484"/>
        <v>0</v>
      </c>
      <c r="AC734" s="7">
        <f t="shared" ca="1" si="484"/>
        <v>706.875</v>
      </c>
      <c r="AD734" s="7">
        <f t="shared" si="484"/>
        <v>0</v>
      </c>
      <c r="AE734" s="7">
        <f t="shared" ca="1" si="484"/>
        <v>929.04147022861298</v>
      </c>
      <c r="AF734" s="7">
        <f t="shared" ca="1" si="484"/>
        <v>2342.791470228613</v>
      </c>
    </row>
    <row r="735" spans="1:32">
      <c r="A735" t="str" cm="1">
        <f t="array" ref="A735">IF(ISBLANK($F735),"",INDEX(CVCompList[ID],_xlfn.XMATCH($F735,CVCompList[items],0)))</f>
        <v>CE2799</v>
      </c>
      <c r="E735">
        <v>1</v>
      </c>
      <c r="F735" t="s">
        <v>2972</v>
      </c>
      <c r="G735">
        <v>1</v>
      </c>
      <c r="H735">
        <v>1</v>
      </c>
      <c r="I735">
        <f ca="1">IF(ISBLANK(G735),"",G735*OFFSET(I735,-E735,-6))</f>
        <v>1</v>
      </c>
      <c r="J735">
        <f ca="1">IF(ISBLANK(H735),"",H735*OFFSET(J735,-E735,-6))</f>
        <v>1</v>
      </c>
      <c r="K735" s="10">
        <f>Drivers!$B$11</f>
        <v>0.25</v>
      </c>
      <c r="L735" s="10">
        <f>Drivers!$B$12</f>
        <v>0.45</v>
      </c>
      <c r="M735" s="37" cm="1">
        <f t="array" aca="1" ref="M735" ca="1">IF(ISBLANK($F735),"",INDEX(CVCompList[Design
'[h']],_xlfn.XMATCH($F735,CVCompList[items],0)))*I735</f>
        <v>0</v>
      </c>
      <c r="N735" s="37" cm="1">
        <f t="array" aca="1" ref="N735" ca="1">IF(ISBLANK($F735),"",INDEX(CVCompList[Construction
'[h']],_xlfn.XMATCH($F735,CVCompList[items],0)))*J735</f>
        <v>7.5</v>
      </c>
      <c r="O735" s="37" cm="1">
        <f t="array" aca="1" ref="O735" ca="1">IF(ISBLANK($F735),"",INDEX(CVCompList[Debug/Tryout '[h']],_xlfn.XMATCH($F735,CVCompList[items],0)))*J735</f>
        <v>0</v>
      </c>
      <c r="P735" s="37" cm="1">
        <f t="array" aca="1" ref="P735" ca="1">IF(ISBLANK($F735),"",INDEX(CVCompList[Installation
'[h']],_xlfn.XMATCH($F735,CVCompList[items],0)))*J735</f>
        <v>7.5</v>
      </c>
      <c r="Q735" s="37" cm="1">
        <f t="array" ref="Q735">IF(ISBLANK($F735),"",INDEX(CVCompList[Start up @ Client '[h']],_xlfn.XMATCH($F735,CVCompList[items],0)))*K735</f>
        <v>0</v>
      </c>
      <c r="R735" s="37" cm="1">
        <f t="array" ref="R735">IF(ISBLANK($F735),"",INDEX(CVCompList[Materail
Rate
 '[$/qua']],_xlfn.XMATCH($F735,CVCompList[items],0)))</f>
        <v>743.23317618289036</v>
      </c>
      <c r="S735" s="33">
        <f ca="1">M735*Drivers!$D$3</f>
        <v>0</v>
      </c>
      <c r="T735" s="33">
        <f ca="1">N735*Drivers!$D$3</f>
        <v>487.5</v>
      </c>
      <c r="U735" s="33">
        <f ca="1">O735*Drivers!$D$3</f>
        <v>0</v>
      </c>
      <c r="V735" s="33">
        <f ca="1">P735*Drivers!$D$3</f>
        <v>487.5</v>
      </c>
      <c r="W735" s="33">
        <f>Q735*Drivers!$D$3</f>
        <v>0</v>
      </c>
      <c r="X735" s="33">
        <f ca="1">R735*J735</f>
        <v>743.23317618289036</v>
      </c>
      <c r="Y735" s="33">
        <f ca="1">SUM(S735:X735)</f>
        <v>1718.2331761828905</v>
      </c>
      <c r="Z735">
        <f ca="1">S735*($L735+1)</f>
        <v>0</v>
      </c>
      <c r="AA735">
        <f ca="1">T735*($L735+1)</f>
        <v>706.875</v>
      </c>
      <c r="AB735">
        <f ca="1">U735*($L735+1)</f>
        <v>0</v>
      </c>
      <c r="AC735">
        <f ca="1">V735*($L735+1)</f>
        <v>706.875</v>
      </c>
      <c r="AD735">
        <f>W735*($L735+1)</f>
        <v>0</v>
      </c>
      <c r="AE735">
        <f ca="1">X735*(K735+1)</f>
        <v>929.04147022861298</v>
      </c>
      <c r="AF735">
        <f ca="1">SUM(Z735:AE735)</f>
        <v>2342.791470228613</v>
      </c>
    </row>
    <row r="736" spans="1:32" s="7" customFormat="1">
      <c r="B736" s="7" t="s">
        <v>3260</v>
      </c>
      <c r="C736" s="7">
        <v>1</v>
      </c>
      <c r="D736" s="7">
        <v>1</v>
      </c>
      <c r="K736" s="18"/>
      <c r="L736" s="18"/>
      <c r="M736" s="36">
        <f ca="1">SUM(M737:M737)</f>
        <v>0</v>
      </c>
      <c r="N736" s="36">
        <f ca="1">SUM(N737:N737)</f>
        <v>10</v>
      </c>
      <c r="O736" s="36">
        <f ca="1">SUM(O737:O737)</f>
        <v>0</v>
      </c>
      <c r="P736" s="36">
        <f ca="1">SUM(P737:P737)</f>
        <v>10</v>
      </c>
      <c r="Q736" s="36">
        <f>SUM(Q737:Q737)</f>
        <v>0</v>
      </c>
      <c r="R736" s="36"/>
      <c r="S736" s="35">
        <f t="shared" ref="S736:AF736" ca="1" si="485">SUM(S737:S737)</f>
        <v>0</v>
      </c>
      <c r="T736" s="35">
        <f t="shared" ca="1" si="485"/>
        <v>650</v>
      </c>
      <c r="U736" s="35">
        <f t="shared" ca="1" si="485"/>
        <v>0</v>
      </c>
      <c r="V736" s="35">
        <f t="shared" ca="1" si="485"/>
        <v>650</v>
      </c>
      <c r="W736" s="35">
        <f t="shared" si="485"/>
        <v>0</v>
      </c>
      <c r="X736" s="35">
        <f t="shared" ca="1" si="485"/>
        <v>0</v>
      </c>
      <c r="Y736" s="35">
        <f t="shared" ca="1" si="485"/>
        <v>1300</v>
      </c>
      <c r="Z736" s="7">
        <f t="shared" ca="1" si="485"/>
        <v>0</v>
      </c>
      <c r="AA736" s="7">
        <f t="shared" ca="1" si="485"/>
        <v>942.5</v>
      </c>
      <c r="AB736" s="7">
        <f t="shared" ca="1" si="485"/>
        <v>0</v>
      </c>
      <c r="AC736" s="7">
        <f t="shared" ca="1" si="485"/>
        <v>942.5</v>
      </c>
      <c r="AD736" s="7">
        <f t="shared" si="485"/>
        <v>0</v>
      </c>
      <c r="AE736" s="7">
        <f t="shared" ca="1" si="485"/>
        <v>0</v>
      </c>
      <c r="AF736" s="7">
        <f t="shared" ca="1" si="485"/>
        <v>1885</v>
      </c>
    </row>
    <row r="737" spans="1:32">
      <c r="A737" t="str" cm="1">
        <f t="array" ref="A737">IF(ISBLANK($F737),"",INDEX(CVCompList[ID],_xlfn.XMATCH($F737,CVCompList[items],0)))</f>
        <v>CE2804</v>
      </c>
      <c r="E737">
        <v>1</v>
      </c>
      <c r="F737" t="s">
        <v>2977</v>
      </c>
      <c r="G737">
        <v>1</v>
      </c>
      <c r="H737">
        <v>1</v>
      </c>
      <c r="I737">
        <f ca="1">IF(ISBLANK(G737),"",G737*OFFSET(I737,-E737,-6))</f>
        <v>1</v>
      </c>
      <c r="J737">
        <f ca="1">IF(ISBLANK(H737),"",H737*OFFSET(J737,-E737,-6))</f>
        <v>1</v>
      </c>
      <c r="K737" s="10">
        <f>Drivers!$B$11</f>
        <v>0.25</v>
      </c>
      <c r="L737" s="10">
        <f>Drivers!$B$12</f>
        <v>0.45</v>
      </c>
      <c r="M737" s="37" cm="1">
        <f t="array" aca="1" ref="M737" ca="1">IF(ISBLANK($F737),"",INDEX(CVCompList[Design
'[h']],_xlfn.XMATCH($F737,CVCompList[items],0)))*I737</f>
        <v>0</v>
      </c>
      <c r="N737" s="37" cm="1">
        <f t="array" aca="1" ref="N737" ca="1">IF(ISBLANK($F737),"",INDEX(CVCompList[Construction
'[h']],_xlfn.XMATCH($F737,CVCompList[items],0)))*J737</f>
        <v>10</v>
      </c>
      <c r="O737" s="37" cm="1">
        <f t="array" aca="1" ref="O737" ca="1">IF(ISBLANK($F737),"",INDEX(CVCompList[Debug/Tryout '[h']],_xlfn.XMATCH($F737,CVCompList[items],0)))*J737</f>
        <v>0</v>
      </c>
      <c r="P737" s="37" cm="1">
        <f t="array" aca="1" ref="P737" ca="1">IF(ISBLANK($F737),"",INDEX(CVCompList[Installation
'[h']],_xlfn.XMATCH($F737,CVCompList[items],0)))*J737</f>
        <v>10</v>
      </c>
      <c r="Q737" s="37" cm="1">
        <f t="array" ref="Q737">IF(ISBLANK($F737),"",INDEX(CVCompList[Start up @ Client '[h']],_xlfn.XMATCH($F737,CVCompList[items],0)))*K737</f>
        <v>0</v>
      </c>
      <c r="R737" s="37" cm="1">
        <f t="array" ref="R737">IF(ISBLANK($F737),"",INDEX(CVCompList[Materail
Rate
 '[$/qua']],_xlfn.XMATCH($F737,CVCompList[items],0)))</f>
        <v>0</v>
      </c>
      <c r="S737" s="33">
        <f ca="1">M737*Drivers!$D$3</f>
        <v>0</v>
      </c>
      <c r="T737" s="33">
        <f ca="1">N737*Drivers!$D$3</f>
        <v>650</v>
      </c>
      <c r="U737" s="33">
        <f ca="1">O737*Drivers!$D$3</f>
        <v>0</v>
      </c>
      <c r="V737" s="33">
        <f ca="1">P737*Drivers!$D$3</f>
        <v>650</v>
      </c>
      <c r="W737" s="33">
        <f>Q737*Drivers!$D$3</f>
        <v>0</v>
      </c>
      <c r="X737" s="33">
        <f ca="1">R737*J737</f>
        <v>0</v>
      </c>
      <c r="Y737" s="33">
        <f ca="1">SUM(S737:X737)</f>
        <v>1300</v>
      </c>
      <c r="Z737">
        <f ca="1">S737*($L737+1)</f>
        <v>0</v>
      </c>
      <c r="AA737">
        <f ca="1">T737*($L737+1)</f>
        <v>942.5</v>
      </c>
      <c r="AB737">
        <f ca="1">U737*($L737+1)</f>
        <v>0</v>
      </c>
      <c r="AC737">
        <f ca="1">V737*($L737+1)</f>
        <v>942.5</v>
      </c>
      <c r="AD737">
        <f>W737*($L737+1)</f>
        <v>0</v>
      </c>
      <c r="AE737">
        <f ca="1">X737*(K737+1)</f>
        <v>0</v>
      </c>
      <c r="AF737">
        <f ca="1">SUM(Z737:AE737)</f>
        <v>1885</v>
      </c>
    </row>
    <row r="738" spans="1:32" s="7" customFormat="1">
      <c r="B738" s="7" t="s">
        <v>3261</v>
      </c>
      <c r="C738" s="7">
        <v>1</v>
      </c>
      <c r="D738" s="7">
        <v>1</v>
      </c>
      <c r="K738" s="18"/>
      <c r="L738" s="18"/>
      <c r="M738" s="36">
        <f ca="1">SUM(M739:M739)</f>
        <v>0</v>
      </c>
      <c r="N738" s="36">
        <f ca="1">SUM(N739:N739)</f>
        <v>10</v>
      </c>
      <c r="O738" s="36">
        <f ca="1">SUM(O739:O739)</f>
        <v>0</v>
      </c>
      <c r="P738" s="36">
        <f ca="1">SUM(P739:P739)</f>
        <v>10</v>
      </c>
      <c r="Q738" s="36">
        <f>SUM(Q739:Q739)</f>
        <v>0</v>
      </c>
      <c r="R738" s="36"/>
      <c r="S738" s="35">
        <f t="shared" ref="S738:AF738" ca="1" si="486">SUM(S739:S739)</f>
        <v>0</v>
      </c>
      <c r="T738" s="35">
        <f t="shared" ca="1" si="486"/>
        <v>650</v>
      </c>
      <c r="U738" s="35">
        <f t="shared" ca="1" si="486"/>
        <v>0</v>
      </c>
      <c r="V738" s="35">
        <f t="shared" ca="1" si="486"/>
        <v>650</v>
      </c>
      <c r="W738" s="35">
        <f t="shared" si="486"/>
        <v>0</v>
      </c>
      <c r="X738" s="35">
        <f t="shared" ca="1" si="486"/>
        <v>5938</v>
      </c>
      <c r="Y738" s="35">
        <f t="shared" ca="1" si="486"/>
        <v>7238</v>
      </c>
      <c r="Z738" s="7">
        <f t="shared" ca="1" si="486"/>
        <v>0</v>
      </c>
      <c r="AA738" s="7">
        <f t="shared" ca="1" si="486"/>
        <v>942.5</v>
      </c>
      <c r="AB738" s="7">
        <f t="shared" ca="1" si="486"/>
        <v>0</v>
      </c>
      <c r="AC738" s="7">
        <f t="shared" ca="1" si="486"/>
        <v>942.5</v>
      </c>
      <c r="AD738" s="7">
        <f t="shared" si="486"/>
        <v>0</v>
      </c>
      <c r="AE738" s="7">
        <f t="shared" ca="1" si="486"/>
        <v>7422.5</v>
      </c>
      <c r="AF738" s="7">
        <f t="shared" ca="1" si="486"/>
        <v>9307.5</v>
      </c>
    </row>
    <row r="739" spans="1:32">
      <c r="A739" t="str" cm="1">
        <f t="array" ref="A739">IF(ISBLANK($F739),"",INDEX(CVCompList[ID],_xlfn.XMATCH($F739,CVCompList[items],0)))</f>
        <v>CE2925</v>
      </c>
      <c r="E739">
        <v>1</v>
      </c>
      <c r="F739" t="s">
        <v>3097</v>
      </c>
      <c r="G739">
        <v>1</v>
      </c>
      <c r="H739">
        <v>1</v>
      </c>
      <c r="I739">
        <f ca="1">IF(ISBLANK(G739),"",G739*OFFSET(I739,-E739,-6))</f>
        <v>1</v>
      </c>
      <c r="J739">
        <f ca="1">IF(ISBLANK(H739),"",H739*OFFSET(J739,-E739,-6))</f>
        <v>1</v>
      </c>
      <c r="K739" s="10">
        <f>Drivers!$B$11</f>
        <v>0.25</v>
      </c>
      <c r="L739" s="10">
        <f>Drivers!$B$12</f>
        <v>0.45</v>
      </c>
      <c r="M739" s="37" cm="1">
        <f t="array" aca="1" ref="M739" ca="1">IF(ISBLANK($F739),"",INDEX(CVCompList[Design
'[h']],_xlfn.XMATCH($F739,CVCompList[items],0)))*I739</f>
        <v>0</v>
      </c>
      <c r="N739" s="37" cm="1">
        <f t="array" aca="1" ref="N739" ca="1">IF(ISBLANK($F739),"",INDEX(CVCompList[Construction
'[h']],_xlfn.XMATCH($F739,CVCompList[items],0)))*J739</f>
        <v>10</v>
      </c>
      <c r="O739" s="37" cm="1">
        <f t="array" aca="1" ref="O739" ca="1">IF(ISBLANK($F739),"",INDEX(CVCompList[Debug/Tryout '[h']],_xlfn.XMATCH($F739,CVCompList[items],0)))*J739</f>
        <v>0</v>
      </c>
      <c r="P739" s="37" cm="1">
        <f t="array" aca="1" ref="P739" ca="1">IF(ISBLANK($F739),"",INDEX(CVCompList[Installation
'[h']],_xlfn.XMATCH($F739,CVCompList[items],0)))*J739</f>
        <v>10</v>
      </c>
      <c r="Q739" s="37" cm="1">
        <f t="array" ref="Q739">IF(ISBLANK($F739),"",INDEX(CVCompList[Start up @ Client '[h']],_xlfn.XMATCH($F739,CVCompList[items],0)))*K739</f>
        <v>0</v>
      </c>
      <c r="R739" s="37" cm="1">
        <f t="array" ref="R739">IF(ISBLANK($F739),"",INDEX(CVCompList[Materail
Rate
 '[$/qua']],_xlfn.XMATCH($F739,CVCompList[items],0)))</f>
        <v>5938</v>
      </c>
      <c r="S739" s="33">
        <f ca="1">M739*Drivers!$D$3</f>
        <v>0</v>
      </c>
      <c r="T739" s="33">
        <f ca="1">N739*Drivers!$D$3</f>
        <v>650</v>
      </c>
      <c r="U739" s="33">
        <f ca="1">O739*Drivers!$D$3</f>
        <v>0</v>
      </c>
      <c r="V739" s="33">
        <f ca="1">P739*Drivers!$D$3</f>
        <v>650</v>
      </c>
      <c r="W739" s="33">
        <f>Q739*Drivers!$D$3</f>
        <v>0</v>
      </c>
      <c r="X739" s="33">
        <f ca="1">R739*J739</f>
        <v>5938</v>
      </c>
      <c r="Y739" s="33">
        <f ca="1">SUM(S739:X739)</f>
        <v>7238</v>
      </c>
      <c r="Z739">
        <f ca="1">S739*($L739+1)</f>
        <v>0</v>
      </c>
      <c r="AA739">
        <f ca="1">T739*($L739+1)</f>
        <v>942.5</v>
      </c>
      <c r="AB739">
        <f ca="1">U739*($L739+1)</f>
        <v>0</v>
      </c>
      <c r="AC739">
        <f ca="1">V739*($L739+1)</f>
        <v>942.5</v>
      </c>
      <c r="AD739">
        <f>W739*($L739+1)</f>
        <v>0</v>
      </c>
      <c r="AE739">
        <f ca="1">X739*(K739+1)</f>
        <v>7422.5</v>
      </c>
      <c r="AF739">
        <f ca="1">SUM(Z739:AE739)</f>
        <v>9307.5</v>
      </c>
    </row>
    <row r="740" spans="1:32" s="7" customFormat="1">
      <c r="B740" s="7" t="s">
        <v>3262</v>
      </c>
      <c r="C740" s="7">
        <v>1</v>
      </c>
      <c r="D740" s="7">
        <v>1</v>
      </c>
      <c r="K740" s="18"/>
      <c r="L740" s="18"/>
      <c r="M740" s="36">
        <f ca="1">SUM(M741:M741)</f>
        <v>0</v>
      </c>
      <c r="N740" s="36">
        <f ca="1">SUM(N741:N741)</f>
        <v>0</v>
      </c>
      <c r="O740" s="36">
        <f ca="1">SUM(O741:O741)</f>
        <v>0</v>
      </c>
      <c r="P740" s="36">
        <f ca="1">SUM(P741:P741)</f>
        <v>0</v>
      </c>
      <c r="Q740" s="36">
        <f>SUM(Q741:Q741)</f>
        <v>0</v>
      </c>
      <c r="R740" s="36"/>
      <c r="S740" s="35">
        <f t="shared" ref="S740:AF740" ca="1" si="487">SUM(S741:S741)</f>
        <v>0</v>
      </c>
      <c r="T740" s="35">
        <f t="shared" ca="1" si="487"/>
        <v>0</v>
      </c>
      <c r="U740" s="35">
        <f t="shared" ca="1" si="487"/>
        <v>0</v>
      </c>
      <c r="V740" s="35">
        <f t="shared" ca="1" si="487"/>
        <v>0</v>
      </c>
      <c r="W740" s="35">
        <f t="shared" si="487"/>
        <v>0</v>
      </c>
      <c r="X740" s="35">
        <f t="shared" ca="1" si="487"/>
        <v>5000</v>
      </c>
      <c r="Y740" s="35">
        <f t="shared" ca="1" si="487"/>
        <v>5000</v>
      </c>
      <c r="Z740" s="7">
        <f t="shared" ca="1" si="487"/>
        <v>0</v>
      </c>
      <c r="AA740" s="7">
        <f t="shared" ca="1" si="487"/>
        <v>0</v>
      </c>
      <c r="AB740" s="7">
        <f t="shared" ca="1" si="487"/>
        <v>0</v>
      </c>
      <c r="AC740" s="7">
        <f t="shared" ca="1" si="487"/>
        <v>0</v>
      </c>
      <c r="AD740" s="7">
        <f t="shared" si="487"/>
        <v>0</v>
      </c>
      <c r="AE740" s="7">
        <f t="shared" ca="1" si="487"/>
        <v>6250</v>
      </c>
      <c r="AF740" s="7">
        <f t="shared" ca="1" si="487"/>
        <v>6250</v>
      </c>
    </row>
    <row r="741" spans="1:32">
      <c r="A741" t="str" cm="1">
        <f t="array" ref="A741">IF(ISBLANK($F741),"",INDEX(CVCompList[ID],_xlfn.XMATCH($F741,CVCompList[items],0)))</f>
        <v>CE2805</v>
      </c>
      <c r="E741">
        <v>1</v>
      </c>
      <c r="F741" t="s">
        <v>2978</v>
      </c>
      <c r="G741">
        <v>1</v>
      </c>
      <c r="H741">
        <v>1</v>
      </c>
      <c r="I741">
        <f ca="1">IF(ISBLANK(G741),"",G741*OFFSET(I741,-E741,-6))</f>
        <v>1</v>
      </c>
      <c r="J741">
        <f ca="1">IF(ISBLANK(H741),"",H741*OFFSET(J741,-E741,-6))</f>
        <v>1</v>
      </c>
      <c r="K741" s="10">
        <f>Drivers!$B$11</f>
        <v>0.25</v>
      </c>
      <c r="L741" s="10">
        <f>Drivers!$B$12</f>
        <v>0.45</v>
      </c>
      <c r="M741" s="37" cm="1">
        <f t="array" aca="1" ref="M741" ca="1">IF(ISBLANK($F741),"",INDEX(CVCompList[Design
'[h']],_xlfn.XMATCH($F741,CVCompList[items],0)))*I741</f>
        <v>0</v>
      </c>
      <c r="N741" s="37" cm="1">
        <f t="array" aca="1" ref="N741" ca="1">IF(ISBLANK($F741),"",INDEX(CVCompList[Construction
'[h']],_xlfn.XMATCH($F741,CVCompList[items],0)))*J741</f>
        <v>0</v>
      </c>
      <c r="O741" s="37" cm="1">
        <f t="array" aca="1" ref="O741" ca="1">IF(ISBLANK($F741),"",INDEX(CVCompList[Debug/Tryout '[h']],_xlfn.XMATCH($F741,CVCompList[items],0)))*J741</f>
        <v>0</v>
      </c>
      <c r="P741" s="37" cm="1">
        <f t="array" aca="1" ref="P741" ca="1">IF(ISBLANK($F741),"",INDEX(CVCompList[Installation
'[h']],_xlfn.XMATCH($F741,CVCompList[items],0)))*J741</f>
        <v>0</v>
      </c>
      <c r="Q741" s="37" cm="1">
        <f t="array" ref="Q741">IF(ISBLANK($F741),"",INDEX(CVCompList[Start up @ Client '[h']],_xlfn.XMATCH($F741,CVCompList[items],0)))*K741</f>
        <v>0</v>
      </c>
      <c r="R741" s="37" cm="1">
        <f t="array" ref="R741">IF(ISBLANK($F741),"",INDEX(CVCompList[Materail
Rate
 '[$/qua']],_xlfn.XMATCH($F741,CVCompList[items],0)))</f>
        <v>5000</v>
      </c>
      <c r="S741" s="33">
        <f ca="1">M741*Drivers!$D$3</f>
        <v>0</v>
      </c>
      <c r="T741" s="33">
        <f ca="1">N741*Drivers!$D$3</f>
        <v>0</v>
      </c>
      <c r="U741" s="33">
        <f ca="1">O741*Drivers!$D$3</f>
        <v>0</v>
      </c>
      <c r="V741" s="33">
        <f ca="1">P741*Drivers!$D$3</f>
        <v>0</v>
      </c>
      <c r="W741" s="33">
        <f>Q741*Drivers!$D$3</f>
        <v>0</v>
      </c>
      <c r="X741" s="33">
        <f ca="1">R741*J741</f>
        <v>5000</v>
      </c>
      <c r="Y741" s="33">
        <f ca="1">SUM(S741:X741)</f>
        <v>5000</v>
      </c>
      <c r="Z741">
        <f ca="1">S741*($L741+1)</f>
        <v>0</v>
      </c>
      <c r="AA741">
        <f ca="1">T741*($L741+1)</f>
        <v>0</v>
      </c>
      <c r="AB741">
        <f ca="1">U741*($L741+1)</f>
        <v>0</v>
      </c>
      <c r="AC741">
        <f ca="1">V741*($L741+1)</f>
        <v>0</v>
      </c>
      <c r="AD741">
        <f>W741*($L741+1)</f>
        <v>0</v>
      </c>
      <c r="AE741">
        <f ca="1">X741*(K741+1)</f>
        <v>6250</v>
      </c>
      <c r="AF741">
        <f ca="1">SUM(Z741:AE741)</f>
        <v>6250</v>
      </c>
    </row>
    <row r="742" spans="1:32" s="7" customFormat="1">
      <c r="B742" s="7" t="s">
        <v>3263</v>
      </c>
      <c r="C742" s="7">
        <v>1</v>
      </c>
      <c r="D742" s="7">
        <v>1</v>
      </c>
      <c r="K742" s="18"/>
      <c r="L742" s="18"/>
      <c r="M742" s="36">
        <f ca="1">SUM(M743:M743)</f>
        <v>0</v>
      </c>
      <c r="N742" s="36">
        <f ca="1">SUM(N743:N743)</f>
        <v>4.2</v>
      </c>
      <c r="O742" s="36">
        <f ca="1">SUM(O743:O743)</f>
        <v>0</v>
      </c>
      <c r="P742" s="36">
        <f ca="1">SUM(P743:P743)</f>
        <v>4.2</v>
      </c>
      <c r="Q742" s="36">
        <f>SUM(Q743:Q743)</f>
        <v>0</v>
      </c>
      <c r="R742" s="36"/>
      <c r="S742" s="35">
        <f t="shared" ref="S742:AF742" ca="1" si="488">SUM(S743:S743)</f>
        <v>0</v>
      </c>
      <c r="T742" s="35">
        <f t="shared" ca="1" si="488"/>
        <v>273</v>
      </c>
      <c r="U742" s="35">
        <f t="shared" ca="1" si="488"/>
        <v>0</v>
      </c>
      <c r="V742" s="35">
        <f t="shared" ca="1" si="488"/>
        <v>273</v>
      </c>
      <c r="W742" s="35">
        <f t="shared" si="488"/>
        <v>0</v>
      </c>
      <c r="X742" s="35">
        <f t="shared" ca="1" si="488"/>
        <v>766.4</v>
      </c>
      <c r="Y742" s="35">
        <f t="shared" ca="1" si="488"/>
        <v>1312.4</v>
      </c>
      <c r="Z742" s="7">
        <f t="shared" ca="1" si="488"/>
        <v>0</v>
      </c>
      <c r="AA742" s="7">
        <f t="shared" ca="1" si="488"/>
        <v>395.84999999999997</v>
      </c>
      <c r="AB742" s="7">
        <f t="shared" ca="1" si="488"/>
        <v>0</v>
      </c>
      <c r="AC742" s="7">
        <f t="shared" ca="1" si="488"/>
        <v>395.84999999999997</v>
      </c>
      <c r="AD742" s="7">
        <f t="shared" si="488"/>
        <v>0</v>
      </c>
      <c r="AE742" s="7">
        <f t="shared" ca="1" si="488"/>
        <v>958</v>
      </c>
      <c r="AF742" s="7">
        <f t="shared" ca="1" si="488"/>
        <v>1749.6999999999998</v>
      </c>
    </row>
    <row r="743" spans="1:32">
      <c r="A743" t="str" cm="1">
        <f t="array" ref="A743">IF(ISBLANK($F743),"",INDEX(CVCompList[ID],_xlfn.XMATCH($F743,CVCompList[items],0)))</f>
        <v>CE2806</v>
      </c>
      <c r="E743">
        <v>1</v>
      </c>
      <c r="F743" t="s">
        <v>2979</v>
      </c>
      <c r="G743">
        <v>1</v>
      </c>
      <c r="H743">
        <v>1</v>
      </c>
      <c r="I743">
        <f ca="1">IF(ISBLANK(G743),"",G743*OFFSET(I743,-E743,-6))</f>
        <v>1</v>
      </c>
      <c r="J743">
        <f ca="1">IF(ISBLANK(H743),"",H743*OFFSET(J743,-E743,-6))</f>
        <v>1</v>
      </c>
      <c r="K743" s="10">
        <f>Drivers!$B$11</f>
        <v>0.25</v>
      </c>
      <c r="L743" s="10">
        <f>Drivers!$B$12</f>
        <v>0.45</v>
      </c>
      <c r="M743" s="37" cm="1">
        <f t="array" aca="1" ref="M743" ca="1">IF(ISBLANK($F743),"",INDEX(CVCompList[Design
'[h']],_xlfn.XMATCH($F743,CVCompList[items],0)))*I743</f>
        <v>0</v>
      </c>
      <c r="N743" s="37" cm="1">
        <f t="array" aca="1" ref="N743" ca="1">IF(ISBLANK($F743),"",INDEX(CVCompList[Construction
'[h']],_xlfn.XMATCH($F743,CVCompList[items],0)))*J743</f>
        <v>4.2</v>
      </c>
      <c r="O743" s="37" cm="1">
        <f t="array" aca="1" ref="O743" ca="1">IF(ISBLANK($F743),"",INDEX(CVCompList[Debug/Tryout '[h']],_xlfn.XMATCH($F743,CVCompList[items],0)))*J743</f>
        <v>0</v>
      </c>
      <c r="P743" s="37" cm="1">
        <f t="array" aca="1" ref="P743" ca="1">IF(ISBLANK($F743),"",INDEX(CVCompList[Installation
'[h']],_xlfn.XMATCH($F743,CVCompList[items],0)))*J743</f>
        <v>4.2</v>
      </c>
      <c r="Q743" s="37" cm="1">
        <f t="array" ref="Q743">IF(ISBLANK($F743),"",INDEX(CVCompList[Start up @ Client '[h']],_xlfn.XMATCH($F743,CVCompList[items],0)))*K743</f>
        <v>0</v>
      </c>
      <c r="R743" s="37" cm="1">
        <f t="array" ref="R743">IF(ISBLANK($F743),"",INDEX(CVCompList[Materail
Rate
 '[$/qua']],_xlfn.XMATCH($F743,CVCompList[items],0)))</f>
        <v>766.4</v>
      </c>
      <c r="S743" s="33">
        <f ca="1">M743*Drivers!$D$3</f>
        <v>0</v>
      </c>
      <c r="T743" s="33">
        <f ca="1">N743*Drivers!$D$3</f>
        <v>273</v>
      </c>
      <c r="U743" s="33">
        <f ca="1">O743*Drivers!$D$3</f>
        <v>0</v>
      </c>
      <c r="V743" s="33">
        <f ca="1">P743*Drivers!$D$3</f>
        <v>273</v>
      </c>
      <c r="W743" s="33">
        <f>Q743*Drivers!$D$3</f>
        <v>0</v>
      </c>
      <c r="X743" s="33">
        <f ca="1">R743*J743</f>
        <v>766.4</v>
      </c>
      <c r="Y743" s="33">
        <f ca="1">SUM(S743:X743)</f>
        <v>1312.4</v>
      </c>
      <c r="Z743">
        <f ca="1">S743*($L743+1)</f>
        <v>0</v>
      </c>
      <c r="AA743">
        <f ca="1">T743*($L743+1)</f>
        <v>395.84999999999997</v>
      </c>
      <c r="AB743">
        <f ca="1">U743*($L743+1)</f>
        <v>0</v>
      </c>
      <c r="AC743">
        <f ca="1">V743*($L743+1)</f>
        <v>395.84999999999997</v>
      </c>
      <c r="AD743">
        <f>W743*($L743+1)</f>
        <v>0</v>
      </c>
      <c r="AE743">
        <f ca="1">X743*(K743+1)</f>
        <v>958</v>
      </c>
      <c r="AF743">
        <f ca="1">SUM(Z743:AE743)</f>
        <v>1749.6999999999998</v>
      </c>
    </row>
    <row r="744" spans="1:32" s="7" customFormat="1">
      <c r="B744" s="7" t="s">
        <v>3264</v>
      </c>
      <c r="C744" s="7">
        <v>1</v>
      </c>
      <c r="D744" s="7">
        <v>1</v>
      </c>
      <c r="K744" s="18"/>
      <c r="L744" s="18"/>
      <c r="M744" s="36">
        <f ca="1">SUM(M745:M745)</f>
        <v>0</v>
      </c>
      <c r="N744" s="36">
        <f ca="1">SUM(N745:N745)</f>
        <v>6.5</v>
      </c>
      <c r="O744" s="36">
        <f ca="1">SUM(O745:O745)</f>
        <v>0</v>
      </c>
      <c r="P744" s="36">
        <f ca="1">SUM(P745:P745)</f>
        <v>6.5</v>
      </c>
      <c r="Q744" s="36">
        <f>SUM(Q745:Q745)</f>
        <v>0</v>
      </c>
      <c r="R744" s="36"/>
      <c r="S744" s="35">
        <f t="shared" ref="S744:AF744" ca="1" si="489">SUM(S745:S745)</f>
        <v>0</v>
      </c>
      <c r="T744" s="35">
        <f t="shared" ca="1" si="489"/>
        <v>422.5</v>
      </c>
      <c r="U744" s="35">
        <f t="shared" ca="1" si="489"/>
        <v>0</v>
      </c>
      <c r="V744" s="35">
        <f t="shared" ca="1" si="489"/>
        <v>422.5</v>
      </c>
      <c r="W744" s="35">
        <f t="shared" si="489"/>
        <v>0</v>
      </c>
      <c r="X744" s="35">
        <f t="shared" ca="1" si="489"/>
        <v>2904.78</v>
      </c>
      <c r="Y744" s="35">
        <f t="shared" ca="1" si="489"/>
        <v>3749.78</v>
      </c>
      <c r="Z744" s="7">
        <f t="shared" ca="1" si="489"/>
        <v>0</v>
      </c>
      <c r="AA744" s="7">
        <f t="shared" ca="1" si="489"/>
        <v>612.625</v>
      </c>
      <c r="AB744" s="7">
        <f t="shared" ca="1" si="489"/>
        <v>0</v>
      </c>
      <c r="AC744" s="7">
        <f t="shared" ca="1" si="489"/>
        <v>612.625</v>
      </c>
      <c r="AD744" s="7">
        <f t="shared" si="489"/>
        <v>0</v>
      </c>
      <c r="AE744" s="7">
        <f t="shared" ca="1" si="489"/>
        <v>3630.9750000000004</v>
      </c>
      <c r="AF744" s="7">
        <f t="shared" ca="1" si="489"/>
        <v>4856.2250000000004</v>
      </c>
    </row>
    <row r="745" spans="1:32">
      <c r="A745" t="str" cm="1">
        <f t="array" ref="A745">IF(ISBLANK($F745),"",INDEX(CVCompList[ID],_xlfn.XMATCH($F745,CVCompList[items],0)))</f>
        <v>CE2807</v>
      </c>
      <c r="E745">
        <v>1</v>
      </c>
      <c r="F745" t="s">
        <v>2980</v>
      </c>
      <c r="G745">
        <v>1</v>
      </c>
      <c r="H745">
        <v>1</v>
      </c>
      <c r="I745">
        <f ca="1">IF(ISBLANK(G745),"",G745*OFFSET(I745,-E745,-6))</f>
        <v>1</v>
      </c>
      <c r="J745">
        <f ca="1">IF(ISBLANK(H745),"",H745*OFFSET(J745,-E745,-6))</f>
        <v>1</v>
      </c>
      <c r="K745" s="10">
        <f>Drivers!$B$11</f>
        <v>0.25</v>
      </c>
      <c r="L745" s="10">
        <f>Drivers!$B$12</f>
        <v>0.45</v>
      </c>
      <c r="M745" s="37" cm="1">
        <f t="array" aca="1" ref="M745" ca="1">IF(ISBLANK($F745),"",INDEX(CVCompList[Design
'[h']],_xlfn.XMATCH($F745,CVCompList[items],0)))*I745</f>
        <v>0</v>
      </c>
      <c r="N745" s="37" cm="1">
        <f t="array" aca="1" ref="N745" ca="1">IF(ISBLANK($F745),"",INDEX(CVCompList[Construction
'[h']],_xlfn.XMATCH($F745,CVCompList[items],0)))*J745</f>
        <v>6.5</v>
      </c>
      <c r="O745" s="37" cm="1">
        <f t="array" aca="1" ref="O745" ca="1">IF(ISBLANK($F745),"",INDEX(CVCompList[Debug/Tryout '[h']],_xlfn.XMATCH($F745,CVCompList[items],0)))*J745</f>
        <v>0</v>
      </c>
      <c r="P745" s="37" cm="1">
        <f t="array" aca="1" ref="P745" ca="1">IF(ISBLANK($F745),"",INDEX(CVCompList[Installation
'[h']],_xlfn.XMATCH($F745,CVCompList[items],0)))*J745</f>
        <v>6.5</v>
      </c>
      <c r="Q745" s="37" cm="1">
        <f t="array" ref="Q745">IF(ISBLANK($F745),"",INDEX(CVCompList[Start up @ Client '[h']],_xlfn.XMATCH($F745,CVCompList[items],0)))*K745</f>
        <v>0</v>
      </c>
      <c r="R745" s="37" cm="1">
        <f t="array" ref="R745">IF(ISBLANK($F745),"",INDEX(CVCompList[Materail
Rate
 '[$/qua']],_xlfn.XMATCH($F745,CVCompList[items],0)))</f>
        <v>2904.78</v>
      </c>
      <c r="S745" s="33">
        <f ca="1">M745*Drivers!$D$3</f>
        <v>0</v>
      </c>
      <c r="T745" s="33">
        <f ca="1">N745*Drivers!$D$3</f>
        <v>422.5</v>
      </c>
      <c r="U745" s="33">
        <f ca="1">O745*Drivers!$D$3</f>
        <v>0</v>
      </c>
      <c r="V745" s="33">
        <f ca="1">P745*Drivers!$D$3</f>
        <v>422.5</v>
      </c>
      <c r="W745" s="33">
        <f>Q745*Drivers!$D$3</f>
        <v>0</v>
      </c>
      <c r="X745" s="33">
        <f ca="1">R745*J745</f>
        <v>2904.78</v>
      </c>
      <c r="Y745" s="33">
        <f ca="1">SUM(S745:X745)</f>
        <v>3749.78</v>
      </c>
      <c r="Z745">
        <f ca="1">S745*($L745+1)</f>
        <v>0</v>
      </c>
      <c r="AA745">
        <f ca="1">T745*($L745+1)</f>
        <v>612.625</v>
      </c>
      <c r="AB745">
        <f ca="1">U745*($L745+1)</f>
        <v>0</v>
      </c>
      <c r="AC745">
        <f ca="1">V745*($L745+1)</f>
        <v>612.625</v>
      </c>
      <c r="AD745">
        <f>W745*($L745+1)</f>
        <v>0</v>
      </c>
      <c r="AE745">
        <f ca="1">X745*(K745+1)</f>
        <v>3630.9750000000004</v>
      </c>
      <c r="AF745">
        <f ca="1">SUM(Z745:AE745)</f>
        <v>4856.2250000000004</v>
      </c>
    </row>
    <row r="746" spans="1:32" s="7" customFormat="1">
      <c r="B746" s="7" t="s">
        <v>3265</v>
      </c>
      <c r="C746" s="7">
        <v>1</v>
      </c>
      <c r="D746" s="7">
        <v>1</v>
      </c>
      <c r="K746" s="18"/>
      <c r="L746" s="18"/>
      <c r="M746" s="36">
        <f ca="1">SUM(M747:M747)</f>
        <v>0</v>
      </c>
      <c r="N746" s="36">
        <f ca="1">SUM(N747:N747)</f>
        <v>35.700000000000003</v>
      </c>
      <c r="O746" s="36">
        <f ca="1">SUM(O747:O747)</f>
        <v>0</v>
      </c>
      <c r="P746" s="36">
        <f ca="1">SUM(P747:P747)</f>
        <v>35.700000000000003</v>
      </c>
      <c r="Q746" s="36">
        <f>SUM(Q747:Q747)</f>
        <v>0</v>
      </c>
      <c r="R746" s="36"/>
      <c r="S746" s="35">
        <f t="shared" ref="S746:AF746" ca="1" si="490">SUM(S747:S747)</f>
        <v>0</v>
      </c>
      <c r="T746" s="35">
        <f t="shared" ca="1" si="490"/>
        <v>2320.5</v>
      </c>
      <c r="U746" s="35">
        <f t="shared" ca="1" si="490"/>
        <v>0</v>
      </c>
      <c r="V746" s="35">
        <f t="shared" ca="1" si="490"/>
        <v>2320.5</v>
      </c>
      <c r="W746" s="35">
        <f t="shared" si="490"/>
        <v>0</v>
      </c>
      <c r="X746" s="35">
        <f t="shared" ca="1" si="490"/>
        <v>0</v>
      </c>
      <c r="Y746" s="35">
        <f t="shared" ca="1" si="490"/>
        <v>4641</v>
      </c>
      <c r="Z746" s="7">
        <f t="shared" ca="1" si="490"/>
        <v>0</v>
      </c>
      <c r="AA746" s="7">
        <f t="shared" ca="1" si="490"/>
        <v>3364.7249999999999</v>
      </c>
      <c r="AB746" s="7">
        <f t="shared" ca="1" si="490"/>
        <v>0</v>
      </c>
      <c r="AC746" s="7">
        <f t="shared" ca="1" si="490"/>
        <v>3364.7249999999999</v>
      </c>
      <c r="AD746" s="7">
        <f t="shared" si="490"/>
        <v>0</v>
      </c>
      <c r="AE746" s="7">
        <f t="shared" ca="1" si="490"/>
        <v>0</v>
      </c>
      <c r="AF746" s="7">
        <f t="shared" ca="1" si="490"/>
        <v>6729.45</v>
      </c>
    </row>
    <row r="747" spans="1:32">
      <c r="A747" t="str" cm="1">
        <f t="array" ref="A747">IF(ISBLANK($F747),"",INDEX(CVCompList[ID],_xlfn.XMATCH($F747,CVCompList[items],0)))</f>
        <v>CE2808</v>
      </c>
      <c r="E747">
        <v>1</v>
      </c>
      <c r="F747" t="s">
        <v>2981</v>
      </c>
      <c r="G747">
        <v>1</v>
      </c>
      <c r="H747">
        <v>1</v>
      </c>
      <c r="I747">
        <f ca="1">IF(ISBLANK(G747),"",G747*OFFSET(I747,-E747,-6))</f>
        <v>1</v>
      </c>
      <c r="J747">
        <f ca="1">IF(ISBLANK(H747),"",H747*OFFSET(J747,-E747,-6))</f>
        <v>1</v>
      </c>
      <c r="K747" s="10">
        <f>Drivers!$B$11</f>
        <v>0.25</v>
      </c>
      <c r="L747" s="10">
        <f>Drivers!$B$12</f>
        <v>0.45</v>
      </c>
      <c r="M747" s="37" cm="1">
        <f t="array" aca="1" ref="M747" ca="1">IF(ISBLANK($F747),"",INDEX(CVCompList[Design
'[h']],_xlfn.XMATCH($F747,CVCompList[items],0)))*I747</f>
        <v>0</v>
      </c>
      <c r="N747" s="37" cm="1">
        <f t="array" aca="1" ref="N747" ca="1">IF(ISBLANK($F747),"",INDEX(CVCompList[Construction
'[h']],_xlfn.XMATCH($F747,CVCompList[items],0)))*J747</f>
        <v>35.700000000000003</v>
      </c>
      <c r="O747" s="37" cm="1">
        <f t="array" aca="1" ref="O747" ca="1">IF(ISBLANK($F747),"",INDEX(CVCompList[Debug/Tryout '[h']],_xlfn.XMATCH($F747,CVCompList[items],0)))*J747</f>
        <v>0</v>
      </c>
      <c r="P747" s="37" cm="1">
        <f t="array" aca="1" ref="P747" ca="1">IF(ISBLANK($F747),"",INDEX(CVCompList[Installation
'[h']],_xlfn.XMATCH($F747,CVCompList[items],0)))*J747</f>
        <v>35.700000000000003</v>
      </c>
      <c r="Q747" s="37" cm="1">
        <f t="array" ref="Q747">IF(ISBLANK($F747),"",INDEX(CVCompList[Start up @ Client '[h']],_xlfn.XMATCH($F747,CVCompList[items],0)))*K747</f>
        <v>0</v>
      </c>
      <c r="R747" s="37" cm="1">
        <f t="array" ref="R747">IF(ISBLANK($F747),"",INDEX(CVCompList[Materail
Rate
 '[$/qua']],_xlfn.XMATCH($F747,CVCompList[items],0)))</f>
        <v>0</v>
      </c>
      <c r="S747" s="33">
        <f ca="1">M747*Drivers!$D$3</f>
        <v>0</v>
      </c>
      <c r="T747" s="33">
        <f ca="1">N747*Drivers!$D$3</f>
        <v>2320.5</v>
      </c>
      <c r="U747" s="33">
        <f ca="1">O747*Drivers!$D$3</f>
        <v>0</v>
      </c>
      <c r="V747" s="33">
        <f ca="1">P747*Drivers!$D$3</f>
        <v>2320.5</v>
      </c>
      <c r="W747" s="33">
        <f>Q747*Drivers!$D$3</f>
        <v>0</v>
      </c>
      <c r="X747" s="33">
        <f ca="1">R747*J747</f>
        <v>0</v>
      </c>
      <c r="Y747" s="33">
        <f ca="1">SUM(S747:X747)</f>
        <v>4641</v>
      </c>
      <c r="Z747">
        <f ca="1">S747*($L747+1)</f>
        <v>0</v>
      </c>
      <c r="AA747">
        <f ca="1">T747*($L747+1)</f>
        <v>3364.7249999999999</v>
      </c>
      <c r="AB747">
        <f ca="1">U747*($L747+1)</f>
        <v>0</v>
      </c>
      <c r="AC747">
        <f ca="1">V747*($L747+1)</f>
        <v>3364.7249999999999</v>
      </c>
      <c r="AD747">
        <f>W747*($L747+1)</f>
        <v>0</v>
      </c>
      <c r="AE747">
        <f ca="1">X747*(K747+1)</f>
        <v>0</v>
      </c>
      <c r="AF747">
        <f ca="1">SUM(Z747:AE747)</f>
        <v>6729.45</v>
      </c>
    </row>
    <row r="748" spans="1:32" s="7" customFormat="1">
      <c r="B748" s="7" t="s">
        <v>3266</v>
      </c>
      <c r="C748" s="7">
        <v>1</v>
      </c>
      <c r="D748" s="7">
        <v>1</v>
      </c>
      <c r="K748" s="18"/>
      <c r="L748" s="18"/>
      <c r="M748" s="36">
        <f ca="1">SUM(M749:M749)</f>
        <v>0</v>
      </c>
      <c r="N748" s="36">
        <f ca="1">SUM(N749:N749)</f>
        <v>0.75</v>
      </c>
      <c r="O748" s="36">
        <f ca="1">SUM(O749:O749)</f>
        <v>0</v>
      </c>
      <c r="P748" s="36">
        <f ca="1">SUM(P749:P749)</f>
        <v>0.75</v>
      </c>
      <c r="Q748" s="36">
        <f>SUM(Q749:Q749)</f>
        <v>0</v>
      </c>
      <c r="R748" s="36"/>
      <c r="S748" s="35">
        <f t="shared" ref="S748:AF748" ca="1" si="491">SUM(S749:S749)</f>
        <v>0</v>
      </c>
      <c r="T748" s="35">
        <f t="shared" ca="1" si="491"/>
        <v>48.75</v>
      </c>
      <c r="U748" s="35">
        <f t="shared" ca="1" si="491"/>
        <v>0</v>
      </c>
      <c r="V748" s="35">
        <f t="shared" ca="1" si="491"/>
        <v>48.75</v>
      </c>
      <c r="W748" s="35">
        <f t="shared" si="491"/>
        <v>0</v>
      </c>
      <c r="X748" s="35">
        <f t="shared" ca="1" si="491"/>
        <v>21.51</v>
      </c>
      <c r="Y748" s="35">
        <f t="shared" ca="1" si="491"/>
        <v>119.01</v>
      </c>
      <c r="Z748" s="7">
        <f t="shared" ca="1" si="491"/>
        <v>0</v>
      </c>
      <c r="AA748" s="7">
        <f t="shared" ca="1" si="491"/>
        <v>70.6875</v>
      </c>
      <c r="AB748" s="7">
        <f t="shared" ca="1" si="491"/>
        <v>0</v>
      </c>
      <c r="AC748" s="7">
        <f t="shared" ca="1" si="491"/>
        <v>70.6875</v>
      </c>
      <c r="AD748" s="7">
        <f t="shared" si="491"/>
        <v>0</v>
      </c>
      <c r="AE748" s="7">
        <f t="shared" ca="1" si="491"/>
        <v>26.887500000000003</v>
      </c>
      <c r="AF748" s="7">
        <f t="shared" ca="1" si="491"/>
        <v>168.26249999999999</v>
      </c>
    </row>
    <row r="749" spans="1:32">
      <c r="A749" t="str" cm="1">
        <f t="array" ref="A749">IF(ISBLANK($F749),"",INDEX(CVCompList[ID],_xlfn.XMATCH($F749,CVCompList[items],0)))</f>
        <v>CE2853</v>
      </c>
      <c r="E749">
        <v>1</v>
      </c>
      <c r="F749" t="s">
        <v>3025</v>
      </c>
      <c r="G749">
        <v>1</v>
      </c>
      <c r="H749">
        <v>1</v>
      </c>
      <c r="I749">
        <f ca="1">IF(ISBLANK(G749),"",G749*OFFSET(I749,-E749,-6))</f>
        <v>1</v>
      </c>
      <c r="J749">
        <f ca="1">IF(ISBLANK(H749),"",H749*OFFSET(J749,-E749,-6))</f>
        <v>1</v>
      </c>
      <c r="K749" s="10">
        <f>Drivers!$B$11</f>
        <v>0.25</v>
      </c>
      <c r="L749" s="10">
        <f>Drivers!$B$12</f>
        <v>0.45</v>
      </c>
      <c r="M749" s="37" cm="1">
        <f t="array" aca="1" ref="M749" ca="1">IF(ISBLANK($F749),"",INDEX(CVCompList[Design
'[h']],_xlfn.XMATCH($F749,CVCompList[items],0)))*I749</f>
        <v>0</v>
      </c>
      <c r="N749" s="37" cm="1">
        <f t="array" aca="1" ref="N749" ca="1">IF(ISBLANK($F749),"",INDEX(CVCompList[Construction
'[h']],_xlfn.XMATCH($F749,CVCompList[items],0)))*J749</f>
        <v>0.75</v>
      </c>
      <c r="O749" s="37" cm="1">
        <f t="array" aca="1" ref="O749" ca="1">IF(ISBLANK($F749),"",INDEX(CVCompList[Debug/Tryout '[h']],_xlfn.XMATCH($F749,CVCompList[items],0)))*J749</f>
        <v>0</v>
      </c>
      <c r="P749" s="37" cm="1">
        <f t="array" aca="1" ref="P749" ca="1">IF(ISBLANK($F749),"",INDEX(CVCompList[Installation
'[h']],_xlfn.XMATCH($F749,CVCompList[items],0)))*J749</f>
        <v>0.75</v>
      </c>
      <c r="Q749" s="37" cm="1">
        <f t="array" ref="Q749">IF(ISBLANK($F749),"",INDEX(CVCompList[Start up @ Client '[h']],_xlfn.XMATCH($F749,CVCompList[items],0)))*K749</f>
        <v>0</v>
      </c>
      <c r="R749" s="37" cm="1">
        <f t="array" ref="R749">IF(ISBLANK($F749),"",INDEX(CVCompList[Materail
Rate
 '[$/qua']],_xlfn.XMATCH($F749,CVCompList[items],0)))</f>
        <v>21.51</v>
      </c>
      <c r="S749" s="33">
        <f ca="1">M749*Drivers!$D$3</f>
        <v>0</v>
      </c>
      <c r="T749" s="33">
        <f ca="1">N749*Drivers!$D$3</f>
        <v>48.75</v>
      </c>
      <c r="U749" s="33">
        <f ca="1">O749*Drivers!$D$3</f>
        <v>0</v>
      </c>
      <c r="V749" s="33">
        <f ca="1">P749*Drivers!$D$3</f>
        <v>48.75</v>
      </c>
      <c r="W749" s="33">
        <f>Q749*Drivers!$D$3</f>
        <v>0</v>
      </c>
      <c r="X749" s="33">
        <f ca="1">R749*J749</f>
        <v>21.51</v>
      </c>
      <c r="Y749" s="33">
        <f ca="1">SUM(S749:X749)</f>
        <v>119.01</v>
      </c>
      <c r="Z749">
        <f ca="1">S749*($L749+1)</f>
        <v>0</v>
      </c>
      <c r="AA749">
        <f ca="1">T749*($L749+1)</f>
        <v>70.6875</v>
      </c>
      <c r="AB749">
        <f ca="1">U749*($L749+1)</f>
        <v>0</v>
      </c>
      <c r="AC749">
        <f ca="1">V749*($L749+1)</f>
        <v>70.6875</v>
      </c>
      <c r="AD749">
        <f>W749*($L749+1)</f>
        <v>0</v>
      </c>
      <c r="AE749">
        <f ca="1">X749*(K749+1)</f>
        <v>26.887500000000003</v>
      </c>
      <c r="AF749">
        <f ca="1">SUM(Z749:AE749)</f>
        <v>168.26249999999999</v>
      </c>
    </row>
    <row r="750" spans="1:32" s="7" customFormat="1">
      <c r="B750" s="7" t="s">
        <v>3267</v>
      </c>
      <c r="C750" s="7">
        <v>1</v>
      </c>
      <c r="D750" s="7">
        <v>1</v>
      </c>
      <c r="K750" s="18"/>
      <c r="L750" s="18"/>
      <c r="M750" s="36">
        <f ca="1">SUM(M751:M751)</f>
        <v>0</v>
      </c>
      <c r="N750" s="36">
        <f ca="1">SUM(N751:N751)</f>
        <v>1</v>
      </c>
      <c r="O750" s="36">
        <f ca="1">SUM(O751:O751)</f>
        <v>0</v>
      </c>
      <c r="P750" s="36">
        <f ca="1">SUM(P751:P751)</f>
        <v>1</v>
      </c>
      <c r="Q750" s="36">
        <f>SUM(Q751:Q751)</f>
        <v>0</v>
      </c>
      <c r="R750" s="36"/>
      <c r="S750" s="35">
        <f t="shared" ref="S750:AF750" ca="1" si="492">SUM(S751:S751)</f>
        <v>0</v>
      </c>
      <c r="T750" s="35">
        <f t="shared" ca="1" si="492"/>
        <v>65</v>
      </c>
      <c r="U750" s="35">
        <f t="shared" ca="1" si="492"/>
        <v>0</v>
      </c>
      <c r="V750" s="35">
        <f t="shared" ca="1" si="492"/>
        <v>65</v>
      </c>
      <c r="W750" s="35">
        <f t="shared" si="492"/>
        <v>0</v>
      </c>
      <c r="X750" s="35">
        <f t="shared" ca="1" si="492"/>
        <v>466.44</v>
      </c>
      <c r="Y750" s="35">
        <f t="shared" ca="1" si="492"/>
        <v>596.44000000000005</v>
      </c>
      <c r="Z750" s="7">
        <f t="shared" ca="1" si="492"/>
        <v>0</v>
      </c>
      <c r="AA750" s="7">
        <f t="shared" ca="1" si="492"/>
        <v>94.25</v>
      </c>
      <c r="AB750" s="7">
        <f t="shared" ca="1" si="492"/>
        <v>0</v>
      </c>
      <c r="AC750" s="7">
        <f t="shared" ca="1" si="492"/>
        <v>94.25</v>
      </c>
      <c r="AD750" s="7">
        <f t="shared" si="492"/>
        <v>0</v>
      </c>
      <c r="AE750" s="7">
        <f t="shared" ca="1" si="492"/>
        <v>583.04999999999995</v>
      </c>
      <c r="AF750" s="7">
        <f t="shared" ca="1" si="492"/>
        <v>771.55</v>
      </c>
    </row>
    <row r="751" spans="1:32">
      <c r="A751" t="str" cm="1">
        <f t="array" ref="A751">IF(ISBLANK($F751),"",INDEX(CVCompList[ID],_xlfn.XMATCH($F751,CVCompList[items],0)))</f>
        <v>CE2809</v>
      </c>
      <c r="E751">
        <v>1</v>
      </c>
      <c r="F751" t="s">
        <v>2982</v>
      </c>
      <c r="G751">
        <v>1</v>
      </c>
      <c r="H751">
        <v>1</v>
      </c>
      <c r="I751">
        <f ca="1">IF(ISBLANK(G751),"",G751*OFFSET(I751,-E751,-6))</f>
        <v>1</v>
      </c>
      <c r="J751">
        <f ca="1">IF(ISBLANK(H751),"",H751*OFFSET(J751,-E751,-6))</f>
        <v>1</v>
      </c>
      <c r="K751" s="10">
        <f>Drivers!$B$11</f>
        <v>0.25</v>
      </c>
      <c r="L751" s="10">
        <f>Drivers!$B$12</f>
        <v>0.45</v>
      </c>
      <c r="M751" s="37" cm="1">
        <f t="array" aca="1" ref="M751" ca="1">IF(ISBLANK($F751),"",INDEX(CVCompList[Design
'[h']],_xlfn.XMATCH($F751,CVCompList[items],0)))*I751</f>
        <v>0</v>
      </c>
      <c r="N751" s="37" cm="1">
        <f t="array" aca="1" ref="N751" ca="1">IF(ISBLANK($F751),"",INDEX(CVCompList[Construction
'[h']],_xlfn.XMATCH($F751,CVCompList[items],0)))*J751</f>
        <v>1</v>
      </c>
      <c r="O751" s="37" cm="1">
        <f t="array" aca="1" ref="O751" ca="1">IF(ISBLANK($F751),"",INDEX(CVCompList[Debug/Tryout '[h']],_xlfn.XMATCH($F751,CVCompList[items],0)))*J751</f>
        <v>0</v>
      </c>
      <c r="P751" s="37" cm="1">
        <f t="array" aca="1" ref="P751" ca="1">IF(ISBLANK($F751),"",INDEX(CVCompList[Installation
'[h']],_xlfn.XMATCH($F751,CVCompList[items],0)))*J751</f>
        <v>1</v>
      </c>
      <c r="Q751" s="37" cm="1">
        <f t="array" ref="Q751">IF(ISBLANK($F751),"",INDEX(CVCompList[Start up @ Client '[h']],_xlfn.XMATCH($F751,CVCompList[items],0)))*K751</f>
        <v>0</v>
      </c>
      <c r="R751" s="37" cm="1">
        <f t="array" ref="R751">IF(ISBLANK($F751),"",INDEX(CVCompList[Materail
Rate
 '[$/qua']],_xlfn.XMATCH($F751,CVCompList[items],0)))</f>
        <v>466.44</v>
      </c>
      <c r="S751" s="33">
        <f ca="1">M751*Drivers!$D$3</f>
        <v>0</v>
      </c>
      <c r="T751" s="33">
        <f ca="1">N751*Drivers!$D$3</f>
        <v>65</v>
      </c>
      <c r="U751" s="33">
        <f ca="1">O751*Drivers!$D$3</f>
        <v>0</v>
      </c>
      <c r="V751" s="33">
        <f ca="1">P751*Drivers!$D$3</f>
        <v>65</v>
      </c>
      <c r="W751" s="33">
        <f>Q751*Drivers!$D$3</f>
        <v>0</v>
      </c>
      <c r="X751" s="33">
        <f ca="1">R751*J751</f>
        <v>466.44</v>
      </c>
      <c r="Y751" s="33">
        <f ca="1">SUM(S751:X751)</f>
        <v>596.44000000000005</v>
      </c>
      <c r="Z751">
        <f ca="1">S751*($L751+1)</f>
        <v>0</v>
      </c>
      <c r="AA751">
        <f ca="1">T751*($L751+1)</f>
        <v>94.25</v>
      </c>
      <c r="AB751">
        <f ca="1">U751*($L751+1)</f>
        <v>0</v>
      </c>
      <c r="AC751">
        <f ca="1">V751*($L751+1)</f>
        <v>94.25</v>
      </c>
      <c r="AD751">
        <f>W751*($L751+1)</f>
        <v>0</v>
      </c>
      <c r="AE751">
        <f ca="1">X751*(K751+1)</f>
        <v>583.04999999999995</v>
      </c>
      <c r="AF751">
        <f ca="1">SUM(Z751:AE751)</f>
        <v>771.55</v>
      </c>
    </row>
    <row r="752" spans="1:32" s="7" customFormat="1">
      <c r="B752" s="7" t="s">
        <v>3268</v>
      </c>
      <c r="C752" s="7">
        <v>1</v>
      </c>
      <c r="D752" s="7">
        <v>1</v>
      </c>
      <c r="K752" s="18"/>
      <c r="L752" s="18"/>
      <c r="M752" s="36">
        <f ca="1">SUM(M753:M753)</f>
        <v>0</v>
      </c>
      <c r="N752" s="36">
        <f ca="1">SUM(N753:N753)</f>
        <v>0.6</v>
      </c>
      <c r="O752" s="36">
        <f ca="1">SUM(O753:O753)</f>
        <v>0</v>
      </c>
      <c r="P752" s="36">
        <f ca="1">SUM(P753:P753)</f>
        <v>0.6</v>
      </c>
      <c r="Q752" s="36">
        <f>SUM(Q753:Q753)</f>
        <v>0</v>
      </c>
      <c r="R752" s="36"/>
      <c r="S752" s="35">
        <f t="shared" ref="S752:AF752" ca="1" si="493">SUM(S753:S753)</f>
        <v>0</v>
      </c>
      <c r="T752" s="35">
        <f t="shared" ca="1" si="493"/>
        <v>39</v>
      </c>
      <c r="U752" s="35">
        <f t="shared" ca="1" si="493"/>
        <v>0</v>
      </c>
      <c r="V752" s="35">
        <f t="shared" ca="1" si="493"/>
        <v>39</v>
      </c>
      <c r="W752" s="35">
        <f t="shared" si="493"/>
        <v>0</v>
      </c>
      <c r="X752" s="35">
        <f t="shared" ca="1" si="493"/>
        <v>11.86</v>
      </c>
      <c r="Y752" s="35">
        <f t="shared" ca="1" si="493"/>
        <v>89.86</v>
      </c>
      <c r="Z752" s="7">
        <f t="shared" ca="1" si="493"/>
        <v>0</v>
      </c>
      <c r="AA752" s="7">
        <f t="shared" ca="1" si="493"/>
        <v>56.55</v>
      </c>
      <c r="AB752" s="7">
        <f t="shared" ca="1" si="493"/>
        <v>0</v>
      </c>
      <c r="AC752" s="7">
        <f t="shared" ca="1" si="493"/>
        <v>56.55</v>
      </c>
      <c r="AD752" s="7">
        <f t="shared" si="493"/>
        <v>0</v>
      </c>
      <c r="AE752" s="7">
        <f t="shared" ca="1" si="493"/>
        <v>14.824999999999999</v>
      </c>
      <c r="AF752" s="7">
        <f t="shared" ca="1" si="493"/>
        <v>127.925</v>
      </c>
    </row>
    <row r="753" spans="1:32">
      <c r="A753" t="str" cm="1">
        <f t="array" ref="A753">IF(ISBLANK($F753),"",INDEX(CVCompList[ID],_xlfn.XMATCH($F753,CVCompList[items],0)))</f>
        <v>CE2815</v>
      </c>
      <c r="E753">
        <v>1</v>
      </c>
      <c r="F753" t="s">
        <v>2987</v>
      </c>
      <c r="G753">
        <v>1</v>
      </c>
      <c r="H753">
        <v>1</v>
      </c>
      <c r="I753">
        <f ca="1">IF(ISBLANK(G753),"",G753*OFFSET(I753,-E753,-6))</f>
        <v>1</v>
      </c>
      <c r="J753">
        <f ca="1">IF(ISBLANK(H753),"",H753*OFFSET(J753,-E753,-6))</f>
        <v>1</v>
      </c>
      <c r="K753" s="10">
        <f>Drivers!$B$11</f>
        <v>0.25</v>
      </c>
      <c r="L753" s="10">
        <f>Drivers!$B$12</f>
        <v>0.45</v>
      </c>
      <c r="M753" s="37" cm="1">
        <f t="array" aca="1" ref="M753" ca="1">IF(ISBLANK($F753),"",INDEX(CVCompList[Design
'[h']],_xlfn.XMATCH($F753,CVCompList[items],0)))*I753</f>
        <v>0</v>
      </c>
      <c r="N753" s="37" cm="1">
        <f t="array" aca="1" ref="N753" ca="1">IF(ISBLANK($F753),"",INDEX(CVCompList[Construction
'[h']],_xlfn.XMATCH($F753,CVCompList[items],0)))*J753</f>
        <v>0.6</v>
      </c>
      <c r="O753" s="37" cm="1">
        <f t="array" aca="1" ref="O753" ca="1">IF(ISBLANK($F753),"",INDEX(CVCompList[Debug/Tryout '[h']],_xlfn.XMATCH($F753,CVCompList[items],0)))*J753</f>
        <v>0</v>
      </c>
      <c r="P753" s="37" cm="1">
        <f t="array" aca="1" ref="P753" ca="1">IF(ISBLANK($F753),"",INDEX(CVCompList[Installation
'[h']],_xlfn.XMATCH($F753,CVCompList[items],0)))*J753</f>
        <v>0.6</v>
      </c>
      <c r="Q753" s="37" cm="1">
        <f t="array" ref="Q753">IF(ISBLANK($F753),"",INDEX(CVCompList[Start up @ Client '[h']],_xlfn.XMATCH($F753,CVCompList[items],0)))*K753</f>
        <v>0</v>
      </c>
      <c r="R753" s="37" cm="1">
        <f t="array" ref="R753">IF(ISBLANK($F753),"",INDEX(CVCompList[Materail
Rate
 '[$/qua']],_xlfn.XMATCH($F753,CVCompList[items],0)))</f>
        <v>11.86</v>
      </c>
      <c r="S753" s="33">
        <f ca="1">M753*Drivers!$D$3</f>
        <v>0</v>
      </c>
      <c r="T753" s="33">
        <f ca="1">N753*Drivers!$D$3</f>
        <v>39</v>
      </c>
      <c r="U753" s="33">
        <f ca="1">O753*Drivers!$D$3</f>
        <v>0</v>
      </c>
      <c r="V753" s="33">
        <f ca="1">P753*Drivers!$D$3</f>
        <v>39</v>
      </c>
      <c r="W753" s="33">
        <f>Q753*Drivers!$D$3</f>
        <v>0</v>
      </c>
      <c r="X753" s="33">
        <f ca="1">R753*J753</f>
        <v>11.86</v>
      </c>
      <c r="Y753" s="33">
        <f ca="1">SUM(S753:X753)</f>
        <v>89.86</v>
      </c>
      <c r="Z753">
        <f ca="1">S753*($L753+1)</f>
        <v>0</v>
      </c>
      <c r="AA753">
        <f ca="1">T753*($L753+1)</f>
        <v>56.55</v>
      </c>
      <c r="AB753">
        <f ca="1">U753*($L753+1)</f>
        <v>0</v>
      </c>
      <c r="AC753">
        <f ca="1">V753*($L753+1)</f>
        <v>56.55</v>
      </c>
      <c r="AD753">
        <f>W753*($L753+1)</f>
        <v>0</v>
      </c>
      <c r="AE753">
        <f ca="1">X753*(K753+1)</f>
        <v>14.824999999999999</v>
      </c>
      <c r="AF753">
        <f ca="1">SUM(Z753:AE753)</f>
        <v>127.925</v>
      </c>
    </row>
    <row r="754" spans="1:32" s="7" customFormat="1">
      <c r="B754" s="7" t="s">
        <v>3269</v>
      </c>
      <c r="C754" s="7">
        <v>1</v>
      </c>
      <c r="D754" s="7">
        <v>1</v>
      </c>
      <c r="K754" s="18"/>
      <c r="L754" s="18"/>
      <c r="M754" s="36">
        <f ca="1">SUM(M755:M755)</f>
        <v>0</v>
      </c>
      <c r="N754" s="36">
        <f ca="1">SUM(N755:N755)</f>
        <v>8</v>
      </c>
      <c r="O754" s="36">
        <f ca="1">SUM(O755:O755)</f>
        <v>0</v>
      </c>
      <c r="P754" s="36">
        <f ca="1">SUM(P755:P755)</f>
        <v>8</v>
      </c>
      <c r="Q754" s="36">
        <f>SUM(Q755:Q755)</f>
        <v>0</v>
      </c>
      <c r="R754" s="36"/>
      <c r="S754" s="35">
        <f t="shared" ref="S754:AF754" ca="1" si="494">SUM(S755:S755)</f>
        <v>0</v>
      </c>
      <c r="T754" s="35">
        <f t="shared" ca="1" si="494"/>
        <v>520</v>
      </c>
      <c r="U754" s="35">
        <f t="shared" ca="1" si="494"/>
        <v>0</v>
      </c>
      <c r="V754" s="35">
        <f t="shared" ca="1" si="494"/>
        <v>520</v>
      </c>
      <c r="W754" s="35">
        <f t="shared" si="494"/>
        <v>0</v>
      </c>
      <c r="X754" s="35">
        <f t="shared" ca="1" si="494"/>
        <v>1674</v>
      </c>
      <c r="Y754" s="35">
        <f t="shared" ca="1" si="494"/>
        <v>2714</v>
      </c>
      <c r="Z754" s="7">
        <f t="shared" ca="1" si="494"/>
        <v>0</v>
      </c>
      <c r="AA754" s="7">
        <f t="shared" ca="1" si="494"/>
        <v>754</v>
      </c>
      <c r="AB754" s="7">
        <f t="shared" ca="1" si="494"/>
        <v>0</v>
      </c>
      <c r="AC754" s="7">
        <f t="shared" ca="1" si="494"/>
        <v>754</v>
      </c>
      <c r="AD754" s="7">
        <f t="shared" si="494"/>
        <v>0</v>
      </c>
      <c r="AE754" s="7">
        <f t="shared" ca="1" si="494"/>
        <v>2092.5</v>
      </c>
      <c r="AF754" s="7">
        <f t="shared" ca="1" si="494"/>
        <v>3600.5</v>
      </c>
    </row>
    <row r="755" spans="1:32">
      <c r="A755" t="str" cm="1">
        <f t="array" ref="A755">IF(ISBLANK($F755),"",INDEX(CVCompList[ID],_xlfn.XMATCH($F755,CVCompList[items],0)))</f>
        <v>CE2816</v>
      </c>
      <c r="E755">
        <v>1</v>
      </c>
      <c r="F755" t="s">
        <v>2988</v>
      </c>
      <c r="G755">
        <v>1</v>
      </c>
      <c r="H755">
        <v>1</v>
      </c>
      <c r="I755">
        <f ca="1">IF(ISBLANK(G755),"",G755*OFFSET(I755,-E755,-6))</f>
        <v>1</v>
      </c>
      <c r="J755">
        <f ca="1">IF(ISBLANK(H755),"",H755*OFFSET(J755,-E755,-6))</f>
        <v>1</v>
      </c>
      <c r="K755" s="10">
        <f>Drivers!$B$11</f>
        <v>0.25</v>
      </c>
      <c r="L755" s="10">
        <f>Drivers!$B$12</f>
        <v>0.45</v>
      </c>
      <c r="M755" s="37" cm="1">
        <f t="array" aca="1" ref="M755" ca="1">IF(ISBLANK($F755),"",INDEX(CVCompList[Design
'[h']],_xlfn.XMATCH($F755,CVCompList[items],0)))*I755</f>
        <v>0</v>
      </c>
      <c r="N755" s="37" cm="1">
        <f t="array" aca="1" ref="N755" ca="1">IF(ISBLANK($F755),"",INDEX(CVCompList[Construction
'[h']],_xlfn.XMATCH($F755,CVCompList[items],0)))*J755</f>
        <v>8</v>
      </c>
      <c r="O755" s="37" cm="1">
        <f t="array" aca="1" ref="O755" ca="1">IF(ISBLANK($F755),"",INDEX(CVCompList[Debug/Tryout '[h']],_xlfn.XMATCH($F755,CVCompList[items],0)))*J755</f>
        <v>0</v>
      </c>
      <c r="P755" s="37" cm="1">
        <f t="array" aca="1" ref="P755" ca="1">IF(ISBLANK($F755),"",INDEX(CVCompList[Installation
'[h']],_xlfn.XMATCH($F755,CVCompList[items],0)))*J755</f>
        <v>8</v>
      </c>
      <c r="Q755" s="37" cm="1">
        <f t="array" ref="Q755">IF(ISBLANK($F755),"",INDEX(CVCompList[Start up @ Client '[h']],_xlfn.XMATCH($F755,CVCompList[items],0)))*K755</f>
        <v>0</v>
      </c>
      <c r="R755" s="37" cm="1">
        <f t="array" ref="R755">IF(ISBLANK($F755),"",INDEX(CVCompList[Materail
Rate
 '[$/qua']],_xlfn.XMATCH($F755,CVCompList[items],0)))</f>
        <v>1674</v>
      </c>
      <c r="S755" s="33">
        <f ca="1">M755*Drivers!$D$3</f>
        <v>0</v>
      </c>
      <c r="T755" s="33">
        <f ca="1">N755*Drivers!$D$3</f>
        <v>520</v>
      </c>
      <c r="U755" s="33">
        <f ca="1">O755*Drivers!$D$3</f>
        <v>0</v>
      </c>
      <c r="V755" s="33">
        <f ca="1">P755*Drivers!$D$3</f>
        <v>520</v>
      </c>
      <c r="W755" s="33">
        <f>Q755*Drivers!$D$3</f>
        <v>0</v>
      </c>
      <c r="X755" s="33">
        <f ca="1">R755*J755</f>
        <v>1674</v>
      </c>
      <c r="Y755" s="33">
        <f ca="1">SUM(S755:X755)</f>
        <v>2714</v>
      </c>
      <c r="Z755">
        <f ca="1">S755*($L755+1)</f>
        <v>0</v>
      </c>
      <c r="AA755">
        <f ca="1">T755*($L755+1)</f>
        <v>754</v>
      </c>
      <c r="AB755">
        <f ca="1">U755*($L755+1)</f>
        <v>0</v>
      </c>
      <c r="AC755">
        <f ca="1">V755*($L755+1)</f>
        <v>754</v>
      </c>
      <c r="AD755">
        <f>W755*($L755+1)</f>
        <v>0</v>
      </c>
      <c r="AE755">
        <f ca="1">X755*(K755+1)</f>
        <v>2092.5</v>
      </c>
      <c r="AF755">
        <f ca="1">SUM(Z755:AE755)</f>
        <v>3600.5</v>
      </c>
    </row>
    <row r="756" spans="1:32" s="7" customFormat="1">
      <c r="B756" s="7" t="s">
        <v>3270</v>
      </c>
      <c r="C756" s="7">
        <v>1</v>
      </c>
      <c r="D756" s="7">
        <v>1</v>
      </c>
      <c r="K756" s="18"/>
      <c r="L756" s="18"/>
      <c r="M756" s="36">
        <f ca="1">SUM(M757:M757)</f>
        <v>0</v>
      </c>
      <c r="N756" s="36">
        <f ca="1">SUM(N757:N757)</f>
        <v>3.75</v>
      </c>
      <c r="O756" s="36">
        <f ca="1">SUM(O757:O757)</f>
        <v>0</v>
      </c>
      <c r="P756" s="36">
        <f ca="1">SUM(P757:P757)</f>
        <v>3.75</v>
      </c>
      <c r="Q756" s="36">
        <f>SUM(Q757:Q757)</f>
        <v>0</v>
      </c>
      <c r="R756" s="36"/>
      <c r="S756" s="35">
        <f t="shared" ref="S756:AF756" ca="1" si="495">SUM(S757:S757)</f>
        <v>0</v>
      </c>
      <c r="T756" s="35">
        <f t="shared" ca="1" si="495"/>
        <v>243.75</v>
      </c>
      <c r="U756" s="35">
        <f t="shared" ca="1" si="495"/>
        <v>0</v>
      </c>
      <c r="V756" s="35">
        <f t="shared" ca="1" si="495"/>
        <v>243.75</v>
      </c>
      <c r="W756" s="35">
        <f t="shared" si="495"/>
        <v>0</v>
      </c>
      <c r="X756" s="35">
        <f t="shared" ca="1" si="495"/>
        <v>675</v>
      </c>
      <c r="Y756" s="35">
        <f t="shared" ca="1" si="495"/>
        <v>1162.5</v>
      </c>
      <c r="Z756" s="7">
        <f t="shared" ca="1" si="495"/>
        <v>0</v>
      </c>
      <c r="AA756" s="7">
        <f t="shared" ca="1" si="495"/>
        <v>353.4375</v>
      </c>
      <c r="AB756" s="7">
        <f t="shared" ca="1" si="495"/>
        <v>0</v>
      </c>
      <c r="AC756" s="7">
        <f t="shared" ca="1" si="495"/>
        <v>353.4375</v>
      </c>
      <c r="AD756" s="7">
        <f t="shared" si="495"/>
        <v>0</v>
      </c>
      <c r="AE756" s="7">
        <f t="shared" ca="1" si="495"/>
        <v>843.75</v>
      </c>
      <c r="AF756" s="7">
        <f t="shared" ca="1" si="495"/>
        <v>1550.625</v>
      </c>
    </row>
    <row r="757" spans="1:32">
      <c r="A757" t="str" cm="1">
        <f t="array" ref="A757">IF(ISBLANK($F757),"",INDEX(CVCompList[ID],_xlfn.XMATCH($F757,CVCompList[items],0)))</f>
        <v>CE2817</v>
      </c>
      <c r="E757">
        <v>1</v>
      </c>
      <c r="F757" t="s">
        <v>2989</v>
      </c>
      <c r="G757">
        <v>1</v>
      </c>
      <c r="H757">
        <v>1</v>
      </c>
      <c r="I757">
        <f ca="1">IF(ISBLANK(G757),"",G757*OFFSET(I757,-E757,-6))</f>
        <v>1</v>
      </c>
      <c r="J757">
        <f ca="1">IF(ISBLANK(H757),"",H757*OFFSET(J757,-E757,-6))</f>
        <v>1</v>
      </c>
      <c r="K757" s="10">
        <f>Drivers!$B$11</f>
        <v>0.25</v>
      </c>
      <c r="L757" s="10">
        <f>Drivers!$B$12</f>
        <v>0.45</v>
      </c>
      <c r="M757" s="37" cm="1">
        <f t="array" aca="1" ref="M757" ca="1">IF(ISBLANK($F757),"",INDEX(CVCompList[Design
'[h']],_xlfn.XMATCH($F757,CVCompList[items],0)))*I757</f>
        <v>0</v>
      </c>
      <c r="N757" s="37" cm="1">
        <f t="array" aca="1" ref="N757" ca="1">IF(ISBLANK($F757),"",INDEX(CVCompList[Construction
'[h']],_xlfn.XMATCH($F757,CVCompList[items],0)))*J757</f>
        <v>3.75</v>
      </c>
      <c r="O757" s="37" cm="1">
        <f t="array" aca="1" ref="O757" ca="1">IF(ISBLANK($F757),"",INDEX(CVCompList[Debug/Tryout '[h']],_xlfn.XMATCH($F757,CVCompList[items],0)))*J757</f>
        <v>0</v>
      </c>
      <c r="P757" s="37" cm="1">
        <f t="array" aca="1" ref="P757" ca="1">IF(ISBLANK($F757),"",INDEX(CVCompList[Installation
'[h']],_xlfn.XMATCH($F757,CVCompList[items],0)))*J757</f>
        <v>3.75</v>
      </c>
      <c r="Q757" s="37" cm="1">
        <f t="array" ref="Q757">IF(ISBLANK($F757),"",INDEX(CVCompList[Start up @ Client '[h']],_xlfn.XMATCH($F757,CVCompList[items],0)))*K757</f>
        <v>0</v>
      </c>
      <c r="R757" s="37" cm="1">
        <f t="array" ref="R757">IF(ISBLANK($F757),"",INDEX(CVCompList[Materail
Rate
 '[$/qua']],_xlfn.XMATCH($F757,CVCompList[items],0)))</f>
        <v>675</v>
      </c>
      <c r="S757" s="33">
        <f ca="1">M757*Drivers!$D$3</f>
        <v>0</v>
      </c>
      <c r="T757" s="33">
        <f ca="1">N757*Drivers!$D$3</f>
        <v>243.75</v>
      </c>
      <c r="U757" s="33">
        <f ca="1">O757*Drivers!$D$3</f>
        <v>0</v>
      </c>
      <c r="V757" s="33">
        <f ca="1">P757*Drivers!$D$3</f>
        <v>243.75</v>
      </c>
      <c r="W757" s="33">
        <f>Q757*Drivers!$D$3</f>
        <v>0</v>
      </c>
      <c r="X757" s="33">
        <f ca="1">R757*J757</f>
        <v>675</v>
      </c>
      <c r="Y757" s="33">
        <f ca="1">SUM(S757:X757)</f>
        <v>1162.5</v>
      </c>
      <c r="Z757">
        <f ca="1">S757*($L757+1)</f>
        <v>0</v>
      </c>
      <c r="AA757">
        <f ca="1">T757*($L757+1)</f>
        <v>353.4375</v>
      </c>
      <c r="AB757">
        <f ca="1">U757*($L757+1)</f>
        <v>0</v>
      </c>
      <c r="AC757">
        <f ca="1">V757*($L757+1)</f>
        <v>353.4375</v>
      </c>
      <c r="AD757">
        <f>W757*($L757+1)</f>
        <v>0</v>
      </c>
      <c r="AE757">
        <f ca="1">X757*(K757+1)</f>
        <v>843.75</v>
      </c>
      <c r="AF757">
        <f ca="1">SUM(Z757:AE757)</f>
        <v>1550.625</v>
      </c>
    </row>
    <row r="758" spans="1:32" s="7" customFormat="1">
      <c r="B758" s="7" t="s">
        <v>3271</v>
      </c>
      <c r="C758" s="7">
        <v>1</v>
      </c>
      <c r="D758" s="7">
        <v>1</v>
      </c>
      <c r="K758" s="18"/>
      <c r="L758" s="18"/>
      <c r="M758" s="36">
        <f ca="1">SUM(M759:M759)</f>
        <v>0</v>
      </c>
      <c r="N758" s="36">
        <f ca="1">SUM(N759:N759)</f>
        <v>40</v>
      </c>
      <c r="O758" s="36">
        <f ca="1">SUM(O759:O759)</f>
        <v>0</v>
      </c>
      <c r="P758" s="36">
        <f ca="1">SUM(P759:P759)</f>
        <v>40</v>
      </c>
      <c r="Q758" s="36">
        <f>SUM(Q759:Q759)</f>
        <v>0</v>
      </c>
      <c r="R758" s="36"/>
      <c r="S758" s="35">
        <f t="shared" ref="S758:AF758" ca="1" si="496">SUM(S759:S759)</f>
        <v>0</v>
      </c>
      <c r="T758" s="35">
        <f t="shared" ca="1" si="496"/>
        <v>2600</v>
      </c>
      <c r="U758" s="35">
        <f t="shared" ca="1" si="496"/>
        <v>0</v>
      </c>
      <c r="V758" s="35">
        <f t="shared" ca="1" si="496"/>
        <v>2600</v>
      </c>
      <c r="W758" s="35">
        <f t="shared" si="496"/>
        <v>0</v>
      </c>
      <c r="X758" s="35">
        <f t="shared" ca="1" si="496"/>
        <v>0</v>
      </c>
      <c r="Y758" s="35">
        <f t="shared" ca="1" si="496"/>
        <v>5200</v>
      </c>
      <c r="Z758" s="7">
        <f t="shared" ca="1" si="496"/>
        <v>0</v>
      </c>
      <c r="AA758" s="7">
        <f t="shared" ca="1" si="496"/>
        <v>3770</v>
      </c>
      <c r="AB758" s="7">
        <f t="shared" ca="1" si="496"/>
        <v>0</v>
      </c>
      <c r="AC758" s="7">
        <f t="shared" ca="1" si="496"/>
        <v>3770</v>
      </c>
      <c r="AD758" s="7">
        <f t="shared" si="496"/>
        <v>0</v>
      </c>
      <c r="AE758" s="7">
        <f t="shared" ca="1" si="496"/>
        <v>0</v>
      </c>
      <c r="AF758" s="7">
        <f t="shared" ca="1" si="496"/>
        <v>7540</v>
      </c>
    </row>
    <row r="759" spans="1:32">
      <c r="A759" t="str" cm="1">
        <f t="array" ref="A759">IF(ISBLANK($F759),"",INDEX(CVCompList[ID],_xlfn.XMATCH($F759,CVCompList[items],0)))</f>
        <v>CE2822</v>
      </c>
      <c r="E759">
        <v>1</v>
      </c>
      <c r="F759" t="s">
        <v>2994</v>
      </c>
      <c r="G759">
        <v>1</v>
      </c>
      <c r="H759">
        <v>1</v>
      </c>
      <c r="I759">
        <f ca="1">IF(ISBLANK(G759),"",G759*OFFSET(I759,-E759,-6))</f>
        <v>1</v>
      </c>
      <c r="J759">
        <f ca="1">IF(ISBLANK(H759),"",H759*OFFSET(J759,-E759,-6))</f>
        <v>1</v>
      </c>
      <c r="K759" s="10">
        <f>Drivers!$B$11</f>
        <v>0.25</v>
      </c>
      <c r="L759" s="10">
        <f>Drivers!$B$12</f>
        <v>0.45</v>
      </c>
      <c r="M759" s="37" cm="1">
        <f t="array" aca="1" ref="M759" ca="1">IF(ISBLANK($F759),"",INDEX(CVCompList[Design
'[h']],_xlfn.XMATCH($F759,CVCompList[items],0)))*I759</f>
        <v>0</v>
      </c>
      <c r="N759" s="37" cm="1">
        <f t="array" aca="1" ref="N759" ca="1">IF(ISBLANK($F759),"",INDEX(CVCompList[Construction
'[h']],_xlfn.XMATCH($F759,CVCompList[items],0)))*J759</f>
        <v>40</v>
      </c>
      <c r="O759" s="37" cm="1">
        <f t="array" aca="1" ref="O759" ca="1">IF(ISBLANK($F759),"",INDEX(CVCompList[Debug/Tryout '[h']],_xlfn.XMATCH($F759,CVCompList[items],0)))*J759</f>
        <v>0</v>
      </c>
      <c r="P759" s="37" cm="1">
        <f t="array" aca="1" ref="P759" ca="1">IF(ISBLANK($F759),"",INDEX(CVCompList[Installation
'[h']],_xlfn.XMATCH($F759,CVCompList[items],0)))*J759</f>
        <v>40</v>
      </c>
      <c r="Q759" s="37" cm="1">
        <f t="array" ref="Q759">IF(ISBLANK($F759),"",INDEX(CVCompList[Start up @ Client '[h']],_xlfn.XMATCH($F759,CVCompList[items],0)))*K759</f>
        <v>0</v>
      </c>
      <c r="R759" s="37" cm="1">
        <f t="array" ref="R759">IF(ISBLANK($F759),"",INDEX(CVCompList[Materail
Rate
 '[$/qua']],_xlfn.XMATCH($F759,CVCompList[items],0)))</f>
        <v>0</v>
      </c>
      <c r="S759" s="33">
        <f ca="1">M759*Drivers!$D$3</f>
        <v>0</v>
      </c>
      <c r="T759" s="33">
        <f ca="1">N759*Drivers!$D$3</f>
        <v>2600</v>
      </c>
      <c r="U759" s="33">
        <f ca="1">O759*Drivers!$D$3</f>
        <v>0</v>
      </c>
      <c r="V759" s="33">
        <f ca="1">P759*Drivers!$D$3</f>
        <v>2600</v>
      </c>
      <c r="W759" s="33">
        <f>Q759*Drivers!$D$3</f>
        <v>0</v>
      </c>
      <c r="X759" s="33">
        <f ca="1">R759*J759</f>
        <v>0</v>
      </c>
      <c r="Y759" s="33">
        <f ca="1">SUM(S759:X759)</f>
        <v>5200</v>
      </c>
      <c r="Z759">
        <f ca="1">S759*($L759+1)</f>
        <v>0</v>
      </c>
      <c r="AA759">
        <f ca="1">T759*($L759+1)</f>
        <v>3770</v>
      </c>
      <c r="AB759">
        <f ca="1">U759*($L759+1)</f>
        <v>0</v>
      </c>
      <c r="AC759">
        <f ca="1">V759*($L759+1)</f>
        <v>3770</v>
      </c>
      <c r="AD759">
        <f>W759*($L759+1)</f>
        <v>0</v>
      </c>
      <c r="AE759">
        <f ca="1">X759*(K759+1)</f>
        <v>0</v>
      </c>
      <c r="AF759">
        <f ca="1">SUM(Z759:AE759)</f>
        <v>7540</v>
      </c>
    </row>
    <row r="760" spans="1:32" s="7" customFormat="1">
      <c r="B760" s="7" t="s">
        <v>3272</v>
      </c>
      <c r="C760" s="7">
        <v>1</v>
      </c>
      <c r="D760" s="7">
        <v>1</v>
      </c>
      <c r="K760" s="18"/>
      <c r="L760" s="18"/>
      <c r="M760" s="36">
        <f ca="1">SUM(M761:M761)</f>
        <v>0</v>
      </c>
      <c r="N760" s="36">
        <f ca="1">SUM(N761:N761)</f>
        <v>0</v>
      </c>
      <c r="O760" s="36">
        <f ca="1">SUM(O761:O761)</f>
        <v>0</v>
      </c>
      <c r="P760" s="36">
        <f ca="1">SUM(P761:P761)</f>
        <v>0</v>
      </c>
      <c r="Q760" s="36">
        <f>SUM(Q761:Q761)</f>
        <v>0</v>
      </c>
      <c r="R760" s="36"/>
      <c r="S760" s="35">
        <f t="shared" ref="S760:AF760" ca="1" si="497">SUM(S761:S761)</f>
        <v>0</v>
      </c>
      <c r="T760" s="35">
        <f t="shared" ca="1" si="497"/>
        <v>0</v>
      </c>
      <c r="U760" s="35">
        <f t="shared" ca="1" si="497"/>
        <v>0</v>
      </c>
      <c r="V760" s="35">
        <f t="shared" ca="1" si="497"/>
        <v>0</v>
      </c>
      <c r="W760" s="35">
        <f t="shared" si="497"/>
        <v>0</v>
      </c>
      <c r="X760" s="35">
        <f t="shared" ca="1" si="497"/>
        <v>1485.84</v>
      </c>
      <c r="Y760" s="35">
        <f t="shared" ca="1" si="497"/>
        <v>1485.84</v>
      </c>
      <c r="Z760" s="7">
        <f t="shared" ca="1" si="497"/>
        <v>0</v>
      </c>
      <c r="AA760" s="7">
        <f t="shared" ca="1" si="497"/>
        <v>0</v>
      </c>
      <c r="AB760" s="7">
        <f t="shared" ca="1" si="497"/>
        <v>0</v>
      </c>
      <c r="AC760" s="7">
        <f t="shared" ca="1" si="497"/>
        <v>0</v>
      </c>
      <c r="AD760" s="7">
        <f t="shared" si="497"/>
        <v>0</v>
      </c>
      <c r="AE760" s="7">
        <f t="shared" ca="1" si="497"/>
        <v>1857.3</v>
      </c>
      <c r="AF760" s="7">
        <f t="shared" ca="1" si="497"/>
        <v>1857.3</v>
      </c>
    </row>
    <row r="761" spans="1:32">
      <c r="A761" t="str" cm="1">
        <f t="array" ref="A761">IF(ISBLANK($F761),"",INDEX(CVCompList[ID],_xlfn.XMATCH($F761,CVCompList[items],0)))</f>
        <v>CE2825</v>
      </c>
      <c r="E761">
        <v>1</v>
      </c>
      <c r="F761" t="s">
        <v>2997</v>
      </c>
      <c r="G761">
        <v>1</v>
      </c>
      <c r="H761">
        <v>1</v>
      </c>
      <c r="I761">
        <f ca="1">IF(ISBLANK(G761),"",G761*OFFSET(I761,-E761,-6))</f>
        <v>1</v>
      </c>
      <c r="J761">
        <f ca="1">IF(ISBLANK(H761),"",H761*OFFSET(J761,-E761,-6))</f>
        <v>1</v>
      </c>
      <c r="K761" s="10">
        <f>Drivers!$B$11</f>
        <v>0.25</v>
      </c>
      <c r="L761" s="10">
        <f>Drivers!$B$12</f>
        <v>0.45</v>
      </c>
      <c r="M761" s="37" cm="1">
        <f t="array" aca="1" ref="M761" ca="1">IF(ISBLANK($F761),"",INDEX(CVCompList[Design
'[h']],_xlfn.XMATCH($F761,CVCompList[items],0)))*I761</f>
        <v>0</v>
      </c>
      <c r="N761" s="37" cm="1">
        <f t="array" aca="1" ref="N761" ca="1">IF(ISBLANK($F761),"",INDEX(CVCompList[Construction
'[h']],_xlfn.XMATCH($F761,CVCompList[items],0)))*J761</f>
        <v>0</v>
      </c>
      <c r="O761" s="37" cm="1">
        <f t="array" aca="1" ref="O761" ca="1">IF(ISBLANK($F761),"",INDEX(CVCompList[Debug/Tryout '[h']],_xlfn.XMATCH($F761,CVCompList[items],0)))*J761</f>
        <v>0</v>
      </c>
      <c r="P761" s="37" cm="1">
        <f t="array" aca="1" ref="P761" ca="1">IF(ISBLANK($F761),"",INDEX(CVCompList[Installation
'[h']],_xlfn.XMATCH($F761,CVCompList[items],0)))*J761</f>
        <v>0</v>
      </c>
      <c r="Q761" s="37" cm="1">
        <f t="array" ref="Q761">IF(ISBLANK($F761),"",INDEX(CVCompList[Start up @ Client '[h']],_xlfn.XMATCH($F761,CVCompList[items],0)))*K761</f>
        <v>0</v>
      </c>
      <c r="R761" s="37" cm="1">
        <f t="array" ref="R761">IF(ISBLANK($F761),"",INDEX(CVCompList[Materail
Rate
 '[$/qua']],_xlfn.XMATCH($F761,CVCompList[items],0)))</f>
        <v>1485.84</v>
      </c>
      <c r="S761" s="33">
        <f ca="1">M761*Drivers!$D$3</f>
        <v>0</v>
      </c>
      <c r="T761" s="33">
        <f ca="1">N761*Drivers!$D$3</f>
        <v>0</v>
      </c>
      <c r="U761" s="33">
        <f ca="1">O761*Drivers!$D$3</f>
        <v>0</v>
      </c>
      <c r="V761" s="33">
        <f ca="1">P761*Drivers!$D$3</f>
        <v>0</v>
      </c>
      <c r="W761" s="33">
        <f>Q761*Drivers!$D$3</f>
        <v>0</v>
      </c>
      <c r="X761" s="33">
        <f ca="1">R761*J761</f>
        <v>1485.84</v>
      </c>
      <c r="Y761" s="33">
        <f ca="1">SUM(S761:X761)</f>
        <v>1485.84</v>
      </c>
      <c r="Z761">
        <f ca="1">S761*($L761+1)</f>
        <v>0</v>
      </c>
      <c r="AA761">
        <f ca="1">T761*($L761+1)</f>
        <v>0</v>
      </c>
      <c r="AB761">
        <f ca="1">U761*($L761+1)</f>
        <v>0</v>
      </c>
      <c r="AC761">
        <f ca="1">V761*($L761+1)</f>
        <v>0</v>
      </c>
      <c r="AD761">
        <f>W761*($L761+1)</f>
        <v>0</v>
      </c>
      <c r="AE761">
        <f ca="1">X761*(K761+1)</f>
        <v>1857.3</v>
      </c>
      <c r="AF761">
        <f ca="1">SUM(Z761:AE761)</f>
        <v>1857.3</v>
      </c>
    </row>
    <row r="762" spans="1:32" s="7" customFormat="1">
      <c r="B762" s="7" t="s">
        <v>3273</v>
      </c>
      <c r="C762" s="7">
        <v>1</v>
      </c>
      <c r="D762" s="7">
        <v>1</v>
      </c>
      <c r="K762" s="18"/>
      <c r="L762" s="18"/>
      <c r="M762" s="36">
        <f ca="1">SUM(M763:M763)</f>
        <v>0</v>
      </c>
      <c r="N762" s="36">
        <f ca="1">SUM(N763:N763)</f>
        <v>0.7</v>
      </c>
      <c r="O762" s="36">
        <f ca="1">SUM(O763:O763)</f>
        <v>0</v>
      </c>
      <c r="P762" s="36">
        <f ca="1">SUM(P763:P763)</f>
        <v>0.7</v>
      </c>
      <c r="Q762" s="36">
        <f>SUM(Q763:Q763)</f>
        <v>0</v>
      </c>
      <c r="R762" s="36"/>
      <c r="S762" s="35">
        <f t="shared" ref="S762:AF762" ca="1" si="498">SUM(S763:S763)</f>
        <v>0</v>
      </c>
      <c r="T762" s="35">
        <f t="shared" ca="1" si="498"/>
        <v>45.5</v>
      </c>
      <c r="U762" s="35">
        <f t="shared" ca="1" si="498"/>
        <v>0</v>
      </c>
      <c r="V762" s="35">
        <f t="shared" ca="1" si="498"/>
        <v>45.5</v>
      </c>
      <c r="W762" s="35">
        <f t="shared" si="498"/>
        <v>0</v>
      </c>
      <c r="X762" s="35">
        <f t="shared" ca="1" si="498"/>
        <v>120</v>
      </c>
      <c r="Y762" s="35">
        <f t="shared" ca="1" si="498"/>
        <v>211</v>
      </c>
      <c r="Z762" s="7">
        <f t="shared" ca="1" si="498"/>
        <v>0</v>
      </c>
      <c r="AA762" s="7">
        <f t="shared" ca="1" si="498"/>
        <v>65.974999999999994</v>
      </c>
      <c r="AB762" s="7">
        <f t="shared" ca="1" si="498"/>
        <v>0</v>
      </c>
      <c r="AC762" s="7">
        <f t="shared" ca="1" si="498"/>
        <v>65.974999999999994</v>
      </c>
      <c r="AD762" s="7">
        <f t="shared" si="498"/>
        <v>0</v>
      </c>
      <c r="AE762" s="7">
        <f t="shared" ca="1" si="498"/>
        <v>150</v>
      </c>
      <c r="AF762" s="7">
        <f t="shared" ca="1" si="498"/>
        <v>281.95</v>
      </c>
    </row>
    <row r="763" spans="1:32">
      <c r="A763" t="str" cm="1">
        <f t="array" ref="A763">IF(ISBLANK($F763),"",INDEX(CVCompList[ID],_xlfn.XMATCH($F763,CVCompList[items],0)))</f>
        <v>CE2826</v>
      </c>
      <c r="E763">
        <v>1</v>
      </c>
      <c r="F763" t="s">
        <v>2998</v>
      </c>
      <c r="G763">
        <v>1</v>
      </c>
      <c r="H763">
        <v>1</v>
      </c>
      <c r="I763">
        <f ca="1">IF(ISBLANK(G763),"",G763*OFFSET(I763,-E763,-6))</f>
        <v>1</v>
      </c>
      <c r="J763">
        <f ca="1">IF(ISBLANK(H763),"",H763*OFFSET(J763,-E763,-6))</f>
        <v>1</v>
      </c>
      <c r="K763" s="10">
        <f>Drivers!$B$11</f>
        <v>0.25</v>
      </c>
      <c r="L763" s="10">
        <f>Drivers!$B$12</f>
        <v>0.45</v>
      </c>
      <c r="M763" s="37" cm="1">
        <f t="array" aca="1" ref="M763" ca="1">IF(ISBLANK($F763),"",INDEX(CVCompList[Design
'[h']],_xlfn.XMATCH($F763,CVCompList[items],0)))*I763</f>
        <v>0</v>
      </c>
      <c r="N763" s="37" cm="1">
        <f t="array" aca="1" ref="N763" ca="1">IF(ISBLANK($F763),"",INDEX(CVCompList[Construction
'[h']],_xlfn.XMATCH($F763,CVCompList[items],0)))*J763</f>
        <v>0.7</v>
      </c>
      <c r="O763" s="37" cm="1">
        <f t="array" aca="1" ref="O763" ca="1">IF(ISBLANK($F763),"",INDEX(CVCompList[Debug/Tryout '[h']],_xlfn.XMATCH($F763,CVCompList[items],0)))*J763</f>
        <v>0</v>
      </c>
      <c r="P763" s="37" cm="1">
        <f t="array" aca="1" ref="P763" ca="1">IF(ISBLANK($F763),"",INDEX(CVCompList[Installation
'[h']],_xlfn.XMATCH($F763,CVCompList[items],0)))*J763</f>
        <v>0.7</v>
      </c>
      <c r="Q763" s="37" cm="1">
        <f t="array" ref="Q763">IF(ISBLANK($F763),"",INDEX(CVCompList[Start up @ Client '[h']],_xlfn.XMATCH($F763,CVCompList[items],0)))*K763</f>
        <v>0</v>
      </c>
      <c r="R763" s="37" cm="1">
        <f t="array" ref="R763">IF(ISBLANK($F763),"",INDEX(CVCompList[Materail
Rate
 '[$/qua']],_xlfn.XMATCH($F763,CVCompList[items],0)))</f>
        <v>120</v>
      </c>
      <c r="S763" s="33">
        <f ca="1">M763*Drivers!$D$3</f>
        <v>0</v>
      </c>
      <c r="T763" s="33">
        <f ca="1">N763*Drivers!$D$3</f>
        <v>45.5</v>
      </c>
      <c r="U763" s="33">
        <f ca="1">O763*Drivers!$D$3</f>
        <v>0</v>
      </c>
      <c r="V763" s="33">
        <f ca="1">P763*Drivers!$D$3</f>
        <v>45.5</v>
      </c>
      <c r="W763" s="33">
        <f>Q763*Drivers!$D$3</f>
        <v>0</v>
      </c>
      <c r="X763" s="33">
        <f ca="1">R763*J763</f>
        <v>120</v>
      </c>
      <c r="Y763" s="33">
        <f ca="1">SUM(S763:X763)</f>
        <v>211</v>
      </c>
      <c r="Z763">
        <f ca="1">S763*($L763+1)</f>
        <v>0</v>
      </c>
      <c r="AA763">
        <f ca="1">T763*($L763+1)</f>
        <v>65.974999999999994</v>
      </c>
      <c r="AB763">
        <f ca="1">U763*($L763+1)</f>
        <v>0</v>
      </c>
      <c r="AC763">
        <f ca="1">V763*($L763+1)</f>
        <v>65.974999999999994</v>
      </c>
      <c r="AD763">
        <f>W763*($L763+1)</f>
        <v>0</v>
      </c>
      <c r="AE763">
        <f ca="1">X763*(K763+1)</f>
        <v>150</v>
      </c>
      <c r="AF763">
        <f ca="1">SUM(Z763:AE763)</f>
        <v>281.95</v>
      </c>
    </row>
    <row r="764" spans="1:32" s="7" customFormat="1">
      <c r="B764" s="7" t="s">
        <v>3274</v>
      </c>
      <c r="C764" s="7">
        <v>1</v>
      </c>
      <c r="D764" s="7">
        <v>1</v>
      </c>
      <c r="K764" s="18"/>
      <c r="L764" s="18"/>
      <c r="M764" s="36">
        <f ca="1">SUM(M765:M765)</f>
        <v>0</v>
      </c>
      <c r="N764" s="36">
        <f ca="1">SUM(N765:N765)</f>
        <v>31</v>
      </c>
      <c r="O764" s="36">
        <f ca="1">SUM(O765:O765)</f>
        <v>0</v>
      </c>
      <c r="P764" s="36">
        <f ca="1">SUM(P765:P765)</f>
        <v>31</v>
      </c>
      <c r="Q764" s="36">
        <f>SUM(Q765:Q765)</f>
        <v>0</v>
      </c>
      <c r="R764" s="36"/>
      <c r="S764" s="35">
        <f t="shared" ref="S764:AF764" ca="1" si="499">SUM(S765:S765)</f>
        <v>0</v>
      </c>
      <c r="T764" s="35">
        <f t="shared" ca="1" si="499"/>
        <v>2015</v>
      </c>
      <c r="U764" s="35">
        <f t="shared" ca="1" si="499"/>
        <v>0</v>
      </c>
      <c r="V764" s="35">
        <f t="shared" ca="1" si="499"/>
        <v>2015</v>
      </c>
      <c r="W764" s="35">
        <f t="shared" si="499"/>
        <v>0</v>
      </c>
      <c r="X764" s="35">
        <f t="shared" ca="1" si="499"/>
        <v>16626</v>
      </c>
      <c r="Y764" s="35">
        <f t="shared" ca="1" si="499"/>
        <v>20656</v>
      </c>
      <c r="Z764" s="7">
        <f t="shared" ca="1" si="499"/>
        <v>0</v>
      </c>
      <c r="AA764" s="7">
        <f t="shared" ca="1" si="499"/>
        <v>2921.75</v>
      </c>
      <c r="AB764" s="7">
        <f t="shared" ca="1" si="499"/>
        <v>0</v>
      </c>
      <c r="AC764" s="7">
        <f t="shared" ca="1" si="499"/>
        <v>2921.75</v>
      </c>
      <c r="AD764" s="7">
        <f t="shared" si="499"/>
        <v>0</v>
      </c>
      <c r="AE764" s="7">
        <f t="shared" ca="1" si="499"/>
        <v>20782.5</v>
      </c>
      <c r="AF764" s="7">
        <f t="shared" ca="1" si="499"/>
        <v>26626</v>
      </c>
    </row>
    <row r="765" spans="1:32">
      <c r="A765" t="str" cm="1">
        <f t="array" ref="A765">IF(ISBLANK($F765),"",INDEX(CVCompList[ID],_xlfn.XMATCH($F765,CVCompList[items],0)))</f>
        <v>CE2827</v>
      </c>
      <c r="E765">
        <v>1</v>
      </c>
      <c r="F765" t="s">
        <v>2999</v>
      </c>
      <c r="G765">
        <v>1</v>
      </c>
      <c r="H765">
        <v>1</v>
      </c>
      <c r="I765">
        <f ca="1">IF(ISBLANK(G765),"",G765*OFFSET(I765,-E765,-6))</f>
        <v>1</v>
      </c>
      <c r="J765">
        <f ca="1">IF(ISBLANK(H765),"",H765*OFFSET(J765,-E765,-6))</f>
        <v>1</v>
      </c>
      <c r="K765" s="10">
        <f>Drivers!$B$11</f>
        <v>0.25</v>
      </c>
      <c r="L765" s="10">
        <f>Drivers!$B$12</f>
        <v>0.45</v>
      </c>
      <c r="M765" s="37" cm="1">
        <f t="array" aca="1" ref="M765" ca="1">IF(ISBLANK($F765),"",INDEX(CVCompList[Design
'[h']],_xlfn.XMATCH($F765,CVCompList[items],0)))*I765</f>
        <v>0</v>
      </c>
      <c r="N765" s="37" cm="1">
        <f t="array" aca="1" ref="N765" ca="1">IF(ISBLANK($F765),"",INDEX(CVCompList[Construction
'[h']],_xlfn.XMATCH($F765,CVCompList[items],0)))*J765</f>
        <v>31</v>
      </c>
      <c r="O765" s="37" cm="1">
        <f t="array" aca="1" ref="O765" ca="1">IF(ISBLANK($F765),"",INDEX(CVCompList[Debug/Tryout '[h']],_xlfn.XMATCH($F765,CVCompList[items],0)))*J765</f>
        <v>0</v>
      </c>
      <c r="P765" s="37" cm="1">
        <f t="array" aca="1" ref="P765" ca="1">IF(ISBLANK($F765),"",INDEX(CVCompList[Installation
'[h']],_xlfn.XMATCH($F765,CVCompList[items],0)))*J765</f>
        <v>31</v>
      </c>
      <c r="Q765" s="37" cm="1">
        <f t="array" ref="Q765">IF(ISBLANK($F765),"",INDEX(CVCompList[Start up @ Client '[h']],_xlfn.XMATCH($F765,CVCompList[items],0)))*K765</f>
        <v>0</v>
      </c>
      <c r="R765" s="37" cm="1">
        <f t="array" ref="R765">IF(ISBLANK($F765),"",INDEX(CVCompList[Materail
Rate
 '[$/qua']],_xlfn.XMATCH($F765,CVCompList[items],0)))</f>
        <v>16626</v>
      </c>
      <c r="S765" s="33">
        <f ca="1">M765*Drivers!$D$3</f>
        <v>0</v>
      </c>
      <c r="T765" s="33">
        <f ca="1">N765*Drivers!$D$3</f>
        <v>2015</v>
      </c>
      <c r="U765" s="33">
        <f ca="1">O765*Drivers!$D$3</f>
        <v>0</v>
      </c>
      <c r="V765" s="33">
        <f ca="1">P765*Drivers!$D$3</f>
        <v>2015</v>
      </c>
      <c r="W765" s="33">
        <f>Q765*Drivers!$D$3</f>
        <v>0</v>
      </c>
      <c r="X765" s="33">
        <f ca="1">R765*J765</f>
        <v>16626</v>
      </c>
      <c r="Y765" s="33">
        <f ca="1">SUM(S765:X765)</f>
        <v>20656</v>
      </c>
      <c r="Z765">
        <f ca="1">S765*($L765+1)</f>
        <v>0</v>
      </c>
      <c r="AA765">
        <f ca="1">T765*($L765+1)</f>
        <v>2921.75</v>
      </c>
      <c r="AB765">
        <f ca="1">U765*($L765+1)</f>
        <v>0</v>
      </c>
      <c r="AC765">
        <f ca="1">V765*($L765+1)</f>
        <v>2921.75</v>
      </c>
      <c r="AD765">
        <f>W765*($L765+1)</f>
        <v>0</v>
      </c>
      <c r="AE765">
        <f ca="1">X765*(K765+1)</f>
        <v>20782.5</v>
      </c>
      <c r="AF765">
        <f ca="1">SUM(Z765:AE765)</f>
        <v>26626</v>
      </c>
    </row>
    <row r="766" spans="1:32" s="7" customFormat="1">
      <c r="B766" s="7" t="s">
        <v>3275</v>
      </c>
      <c r="C766" s="7">
        <v>1</v>
      </c>
      <c r="D766" s="7">
        <v>1</v>
      </c>
      <c r="K766" s="18"/>
      <c r="L766" s="18"/>
      <c r="M766" s="36">
        <f ca="1">SUM(M767:M767)</f>
        <v>0</v>
      </c>
      <c r="N766" s="36">
        <f ca="1">SUM(N767:N767)</f>
        <v>3</v>
      </c>
      <c r="O766" s="36">
        <f ca="1">SUM(O767:O767)</f>
        <v>0</v>
      </c>
      <c r="P766" s="36">
        <f ca="1">SUM(P767:P767)</f>
        <v>3</v>
      </c>
      <c r="Q766" s="36">
        <f>SUM(Q767:Q767)</f>
        <v>0</v>
      </c>
      <c r="R766" s="36"/>
      <c r="S766" s="35">
        <f t="shared" ref="S766:AF766" ca="1" si="500">SUM(S767:S767)</f>
        <v>0</v>
      </c>
      <c r="T766" s="35">
        <f t="shared" ca="1" si="500"/>
        <v>195</v>
      </c>
      <c r="U766" s="35">
        <f t="shared" ca="1" si="500"/>
        <v>0</v>
      </c>
      <c r="V766" s="35">
        <f t="shared" ca="1" si="500"/>
        <v>195</v>
      </c>
      <c r="W766" s="35">
        <f t="shared" si="500"/>
        <v>0</v>
      </c>
      <c r="X766" s="35">
        <f t="shared" ca="1" si="500"/>
        <v>4654.32</v>
      </c>
      <c r="Y766" s="35">
        <f t="shared" ca="1" si="500"/>
        <v>5044.32</v>
      </c>
      <c r="Z766" s="7">
        <f t="shared" ca="1" si="500"/>
        <v>0</v>
      </c>
      <c r="AA766" s="7">
        <f t="shared" ca="1" si="500"/>
        <v>282.75</v>
      </c>
      <c r="AB766" s="7">
        <f t="shared" ca="1" si="500"/>
        <v>0</v>
      </c>
      <c r="AC766" s="7">
        <f t="shared" ca="1" si="500"/>
        <v>282.75</v>
      </c>
      <c r="AD766" s="7">
        <f t="shared" si="500"/>
        <v>0</v>
      </c>
      <c r="AE766" s="7">
        <f t="shared" ca="1" si="500"/>
        <v>5817.9</v>
      </c>
      <c r="AF766" s="7">
        <f t="shared" ca="1" si="500"/>
        <v>6383.4</v>
      </c>
    </row>
    <row r="767" spans="1:32">
      <c r="A767" t="str" cm="1">
        <f t="array" ref="A767">IF(ISBLANK($F767),"",INDEX(CVCompList[ID],_xlfn.XMATCH($F767,CVCompList[items],0)))</f>
        <v>CE2824</v>
      </c>
      <c r="E767">
        <v>1</v>
      </c>
      <c r="F767" t="s">
        <v>2996</v>
      </c>
      <c r="G767">
        <v>1</v>
      </c>
      <c r="H767">
        <v>1</v>
      </c>
      <c r="I767">
        <f ca="1">IF(ISBLANK(G767),"",G767*OFFSET(I767,-E767,-6))</f>
        <v>1</v>
      </c>
      <c r="J767">
        <f ca="1">IF(ISBLANK(H767),"",H767*OFFSET(J767,-E767,-6))</f>
        <v>1</v>
      </c>
      <c r="K767" s="10">
        <f>Drivers!$B$11</f>
        <v>0.25</v>
      </c>
      <c r="L767" s="10">
        <f>Drivers!$B$12</f>
        <v>0.45</v>
      </c>
      <c r="M767" s="37" cm="1">
        <f t="array" aca="1" ref="M767" ca="1">IF(ISBLANK($F767),"",INDEX(CVCompList[Design
'[h']],_xlfn.XMATCH($F767,CVCompList[items],0)))*I767</f>
        <v>0</v>
      </c>
      <c r="N767" s="37" cm="1">
        <f t="array" aca="1" ref="N767" ca="1">IF(ISBLANK($F767),"",INDEX(CVCompList[Construction
'[h']],_xlfn.XMATCH($F767,CVCompList[items],0)))*J767</f>
        <v>3</v>
      </c>
      <c r="O767" s="37" cm="1">
        <f t="array" aca="1" ref="O767" ca="1">IF(ISBLANK($F767),"",INDEX(CVCompList[Debug/Tryout '[h']],_xlfn.XMATCH($F767,CVCompList[items],0)))*J767</f>
        <v>0</v>
      </c>
      <c r="P767" s="37" cm="1">
        <f t="array" aca="1" ref="P767" ca="1">IF(ISBLANK($F767),"",INDEX(CVCompList[Installation
'[h']],_xlfn.XMATCH($F767,CVCompList[items],0)))*J767</f>
        <v>3</v>
      </c>
      <c r="Q767" s="37" cm="1">
        <f t="array" ref="Q767">IF(ISBLANK($F767),"",INDEX(CVCompList[Start up @ Client '[h']],_xlfn.XMATCH($F767,CVCompList[items],0)))*K767</f>
        <v>0</v>
      </c>
      <c r="R767" s="37" cm="1">
        <f t="array" ref="R767">IF(ISBLANK($F767),"",INDEX(CVCompList[Materail
Rate
 '[$/qua']],_xlfn.XMATCH($F767,CVCompList[items],0)))</f>
        <v>4654.32</v>
      </c>
      <c r="S767" s="33">
        <f ca="1">M767*Drivers!$D$3</f>
        <v>0</v>
      </c>
      <c r="T767" s="33">
        <f ca="1">N767*Drivers!$D$3</f>
        <v>195</v>
      </c>
      <c r="U767" s="33">
        <f ca="1">O767*Drivers!$D$3</f>
        <v>0</v>
      </c>
      <c r="V767" s="33">
        <f ca="1">P767*Drivers!$D$3</f>
        <v>195</v>
      </c>
      <c r="W767" s="33">
        <f>Q767*Drivers!$D$3</f>
        <v>0</v>
      </c>
      <c r="X767" s="33">
        <f ca="1">R767*J767</f>
        <v>4654.32</v>
      </c>
      <c r="Y767" s="33">
        <f ca="1">SUM(S767:X767)</f>
        <v>5044.32</v>
      </c>
      <c r="Z767">
        <f ca="1">S767*($L767+1)</f>
        <v>0</v>
      </c>
      <c r="AA767">
        <f ca="1">T767*($L767+1)</f>
        <v>282.75</v>
      </c>
      <c r="AB767">
        <f ca="1">U767*($L767+1)</f>
        <v>0</v>
      </c>
      <c r="AC767">
        <f ca="1">V767*($L767+1)</f>
        <v>282.75</v>
      </c>
      <c r="AD767">
        <f>W767*($L767+1)</f>
        <v>0</v>
      </c>
      <c r="AE767">
        <f ca="1">X767*(K767+1)</f>
        <v>5817.9</v>
      </c>
      <c r="AF767">
        <f ca="1">SUM(Z767:AE767)</f>
        <v>6383.4</v>
      </c>
    </row>
    <row r="768" spans="1:32" s="7" customFormat="1">
      <c r="B768" s="7" t="s">
        <v>3276</v>
      </c>
      <c r="C768" s="7">
        <v>1</v>
      </c>
      <c r="D768" s="7">
        <v>1</v>
      </c>
      <c r="K768" s="18"/>
      <c r="L768" s="18"/>
      <c r="M768" s="36">
        <f ca="1">SUM(M769:M769)</f>
        <v>0</v>
      </c>
      <c r="N768" s="36">
        <f ca="1">SUM(N769:N769)</f>
        <v>3</v>
      </c>
      <c r="O768" s="36">
        <f ca="1">SUM(O769:O769)</f>
        <v>0</v>
      </c>
      <c r="P768" s="36">
        <f ca="1">SUM(P769:P769)</f>
        <v>3</v>
      </c>
      <c r="Q768" s="36">
        <f>SUM(Q769:Q769)</f>
        <v>0</v>
      </c>
      <c r="R768" s="36"/>
      <c r="S768" s="35">
        <f t="shared" ref="S768:AF768" ca="1" si="501">SUM(S769:S769)</f>
        <v>0</v>
      </c>
      <c r="T768" s="35">
        <f t="shared" ca="1" si="501"/>
        <v>195</v>
      </c>
      <c r="U768" s="35">
        <f t="shared" ca="1" si="501"/>
        <v>0</v>
      </c>
      <c r="V768" s="35">
        <f t="shared" ca="1" si="501"/>
        <v>195</v>
      </c>
      <c r="W768" s="35">
        <f t="shared" si="501"/>
        <v>0</v>
      </c>
      <c r="X768" s="35">
        <f t="shared" ca="1" si="501"/>
        <v>506</v>
      </c>
      <c r="Y768" s="35">
        <f t="shared" ca="1" si="501"/>
        <v>896</v>
      </c>
      <c r="Z768" s="7">
        <f t="shared" ca="1" si="501"/>
        <v>0</v>
      </c>
      <c r="AA768" s="7">
        <f t="shared" ca="1" si="501"/>
        <v>282.75</v>
      </c>
      <c r="AB768" s="7">
        <f t="shared" ca="1" si="501"/>
        <v>0</v>
      </c>
      <c r="AC768" s="7">
        <f t="shared" ca="1" si="501"/>
        <v>282.75</v>
      </c>
      <c r="AD768" s="7">
        <f t="shared" si="501"/>
        <v>0</v>
      </c>
      <c r="AE768" s="7">
        <f t="shared" ca="1" si="501"/>
        <v>632.5</v>
      </c>
      <c r="AF768" s="7">
        <f t="shared" ca="1" si="501"/>
        <v>1198</v>
      </c>
    </row>
    <row r="769" spans="1:32">
      <c r="A769" t="str" cm="1">
        <f t="array" ref="A769">IF(ISBLANK($F769),"",INDEX(CVCompList[ID],_xlfn.XMATCH($F769,CVCompList[items],0)))</f>
        <v>CE2829</v>
      </c>
      <c r="E769">
        <v>1</v>
      </c>
      <c r="F769" t="s">
        <v>3001</v>
      </c>
      <c r="G769">
        <v>1</v>
      </c>
      <c r="H769">
        <v>1</v>
      </c>
      <c r="I769">
        <f ca="1">IF(ISBLANK(G769),"",G769*OFFSET(I769,-E769,-6))</f>
        <v>1</v>
      </c>
      <c r="J769">
        <f ca="1">IF(ISBLANK(H769),"",H769*OFFSET(J769,-E769,-6))</f>
        <v>1</v>
      </c>
      <c r="K769" s="10">
        <f>Drivers!$B$11</f>
        <v>0.25</v>
      </c>
      <c r="L769" s="10">
        <f>Drivers!$B$12</f>
        <v>0.45</v>
      </c>
      <c r="M769" s="37" cm="1">
        <f t="array" aca="1" ref="M769" ca="1">IF(ISBLANK($F769),"",INDEX(CVCompList[Design
'[h']],_xlfn.XMATCH($F769,CVCompList[items],0)))*I769</f>
        <v>0</v>
      </c>
      <c r="N769" s="37" cm="1">
        <f t="array" aca="1" ref="N769" ca="1">IF(ISBLANK($F769),"",INDEX(CVCompList[Construction
'[h']],_xlfn.XMATCH($F769,CVCompList[items],0)))*J769</f>
        <v>3</v>
      </c>
      <c r="O769" s="37" cm="1">
        <f t="array" aca="1" ref="O769" ca="1">IF(ISBLANK($F769),"",INDEX(CVCompList[Debug/Tryout '[h']],_xlfn.XMATCH($F769,CVCompList[items],0)))*J769</f>
        <v>0</v>
      </c>
      <c r="P769" s="37" cm="1">
        <f t="array" aca="1" ref="P769" ca="1">IF(ISBLANK($F769),"",INDEX(CVCompList[Installation
'[h']],_xlfn.XMATCH($F769,CVCompList[items],0)))*J769</f>
        <v>3</v>
      </c>
      <c r="Q769" s="37" cm="1">
        <f t="array" ref="Q769">IF(ISBLANK($F769),"",INDEX(CVCompList[Start up @ Client '[h']],_xlfn.XMATCH($F769,CVCompList[items],0)))*K769</f>
        <v>0</v>
      </c>
      <c r="R769" s="37" cm="1">
        <f t="array" ref="R769">IF(ISBLANK($F769),"",INDEX(CVCompList[Materail
Rate
 '[$/qua']],_xlfn.XMATCH($F769,CVCompList[items],0)))</f>
        <v>506</v>
      </c>
      <c r="S769" s="33">
        <f ca="1">M769*Drivers!$D$3</f>
        <v>0</v>
      </c>
      <c r="T769" s="33">
        <f ca="1">N769*Drivers!$D$3</f>
        <v>195</v>
      </c>
      <c r="U769" s="33">
        <f ca="1">O769*Drivers!$D$3</f>
        <v>0</v>
      </c>
      <c r="V769" s="33">
        <f ca="1">P769*Drivers!$D$3</f>
        <v>195</v>
      </c>
      <c r="W769" s="33">
        <f>Q769*Drivers!$D$3</f>
        <v>0</v>
      </c>
      <c r="X769" s="33">
        <f ca="1">R769*J769</f>
        <v>506</v>
      </c>
      <c r="Y769" s="33">
        <f ca="1">SUM(S769:X769)</f>
        <v>896</v>
      </c>
      <c r="Z769">
        <f ca="1">S769*($L769+1)</f>
        <v>0</v>
      </c>
      <c r="AA769">
        <f ca="1">T769*($L769+1)</f>
        <v>282.75</v>
      </c>
      <c r="AB769">
        <f ca="1">U769*($L769+1)</f>
        <v>0</v>
      </c>
      <c r="AC769">
        <f ca="1">V769*($L769+1)</f>
        <v>282.75</v>
      </c>
      <c r="AD769">
        <f>W769*($L769+1)</f>
        <v>0</v>
      </c>
      <c r="AE769">
        <f ca="1">X769*(K769+1)</f>
        <v>632.5</v>
      </c>
      <c r="AF769">
        <f ca="1">SUM(Z769:AE769)</f>
        <v>1198</v>
      </c>
    </row>
    <row r="770" spans="1:32" s="7" customFormat="1">
      <c r="B770" s="7" t="s">
        <v>3277</v>
      </c>
      <c r="C770" s="7">
        <v>1</v>
      </c>
      <c r="D770" s="7">
        <v>1</v>
      </c>
      <c r="K770" s="18"/>
      <c r="L770" s="18"/>
      <c r="M770" s="36">
        <f ca="1">SUM(M771:M771)</f>
        <v>0</v>
      </c>
      <c r="N770" s="36">
        <f ca="1">SUM(N771:N771)</f>
        <v>5.5</v>
      </c>
      <c r="O770" s="36">
        <f ca="1">SUM(O771:O771)</f>
        <v>0</v>
      </c>
      <c r="P770" s="36">
        <f ca="1">SUM(P771:P771)</f>
        <v>5.5</v>
      </c>
      <c r="Q770" s="36">
        <f>SUM(Q771:Q771)</f>
        <v>0</v>
      </c>
      <c r="R770" s="36"/>
      <c r="S770" s="35">
        <f t="shared" ref="S770:AF770" ca="1" si="502">SUM(S771:S771)</f>
        <v>0</v>
      </c>
      <c r="T770" s="35">
        <f t="shared" ca="1" si="502"/>
        <v>357.5</v>
      </c>
      <c r="U770" s="35">
        <f t="shared" ca="1" si="502"/>
        <v>0</v>
      </c>
      <c r="V770" s="35">
        <f t="shared" ca="1" si="502"/>
        <v>357.5</v>
      </c>
      <c r="W770" s="35">
        <f t="shared" si="502"/>
        <v>0</v>
      </c>
      <c r="X770" s="35">
        <f t="shared" ca="1" si="502"/>
        <v>706</v>
      </c>
      <c r="Y770" s="35">
        <f t="shared" ca="1" si="502"/>
        <v>1421</v>
      </c>
      <c r="Z770" s="7">
        <f t="shared" ca="1" si="502"/>
        <v>0</v>
      </c>
      <c r="AA770" s="7">
        <f t="shared" ca="1" si="502"/>
        <v>518.375</v>
      </c>
      <c r="AB770" s="7">
        <f t="shared" ca="1" si="502"/>
        <v>0</v>
      </c>
      <c r="AC770" s="7">
        <f t="shared" ca="1" si="502"/>
        <v>518.375</v>
      </c>
      <c r="AD770" s="7">
        <f t="shared" si="502"/>
        <v>0</v>
      </c>
      <c r="AE770" s="7">
        <f t="shared" ca="1" si="502"/>
        <v>882.5</v>
      </c>
      <c r="AF770" s="7">
        <f t="shared" ca="1" si="502"/>
        <v>1919.25</v>
      </c>
    </row>
    <row r="771" spans="1:32">
      <c r="A771" t="str" cm="1">
        <f t="array" ref="A771">IF(ISBLANK($F771),"",INDEX(CVCompList[ID],_xlfn.XMATCH($F771,CVCompList[items],0)))</f>
        <v>CE2831</v>
      </c>
      <c r="E771">
        <v>1</v>
      </c>
      <c r="F771" t="s">
        <v>3003</v>
      </c>
      <c r="G771">
        <v>1</v>
      </c>
      <c r="H771">
        <v>1</v>
      </c>
      <c r="I771">
        <f ca="1">IF(ISBLANK(G771),"",G771*OFFSET(I771,-E771,-6))</f>
        <v>1</v>
      </c>
      <c r="J771">
        <f ca="1">IF(ISBLANK(H771),"",H771*OFFSET(J771,-E771,-6))</f>
        <v>1</v>
      </c>
      <c r="K771" s="10">
        <f>Drivers!$B$11</f>
        <v>0.25</v>
      </c>
      <c r="L771" s="10">
        <f>Drivers!$B$12</f>
        <v>0.45</v>
      </c>
      <c r="M771" s="37" cm="1">
        <f t="array" aca="1" ref="M771" ca="1">IF(ISBLANK($F771),"",INDEX(CVCompList[Design
'[h']],_xlfn.XMATCH($F771,CVCompList[items],0)))*I771</f>
        <v>0</v>
      </c>
      <c r="N771" s="37" cm="1">
        <f t="array" aca="1" ref="N771" ca="1">IF(ISBLANK($F771),"",INDEX(CVCompList[Construction
'[h']],_xlfn.XMATCH($F771,CVCompList[items],0)))*J771</f>
        <v>5.5</v>
      </c>
      <c r="O771" s="37" cm="1">
        <f t="array" aca="1" ref="O771" ca="1">IF(ISBLANK($F771),"",INDEX(CVCompList[Debug/Tryout '[h']],_xlfn.XMATCH($F771,CVCompList[items],0)))*J771</f>
        <v>0</v>
      </c>
      <c r="P771" s="37" cm="1">
        <f t="array" aca="1" ref="P771" ca="1">IF(ISBLANK($F771),"",INDEX(CVCompList[Installation
'[h']],_xlfn.XMATCH($F771,CVCompList[items],0)))*J771</f>
        <v>5.5</v>
      </c>
      <c r="Q771" s="37" cm="1">
        <f t="array" ref="Q771">IF(ISBLANK($F771),"",INDEX(CVCompList[Start up @ Client '[h']],_xlfn.XMATCH($F771,CVCompList[items],0)))*K771</f>
        <v>0</v>
      </c>
      <c r="R771" s="37" cm="1">
        <f t="array" ref="R771">IF(ISBLANK($F771),"",INDEX(CVCompList[Materail
Rate
 '[$/qua']],_xlfn.XMATCH($F771,CVCompList[items],0)))</f>
        <v>706</v>
      </c>
      <c r="S771" s="33">
        <f ca="1">M771*Drivers!$D$3</f>
        <v>0</v>
      </c>
      <c r="T771" s="33">
        <f ca="1">N771*Drivers!$D$3</f>
        <v>357.5</v>
      </c>
      <c r="U771" s="33">
        <f ca="1">O771*Drivers!$D$3</f>
        <v>0</v>
      </c>
      <c r="V771" s="33">
        <f ca="1">P771*Drivers!$D$3</f>
        <v>357.5</v>
      </c>
      <c r="W771" s="33">
        <f>Q771*Drivers!$D$3</f>
        <v>0</v>
      </c>
      <c r="X771" s="33">
        <f ca="1">R771*J771</f>
        <v>706</v>
      </c>
      <c r="Y771" s="33">
        <f ca="1">SUM(S771:X771)</f>
        <v>1421</v>
      </c>
      <c r="Z771">
        <f ca="1">S771*($L771+1)</f>
        <v>0</v>
      </c>
      <c r="AA771">
        <f ca="1">T771*($L771+1)</f>
        <v>518.375</v>
      </c>
      <c r="AB771">
        <f ca="1">U771*($L771+1)</f>
        <v>0</v>
      </c>
      <c r="AC771">
        <f ca="1">V771*($L771+1)</f>
        <v>518.375</v>
      </c>
      <c r="AD771">
        <f>W771*($L771+1)</f>
        <v>0</v>
      </c>
      <c r="AE771">
        <f ca="1">X771*(K771+1)</f>
        <v>882.5</v>
      </c>
      <c r="AF771">
        <f ca="1">SUM(Z771:AE771)</f>
        <v>1919.25</v>
      </c>
    </row>
    <row r="772" spans="1:32" s="7" customFormat="1">
      <c r="B772" s="7" t="s">
        <v>3278</v>
      </c>
      <c r="C772" s="7">
        <v>1</v>
      </c>
      <c r="D772" s="7">
        <v>1</v>
      </c>
      <c r="K772" s="18"/>
      <c r="L772" s="18"/>
      <c r="M772" s="36">
        <f ca="1">SUM(M773:M773)</f>
        <v>0</v>
      </c>
      <c r="N772" s="36">
        <f ca="1">SUM(N773:N773)</f>
        <v>8</v>
      </c>
      <c r="O772" s="36">
        <f ca="1">SUM(O773:O773)</f>
        <v>0</v>
      </c>
      <c r="P772" s="36">
        <f ca="1">SUM(P773:P773)</f>
        <v>8</v>
      </c>
      <c r="Q772" s="36">
        <f>SUM(Q773:Q773)</f>
        <v>0</v>
      </c>
      <c r="R772" s="36"/>
      <c r="S772" s="35">
        <f t="shared" ref="S772:AF772" ca="1" si="503">SUM(S773:S773)</f>
        <v>0</v>
      </c>
      <c r="T772" s="35">
        <f t="shared" ca="1" si="503"/>
        <v>520</v>
      </c>
      <c r="U772" s="35">
        <f t="shared" ca="1" si="503"/>
        <v>0</v>
      </c>
      <c r="V772" s="35">
        <f t="shared" ca="1" si="503"/>
        <v>520</v>
      </c>
      <c r="W772" s="35">
        <f t="shared" si="503"/>
        <v>0</v>
      </c>
      <c r="X772" s="35">
        <f t="shared" ca="1" si="503"/>
        <v>9943</v>
      </c>
      <c r="Y772" s="35">
        <f t="shared" ca="1" si="503"/>
        <v>10983</v>
      </c>
      <c r="Z772" s="7">
        <f t="shared" ca="1" si="503"/>
        <v>0</v>
      </c>
      <c r="AA772" s="7">
        <f t="shared" ca="1" si="503"/>
        <v>754</v>
      </c>
      <c r="AB772" s="7">
        <f t="shared" ca="1" si="503"/>
        <v>0</v>
      </c>
      <c r="AC772" s="7">
        <f t="shared" ca="1" si="503"/>
        <v>754</v>
      </c>
      <c r="AD772" s="7">
        <f t="shared" si="503"/>
        <v>0</v>
      </c>
      <c r="AE772" s="7">
        <f t="shared" ca="1" si="503"/>
        <v>12428.75</v>
      </c>
      <c r="AF772" s="7">
        <f t="shared" ca="1" si="503"/>
        <v>13936.75</v>
      </c>
    </row>
    <row r="773" spans="1:32">
      <c r="A773" t="str" cm="1">
        <f t="array" ref="A773">IF(ISBLANK($F773),"",INDEX(CVCompList[ID],_xlfn.XMATCH($F773,CVCompList[items],0)))</f>
        <v>CE2828</v>
      </c>
      <c r="E773">
        <v>1</v>
      </c>
      <c r="F773" t="s">
        <v>3000</v>
      </c>
      <c r="G773">
        <v>1</v>
      </c>
      <c r="H773">
        <v>1</v>
      </c>
      <c r="I773">
        <f ca="1">IF(ISBLANK(G773),"",G773*OFFSET(I773,-E773,-6))</f>
        <v>1</v>
      </c>
      <c r="J773">
        <f ca="1">IF(ISBLANK(H773),"",H773*OFFSET(J773,-E773,-6))</f>
        <v>1</v>
      </c>
      <c r="K773" s="10">
        <f>Drivers!$B$11</f>
        <v>0.25</v>
      </c>
      <c r="L773" s="10">
        <f>Drivers!$B$12</f>
        <v>0.45</v>
      </c>
      <c r="M773" s="37" cm="1">
        <f t="array" aca="1" ref="M773" ca="1">IF(ISBLANK($F773),"",INDEX(CVCompList[Design
'[h']],_xlfn.XMATCH($F773,CVCompList[items],0)))*I773</f>
        <v>0</v>
      </c>
      <c r="N773" s="37" cm="1">
        <f t="array" aca="1" ref="N773" ca="1">IF(ISBLANK($F773),"",INDEX(CVCompList[Construction
'[h']],_xlfn.XMATCH($F773,CVCompList[items],0)))*J773</f>
        <v>8</v>
      </c>
      <c r="O773" s="37" cm="1">
        <f t="array" aca="1" ref="O773" ca="1">IF(ISBLANK($F773),"",INDEX(CVCompList[Debug/Tryout '[h']],_xlfn.XMATCH($F773,CVCompList[items],0)))*J773</f>
        <v>0</v>
      </c>
      <c r="P773" s="37" cm="1">
        <f t="array" aca="1" ref="P773" ca="1">IF(ISBLANK($F773),"",INDEX(CVCompList[Installation
'[h']],_xlfn.XMATCH($F773,CVCompList[items],0)))*J773</f>
        <v>8</v>
      </c>
      <c r="Q773" s="37" cm="1">
        <f t="array" ref="Q773">IF(ISBLANK($F773),"",INDEX(CVCompList[Start up @ Client '[h']],_xlfn.XMATCH($F773,CVCompList[items],0)))*K773</f>
        <v>0</v>
      </c>
      <c r="R773" s="37" cm="1">
        <f t="array" ref="R773">IF(ISBLANK($F773),"",INDEX(CVCompList[Materail
Rate
 '[$/qua']],_xlfn.XMATCH($F773,CVCompList[items],0)))</f>
        <v>9943</v>
      </c>
      <c r="S773" s="33">
        <f ca="1">M773*Drivers!$D$3</f>
        <v>0</v>
      </c>
      <c r="T773" s="33">
        <f ca="1">N773*Drivers!$D$3</f>
        <v>520</v>
      </c>
      <c r="U773" s="33">
        <f ca="1">O773*Drivers!$D$3</f>
        <v>0</v>
      </c>
      <c r="V773" s="33">
        <f ca="1">P773*Drivers!$D$3</f>
        <v>520</v>
      </c>
      <c r="W773" s="33">
        <f>Q773*Drivers!$D$3</f>
        <v>0</v>
      </c>
      <c r="X773" s="33">
        <f ca="1">R773*J773</f>
        <v>9943</v>
      </c>
      <c r="Y773" s="33">
        <f ca="1">SUM(S773:X773)</f>
        <v>10983</v>
      </c>
      <c r="Z773">
        <f ca="1">S773*($L773+1)</f>
        <v>0</v>
      </c>
      <c r="AA773">
        <f ca="1">T773*($L773+1)</f>
        <v>754</v>
      </c>
      <c r="AB773">
        <f ca="1">U773*($L773+1)</f>
        <v>0</v>
      </c>
      <c r="AC773">
        <f ca="1">V773*($L773+1)</f>
        <v>754</v>
      </c>
      <c r="AD773">
        <f>W773*($L773+1)</f>
        <v>0</v>
      </c>
      <c r="AE773">
        <f ca="1">X773*(K773+1)</f>
        <v>12428.75</v>
      </c>
      <c r="AF773">
        <f ca="1">SUM(Z773:AE773)</f>
        <v>13936.75</v>
      </c>
    </row>
    <row r="774" spans="1:32" s="7" customFormat="1">
      <c r="B774" s="7" t="s">
        <v>3279</v>
      </c>
      <c r="C774" s="7">
        <v>1</v>
      </c>
      <c r="D774" s="7">
        <v>1</v>
      </c>
      <c r="K774" s="18"/>
      <c r="L774" s="18"/>
      <c r="M774" s="36">
        <f ca="1">SUM(M775:M775)</f>
        <v>0</v>
      </c>
      <c r="N774" s="36">
        <f ca="1">SUM(N775:N775)</f>
        <v>8</v>
      </c>
      <c r="O774" s="36">
        <f ca="1">SUM(O775:O775)</f>
        <v>0</v>
      </c>
      <c r="P774" s="36">
        <f ca="1">SUM(P775:P775)</f>
        <v>8</v>
      </c>
      <c r="Q774" s="36">
        <f>SUM(Q775:Q775)</f>
        <v>0</v>
      </c>
      <c r="R774" s="36"/>
      <c r="S774" s="35">
        <f t="shared" ref="S774:AF774" ca="1" si="504">SUM(S775:S775)</f>
        <v>0</v>
      </c>
      <c r="T774" s="35">
        <f t="shared" ca="1" si="504"/>
        <v>520</v>
      </c>
      <c r="U774" s="35">
        <f t="shared" ca="1" si="504"/>
        <v>0</v>
      </c>
      <c r="V774" s="35">
        <f t="shared" ca="1" si="504"/>
        <v>520</v>
      </c>
      <c r="W774" s="35">
        <f t="shared" si="504"/>
        <v>0</v>
      </c>
      <c r="X774" s="35">
        <f t="shared" ca="1" si="504"/>
        <v>1229.2700999422104</v>
      </c>
      <c r="Y774" s="35">
        <f t="shared" ca="1" si="504"/>
        <v>2269.2700999422104</v>
      </c>
      <c r="Z774" s="7">
        <f t="shared" ca="1" si="504"/>
        <v>0</v>
      </c>
      <c r="AA774" s="7">
        <f t="shared" ca="1" si="504"/>
        <v>754</v>
      </c>
      <c r="AB774" s="7">
        <f t="shared" ca="1" si="504"/>
        <v>0</v>
      </c>
      <c r="AC774" s="7">
        <f t="shared" ca="1" si="504"/>
        <v>754</v>
      </c>
      <c r="AD774" s="7">
        <f t="shared" si="504"/>
        <v>0</v>
      </c>
      <c r="AE774" s="7">
        <f t="shared" ca="1" si="504"/>
        <v>1536.587624927763</v>
      </c>
      <c r="AF774" s="7">
        <f t="shared" ca="1" si="504"/>
        <v>3044.587624927763</v>
      </c>
    </row>
    <row r="775" spans="1:32">
      <c r="A775" t="str" cm="1">
        <f t="array" ref="A775">IF(ISBLANK($F775),"",INDEX(CVCompList[ID],_xlfn.XMATCH($F775,CVCompList[items],0)))</f>
        <v>CE2832</v>
      </c>
      <c r="E775">
        <v>1</v>
      </c>
      <c r="F775" t="s">
        <v>3004</v>
      </c>
      <c r="G775">
        <v>1</v>
      </c>
      <c r="H775">
        <v>1</v>
      </c>
      <c r="I775">
        <f ca="1">IF(ISBLANK(G775),"",G775*OFFSET(I775,-E775,-6))</f>
        <v>1</v>
      </c>
      <c r="J775">
        <f ca="1">IF(ISBLANK(H775),"",H775*OFFSET(J775,-E775,-6))</f>
        <v>1</v>
      </c>
      <c r="K775" s="10">
        <f>Drivers!$B$11</f>
        <v>0.25</v>
      </c>
      <c r="L775" s="10">
        <f>Drivers!$B$12</f>
        <v>0.45</v>
      </c>
      <c r="M775" s="37" cm="1">
        <f t="array" aca="1" ref="M775" ca="1">IF(ISBLANK($F775),"",INDEX(CVCompList[Design
'[h']],_xlfn.XMATCH($F775,CVCompList[items],0)))*I775</f>
        <v>0</v>
      </c>
      <c r="N775" s="37" cm="1">
        <f t="array" aca="1" ref="N775" ca="1">IF(ISBLANK($F775),"",INDEX(CVCompList[Construction
'[h']],_xlfn.XMATCH($F775,CVCompList[items],0)))*J775</f>
        <v>8</v>
      </c>
      <c r="O775" s="37" cm="1">
        <f t="array" aca="1" ref="O775" ca="1">IF(ISBLANK($F775),"",INDEX(CVCompList[Debug/Tryout '[h']],_xlfn.XMATCH($F775,CVCompList[items],0)))*J775</f>
        <v>0</v>
      </c>
      <c r="P775" s="37" cm="1">
        <f t="array" aca="1" ref="P775" ca="1">IF(ISBLANK($F775),"",INDEX(CVCompList[Installation
'[h']],_xlfn.XMATCH($F775,CVCompList[items],0)))*J775</f>
        <v>8</v>
      </c>
      <c r="Q775" s="37" cm="1">
        <f t="array" ref="Q775">IF(ISBLANK($F775),"",INDEX(CVCompList[Start up @ Client '[h']],_xlfn.XMATCH($F775,CVCompList[items],0)))*K775</f>
        <v>0</v>
      </c>
      <c r="R775" s="37" cm="1">
        <f t="array" ref="R775">IF(ISBLANK($F775),"",INDEX(CVCompList[Materail
Rate
 '[$/qua']],_xlfn.XMATCH($F775,CVCompList[items],0)))</f>
        <v>1229.2700999422104</v>
      </c>
      <c r="S775" s="33">
        <f ca="1">M775*Drivers!$D$3</f>
        <v>0</v>
      </c>
      <c r="T775" s="33">
        <f ca="1">N775*Drivers!$D$3</f>
        <v>520</v>
      </c>
      <c r="U775" s="33">
        <f ca="1">O775*Drivers!$D$3</f>
        <v>0</v>
      </c>
      <c r="V775" s="33">
        <f ca="1">P775*Drivers!$D$3</f>
        <v>520</v>
      </c>
      <c r="W775" s="33">
        <f>Q775*Drivers!$D$3</f>
        <v>0</v>
      </c>
      <c r="X775" s="33">
        <f ca="1">R775*J775</f>
        <v>1229.2700999422104</v>
      </c>
      <c r="Y775" s="33">
        <f ca="1">SUM(S775:X775)</f>
        <v>2269.2700999422104</v>
      </c>
      <c r="Z775">
        <f ca="1">S775*($L775+1)</f>
        <v>0</v>
      </c>
      <c r="AA775">
        <f ca="1">T775*($L775+1)</f>
        <v>754</v>
      </c>
      <c r="AB775">
        <f ca="1">U775*($L775+1)</f>
        <v>0</v>
      </c>
      <c r="AC775">
        <f ca="1">V775*($L775+1)</f>
        <v>754</v>
      </c>
      <c r="AD775">
        <f>W775*($L775+1)</f>
        <v>0</v>
      </c>
      <c r="AE775">
        <f ca="1">X775*(K775+1)</f>
        <v>1536.587624927763</v>
      </c>
      <c r="AF775">
        <f ca="1">SUM(Z775:AE775)</f>
        <v>3044.587624927763</v>
      </c>
    </row>
    <row r="776" spans="1:32" s="7" customFormat="1">
      <c r="B776" s="7" t="s">
        <v>3280</v>
      </c>
      <c r="C776" s="7">
        <v>1</v>
      </c>
      <c r="D776" s="7">
        <v>1</v>
      </c>
      <c r="K776" s="18"/>
      <c r="L776" s="18"/>
      <c r="M776" s="36">
        <f ca="1">SUM(M777:M777)</f>
        <v>0</v>
      </c>
      <c r="N776" s="36">
        <f ca="1">SUM(N777:N777)</f>
        <v>2.5</v>
      </c>
      <c r="O776" s="36">
        <f ca="1">SUM(O777:O777)</f>
        <v>0</v>
      </c>
      <c r="P776" s="36">
        <f ca="1">SUM(P777:P777)</f>
        <v>2.5</v>
      </c>
      <c r="Q776" s="36">
        <f>SUM(Q777:Q777)</f>
        <v>0</v>
      </c>
      <c r="R776" s="36"/>
      <c r="S776" s="35">
        <f t="shared" ref="S776:AF776" ca="1" si="505">SUM(S777:S777)</f>
        <v>0</v>
      </c>
      <c r="T776" s="35">
        <f t="shared" ca="1" si="505"/>
        <v>162.5</v>
      </c>
      <c r="U776" s="35">
        <f t="shared" ca="1" si="505"/>
        <v>0</v>
      </c>
      <c r="V776" s="35">
        <f t="shared" ca="1" si="505"/>
        <v>162.5</v>
      </c>
      <c r="W776" s="35">
        <f t="shared" si="505"/>
        <v>0</v>
      </c>
      <c r="X776" s="35">
        <f t="shared" ca="1" si="505"/>
        <v>200</v>
      </c>
      <c r="Y776" s="35">
        <f t="shared" ca="1" si="505"/>
        <v>525</v>
      </c>
      <c r="Z776" s="7">
        <f t="shared" ca="1" si="505"/>
        <v>0</v>
      </c>
      <c r="AA776" s="7">
        <f t="shared" ca="1" si="505"/>
        <v>235.625</v>
      </c>
      <c r="AB776" s="7">
        <f t="shared" ca="1" si="505"/>
        <v>0</v>
      </c>
      <c r="AC776" s="7">
        <f t="shared" ca="1" si="505"/>
        <v>235.625</v>
      </c>
      <c r="AD776" s="7">
        <f t="shared" si="505"/>
        <v>0</v>
      </c>
      <c r="AE776" s="7">
        <f t="shared" ca="1" si="505"/>
        <v>250</v>
      </c>
      <c r="AF776" s="7">
        <f t="shared" ca="1" si="505"/>
        <v>721.25</v>
      </c>
    </row>
    <row r="777" spans="1:32">
      <c r="A777" t="str" cm="1">
        <f t="array" ref="A777">IF(ISBLANK($F777),"",INDEX(CVCompList[ID],_xlfn.XMATCH($F777,CVCompList[items],0)))</f>
        <v>CE2833</v>
      </c>
      <c r="E777">
        <v>1</v>
      </c>
      <c r="F777" t="s">
        <v>3005</v>
      </c>
      <c r="G777">
        <v>1</v>
      </c>
      <c r="H777">
        <v>1</v>
      </c>
      <c r="I777">
        <f ca="1">IF(ISBLANK(G777),"",G777*OFFSET(I777,-E777,-6))</f>
        <v>1</v>
      </c>
      <c r="J777">
        <f ca="1">IF(ISBLANK(H777),"",H777*OFFSET(J777,-E777,-6))</f>
        <v>1</v>
      </c>
      <c r="K777" s="10">
        <f>Drivers!$B$11</f>
        <v>0.25</v>
      </c>
      <c r="L777" s="10">
        <f>Drivers!$B$12</f>
        <v>0.45</v>
      </c>
      <c r="M777" s="37" cm="1">
        <f t="array" aca="1" ref="M777" ca="1">IF(ISBLANK($F777),"",INDEX(CVCompList[Design
'[h']],_xlfn.XMATCH($F777,CVCompList[items],0)))*I777</f>
        <v>0</v>
      </c>
      <c r="N777" s="37" cm="1">
        <f t="array" aca="1" ref="N777" ca="1">IF(ISBLANK($F777),"",INDEX(CVCompList[Construction
'[h']],_xlfn.XMATCH($F777,CVCompList[items],0)))*J777</f>
        <v>2.5</v>
      </c>
      <c r="O777" s="37" cm="1">
        <f t="array" aca="1" ref="O777" ca="1">IF(ISBLANK($F777),"",INDEX(CVCompList[Debug/Tryout '[h']],_xlfn.XMATCH($F777,CVCompList[items],0)))*J777</f>
        <v>0</v>
      </c>
      <c r="P777" s="37" cm="1">
        <f t="array" aca="1" ref="P777" ca="1">IF(ISBLANK($F777),"",INDEX(CVCompList[Installation
'[h']],_xlfn.XMATCH($F777,CVCompList[items],0)))*J777</f>
        <v>2.5</v>
      </c>
      <c r="Q777" s="37" cm="1">
        <f t="array" ref="Q777">IF(ISBLANK($F777),"",INDEX(CVCompList[Start up @ Client '[h']],_xlfn.XMATCH($F777,CVCompList[items],0)))*K777</f>
        <v>0</v>
      </c>
      <c r="R777" s="37" cm="1">
        <f t="array" ref="R777">IF(ISBLANK($F777),"",INDEX(CVCompList[Materail
Rate
 '[$/qua']],_xlfn.XMATCH($F777,CVCompList[items],0)))</f>
        <v>200</v>
      </c>
      <c r="S777" s="33">
        <f ca="1">M777*Drivers!$D$3</f>
        <v>0</v>
      </c>
      <c r="T777" s="33">
        <f ca="1">N777*Drivers!$D$3</f>
        <v>162.5</v>
      </c>
      <c r="U777" s="33">
        <f ca="1">O777*Drivers!$D$3</f>
        <v>0</v>
      </c>
      <c r="V777" s="33">
        <f ca="1">P777*Drivers!$D$3</f>
        <v>162.5</v>
      </c>
      <c r="W777" s="33">
        <f>Q777*Drivers!$D$3</f>
        <v>0</v>
      </c>
      <c r="X777" s="33">
        <f ca="1">R777*J777</f>
        <v>200</v>
      </c>
      <c r="Y777" s="33">
        <f ca="1">SUM(S777:X777)</f>
        <v>525</v>
      </c>
      <c r="Z777">
        <f ca="1">S777*($L777+1)</f>
        <v>0</v>
      </c>
      <c r="AA777">
        <f ca="1">T777*($L777+1)</f>
        <v>235.625</v>
      </c>
      <c r="AB777">
        <f ca="1">U777*($L777+1)</f>
        <v>0</v>
      </c>
      <c r="AC777">
        <f ca="1">V777*($L777+1)</f>
        <v>235.625</v>
      </c>
      <c r="AD777">
        <f>W777*($L777+1)</f>
        <v>0</v>
      </c>
      <c r="AE777">
        <f ca="1">X777*(K777+1)</f>
        <v>250</v>
      </c>
      <c r="AF777">
        <f ca="1">SUM(Z777:AE777)</f>
        <v>721.25</v>
      </c>
    </row>
    <row r="778" spans="1:32" s="7" customFormat="1">
      <c r="B778" s="7" t="s">
        <v>3281</v>
      </c>
      <c r="C778" s="7">
        <v>1</v>
      </c>
      <c r="D778" s="7">
        <v>1</v>
      </c>
      <c r="K778" s="18"/>
      <c r="L778" s="18"/>
      <c r="M778" s="36">
        <f ca="1">SUM(M779:M779)</f>
        <v>0</v>
      </c>
      <c r="N778" s="36">
        <f ca="1">SUM(N779:N779)</f>
        <v>0</v>
      </c>
      <c r="O778" s="36">
        <f ca="1">SUM(O779:O779)</f>
        <v>0</v>
      </c>
      <c r="P778" s="36">
        <f ca="1">SUM(P779:P779)</f>
        <v>0</v>
      </c>
      <c r="Q778" s="36">
        <f>SUM(Q779:Q779)</f>
        <v>0</v>
      </c>
      <c r="R778" s="36"/>
      <c r="S778" s="35">
        <f t="shared" ref="S778:AF778" ca="1" si="506">SUM(S779:S779)</f>
        <v>0</v>
      </c>
      <c r="T778" s="35">
        <f t="shared" ca="1" si="506"/>
        <v>0</v>
      </c>
      <c r="U778" s="35">
        <f t="shared" ca="1" si="506"/>
        <v>0</v>
      </c>
      <c r="V778" s="35">
        <f t="shared" ca="1" si="506"/>
        <v>0</v>
      </c>
      <c r="W778" s="35">
        <f t="shared" si="506"/>
        <v>0</v>
      </c>
      <c r="X778" s="35">
        <f t="shared" ca="1" si="506"/>
        <v>1000</v>
      </c>
      <c r="Y778" s="35">
        <f t="shared" ca="1" si="506"/>
        <v>1000</v>
      </c>
      <c r="Z778" s="7">
        <f t="shared" ca="1" si="506"/>
        <v>0</v>
      </c>
      <c r="AA778" s="7">
        <f t="shared" ca="1" si="506"/>
        <v>0</v>
      </c>
      <c r="AB778" s="7">
        <f t="shared" ca="1" si="506"/>
        <v>0</v>
      </c>
      <c r="AC778" s="7">
        <f t="shared" ca="1" si="506"/>
        <v>0</v>
      </c>
      <c r="AD778" s="7">
        <f t="shared" si="506"/>
        <v>0</v>
      </c>
      <c r="AE778" s="7">
        <f t="shared" ca="1" si="506"/>
        <v>1250</v>
      </c>
      <c r="AF778" s="7">
        <f t="shared" ca="1" si="506"/>
        <v>1250</v>
      </c>
    </row>
    <row r="779" spans="1:32">
      <c r="A779" t="str" cm="1">
        <f t="array" ref="A779">IF(ISBLANK($F779),"",INDEX(CVCompList[ID],_xlfn.XMATCH($F779,CVCompList[items],0)))</f>
        <v>CE2830</v>
      </c>
      <c r="E779">
        <v>1</v>
      </c>
      <c r="F779" t="s">
        <v>3002</v>
      </c>
      <c r="G779">
        <v>1</v>
      </c>
      <c r="H779">
        <v>1</v>
      </c>
      <c r="I779">
        <f ca="1">IF(ISBLANK(G779),"",G779*OFFSET(I779,-E779,-6))</f>
        <v>1</v>
      </c>
      <c r="J779">
        <f ca="1">IF(ISBLANK(H779),"",H779*OFFSET(J779,-E779,-6))</f>
        <v>1</v>
      </c>
      <c r="K779" s="10">
        <f>Drivers!$B$11</f>
        <v>0.25</v>
      </c>
      <c r="L779" s="10">
        <f>Drivers!$B$12</f>
        <v>0.45</v>
      </c>
      <c r="M779" s="37" cm="1">
        <f t="array" aca="1" ref="M779" ca="1">IF(ISBLANK($F779),"",INDEX(CVCompList[Design
'[h']],_xlfn.XMATCH($F779,CVCompList[items],0)))*I779</f>
        <v>0</v>
      </c>
      <c r="N779" s="37" cm="1">
        <f t="array" aca="1" ref="N779" ca="1">IF(ISBLANK($F779),"",INDEX(CVCompList[Construction
'[h']],_xlfn.XMATCH($F779,CVCompList[items],0)))*J779</f>
        <v>0</v>
      </c>
      <c r="O779" s="37" cm="1">
        <f t="array" aca="1" ref="O779" ca="1">IF(ISBLANK($F779),"",INDEX(CVCompList[Debug/Tryout '[h']],_xlfn.XMATCH($F779,CVCompList[items],0)))*J779</f>
        <v>0</v>
      </c>
      <c r="P779" s="37" cm="1">
        <f t="array" aca="1" ref="P779" ca="1">IF(ISBLANK($F779),"",INDEX(CVCompList[Installation
'[h']],_xlfn.XMATCH($F779,CVCompList[items],0)))*J779</f>
        <v>0</v>
      </c>
      <c r="Q779" s="37" cm="1">
        <f t="array" ref="Q779">IF(ISBLANK($F779),"",INDEX(CVCompList[Start up @ Client '[h']],_xlfn.XMATCH($F779,CVCompList[items],0)))*K779</f>
        <v>0</v>
      </c>
      <c r="R779" s="37" cm="1">
        <f t="array" ref="R779">IF(ISBLANK($F779),"",INDEX(CVCompList[Materail
Rate
 '[$/qua']],_xlfn.XMATCH($F779,CVCompList[items],0)))</f>
        <v>1000</v>
      </c>
      <c r="S779" s="33">
        <f ca="1">M779*Drivers!$D$3</f>
        <v>0</v>
      </c>
      <c r="T779" s="33">
        <f ca="1">N779*Drivers!$D$3</f>
        <v>0</v>
      </c>
      <c r="U779" s="33">
        <f ca="1">O779*Drivers!$D$3</f>
        <v>0</v>
      </c>
      <c r="V779" s="33">
        <f ca="1">P779*Drivers!$D$3</f>
        <v>0</v>
      </c>
      <c r="W779" s="33">
        <f>Q779*Drivers!$D$3</f>
        <v>0</v>
      </c>
      <c r="X779" s="33">
        <f ca="1">R779*J779</f>
        <v>1000</v>
      </c>
      <c r="Y779" s="33">
        <f ca="1">SUM(S779:X779)</f>
        <v>1000</v>
      </c>
      <c r="Z779">
        <f ca="1">S779*($L779+1)</f>
        <v>0</v>
      </c>
      <c r="AA779">
        <f ca="1">T779*($L779+1)</f>
        <v>0</v>
      </c>
      <c r="AB779">
        <f ca="1">U779*($L779+1)</f>
        <v>0</v>
      </c>
      <c r="AC779">
        <f ca="1">V779*($L779+1)</f>
        <v>0</v>
      </c>
      <c r="AD779">
        <f>W779*($L779+1)</f>
        <v>0</v>
      </c>
      <c r="AE779">
        <f ca="1">X779*(K779+1)</f>
        <v>1250</v>
      </c>
      <c r="AF779">
        <f ca="1">SUM(Z779:AE779)</f>
        <v>1250</v>
      </c>
    </row>
    <row r="780" spans="1:32" s="7" customFormat="1">
      <c r="B780" s="7" t="s">
        <v>3282</v>
      </c>
      <c r="C780" s="7">
        <v>1</v>
      </c>
      <c r="D780" s="7">
        <v>1</v>
      </c>
      <c r="K780" s="18"/>
      <c r="L780" s="18"/>
      <c r="M780" s="36">
        <f ca="1">SUM(M781:M781)</f>
        <v>0</v>
      </c>
      <c r="N780" s="36">
        <f ca="1">SUM(N781:N781)</f>
        <v>1</v>
      </c>
      <c r="O780" s="36">
        <f ca="1">SUM(O781:O781)</f>
        <v>0</v>
      </c>
      <c r="P780" s="36">
        <f ca="1">SUM(P781:P781)</f>
        <v>1</v>
      </c>
      <c r="Q780" s="36">
        <f>SUM(Q781:Q781)</f>
        <v>0</v>
      </c>
      <c r="R780" s="36"/>
      <c r="S780" s="35">
        <f t="shared" ref="S780:AF780" ca="1" si="507">SUM(S781:S781)</f>
        <v>0</v>
      </c>
      <c r="T780" s="35">
        <f t="shared" ca="1" si="507"/>
        <v>65</v>
      </c>
      <c r="U780" s="35">
        <f t="shared" ca="1" si="507"/>
        <v>0</v>
      </c>
      <c r="V780" s="35">
        <f t="shared" ca="1" si="507"/>
        <v>65</v>
      </c>
      <c r="W780" s="35">
        <f t="shared" si="507"/>
        <v>0</v>
      </c>
      <c r="X780" s="35">
        <f t="shared" ca="1" si="507"/>
        <v>310.35000000000002</v>
      </c>
      <c r="Y780" s="35">
        <f t="shared" ca="1" si="507"/>
        <v>440.35</v>
      </c>
      <c r="Z780" s="7">
        <f t="shared" ca="1" si="507"/>
        <v>0</v>
      </c>
      <c r="AA780" s="7">
        <f t="shared" ca="1" si="507"/>
        <v>94.25</v>
      </c>
      <c r="AB780" s="7">
        <f t="shared" ca="1" si="507"/>
        <v>0</v>
      </c>
      <c r="AC780" s="7">
        <f t="shared" ca="1" si="507"/>
        <v>94.25</v>
      </c>
      <c r="AD780" s="7">
        <f t="shared" si="507"/>
        <v>0</v>
      </c>
      <c r="AE780" s="7">
        <f t="shared" ca="1" si="507"/>
        <v>387.9375</v>
      </c>
      <c r="AF780" s="7">
        <f t="shared" ca="1" si="507"/>
        <v>576.4375</v>
      </c>
    </row>
    <row r="781" spans="1:32">
      <c r="A781" t="str" cm="1">
        <f t="array" ref="A781">IF(ISBLANK($F781),"",INDEX(CVCompList[ID],_xlfn.XMATCH($F781,CVCompList[items],0)))</f>
        <v>CE2834</v>
      </c>
      <c r="E781">
        <v>1</v>
      </c>
      <c r="F781" t="s">
        <v>3006</v>
      </c>
      <c r="G781">
        <v>1</v>
      </c>
      <c r="H781">
        <v>1</v>
      </c>
      <c r="I781">
        <f ca="1">IF(ISBLANK(G781),"",G781*OFFSET(I781,-E781,-6))</f>
        <v>1</v>
      </c>
      <c r="J781">
        <f ca="1">IF(ISBLANK(H781),"",H781*OFFSET(J781,-E781,-6))</f>
        <v>1</v>
      </c>
      <c r="K781" s="10">
        <f>Drivers!$B$11</f>
        <v>0.25</v>
      </c>
      <c r="L781" s="10">
        <f>Drivers!$B$12</f>
        <v>0.45</v>
      </c>
      <c r="M781" s="37" cm="1">
        <f t="array" aca="1" ref="M781" ca="1">IF(ISBLANK($F781),"",INDEX(CVCompList[Design
'[h']],_xlfn.XMATCH($F781,CVCompList[items],0)))*I781</f>
        <v>0</v>
      </c>
      <c r="N781" s="37" cm="1">
        <f t="array" aca="1" ref="N781" ca="1">IF(ISBLANK($F781),"",INDEX(CVCompList[Construction
'[h']],_xlfn.XMATCH($F781,CVCompList[items],0)))*J781</f>
        <v>1</v>
      </c>
      <c r="O781" s="37" cm="1">
        <f t="array" aca="1" ref="O781" ca="1">IF(ISBLANK($F781),"",INDEX(CVCompList[Debug/Tryout '[h']],_xlfn.XMATCH($F781,CVCompList[items],0)))*J781</f>
        <v>0</v>
      </c>
      <c r="P781" s="37" cm="1">
        <f t="array" aca="1" ref="P781" ca="1">IF(ISBLANK($F781),"",INDEX(CVCompList[Installation
'[h']],_xlfn.XMATCH($F781,CVCompList[items],0)))*J781</f>
        <v>1</v>
      </c>
      <c r="Q781" s="37" cm="1">
        <f t="array" ref="Q781">IF(ISBLANK($F781),"",INDEX(CVCompList[Start up @ Client '[h']],_xlfn.XMATCH($F781,CVCompList[items],0)))*K781</f>
        <v>0</v>
      </c>
      <c r="R781" s="37" cm="1">
        <f t="array" ref="R781">IF(ISBLANK($F781),"",INDEX(CVCompList[Materail
Rate
 '[$/qua']],_xlfn.XMATCH($F781,CVCompList[items],0)))</f>
        <v>310.35000000000002</v>
      </c>
      <c r="S781" s="33">
        <f ca="1">M781*Drivers!$D$3</f>
        <v>0</v>
      </c>
      <c r="T781" s="33">
        <f ca="1">N781*Drivers!$D$3</f>
        <v>65</v>
      </c>
      <c r="U781" s="33">
        <f ca="1">O781*Drivers!$D$3</f>
        <v>0</v>
      </c>
      <c r="V781" s="33">
        <f ca="1">P781*Drivers!$D$3</f>
        <v>65</v>
      </c>
      <c r="W781" s="33">
        <f>Q781*Drivers!$D$3</f>
        <v>0</v>
      </c>
      <c r="X781" s="33">
        <f ca="1">R781*J781</f>
        <v>310.35000000000002</v>
      </c>
      <c r="Y781" s="33">
        <f ca="1">SUM(S781:X781)</f>
        <v>440.35</v>
      </c>
      <c r="Z781">
        <f ca="1">S781*($L781+1)</f>
        <v>0</v>
      </c>
      <c r="AA781">
        <f ca="1">T781*($L781+1)</f>
        <v>94.25</v>
      </c>
      <c r="AB781">
        <f ca="1">U781*($L781+1)</f>
        <v>0</v>
      </c>
      <c r="AC781">
        <f ca="1">V781*($L781+1)</f>
        <v>94.25</v>
      </c>
      <c r="AD781">
        <f>W781*($L781+1)</f>
        <v>0</v>
      </c>
      <c r="AE781">
        <f ca="1">X781*(K781+1)</f>
        <v>387.9375</v>
      </c>
      <c r="AF781">
        <f ca="1">SUM(Z781:AE781)</f>
        <v>576.4375</v>
      </c>
    </row>
    <row r="782" spans="1:32" s="7" customFormat="1">
      <c r="B782" s="7" t="s">
        <v>3283</v>
      </c>
      <c r="C782" s="7">
        <v>1</v>
      </c>
      <c r="D782" s="7">
        <v>1</v>
      </c>
      <c r="K782" s="18"/>
      <c r="L782" s="18"/>
      <c r="M782" s="36">
        <f ca="1">SUM(M783:M783)</f>
        <v>0</v>
      </c>
      <c r="N782" s="36">
        <f ca="1">SUM(N783:N783)</f>
        <v>0</v>
      </c>
      <c r="O782" s="36">
        <f ca="1">SUM(O783:O783)</f>
        <v>0</v>
      </c>
      <c r="P782" s="36">
        <f ca="1">SUM(P783:P783)</f>
        <v>0</v>
      </c>
      <c r="Q782" s="36">
        <f>SUM(Q783:Q783)</f>
        <v>0</v>
      </c>
      <c r="R782" s="36"/>
      <c r="S782" s="35">
        <f t="shared" ref="S782:AF782" ca="1" si="508">SUM(S783:S783)</f>
        <v>0</v>
      </c>
      <c r="T782" s="35">
        <f t="shared" ca="1" si="508"/>
        <v>0</v>
      </c>
      <c r="U782" s="35">
        <f t="shared" ca="1" si="508"/>
        <v>0</v>
      </c>
      <c r="V782" s="35">
        <f t="shared" ca="1" si="508"/>
        <v>0</v>
      </c>
      <c r="W782" s="35">
        <f t="shared" si="508"/>
        <v>0</v>
      </c>
      <c r="X782" s="35">
        <f t="shared" ca="1" si="508"/>
        <v>0</v>
      </c>
      <c r="Y782" s="35">
        <f t="shared" ca="1" si="508"/>
        <v>0</v>
      </c>
      <c r="Z782" s="7">
        <f t="shared" ca="1" si="508"/>
        <v>0</v>
      </c>
      <c r="AA782" s="7">
        <f t="shared" ca="1" si="508"/>
        <v>0</v>
      </c>
      <c r="AB782" s="7">
        <f t="shared" ca="1" si="508"/>
        <v>0</v>
      </c>
      <c r="AC782" s="7">
        <f t="shared" ca="1" si="508"/>
        <v>0</v>
      </c>
      <c r="AD782" s="7">
        <f t="shared" si="508"/>
        <v>0</v>
      </c>
      <c r="AE782" s="7">
        <f t="shared" ca="1" si="508"/>
        <v>0</v>
      </c>
      <c r="AF782" s="7">
        <f t="shared" ca="1" si="508"/>
        <v>0</v>
      </c>
    </row>
    <row r="783" spans="1:32">
      <c r="A783" t="str" cm="1">
        <f t="array" ref="A783">IF(ISBLANK($F783),"",INDEX(CVCompList[ID],_xlfn.XMATCH($F783,CVCompList[items],0)))</f>
        <v>CE2835</v>
      </c>
      <c r="E783">
        <v>1</v>
      </c>
      <c r="F783" t="s">
        <v>3007</v>
      </c>
      <c r="G783">
        <v>1</v>
      </c>
      <c r="H783">
        <v>1</v>
      </c>
      <c r="I783">
        <f ca="1">IF(ISBLANK(G783),"",G783*OFFSET(I783,-E783,-6))</f>
        <v>1</v>
      </c>
      <c r="J783">
        <f ca="1">IF(ISBLANK(H783),"",H783*OFFSET(J783,-E783,-6))</f>
        <v>1</v>
      </c>
      <c r="K783" s="10">
        <f>Drivers!$B$11</f>
        <v>0.25</v>
      </c>
      <c r="L783" s="10">
        <f>Drivers!$B$12</f>
        <v>0.45</v>
      </c>
      <c r="M783" s="37" cm="1">
        <f t="array" aca="1" ref="M783" ca="1">IF(ISBLANK($F783),"",INDEX(CVCompList[Design
'[h']],_xlfn.XMATCH($F783,CVCompList[items],0)))*I783</f>
        <v>0</v>
      </c>
      <c r="N783" s="37" cm="1">
        <f t="array" aca="1" ref="N783" ca="1">IF(ISBLANK($F783),"",INDEX(CVCompList[Construction
'[h']],_xlfn.XMATCH($F783,CVCompList[items],0)))*J783</f>
        <v>0</v>
      </c>
      <c r="O783" s="37" cm="1">
        <f t="array" aca="1" ref="O783" ca="1">IF(ISBLANK($F783),"",INDEX(CVCompList[Debug/Tryout '[h']],_xlfn.XMATCH($F783,CVCompList[items],0)))*J783</f>
        <v>0</v>
      </c>
      <c r="P783" s="37" cm="1">
        <f t="array" aca="1" ref="P783" ca="1">IF(ISBLANK($F783),"",INDEX(CVCompList[Installation
'[h']],_xlfn.XMATCH($F783,CVCompList[items],0)))*J783</f>
        <v>0</v>
      </c>
      <c r="Q783" s="37" cm="1">
        <f t="array" ref="Q783">IF(ISBLANK($F783),"",INDEX(CVCompList[Start up @ Client '[h']],_xlfn.XMATCH($F783,CVCompList[items],0)))*K783</f>
        <v>0</v>
      </c>
      <c r="R783" s="37" cm="1">
        <f t="array" ref="R783">IF(ISBLANK($F783),"",INDEX(CVCompList[Materail
Rate
 '[$/qua']],_xlfn.XMATCH($F783,CVCompList[items],0)))</f>
        <v>0</v>
      </c>
      <c r="S783" s="33">
        <f ca="1">M783*Drivers!$D$3</f>
        <v>0</v>
      </c>
      <c r="T783" s="33">
        <f ca="1">N783*Drivers!$D$3</f>
        <v>0</v>
      </c>
      <c r="U783" s="33">
        <f ca="1">O783*Drivers!$D$3</f>
        <v>0</v>
      </c>
      <c r="V783" s="33">
        <f ca="1">P783*Drivers!$D$3</f>
        <v>0</v>
      </c>
      <c r="W783" s="33">
        <f>Q783*Drivers!$D$3</f>
        <v>0</v>
      </c>
      <c r="X783" s="33">
        <f ca="1">R783*J783</f>
        <v>0</v>
      </c>
      <c r="Y783" s="33">
        <f ca="1">SUM(S783:X783)</f>
        <v>0</v>
      </c>
      <c r="Z783">
        <f ca="1">S783*($L783+1)</f>
        <v>0</v>
      </c>
      <c r="AA783">
        <f ca="1">T783*($L783+1)</f>
        <v>0</v>
      </c>
      <c r="AB783">
        <f ca="1">U783*($L783+1)</f>
        <v>0</v>
      </c>
      <c r="AC783">
        <f ca="1">V783*($L783+1)</f>
        <v>0</v>
      </c>
      <c r="AD783">
        <f>W783*($L783+1)</f>
        <v>0</v>
      </c>
      <c r="AE783">
        <f ca="1">X783*(K783+1)</f>
        <v>0</v>
      </c>
      <c r="AF783">
        <f ca="1">SUM(Z783:AE783)</f>
        <v>0</v>
      </c>
    </row>
    <row r="784" spans="1:32" s="7" customFormat="1">
      <c r="B784" s="7" t="s">
        <v>3284</v>
      </c>
      <c r="C784" s="7">
        <v>1</v>
      </c>
      <c r="D784" s="7">
        <v>1</v>
      </c>
      <c r="K784" s="18"/>
      <c r="L784" s="18"/>
      <c r="M784" s="36">
        <f ca="1">SUM(M785:M785)</f>
        <v>0</v>
      </c>
      <c r="N784" s="36">
        <f ca="1">SUM(N785:N785)</f>
        <v>0</v>
      </c>
      <c r="O784" s="36">
        <f ca="1">SUM(O785:O785)</f>
        <v>0</v>
      </c>
      <c r="P784" s="36">
        <f ca="1">SUM(P785:P785)</f>
        <v>0</v>
      </c>
      <c r="Q784" s="36">
        <f>SUM(Q785:Q785)</f>
        <v>0</v>
      </c>
      <c r="R784" s="36"/>
      <c r="S784" s="35">
        <f t="shared" ref="S784:AF784" ca="1" si="509">SUM(S785:S785)</f>
        <v>0</v>
      </c>
      <c r="T784" s="35">
        <f t="shared" ca="1" si="509"/>
        <v>0</v>
      </c>
      <c r="U784" s="35">
        <f t="shared" ca="1" si="509"/>
        <v>0</v>
      </c>
      <c r="V784" s="35">
        <f t="shared" ca="1" si="509"/>
        <v>0</v>
      </c>
      <c r="W784" s="35">
        <f t="shared" si="509"/>
        <v>0</v>
      </c>
      <c r="X784" s="35">
        <f t="shared" ca="1" si="509"/>
        <v>160</v>
      </c>
      <c r="Y784" s="35">
        <f t="shared" ca="1" si="509"/>
        <v>160</v>
      </c>
      <c r="Z784" s="7">
        <f t="shared" ca="1" si="509"/>
        <v>0</v>
      </c>
      <c r="AA784" s="7">
        <f t="shared" ca="1" si="509"/>
        <v>0</v>
      </c>
      <c r="AB784" s="7">
        <f t="shared" ca="1" si="509"/>
        <v>0</v>
      </c>
      <c r="AC784" s="7">
        <f t="shared" ca="1" si="509"/>
        <v>0</v>
      </c>
      <c r="AD784" s="7">
        <f t="shared" si="509"/>
        <v>0</v>
      </c>
      <c r="AE784" s="7">
        <f t="shared" ca="1" si="509"/>
        <v>200</v>
      </c>
      <c r="AF784" s="7">
        <f t="shared" ca="1" si="509"/>
        <v>200</v>
      </c>
    </row>
    <row r="785" spans="1:32">
      <c r="A785" t="str" cm="1">
        <f t="array" ref="A785">IF(ISBLANK($F785),"",INDEX(CVCompList[ID],_xlfn.XMATCH($F785,CVCompList[items],0)))</f>
        <v>CE2780</v>
      </c>
      <c r="E785">
        <v>1</v>
      </c>
      <c r="F785" t="s">
        <v>2953</v>
      </c>
      <c r="G785">
        <v>1</v>
      </c>
      <c r="H785">
        <v>1</v>
      </c>
      <c r="I785">
        <f ca="1">IF(ISBLANK(G785),"",G785*OFFSET(I785,-E785,-6))</f>
        <v>1</v>
      </c>
      <c r="J785">
        <f ca="1">IF(ISBLANK(H785),"",H785*OFFSET(J785,-E785,-6))</f>
        <v>1</v>
      </c>
      <c r="K785" s="10">
        <f>Drivers!$B$11</f>
        <v>0.25</v>
      </c>
      <c r="L785" s="10">
        <f>Drivers!$B$12</f>
        <v>0.45</v>
      </c>
      <c r="M785" s="37" cm="1">
        <f t="array" aca="1" ref="M785" ca="1">IF(ISBLANK($F785),"",INDEX(CVCompList[Design
'[h']],_xlfn.XMATCH($F785,CVCompList[items],0)))*I785</f>
        <v>0</v>
      </c>
      <c r="N785" s="37" cm="1">
        <f t="array" aca="1" ref="N785" ca="1">IF(ISBLANK($F785),"",INDEX(CVCompList[Construction
'[h']],_xlfn.XMATCH($F785,CVCompList[items],0)))*J785</f>
        <v>0</v>
      </c>
      <c r="O785" s="37" cm="1">
        <f t="array" aca="1" ref="O785" ca="1">IF(ISBLANK($F785),"",INDEX(CVCompList[Debug/Tryout '[h']],_xlfn.XMATCH($F785,CVCompList[items],0)))*J785</f>
        <v>0</v>
      </c>
      <c r="P785" s="37" cm="1">
        <f t="array" aca="1" ref="P785" ca="1">IF(ISBLANK($F785),"",INDEX(CVCompList[Installation
'[h']],_xlfn.XMATCH($F785,CVCompList[items],0)))*J785</f>
        <v>0</v>
      </c>
      <c r="Q785" s="37" cm="1">
        <f t="array" ref="Q785">IF(ISBLANK($F785),"",INDEX(CVCompList[Start up @ Client '[h']],_xlfn.XMATCH($F785,CVCompList[items],0)))*K785</f>
        <v>0</v>
      </c>
      <c r="R785" s="37" cm="1">
        <f t="array" ref="R785">IF(ISBLANK($F785),"",INDEX(CVCompList[Materail
Rate
 '[$/qua']],_xlfn.XMATCH($F785,CVCompList[items],0)))</f>
        <v>160</v>
      </c>
      <c r="S785" s="33">
        <f ca="1">M785*Drivers!$D$3</f>
        <v>0</v>
      </c>
      <c r="T785" s="33">
        <f ca="1">N785*Drivers!$D$3</f>
        <v>0</v>
      </c>
      <c r="U785" s="33">
        <f ca="1">O785*Drivers!$D$3</f>
        <v>0</v>
      </c>
      <c r="V785" s="33">
        <f ca="1">P785*Drivers!$D$3</f>
        <v>0</v>
      </c>
      <c r="W785" s="33">
        <f>Q785*Drivers!$D$3</f>
        <v>0</v>
      </c>
      <c r="X785" s="33">
        <f ca="1">R785*J785</f>
        <v>160</v>
      </c>
      <c r="Y785" s="33">
        <f ca="1">SUM(S785:X785)</f>
        <v>160</v>
      </c>
      <c r="Z785">
        <f ca="1">S785*($L785+1)</f>
        <v>0</v>
      </c>
      <c r="AA785">
        <f ca="1">T785*($L785+1)</f>
        <v>0</v>
      </c>
      <c r="AB785">
        <f ca="1">U785*($L785+1)</f>
        <v>0</v>
      </c>
      <c r="AC785">
        <f ca="1">V785*($L785+1)</f>
        <v>0</v>
      </c>
      <c r="AD785">
        <f>W785*($L785+1)</f>
        <v>0</v>
      </c>
      <c r="AE785">
        <f ca="1">X785*(K785+1)</f>
        <v>200</v>
      </c>
      <c r="AF785">
        <f ca="1">SUM(Z785:AE785)</f>
        <v>200</v>
      </c>
    </row>
    <row r="786" spans="1:32" s="7" customFormat="1">
      <c r="B786" s="7" t="s">
        <v>3285</v>
      </c>
      <c r="C786" s="7">
        <v>1</v>
      </c>
      <c r="D786" s="7">
        <v>1</v>
      </c>
      <c r="K786" s="18"/>
      <c r="L786" s="18"/>
      <c r="M786" s="36">
        <f ca="1">SUM(M787:M787)</f>
        <v>0</v>
      </c>
      <c r="N786" s="36">
        <f ca="1">SUM(N787:N787)</f>
        <v>0</v>
      </c>
      <c r="O786" s="36">
        <f ca="1">SUM(O787:O787)</f>
        <v>0</v>
      </c>
      <c r="P786" s="36">
        <f ca="1">SUM(P787:P787)</f>
        <v>0</v>
      </c>
      <c r="Q786" s="36">
        <f>SUM(Q787:Q787)</f>
        <v>0</v>
      </c>
      <c r="R786" s="36"/>
      <c r="S786" s="35">
        <f t="shared" ref="S786:AF786" ca="1" si="510">SUM(S787:S787)</f>
        <v>0</v>
      </c>
      <c r="T786" s="35">
        <f t="shared" ca="1" si="510"/>
        <v>0</v>
      </c>
      <c r="U786" s="35">
        <f t="shared" ca="1" si="510"/>
        <v>0</v>
      </c>
      <c r="V786" s="35">
        <f t="shared" ca="1" si="510"/>
        <v>0</v>
      </c>
      <c r="W786" s="35">
        <f t="shared" si="510"/>
        <v>0</v>
      </c>
      <c r="X786" s="35">
        <f t="shared" ca="1" si="510"/>
        <v>400</v>
      </c>
      <c r="Y786" s="35">
        <f t="shared" ca="1" si="510"/>
        <v>400</v>
      </c>
      <c r="Z786" s="7">
        <f t="shared" ca="1" si="510"/>
        <v>0</v>
      </c>
      <c r="AA786" s="7">
        <f t="shared" ca="1" si="510"/>
        <v>0</v>
      </c>
      <c r="AB786" s="7">
        <f t="shared" ca="1" si="510"/>
        <v>0</v>
      </c>
      <c r="AC786" s="7">
        <f t="shared" ca="1" si="510"/>
        <v>0</v>
      </c>
      <c r="AD786" s="7">
        <f t="shared" si="510"/>
        <v>0</v>
      </c>
      <c r="AE786" s="7">
        <f t="shared" ca="1" si="510"/>
        <v>500</v>
      </c>
      <c r="AF786" s="7">
        <f t="shared" ca="1" si="510"/>
        <v>500</v>
      </c>
    </row>
    <row r="787" spans="1:32">
      <c r="A787" t="str" cm="1">
        <f t="array" ref="A787">IF(ISBLANK($F787),"",INDEX(CVCompList[ID],_xlfn.XMATCH($F787,CVCompList[items],0)))</f>
        <v>CE2845</v>
      </c>
      <c r="E787">
        <v>1</v>
      </c>
      <c r="F787" t="s">
        <v>3017</v>
      </c>
      <c r="G787">
        <v>1</v>
      </c>
      <c r="H787">
        <v>1</v>
      </c>
      <c r="I787">
        <f ca="1">IF(ISBLANK(G787),"",G787*OFFSET(I787,-E787,-6))</f>
        <v>1</v>
      </c>
      <c r="J787">
        <f ca="1">IF(ISBLANK(H787),"",H787*OFFSET(J787,-E787,-6))</f>
        <v>1</v>
      </c>
      <c r="K787" s="10">
        <f>Drivers!$B$11</f>
        <v>0.25</v>
      </c>
      <c r="L787" s="10">
        <f>Drivers!$B$12</f>
        <v>0.45</v>
      </c>
      <c r="M787" s="37" cm="1">
        <f t="array" aca="1" ref="M787" ca="1">IF(ISBLANK($F787),"",INDEX(CVCompList[Design
'[h']],_xlfn.XMATCH($F787,CVCompList[items],0)))*I787</f>
        <v>0</v>
      </c>
      <c r="N787" s="37" cm="1">
        <f t="array" aca="1" ref="N787" ca="1">IF(ISBLANK($F787),"",INDEX(CVCompList[Construction
'[h']],_xlfn.XMATCH($F787,CVCompList[items],0)))*J787</f>
        <v>0</v>
      </c>
      <c r="O787" s="37" cm="1">
        <f t="array" aca="1" ref="O787" ca="1">IF(ISBLANK($F787),"",INDEX(CVCompList[Debug/Tryout '[h']],_xlfn.XMATCH($F787,CVCompList[items],0)))*J787</f>
        <v>0</v>
      </c>
      <c r="P787" s="37" cm="1">
        <f t="array" aca="1" ref="P787" ca="1">IF(ISBLANK($F787),"",INDEX(CVCompList[Installation
'[h']],_xlfn.XMATCH($F787,CVCompList[items],0)))*J787</f>
        <v>0</v>
      </c>
      <c r="Q787" s="37" cm="1">
        <f t="array" ref="Q787">IF(ISBLANK($F787),"",INDEX(CVCompList[Start up @ Client '[h']],_xlfn.XMATCH($F787,CVCompList[items],0)))*K787</f>
        <v>0</v>
      </c>
      <c r="R787" s="37" cm="1">
        <f t="array" ref="R787">IF(ISBLANK($F787),"",INDEX(CVCompList[Materail
Rate
 '[$/qua']],_xlfn.XMATCH($F787,CVCompList[items],0)))</f>
        <v>400</v>
      </c>
      <c r="S787" s="33">
        <f ca="1">M787*Drivers!$D$3</f>
        <v>0</v>
      </c>
      <c r="T787" s="33">
        <f ca="1">N787*Drivers!$D$3</f>
        <v>0</v>
      </c>
      <c r="U787" s="33">
        <f ca="1">O787*Drivers!$D$3</f>
        <v>0</v>
      </c>
      <c r="V787" s="33">
        <f ca="1">P787*Drivers!$D$3</f>
        <v>0</v>
      </c>
      <c r="W787" s="33">
        <f>Q787*Drivers!$D$3</f>
        <v>0</v>
      </c>
      <c r="X787" s="33">
        <f ca="1">R787*J787</f>
        <v>400</v>
      </c>
      <c r="Y787" s="33">
        <f ca="1">SUM(S787:X787)</f>
        <v>400</v>
      </c>
      <c r="Z787">
        <f ca="1">S787*($L787+1)</f>
        <v>0</v>
      </c>
      <c r="AA787">
        <f ca="1">T787*($L787+1)</f>
        <v>0</v>
      </c>
      <c r="AB787">
        <f ca="1">U787*($L787+1)</f>
        <v>0</v>
      </c>
      <c r="AC787">
        <f ca="1">V787*($L787+1)</f>
        <v>0</v>
      </c>
      <c r="AD787">
        <f>W787*($L787+1)</f>
        <v>0</v>
      </c>
      <c r="AE787">
        <f ca="1">X787*(K787+1)</f>
        <v>500</v>
      </c>
      <c r="AF787">
        <f ca="1">SUM(Z787:AE787)</f>
        <v>500</v>
      </c>
    </row>
    <row r="788" spans="1:32" s="7" customFormat="1">
      <c r="B788" s="7" t="s">
        <v>3286</v>
      </c>
      <c r="C788" s="7">
        <v>1</v>
      </c>
      <c r="D788" s="7">
        <v>1</v>
      </c>
      <c r="K788" s="18"/>
      <c r="L788" s="18"/>
      <c r="M788" s="36">
        <f ca="1">SUM(M789:M789)</f>
        <v>0</v>
      </c>
      <c r="N788" s="36">
        <f ca="1">SUM(N789:N789)</f>
        <v>0.5</v>
      </c>
      <c r="O788" s="36">
        <f ca="1">SUM(O789:O789)</f>
        <v>0</v>
      </c>
      <c r="P788" s="36">
        <f ca="1">SUM(P789:P789)</f>
        <v>0.5</v>
      </c>
      <c r="Q788" s="36">
        <f>SUM(Q789:Q789)</f>
        <v>0</v>
      </c>
      <c r="R788" s="36"/>
      <c r="S788" s="35">
        <f t="shared" ref="S788:AF788" ca="1" si="511">SUM(S789:S789)</f>
        <v>0</v>
      </c>
      <c r="T788" s="35">
        <f t="shared" ca="1" si="511"/>
        <v>32.5</v>
      </c>
      <c r="U788" s="35">
        <f t="shared" ca="1" si="511"/>
        <v>0</v>
      </c>
      <c r="V788" s="35">
        <f t="shared" ca="1" si="511"/>
        <v>32.5</v>
      </c>
      <c r="W788" s="35">
        <f t="shared" si="511"/>
        <v>0</v>
      </c>
      <c r="X788" s="35">
        <f t="shared" ca="1" si="511"/>
        <v>28.17</v>
      </c>
      <c r="Y788" s="35">
        <f t="shared" ca="1" si="511"/>
        <v>93.17</v>
      </c>
      <c r="Z788" s="7">
        <f t="shared" ca="1" si="511"/>
        <v>0</v>
      </c>
      <c r="AA788" s="7">
        <f t="shared" ca="1" si="511"/>
        <v>47.125</v>
      </c>
      <c r="AB788" s="7">
        <f t="shared" ca="1" si="511"/>
        <v>0</v>
      </c>
      <c r="AC788" s="7">
        <f t="shared" ca="1" si="511"/>
        <v>47.125</v>
      </c>
      <c r="AD788" s="7">
        <f t="shared" si="511"/>
        <v>0</v>
      </c>
      <c r="AE788" s="7">
        <f t="shared" ca="1" si="511"/>
        <v>35.212500000000006</v>
      </c>
      <c r="AF788" s="7">
        <f t="shared" ca="1" si="511"/>
        <v>129.46250000000001</v>
      </c>
    </row>
    <row r="789" spans="1:32">
      <c r="A789" t="str" cm="1">
        <f t="array" ref="A789">IF(ISBLANK($F789),"",INDEX(CVCompList[ID],_xlfn.XMATCH($F789,CVCompList[items],0)))</f>
        <v>CE2855</v>
      </c>
      <c r="E789">
        <v>1</v>
      </c>
      <c r="F789" t="s">
        <v>3027</v>
      </c>
      <c r="G789">
        <v>1</v>
      </c>
      <c r="H789">
        <v>1</v>
      </c>
      <c r="I789">
        <f ca="1">IF(ISBLANK(G789),"",G789*OFFSET(I789,-E789,-6))</f>
        <v>1</v>
      </c>
      <c r="J789">
        <f ca="1">IF(ISBLANK(H789),"",H789*OFFSET(J789,-E789,-6))</f>
        <v>1</v>
      </c>
      <c r="K789" s="10">
        <f>Drivers!$B$11</f>
        <v>0.25</v>
      </c>
      <c r="L789" s="10">
        <f>Drivers!$B$12</f>
        <v>0.45</v>
      </c>
      <c r="M789" s="37" cm="1">
        <f t="array" aca="1" ref="M789" ca="1">IF(ISBLANK($F789),"",INDEX(CVCompList[Design
'[h']],_xlfn.XMATCH($F789,CVCompList[items],0)))*I789</f>
        <v>0</v>
      </c>
      <c r="N789" s="37" cm="1">
        <f t="array" aca="1" ref="N789" ca="1">IF(ISBLANK($F789),"",INDEX(CVCompList[Construction
'[h']],_xlfn.XMATCH($F789,CVCompList[items],0)))*J789</f>
        <v>0.5</v>
      </c>
      <c r="O789" s="37" cm="1">
        <f t="array" aca="1" ref="O789" ca="1">IF(ISBLANK($F789),"",INDEX(CVCompList[Debug/Tryout '[h']],_xlfn.XMATCH($F789,CVCompList[items],0)))*J789</f>
        <v>0</v>
      </c>
      <c r="P789" s="37" cm="1">
        <f t="array" aca="1" ref="P789" ca="1">IF(ISBLANK($F789),"",INDEX(CVCompList[Installation
'[h']],_xlfn.XMATCH($F789,CVCompList[items],0)))*J789</f>
        <v>0.5</v>
      </c>
      <c r="Q789" s="37" cm="1">
        <f t="array" ref="Q789">IF(ISBLANK($F789),"",INDEX(CVCompList[Start up @ Client '[h']],_xlfn.XMATCH($F789,CVCompList[items],0)))*K789</f>
        <v>0</v>
      </c>
      <c r="R789" s="37" cm="1">
        <f t="array" ref="R789">IF(ISBLANK($F789),"",INDEX(CVCompList[Materail
Rate
 '[$/qua']],_xlfn.XMATCH($F789,CVCompList[items],0)))</f>
        <v>28.17</v>
      </c>
      <c r="S789" s="33">
        <f ca="1">M789*Drivers!$D$3</f>
        <v>0</v>
      </c>
      <c r="T789" s="33">
        <f ca="1">N789*Drivers!$D$3</f>
        <v>32.5</v>
      </c>
      <c r="U789" s="33">
        <f ca="1">O789*Drivers!$D$3</f>
        <v>0</v>
      </c>
      <c r="V789" s="33">
        <f ca="1">P789*Drivers!$D$3</f>
        <v>32.5</v>
      </c>
      <c r="W789" s="33">
        <f>Q789*Drivers!$D$3</f>
        <v>0</v>
      </c>
      <c r="X789" s="33">
        <f ca="1">R789*J789</f>
        <v>28.17</v>
      </c>
      <c r="Y789" s="33">
        <f ca="1">SUM(S789:X789)</f>
        <v>93.17</v>
      </c>
      <c r="Z789">
        <f ca="1">S789*($L789+1)</f>
        <v>0</v>
      </c>
      <c r="AA789">
        <f ca="1">T789*($L789+1)</f>
        <v>47.125</v>
      </c>
      <c r="AB789">
        <f ca="1">U789*($L789+1)</f>
        <v>0</v>
      </c>
      <c r="AC789">
        <f ca="1">V789*($L789+1)</f>
        <v>47.125</v>
      </c>
      <c r="AD789">
        <f>W789*($L789+1)</f>
        <v>0</v>
      </c>
      <c r="AE789">
        <f ca="1">X789*(K789+1)</f>
        <v>35.212500000000006</v>
      </c>
      <c r="AF789">
        <f ca="1">SUM(Z789:AE789)</f>
        <v>129.46250000000001</v>
      </c>
    </row>
    <row r="790" spans="1:32" s="7" customFormat="1">
      <c r="B790" s="7" t="s">
        <v>3287</v>
      </c>
      <c r="C790" s="7">
        <v>1</v>
      </c>
      <c r="D790" s="7">
        <v>1</v>
      </c>
      <c r="K790" s="18"/>
      <c r="L790" s="18"/>
      <c r="M790" s="36">
        <f ca="1">SUM(M791:M791)</f>
        <v>0</v>
      </c>
      <c r="N790" s="36">
        <f ca="1">SUM(N791:N791)</f>
        <v>0.5</v>
      </c>
      <c r="O790" s="36">
        <f ca="1">SUM(O791:O791)</f>
        <v>0</v>
      </c>
      <c r="P790" s="36">
        <f ca="1">SUM(P791:P791)</f>
        <v>0.5</v>
      </c>
      <c r="Q790" s="36">
        <f>SUM(Q791:Q791)</f>
        <v>0</v>
      </c>
      <c r="R790" s="36"/>
      <c r="S790" s="35">
        <f t="shared" ref="S790:AF790" ca="1" si="512">SUM(S791:S791)</f>
        <v>0</v>
      </c>
      <c r="T790" s="35">
        <f t="shared" ca="1" si="512"/>
        <v>32.5</v>
      </c>
      <c r="U790" s="35">
        <f t="shared" ca="1" si="512"/>
        <v>0</v>
      </c>
      <c r="V790" s="35">
        <f t="shared" ca="1" si="512"/>
        <v>32.5</v>
      </c>
      <c r="W790" s="35">
        <f t="shared" si="512"/>
        <v>0</v>
      </c>
      <c r="X790" s="35">
        <f t="shared" ca="1" si="512"/>
        <v>149.68</v>
      </c>
      <c r="Y790" s="35">
        <f t="shared" ca="1" si="512"/>
        <v>214.68</v>
      </c>
      <c r="Z790" s="7">
        <f t="shared" ca="1" si="512"/>
        <v>0</v>
      </c>
      <c r="AA790" s="7">
        <f t="shared" ca="1" si="512"/>
        <v>47.125</v>
      </c>
      <c r="AB790" s="7">
        <f t="shared" ca="1" si="512"/>
        <v>0</v>
      </c>
      <c r="AC790" s="7">
        <f t="shared" ca="1" si="512"/>
        <v>47.125</v>
      </c>
      <c r="AD790" s="7">
        <f t="shared" si="512"/>
        <v>0</v>
      </c>
      <c r="AE790" s="7">
        <f t="shared" ca="1" si="512"/>
        <v>187.10000000000002</v>
      </c>
      <c r="AF790" s="7">
        <f t="shared" ca="1" si="512"/>
        <v>281.35000000000002</v>
      </c>
    </row>
    <row r="791" spans="1:32">
      <c r="A791" t="str" cm="1">
        <f t="array" ref="A791">IF(ISBLANK($F791),"",INDEX(CVCompList[ID],_xlfn.XMATCH($F791,CVCompList[items],0)))</f>
        <v>CE2857</v>
      </c>
      <c r="E791">
        <v>1</v>
      </c>
      <c r="F791" t="s">
        <v>3029</v>
      </c>
      <c r="G791">
        <v>1</v>
      </c>
      <c r="H791">
        <v>1</v>
      </c>
      <c r="I791">
        <f ca="1">IF(ISBLANK(G791),"",G791*OFFSET(I791,-E791,-6))</f>
        <v>1</v>
      </c>
      <c r="J791">
        <f ca="1">IF(ISBLANK(H791),"",H791*OFFSET(J791,-E791,-6))</f>
        <v>1</v>
      </c>
      <c r="K791" s="10">
        <f>Drivers!$B$11</f>
        <v>0.25</v>
      </c>
      <c r="L791" s="10">
        <f>Drivers!$B$12</f>
        <v>0.45</v>
      </c>
      <c r="M791" s="37" cm="1">
        <f t="array" aca="1" ref="M791" ca="1">IF(ISBLANK($F791),"",INDEX(CVCompList[Design
'[h']],_xlfn.XMATCH($F791,CVCompList[items],0)))*I791</f>
        <v>0</v>
      </c>
      <c r="N791" s="37" cm="1">
        <f t="array" aca="1" ref="N791" ca="1">IF(ISBLANK($F791),"",INDEX(CVCompList[Construction
'[h']],_xlfn.XMATCH($F791,CVCompList[items],0)))*J791</f>
        <v>0.5</v>
      </c>
      <c r="O791" s="37" cm="1">
        <f t="array" aca="1" ref="O791" ca="1">IF(ISBLANK($F791),"",INDEX(CVCompList[Debug/Tryout '[h']],_xlfn.XMATCH($F791,CVCompList[items],0)))*J791</f>
        <v>0</v>
      </c>
      <c r="P791" s="37" cm="1">
        <f t="array" aca="1" ref="P791" ca="1">IF(ISBLANK($F791),"",INDEX(CVCompList[Installation
'[h']],_xlfn.XMATCH($F791,CVCompList[items],0)))*J791</f>
        <v>0.5</v>
      </c>
      <c r="Q791" s="37" cm="1">
        <f t="array" ref="Q791">IF(ISBLANK($F791),"",INDEX(CVCompList[Start up @ Client '[h']],_xlfn.XMATCH($F791,CVCompList[items],0)))*K791</f>
        <v>0</v>
      </c>
      <c r="R791" s="37" cm="1">
        <f t="array" ref="R791">IF(ISBLANK($F791),"",INDEX(CVCompList[Materail
Rate
 '[$/qua']],_xlfn.XMATCH($F791,CVCompList[items],0)))</f>
        <v>149.68</v>
      </c>
      <c r="S791" s="33">
        <f ca="1">M791*Drivers!$D$3</f>
        <v>0</v>
      </c>
      <c r="T791" s="33">
        <f ca="1">N791*Drivers!$D$3</f>
        <v>32.5</v>
      </c>
      <c r="U791" s="33">
        <f ca="1">O791*Drivers!$D$3</f>
        <v>0</v>
      </c>
      <c r="V791" s="33">
        <f ca="1">P791*Drivers!$D$3</f>
        <v>32.5</v>
      </c>
      <c r="W791" s="33">
        <f>Q791*Drivers!$D$3</f>
        <v>0</v>
      </c>
      <c r="X791" s="33">
        <f ca="1">R791*J791</f>
        <v>149.68</v>
      </c>
      <c r="Y791" s="33">
        <f ca="1">SUM(S791:X791)</f>
        <v>214.68</v>
      </c>
      <c r="Z791">
        <f ca="1">S791*($L791+1)</f>
        <v>0</v>
      </c>
      <c r="AA791">
        <f ca="1">T791*($L791+1)</f>
        <v>47.125</v>
      </c>
      <c r="AB791">
        <f ca="1">U791*($L791+1)</f>
        <v>0</v>
      </c>
      <c r="AC791">
        <f ca="1">V791*($L791+1)</f>
        <v>47.125</v>
      </c>
      <c r="AD791">
        <f>W791*($L791+1)</f>
        <v>0</v>
      </c>
      <c r="AE791">
        <f ca="1">X791*(K791+1)</f>
        <v>187.10000000000002</v>
      </c>
      <c r="AF791">
        <f ca="1">SUM(Z791:AE791)</f>
        <v>281.35000000000002</v>
      </c>
    </row>
    <row r="792" spans="1:32" s="7" customFormat="1">
      <c r="B792" s="7" t="s">
        <v>3288</v>
      </c>
      <c r="C792" s="7">
        <v>1</v>
      </c>
      <c r="D792" s="7">
        <v>1</v>
      </c>
      <c r="K792" s="18"/>
      <c r="L792" s="18"/>
      <c r="M792" s="36">
        <f ca="1">SUM(M793:M793)</f>
        <v>0</v>
      </c>
      <c r="N792" s="36">
        <f ca="1">SUM(N793:N793)</f>
        <v>0.6</v>
      </c>
      <c r="O792" s="36">
        <f ca="1">SUM(O793:O793)</f>
        <v>0</v>
      </c>
      <c r="P792" s="36">
        <f ca="1">SUM(P793:P793)</f>
        <v>0.6</v>
      </c>
      <c r="Q792" s="36">
        <f>SUM(Q793:Q793)</f>
        <v>0</v>
      </c>
      <c r="R792" s="36"/>
      <c r="S792" s="35">
        <f t="shared" ref="S792:AF792" ca="1" si="513">SUM(S793:S793)</f>
        <v>0</v>
      </c>
      <c r="T792" s="35">
        <f t="shared" ca="1" si="513"/>
        <v>39</v>
      </c>
      <c r="U792" s="35">
        <f t="shared" ca="1" si="513"/>
        <v>0</v>
      </c>
      <c r="V792" s="35">
        <f t="shared" ca="1" si="513"/>
        <v>39</v>
      </c>
      <c r="W792" s="35">
        <f t="shared" si="513"/>
        <v>0</v>
      </c>
      <c r="X792" s="35">
        <f t="shared" ca="1" si="513"/>
        <v>11.86</v>
      </c>
      <c r="Y792" s="35">
        <f t="shared" ca="1" si="513"/>
        <v>89.86</v>
      </c>
      <c r="Z792" s="7">
        <f t="shared" ca="1" si="513"/>
        <v>0</v>
      </c>
      <c r="AA792" s="7">
        <f t="shared" ca="1" si="513"/>
        <v>56.55</v>
      </c>
      <c r="AB792" s="7">
        <f t="shared" ca="1" si="513"/>
        <v>0</v>
      </c>
      <c r="AC792" s="7">
        <f t="shared" ca="1" si="513"/>
        <v>56.55</v>
      </c>
      <c r="AD792" s="7">
        <f t="shared" si="513"/>
        <v>0</v>
      </c>
      <c r="AE792" s="7">
        <f t="shared" ca="1" si="513"/>
        <v>14.824999999999999</v>
      </c>
      <c r="AF792" s="7">
        <f t="shared" ca="1" si="513"/>
        <v>127.925</v>
      </c>
    </row>
    <row r="793" spans="1:32">
      <c r="A793" t="str" cm="1">
        <f t="array" ref="A793">IF(ISBLANK($F793),"",INDEX(CVCompList[ID],_xlfn.XMATCH($F793,CVCompList[items],0)))</f>
        <v>CE2843</v>
      </c>
      <c r="E793">
        <v>1</v>
      </c>
      <c r="F793" t="s">
        <v>3015</v>
      </c>
      <c r="G793">
        <v>1</v>
      </c>
      <c r="H793">
        <v>1</v>
      </c>
      <c r="I793">
        <f ca="1">IF(ISBLANK(G793),"",G793*OFFSET(I793,-E793,-6))</f>
        <v>1</v>
      </c>
      <c r="J793">
        <f ca="1">IF(ISBLANK(H793),"",H793*OFFSET(J793,-E793,-6))</f>
        <v>1</v>
      </c>
      <c r="K793" s="10">
        <f>Drivers!$B$11</f>
        <v>0.25</v>
      </c>
      <c r="L793" s="10">
        <f>Drivers!$B$12</f>
        <v>0.45</v>
      </c>
      <c r="M793" s="37" cm="1">
        <f t="array" aca="1" ref="M793" ca="1">IF(ISBLANK($F793),"",INDEX(CVCompList[Design
'[h']],_xlfn.XMATCH($F793,CVCompList[items],0)))*I793</f>
        <v>0</v>
      </c>
      <c r="N793" s="37" cm="1">
        <f t="array" aca="1" ref="N793" ca="1">IF(ISBLANK($F793),"",INDEX(CVCompList[Construction
'[h']],_xlfn.XMATCH($F793,CVCompList[items],0)))*J793</f>
        <v>0.6</v>
      </c>
      <c r="O793" s="37" cm="1">
        <f t="array" aca="1" ref="O793" ca="1">IF(ISBLANK($F793),"",INDEX(CVCompList[Debug/Tryout '[h']],_xlfn.XMATCH($F793,CVCompList[items],0)))*J793</f>
        <v>0</v>
      </c>
      <c r="P793" s="37" cm="1">
        <f t="array" aca="1" ref="P793" ca="1">IF(ISBLANK($F793),"",INDEX(CVCompList[Installation
'[h']],_xlfn.XMATCH($F793,CVCompList[items],0)))*J793</f>
        <v>0.6</v>
      </c>
      <c r="Q793" s="37" cm="1">
        <f t="array" ref="Q793">IF(ISBLANK($F793),"",INDEX(CVCompList[Start up @ Client '[h']],_xlfn.XMATCH($F793,CVCompList[items],0)))*K793</f>
        <v>0</v>
      </c>
      <c r="R793" s="37" cm="1">
        <f t="array" ref="R793">IF(ISBLANK($F793),"",INDEX(CVCompList[Materail
Rate
 '[$/qua']],_xlfn.XMATCH($F793,CVCompList[items],0)))</f>
        <v>11.86</v>
      </c>
      <c r="S793" s="33">
        <f ca="1">M793*Drivers!$D$3</f>
        <v>0</v>
      </c>
      <c r="T793" s="33">
        <f ca="1">N793*Drivers!$D$3</f>
        <v>39</v>
      </c>
      <c r="U793" s="33">
        <f ca="1">O793*Drivers!$D$3</f>
        <v>0</v>
      </c>
      <c r="V793" s="33">
        <f ca="1">P793*Drivers!$D$3</f>
        <v>39</v>
      </c>
      <c r="W793" s="33">
        <f>Q793*Drivers!$D$3</f>
        <v>0</v>
      </c>
      <c r="X793" s="33">
        <f ca="1">R793*J793</f>
        <v>11.86</v>
      </c>
      <c r="Y793" s="33">
        <f ca="1">SUM(S793:X793)</f>
        <v>89.86</v>
      </c>
      <c r="Z793">
        <f ca="1">S793*($L793+1)</f>
        <v>0</v>
      </c>
      <c r="AA793">
        <f ca="1">T793*($L793+1)</f>
        <v>56.55</v>
      </c>
      <c r="AB793">
        <f ca="1">U793*($L793+1)</f>
        <v>0</v>
      </c>
      <c r="AC793">
        <f ca="1">V793*($L793+1)</f>
        <v>56.55</v>
      </c>
      <c r="AD793">
        <f>W793*($L793+1)</f>
        <v>0</v>
      </c>
      <c r="AE793">
        <f ca="1">X793*(K793+1)</f>
        <v>14.824999999999999</v>
      </c>
      <c r="AF793">
        <f ca="1">SUM(Z793:AE793)</f>
        <v>127.925</v>
      </c>
    </row>
    <row r="794" spans="1:32" s="7" customFormat="1">
      <c r="B794" s="7" t="s">
        <v>3289</v>
      </c>
      <c r="C794" s="7">
        <v>1</v>
      </c>
      <c r="D794" s="7">
        <v>1</v>
      </c>
      <c r="K794" s="18"/>
      <c r="L794" s="18"/>
      <c r="M794" s="36">
        <f ca="1">SUM(M795:M795)</f>
        <v>0</v>
      </c>
      <c r="N794" s="36">
        <f ca="1">SUM(N795:N795)</f>
        <v>0.5</v>
      </c>
      <c r="O794" s="36">
        <f ca="1">SUM(O795:O795)</f>
        <v>0</v>
      </c>
      <c r="P794" s="36">
        <f ca="1">SUM(P795:P795)</f>
        <v>0.5</v>
      </c>
      <c r="Q794" s="36">
        <f>SUM(Q795:Q795)</f>
        <v>0</v>
      </c>
      <c r="R794" s="36"/>
      <c r="S794" s="35">
        <f t="shared" ref="S794:AF794" ca="1" si="514">SUM(S795:S795)</f>
        <v>0</v>
      </c>
      <c r="T794" s="35">
        <f t="shared" ca="1" si="514"/>
        <v>32.5</v>
      </c>
      <c r="U794" s="35">
        <f t="shared" ca="1" si="514"/>
        <v>0</v>
      </c>
      <c r="V794" s="35">
        <f t="shared" ca="1" si="514"/>
        <v>32.5</v>
      </c>
      <c r="W794" s="35">
        <f t="shared" si="514"/>
        <v>0</v>
      </c>
      <c r="X794" s="35">
        <f t="shared" ca="1" si="514"/>
        <v>27.67</v>
      </c>
      <c r="Y794" s="35">
        <f t="shared" ca="1" si="514"/>
        <v>92.67</v>
      </c>
      <c r="Z794" s="7">
        <f t="shared" ca="1" si="514"/>
        <v>0</v>
      </c>
      <c r="AA794" s="7">
        <f t="shared" ca="1" si="514"/>
        <v>47.125</v>
      </c>
      <c r="AB794" s="7">
        <f t="shared" ca="1" si="514"/>
        <v>0</v>
      </c>
      <c r="AC794" s="7">
        <f t="shared" ca="1" si="514"/>
        <v>47.125</v>
      </c>
      <c r="AD794" s="7">
        <f t="shared" si="514"/>
        <v>0</v>
      </c>
      <c r="AE794" s="7">
        <f t="shared" ca="1" si="514"/>
        <v>34.587500000000006</v>
      </c>
      <c r="AF794" s="7">
        <f t="shared" ca="1" si="514"/>
        <v>128.83750000000001</v>
      </c>
    </row>
    <row r="795" spans="1:32">
      <c r="A795" t="str" cm="1">
        <f t="array" ref="A795">IF(ISBLANK($F795),"",INDEX(CVCompList[ID],_xlfn.XMATCH($F795,CVCompList[items],0)))</f>
        <v>CE2858</v>
      </c>
      <c r="E795">
        <v>1</v>
      </c>
      <c r="F795" t="s">
        <v>3030</v>
      </c>
      <c r="G795">
        <v>1</v>
      </c>
      <c r="H795">
        <v>1</v>
      </c>
      <c r="I795">
        <f ca="1">IF(ISBLANK(G795),"",G795*OFFSET(I795,-E795,-6))</f>
        <v>1</v>
      </c>
      <c r="J795">
        <f ca="1">IF(ISBLANK(H795),"",H795*OFFSET(J795,-E795,-6))</f>
        <v>1</v>
      </c>
      <c r="K795" s="10">
        <f>Drivers!$B$11</f>
        <v>0.25</v>
      </c>
      <c r="L795" s="10">
        <f>Drivers!$B$12</f>
        <v>0.45</v>
      </c>
      <c r="M795" s="37" cm="1">
        <f t="array" aca="1" ref="M795" ca="1">IF(ISBLANK($F795),"",INDEX(CVCompList[Design
'[h']],_xlfn.XMATCH($F795,CVCompList[items],0)))*I795</f>
        <v>0</v>
      </c>
      <c r="N795" s="37" cm="1">
        <f t="array" aca="1" ref="N795" ca="1">IF(ISBLANK($F795),"",INDEX(CVCompList[Construction
'[h']],_xlfn.XMATCH($F795,CVCompList[items],0)))*J795</f>
        <v>0.5</v>
      </c>
      <c r="O795" s="37" cm="1">
        <f t="array" aca="1" ref="O795" ca="1">IF(ISBLANK($F795),"",INDEX(CVCompList[Debug/Tryout '[h']],_xlfn.XMATCH($F795,CVCompList[items],0)))*J795</f>
        <v>0</v>
      </c>
      <c r="P795" s="37" cm="1">
        <f t="array" aca="1" ref="P795" ca="1">IF(ISBLANK($F795),"",INDEX(CVCompList[Installation
'[h']],_xlfn.XMATCH($F795,CVCompList[items],0)))*J795</f>
        <v>0.5</v>
      </c>
      <c r="Q795" s="37" cm="1">
        <f t="array" ref="Q795">IF(ISBLANK($F795),"",INDEX(CVCompList[Start up @ Client '[h']],_xlfn.XMATCH($F795,CVCompList[items],0)))*K795</f>
        <v>0</v>
      </c>
      <c r="R795" s="37" cm="1">
        <f t="array" ref="R795">IF(ISBLANK($F795),"",INDEX(CVCompList[Materail
Rate
 '[$/qua']],_xlfn.XMATCH($F795,CVCompList[items],0)))</f>
        <v>27.67</v>
      </c>
      <c r="S795" s="33">
        <f ca="1">M795*Drivers!$D$3</f>
        <v>0</v>
      </c>
      <c r="T795" s="33">
        <f ca="1">N795*Drivers!$D$3</f>
        <v>32.5</v>
      </c>
      <c r="U795" s="33">
        <f ca="1">O795*Drivers!$D$3</f>
        <v>0</v>
      </c>
      <c r="V795" s="33">
        <f ca="1">P795*Drivers!$D$3</f>
        <v>32.5</v>
      </c>
      <c r="W795" s="33">
        <f>Q795*Drivers!$D$3</f>
        <v>0</v>
      </c>
      <c r="X795" s="33">
        <f ca="1">R795*J795</f>
        <v>27.67</v>
      </c>
      <c r="Y795" s="33">
        <f ca="1">SUM(S795:X795)</f>
        <v>92.67</v>
      </c>
      <c r="Z795">
        <f ca="1">S795*($L795+1)</f>
        <v>0</v>
      </c>
      <c r="AA795">
        <f ca="1">T795*($L795+1)</f>
        <v>47.125</v>
      </c>
      <c r="AB795">
        <f ca="1">U795*($L795+1)</f>
        <v>0</v>
      </c>
      <c r="AC795">
        <f ca="1">V795*($L795+1)</f>
        <v>47.125</v>
      </c>
      <c r="AD795">
        <f>W795*($L795+1)</f>
        <v>0</v>
      </c>
      <c r="AE795">
        <f ca="1">X795*(K795+1)</f>
        <v>34.587500000000006</v>
      </c>
      <c r="AF795">
        <f ca="1">SUM(Z795:AE795)</f>
        <v>128.83750000000001</v>
      </c>
    </row>
    <row r="796" spans="1:32" s="7" customFormat="1">
      <c r="B796" s="7" t="s">
        <v>3290</v>
      </c>
      <c r="C796" s="7">
        <v>1</v>
      </c>
      <c r="D796" s="7">
        <v>1</v>
      </c>
      <c r="K796" s="18"/>
      <c r="L796" s="18"/>
      <c r="M796" s="36">
        <f ca="1">SUM(M797:M797)</f>
        <v>0</v>
      </c>
      <c r="N796" s="36">
        <f ca="1">SUM(N797:N797)</f>
        <v>1.25</v>
      </c>
      <c r="O796" s="36">
        <f ca="1">SUM(O797:O797)</f>
        <v>0</v>
      </c>
      <c r="P796" s="36">
        <f ca="1">SUM(P797:P797)</f>
        <v>1.25</v>
      </c>
      <c r="Q796" s="36">
        <f>SUM(Q797:Q797)</f>
        <v>0</v>
      </c>
      <c r="R796" s="36"/>
      <c r="S796" s="35">
        <f t="shared" ref="S796:AF796" ca="1" si="515">SUM(S797:S797)</f>
        <v>0</v>
      </c>
      <c r="T796" s="35">
        <f t="shared" ca="1" si="515"/>
        <v>81.25</v>
      </c>
      <c r="U796" s="35">
        <f t="shared" ca="1" si="515"/>
        <v>0</v>
      </c>
      <c r="V796" s="35">
        <f t="shared" ca="1" si="515"/>
        <v>81.25</v>
      </c>
      <c r="W796" s="35">
        <f t="shared" si="515"/>
        <v>0</v>
      </c>
      <c r="X796" s="35">
        <f t="shared" ca="1" si="515"/>
        <v>75.069999999999993</v>
      </c>
      <c r="Y796" s="35">
        <f t="shared" ca="1" si="515"/>
        <v>237.57</v>
      </c>
      <c r="Z796" s="7">
        <f t="shared" ca="1" si="515"/>
        <v>0</v>
      </c>
      <c r="AA796" s="7">
        <f t="shared" ca="1" si="515"/>
        <v>117.8125</v>
      </c>
      <c r="AB796" s="7">
        <f t="shared" ca="1" si="515"/>
        <v>0</v>
      </c>
      <c r="AC796" s="7">
        <f t="shared" ca="1" si="515"/>
        <v>117.8125</v>
      </c>
      <c r="AD796" s="7">
        <f t="shared" si="515"/>
        <v>0</v>
      </c>
      <c r="AE796" s="7">
        <f t="shared" ca="1" si="515"/>
        <v>93.837499999999991</v>
      </c>
      <c r="AF796" s="7">
        <f t="shared" ca="1" si="515"/>
        <v>329.46249999999998</v>
      </c>
    </row>
    <row r="797" spans="1:32">
      <c r="A797" t="str" cm="1">
        <f t="array" ref="A797">IF(ISBLANK($F797),"",INDEX(CVCompList[ID],_xlfn.XMATCH($F797,CVCompList[items],0)))</f>
        <v>CE2847</v>
      </c>
      <c r="E797">
        <v>1</v>
      </c>
      <c r="F797" t="s">
        <v>3019</v>
      </c>
      <c r="G797">
        <v>1</v>
      </c>
      <c r="H797">
        <v>1</v>
      </c>
      <c r="I797">
        <f ca="1">IF(ISBLANK(G797),"",G797*OFFSET(I797,-E797,-6))</f>
        <v>1</v>
      </c>
      <c r="J797">
        <f ca="1">IF(ISBLANK(H797),"",H797*OFFSET(J797,-E797,-6))</f>
        <v>1</v>
      </c>
      <c r="K797" s="10">
        <f>Drivers!$B$11</f>
        <v>0.25</v>
      </c>
      <c r="L797" s="10">
        <f>Drivers!$B$12</f>
        <v>0.45</v>
      </c>
      <c r="M797" s="37" cm="1">
        <f t="array" aca="1" ref="M797" ca="1">IF(ISBLANK($F797),"",INDEX(CVCompList[Design
'[h']],_xlfn.XMATCH($F797,CVCompList[items],0)))*I797</f>
        <v>0</v>
      </c>
      <c r="N797" s="37" cm="1">
        <f t="array" aca="1" ref="N797" ca="1">IF(ISBLANK($F797),"",INDEX(CVCompList[Construction
'[h']],_xlfn.XMATCH($F797,CVCompList[items],0)))*J797</f>
        <v>1.25</v>
      </c>
      <c r="O797" s="37" cm="1">
        <f t="array" aca="1" ref="O797" ca="1">IF(ISBLANK($F797),"",INDEX(CVCompList[Debug/Tryout '[h']],_xlfn.XMATCH($F797,CVCompList[items],0)))*J797</f>
        <v>0</v>
      </c>
      <c r="P797" s="37" cm="1">
        <f t="array" aca="1" ref="P797" ca="1">IF(ISBLANK($F797),"",INDEX(CVCompList[Installation
'[h']],_xlfn.XMATCH($F797,CVCompList[items],0)))*J797</f>
        <v>1.25</v>
      </c>
      <c r="Q797" s="37" cm="1">
        <f t="array" ref="Q797">IF(ISBLANK($F797),"",INDEX(CVCompList[Start up @ Client '[h']],_xlfn.XMATCH($F797,CVCompList[items],0)))*K797</f>
        <v>0</v>
      </c>
      <c r="R797" s="37" cm="1">
        <f t="array" ref="R797">IF(ISBLANK($F797),"",INDEX(CVCompList[Materail
Rate
 '[$/qua']],_xlfn.XMATCH($F797,CVCompList[items],0)))</f>
        <v>75.069999999999993</v>
      </c>
      <c r="S797" s="33">
        <f ca="1">M797*Drivers!$D$3</f>
        <v>0</v>
      </c>
      <c r="T797" s="33">
        <f ca="1">N797*Drivers!$D$3</f>
        <v>81.25</v>
      </c>
      <c r="U797" s="33">
        <f ca="1">O797*Drivers!$D$3</f>
        <v>0</v>
      </c>
      <c r="V797" s="33">
        <f ca="1">P797*Drivers!$D$3</f>
        <v>81.25</v>
      </c>
      <c r="W797" s="33">
        <f>Q797*Drivers!$D$3</f>
        <v>0</v>
      </c>
      <c r="X797" s="33">
        <f ca="1">R797*J797</f>
        <v>75.069999999999993</v>
      </c>
      <c r="Y797" s="33">
        <f ca="1">SUM(S797:X797)</f>
        <v>237.57</v>
      </c>
      <c r="Z797">
        <f ca="1">S797*($L797+1)</f>
        <v>0</v>
      </c>
      <c r="AA797">
        <f ca="1">T797*($L797+1)</f>
        <v>117.8125</v>
      </c>
      <c r="AB797">
        <f ca="1">U797*($L797+1)</f>
        <v>0</v>
      </c>
      <c r="AC797">
        <f ca="1">V797*($L797+1)</f>
        <v>117.8125</v>
      </c>
      <c r="AD797">
        <f>W797*($L797+1)</f>
        <v>0</v>
      </c>
      <c r="AE797">
        <f ca="1">X797*(K797+1)</f>
        <v>93.837499999999991</v>
      </c>
      <c r="AF797">
        <f ca="1">SUM(Z797:AE797)</f>
        <v>329.46249999999998</v>
      </c>
    </row>
    <row r="798" spans="1:32" s="7" customFormat="1">
      <c r="B798" s="7" t="s">
        <v>3291</v>
      </c>
      <c r="C798" s="7">
        <v>1</v>
      </c>
      <c r="D798" s="7">
        <v>1</v>
      </c>
      <c r="K798" s="18"/>
      <c r="L798" s="18"/>
      <c r="M798" s="36">
        <f ca="1">SUM(M799:M799)</f>
        <v>0</v>
      </c>
      <c r="N798" s="36">
        <f ca="1">SUM(N799:N799)</f>
        <v>0.5</v>
      </c>
      <c r="O798" s="36">
        <f ca="1">SUM(O799:O799)</f>
        <v>0</v>
      </c>
      <c r="P798" s="36">
        <f ca="1">SUM(P799:P799)</f>
        <v>0.5</v>
      </c>
      <c r="Q798" s="36">
        <f>SUM(Q799:Q799)</f>
        <v>0</v>
      </c>
      <c r="R798" s="36"/>
      <c r="S798" s="35">
        <f t="shared" ref="S798:AF798" ca="1" si="516">SUM(S799:S799)</f>
        <v>0</v>
      </c>
      <c r="T798" s="35">
        <f t="shared" ca="1" si="516"/>
        <v>32.5</v>
      </c>
      <c r="U798" s="35">
        <f t="shared" ca="1" si="516"/>
        <v>0</v>
      </c>
      <c r="V798" s="35">
        <f t="shared" ca="1" si="516"/>
        <v>32.5</v>
      </c>
      <c r="W798" s="35">
        <f t="shared" si="516"/>
        <v>0</v>
      </c>
      <c r="X798" s="35">
        <f t="shared" ca="1" si="516"/>
        <v>12.68</v>
      </c>
      <c r="Y798" s="35">
        <f t="shared" ca="1" si="516"/>
        <v>77.680000000000007</v>
      </c>
      <c r="Z798" s="7">
        <f t="shared" ca="1" si="516"/>
        <v>0</v>
      </c>
      <c r="AA798" s="7">
        <f t="shared" ca="1" si="516"/>
        <v>47.125</v>
      </c>
      <c r="AB798" s="7">
        <f t="shared" ca="1" si="516"/>
        <v>0</v>
      </c>
      <c r="AC798" s="7">
        <f t="shared" ca="1" si="516"/>
        <v>47.125</v>
      </c>
      <c r="AD798" s="7">
        <f t="shared" si="516"/>
        <v>0</v>
      </c>
      <c r="AE798" s="7">
        <f t="shared" ca="1" si="516"/>
        <v>15.85</v>
      </c>
      <c r="AF798" s="7">
        <f t="shared" ca="1" si="516"/>
        <v>110.1</v>
      </c>
    </row>
    <row r="799" spans="1:32">
      <c r="A799" t="str" cm="1">
        <f t="array" ref="A799">IF(ISBLANK($F799),"",INDEX(CVCompList[ID],_xlfn.XMATCH($F799,CVCompList[items],0)))</f>
        <v>CE2863</v>
      </c>
      <c r="E799">
        <v>1</v>
      </c>
      <c r="F799" t="s">
        <v>3035</v>
      </c>
      <c r="G799">
        <v>1</v>
      </c>
      <c r="H799">
        <v>1</v>
      </c>
      <c r="I799">
        <f ca="1">IF(ISBLANK(G799),"",G799*OFFSET(I799,-E799,-6))</f>
        <v>1</v>
      </c>
      <c r="J799">
        <f ca="1">IF(ISBLANK(H799),"",H799*OFFSET(J799,-E799,-6))</f>
        <v>1</v>
      </c>
      <c r="K799" s="10">
        <f>Drivers!$B$11</f>
        <v>0.25</v>
      </c>
      <c r="L799" s="10">
        <f>Drivers!$B$12</f>
        <v>0.45</v>
      </c>
      <c r="M799" s="37" cm="1">
        <f t="array" aca="1" ref="M799" ca="1">IF(ISBLANK($F799),"",INDEX(CVCompList[Design
'[h']],_xlfn.XMATCH($F799,CVCompList[items],0)))*I799</f>
        <v>0</v>
      </c>
      <c r="N799" s="37" cm="1">
        <f t="array" aca="1" ref="N799" ca="1">IF(ISBLANK($F799),"",INDEX(CVCompList[Construction
'[h']],_xlfn.XMATCH($F799,CVCompList[items],0)))*J799</f>
        <v>0.5</v>
      </c>
      <c r="O799" s="37" cm="1">
        <f t="array" aca="1" ref="O799" ca="1">IF(ISBLANK($F799),"",INDEX(CVCompList[Debug/Tryout '[h']],_xlfn.XMATCH($F799,CVCompList[items],0)))*J799</f>
        <v>0</v>
      </c>
      <c r="P799" s="37" cm="1">
        <f t="array" aca="1" ref="P799" ca="1">IF(ISBLANK($F799),"",INDEX(CVCompList[Installation
'[h']],_xlfn.XMATCH($F799,CVCompList[items],0)))*J799</f>
        <v>0.5</v>
      </c>
      <c r="Q799" s="37" cm="1">
        <f t="array" ref="Q799">IF(ISBLANK($F799),"",INDEX(CVCompList[Start up @ Client '[h']],_xlfn.XMATCH($F799,CVCompList[items],0)))*K799</f>
        <v>0</v>
      </c>
      <c r="R799" s="37" cm="1">
        <f t="array" ref="R799">IF(ISBLANK($F799),"",INDEX(CVCompList[Materail
Rate
 '[$/qua']],_xlfn.XMATCH($F799,CVCompList[items],0)))</f>
        <v>12.68</v>
      </c>
      <c r="S799" s="33">
        <f ca="1">M799*Drivers!$D$3</f>
        <v>0</v>
      </c>
      <c r="T799" s="33">
        <f ca="1">N799*Drivers!$D$3</f>
        <v>32.5</v>
      </c>
      <c r="U799" s="33">
        <f ca="1">O799*Drivers!$D$3</f>
        <v>0</v>
      </c>
      <c r="V799" s="33">
        <f ca="1">P799*Drivers!$D$3</f>
        <v>32.5</v>
      </c>
      <c r="W799" s="33">
        <f>Q799*Drivers!$D$3</f>
        <v>0</v>
      </c>
      <c r="X799" s="33">
        <f ca="1">R799*J799</f>
        <v>12.68</v>
      </c>
      <c r="Y799" s="33">
        <f ca="1">SUM(S799:X799)</f>
        <v>77.680000000000007</v>
      </c>
      <c r="Z799">
        <f ca="1">S799*($L799+1)</f>
        <v>0</v>
      </c>
      <c r="AA799">
        <f ca="1">T799*($L799+1)</f>
        <v>47.125</v>
      </c>
      <c r="AB799">
        <f ca="1">U799*($L799+1)</f>
        <v>0</v>
      </c>
      <c r="AC799">
        <f ca="1">V799*($L799+1)</f>
        <v>47.125</v>
      </c>
      <c r="AD799">
        <f>W799*($L799+1)</f>
        <v>0</v>
      </c>
      <c r="AE799">
        <f ca="1">X799*(K799+1)</f>
        <v>15.85</v>
      </c>
      <c r="AF799">
        <f ca="1">SUM(Z799:AE799)</f>
        <v>110.1</v>
      </c>
    </row>
    <row r="800" spans="1:32" s="7" customFormat="1">
      <c r="B800" s="7" t="s">
        <v>3292</v>
      </c>
      <c r="C800" s="7">
        <v>1</v>
      </c>
      <c r="D800" s="7">
        <v>1</v>
      </c>
      <c r="K800" s="18"/>
      <c r="L800" s="18"/>
      <c r="M800" s="36">
        <f ca="1">SUM(M801:M801)</f>
        <v>0</v>
      </c>
      <c r="N800" s="36">
        <f ca="1">SUM(N801:N801)</f>
        <v>0.5</v>
      </c>
      <c r="O800" s="36">
        <f ca="1">SUM(O801:O801)</f>
        <v>0</v>
      </c>
      <c r="P800" s="36">
        <f ca="1">SUM(P801:P801)</f>
        <v>0.5</v>
      </c>
      <c r="Q800" s="36">
        <f>SUM(Q801:Q801)</f>
        <v>0</v>
      </c>
      <c r="R800" s="36"/>
      <c r="S800" s="35">
        <f t="shared" ref="S800:AF800" ca="1" si="517">SUM(S801:S801)</f>
        <v>0</v>
      </c>
      <c r="T800" s="35">
        <f t="shared" ca="1" si="517"/>
        <v>32.5</v>
      </c>
      <c r="U800" s="35">
        <f t="shared" ca="1" si="517"/>
        <v>0</v>
      </c>
      <c r="V800" s="35">
        <f t="shared" ca="1" si="517"/>
        <v>32.5</v>
      </c>
      <c r="W800" s="35">
        <f t="shared" si="517"/>
        <v>0</v>
      </c>
      <c r="X800" s="35">
        <f t="shared" ca="1" si="517"/>
        <v>236.97000000000003</v>
      </c>
      <c r="Y800" s="35">
        <f t="shared" ca="1" si="517"/>
        <v>301.97000000000003</v>
      </c>
      <c r="Z800" s="7">
        <f t="shared" ca="1" si="517"/>
        <v>0</v>
      </c>
      <c r="AA800" s="7">
        <f t="shared" ca="1" si="517"/>
        <v>47.125</v>
      </c>
      <c r="AB800" s="7">
        <f t="shared" ca="1" si="517"/>
        <v>0</v>
      </c>
      <c r="AC800" s="7">
        <f t="shared" ca="1" si="517"/>
        <v>47.125</v>
      </c>
      <c r="AD800" s="7">
        <f t="shared" si="517"/>
        <v>0</v>
      </c>
      <c r="AE800" s="7">
        <f t="shared" ca="1" si="517"/>
        <v>296.21250000000003</v>
      </c>
      <c r="AF800" s="7">
        <f t="shared" ca="1" si="517"/>
        <v>390.46250000000003</v>
      </c>
    </row>
    <row r="801" spans="1:32">
      <c r="A801" t="str" cm="1">
        <f t="array" ref="A801">IF(ISBLANK($F801),"",INDEX(CVCompList[ID],_xlfn.XMATCH($F801,CVCompList[items],0)))</f>
        <v>CE2848</v>
      </c>
      <c r="E801">
        <v>1</v>
      </c>
      <c r="F801" t="s">
        <v>3020</v>
      </c>
      <c r="G801">
        <v>1</v>
      </c>
      <c r="H801">
        <v>1</v>
      </c>
      <c r="I801">
        <f ca="1">IF(ISBLANK(G801),"",G801*OFFSET(I801,-E801,-6))</f>
        <v>1</v>
      </c>
      <c r="J801">
        <f ca="1">IF(ISBLANK(H801),"",H801*OFFSET(J801,-E801,-6))</f>
        <v>1</v>
      </c>
      <c r="K801" s="10">
        <f>Drivers!$B$11</f>
        <v>0.25</v>
      </c>
      <c r="L801" s="10">
        <f>Drivers!$B$12</f>
        <v>0.45</v>
      </c>
      <c r="M801" s="37" cm="1">
        <f t="array" aca="1" ref="M801" ca="1">IF(ISBLANK($F801),"",INDEX(CVCompList[Design
'[h']],_xlfn.XMATCH($F801,CVCompList[items],0)))*I801</f>
        <v>0</v>
      </c>
      <c r="N801" s="37" cm="1">
        <f t="array" aca="1" ref="N801" ca="1">IF(ISBLANK($F801),"",INDEX(CVCompList[Construction
'[h']],_xlfn.XMATCH($F801,CVCompList[items],0)))*J801</f>
        <v>0.5</v>
      </c>
      <c r="O801" s="37" cm="1">
        <f t="array" aca="1" ref="O801" ca="1">IF(ISBLANK($F801),"",INDEX(CVCompList[Debug/Tryout '[h']],_xlfn.XMATCH($F801,CVCompList[items],0)))*J801</f>
        <v>0</v>
      </c>
      <c r="P801" s="37" cm="1">
        <f t="array" aca="1" ref="P801" ca="1">IF(ISBLANK($F801),"",INDEX(CVCompList[Installation
'[h']],_xlfn.XMATCH($F801,CVCompList[items],0)))*J801</f>
        <v>0.5</v>
      </c>
      <c r="Q801" s="37" cm="1">
        <f t="array" ref="Q801">IF(ISBLANK($F801),"",INDEX(CVCompList[Start up @ Client '[h']],_xlfn.XMATCH($F801,CVCompList[items],0)))*K801</f>
        <v>0</v>
      </c>
      <c r="R801" s="37" cm="1">
        <f t="array" ref="R801">IF(ISBLANK($F801),"",INDEX(CVCompList[Materail
Rate
 '[$/qua']],_xlfn.XMATCH($F801,CVCompList[items],0)))</f>
        <v>236.97000000000003</v>
      </c>
      <c r="S801" s="33">
        <f ca="1">M801*Drivers!$D$3</f>
        <v>0</v>
      </c>
      <c r="T801" s="33">
        <f ca="1">N801*Drivers!$D$3</f>
        <v>32.5</v>
      </c>
      <c r="U801" s="33">
        <f ca="1">O801*Drivers!$D$3</f>
        <v>0</v>
      </c>
      <c r="V801" s="33">
        <f ca="1">P801*Drivers!$D$3</f>
        <v>32.5</v>
      </c>
      <c r="W801" s="33">
        <f>Q801*Drivers!$D$3</f>
        <v>0</v>
      </c>
      <c r="X801" s="33">
        <f ca="1">R801*J801</f>
        <v>236.97000000000003</v>
      </c>
      <c r="Y801" s="33">
        <f ca="1">SUM(S801:X801)</f>
        <v>301.97000000000003</v>
      </c>
      <c r="Z801">
        <f ca="1">S801*($L801+1)</f>
        <v>0</v>
      </c>
      <c r="AA801">
        <f ca="1">T801*($L801+1)</f>
        <v>47.125</v>
      </c>
      <c r="AB801">
        <f ca="1">U801*($L801+1)</f>
        <v>0</v>
      </c>
      <c r="AC801">
        <f ca="1">V801*($L801+1)</f>
        <v>47.125</v>
      </c>
      <c r="AD801">
        <f>W801*($L801+1)</f>
        <v>0</v>
      </c>
      <c r="AE801">
        <f ca="1">X801*(K801+1)</f>
        <v>296.21250000000003</v>
      </c>
      <c r="AF801">
        <f ca="1">SUM(Z801:AE801)</f>
        <v>390.46250000000003</v>
      </c>
    </row>
    <row r="802" spans="1:32" s="7" customFormat="1">
      <c r="B802" s="7" t="s">
        <v>3293</v>
      </c>
      <c r="C802" s="7">
        <v>1</v>
      </c>
      <c r="D802" s="7">
        <v>1</v>
      </c>
      <c r="K802" s="18"/>
      <c r="L802" s="18"/>
      <c r="M802" s="36">
        <f ca="1">SUM(M803:M803)</f>
        <v>0</v>
      </c>
      <c r="N802" s="36">
        <f ca="1">SUM(N803:N803)</f>
        <v>2.5</v>
      </c>
      <c r="O802" s="36">
        <f ca="1">SUM(O803:O803)</f>
        <v>0</v>
      </c>
      <c r="P802" s="36">
        <f ca="1">SUM(P803:P803)</f>
        <v>2.5</v>
      </c>
      <c r="Q802" s="36">
        <f>SUM(Q803:Q803)</f>
        <v>0</v>
      </c>
      <c r="R802" s="36"/>
      <c r="S802" s="35">
        <f t="shared" ref="S802:AF802" ca="1" si="518">SUM(S803:S803)</f>
        <v>0</v>
      </c>
      <c r="T802" s="35">
        <f t="shared" ca="1" si="518"/>
        <v>162.5</v>
      </c>
      <c r="U802" s="35">
        <f t="shared" ca="1" si="518"/>
        <v>0</v>
      </c>
      <c r="V802" s="35">
        <f t="shared" ca="1" si="518"/>
        <v>162.5</v>
      </c>
      <c r="W802" s="35">
        <f t="shared" si="518"/>
        <v>0</v>
      </c>
      <c r="X802" s="35">
        <f t="shared" ca="1" si="518"/>
        <v>654.95000000000005</v>
      </c>
      <c r="Y802" s="35">
        <f t="shared" ca="1" si="518"/>
        <v>979.95</v>
      </c>
      <c r="Z802" s="7">
        <f t="shared" ca="1" si="518"/>
        <v>0</v>
      </c>
      <c r="AA802" s="7">
        <f t="shared" ca="1" si="518"/>
        <v>235.625</v>
      </c>
      <c r="AB802" s="7">
        <f t="shared" ca="1" si="518"/>
        <v>0</v>
      </c>
      <c r="AC802" s="7">
        <f t="shared" ca="1" si="518"/>
        <v>235.625</v>
      </c>
      <c r="AD802" s="7">
        <f t="shared" si="518"/>
        <v>0</v>
      </c>
      <c r="AE802" s="7">
        <f t="shared" ca="1" si="518"/>
        <v>818.6875</v>
      </c>
      <c r="AF802" s="7">
        <f t="shared" ca="1" si="518"/>
        <v>1289.9375</v>
      </c>
    </row>
    <row r="803" spans="1:32">
      <c r="A803" t="str" cm="1">
        <f t="array" ref="A803">IF(ISBLANK($F803),"",INDEX(CVCompList[ID],_xlfn.XMATCH($F803,CVCompList[items],0)))</f>
        <v>CE2866</v>
      </c>
      <c r="E803">
        <v>1</v>
      </c>
      <c r="F803" t="s">
        <v>3038</v>
      </c>
      <c r="G803">
        <v>1</v>
      </c>
      <c r="H803">
        <v>1</v>
      </c>
      <c r="I803">
        <f ca="1">IF(ISBLANK(G803),"",G803*OFFSET(I803,-E803,-6))</f>
        <v>1</v>
      </c>
      <c r="J803">
        <f ca="1">IF(ISBLANK(H803),"",H803*OFFSET(J803,-E803,-6))</f>
        <v>1</v>
      </c>
      <c r="K803" s="10">
        <f>Drivers!$B$11</f>
        <v>0.25</v>
      </c>
      <c r="L803" s="10">
        <f>Drivers!$B$12</f>
        <v>0.45</v>
      </c>
      <c r="M803" s="37" cm="1">
        <f t="array" aca="1" ref="M803" ca="1">IF(ISBLANK($F803),"",INDEX(CVCompList[Design
'[h']],_xlfn.XMATCH($F803,CVCompList[items],0)))*I803</f>
        <v>0</v>
      </c>
      <c r="N803" s="37" cm="1">
        <f t="array" aca="1" ref="N803" ca="1">IF(ISBLANK($F803),"",INDEX(CVCompList[Construction
'[h']],_xlfn.XMATCH($F803,CVCompList[items],0)))*J803</f>
        <v>2.5</v>
      </c>
      <c r="O803" s="37" cm="1">
        <f t="array" aca="1" ref="O803" ca="1">IF(ISBLANK($F803),"",INDEX(CVCompList[Debug/Tryout '[h']],_xlfn.XMATCH($F803,CVCompList[items],0)))*J803</f>
        <v>0</v>
      </c>
      <c r="P803" s="37" cm="1">
        <f t="array" aca="1" ref="P803" ca="1">IF(ISBLANK($F803),"",INDEX(CVCompList[Installation
'[h']],_xlfn.XMATCH($F803,CVCompList[items],0)))*J803</f>
        <v>2.5</v>
      </c>
      <c r="Q803" s="37" cm="1">
        <f t="array" ref="Q803">IF(ISBLANK($F803),"",INDEX(CVCompList[Start up @ Client '[h']],_xlfn.XMATCH($F803,CVCompList[items],0)))*K803</f>
        <v>0</v>
      </c>
      <c r="R803" s="37" cm="1">
        <f t="array" ref="R803">IF(ISBLANK($F803),"",INDEX(CVCompList[Materail
Rate
 '[$/qua']],_xlfn.XMATCH($F803,CVCompList[items],0)))</f>
        <v>654.95000000000005</v>
      </c>
      <c r="S803" s="33">
        <f ca="1">M803*Drivers!$D$3</f>
        <v>0</v>
      </c>
      <c r="T803" s="33">
        <f ca="1">N803*Drivers!$D$3</f>
        <v>162.5</v>
      </c>
      <c r="U803" s="33">
        <f ca="1">O803*Drivers!$D$3</f>
        <v>0</v>
      </c>
      <c r="V803" s="33">
        <f ca="1">P803*Drivers!$D$3</f>
        <v>162.5</v>
      </c>
      <c r="W803" s="33">
        <f>Q803*Drivers!$D$3</f>
        <v>0</v>
      </c>
      <c r="X803" s="33">
        <f ca="1">R803*J803</f>
        <v>654.95000000000005</v>
      </c>
      <c r="Y803" s="33">
        <f ca="1">SUM(S803:X803)</f>
        <v>979.95</v>
      </c>
      <c r="Z803">
        <f ca="1">S803*($L803+1)</f>
        <v>0</v>
      </c>
      <c r="AA803">
        <f ca="1">T803*($L803+1)</f>
        <v>235.625</v>
      </c>
      <c r="AB803">
        <f ca="1">U803*($L803+1)</f>
        <v>0</v>
      </c>
      <c r="AC803">
        <f ca="1">V803*($L803+1)</f>
        <v>235.625</v>
      </c>
      <c r="AD803">
        <f>W803*($L803+1)</f>
        <v>0</v>
      </c>
      <c r="AE803">
        <f ca="1">X803*(K803+1)</f>
        <v>818.6875</v>
      </c>
      <c r="AF803">
        <f ca="1">SUM(Z803:AE803)</f>
        <v>1289.9375</v>
      </c>
    </row>
    <row r="804" spans="1:32" s="7" customFormat="1">
      <c r="B804" s="7" t="s">
        <v>3294</v>
      </c>
      <c r="C804" s="7">
        <v>1</v>
      </c>
      <c r="D804" s="7">
        <v>1</v>
      </c>
      <c r="K804" s="18"/>
      <c r="L804" s="18"/>
      <c r="M804" s="36">
        <f ca="1">SUM(M805:M805)</f>
        <v>0</v>
      </c>
      <c r="N804" s="36">
        <f ca="1">SUM(N805:N805)</f>
        <v>3</v>
      </c>
      <c r="O804" s="36">
        <f ca="1">SUM(O805:O805)</f>
        <v>0</v>
      </c>
      <c r="P804" s="36">
        <f ca="1">SUM(P805:P805)</f>
        <v>3</v>
      </c>
      <c r="Q804" s="36">
        <f>SUM(Q805:Q805)</f>
        <v>0</v>
      </c>
      <c r="R804" s="36"/>
      <c r="S804" s="35">
        <f t="shared" ref="S804:AF804" ca="1" si="519">SUM(S805:S805)</f>
        <v>0</v>
      </c>
      <c r="T804" s="35">
        <f t="shared" ca="1" si="519"/>
        <v>195</v>
      </c>
      <c r="U804" s="35">
        <f t="shared" ca="1" si="519"/>
        <v>0</v>
      </c>
      <c r="V804" s="35">
        <f t="shared" ca="1" si="519"/>
        <v>195</v>
      </c>
      <c r="W804" s="35">
        <f t="shared" si="519"/>
        <v>0</v>
      </c>
      <c r="X804" s="35">
        <f t="shared" ca="1" si="519"/>
        <v>818.61</v>
      </c>
      <c r="Y804" s="35">
        <f t="shared" ca="1" si="519"/>
        <v>1208.6100000000001</v>
      </c>
      <c r="Z804" s="7">
        <f t="shared" ca="1" si="519"/>
        <v>0</v>
      </c>
      <c r="AA804" s="7">
        <f t="shared" ca="1" si="519"/>
        <v>282.75</v>
      </c>
      <c r="AB804" s="7">
        <f t="shared" ca="1" si="519"/>
        <v>0</v>
      </c>
      <c r="AC804" s="7">
        <f t="shared" ca="1" si="519"/>
        <v>282.75</v>
      </c>
      <c r="AD804" s="7">
        <f t="shared" si="519"/>
        <v>0</v>
      </c>
      <c r="AE804" s="7">
        <f t="shared" ca="1" si="519"/>
        <v>1023.2625</v>
      </c>
      <c r="AF804" s="7">
        <f t="shared" ca="1" si="519"/>
        <v>1588.7625</v>
      </c>
    </row>
    <row r="805" spans="1:32">
      <c r="A805" t="str" cm="1">
        <f t="array" ref="A805">IF(ISBLANK($F805),"",INDEX(CVCompList[ID],_xlfn.XMATCH($F805,CVCompList[items],0)))</f>
        <v>CE2872</v>
      </c>
      <c r="E805">
        <v>1</v>
      </c>
      <c r="F805" t="s">
        <v>3044</v>
      </c>
      <c r="G805">
        <v>1</v>
      </c>
      <c r="H805">
        <v>1</v>
      </c>
      <c r="I805">
        <f ca="1">IF(ISBLANK(G805),"",G805*OFFSET(I805,-E805,-6))</f>
        <v>1</v>
      </c>
      <c r="J805">
        <f ca="1">IF(ISBLANK(H805),"",H805*OFFSET(J805,-E805,-6))</f>
        <v>1</v>
      </c>
      <c r="K805" s="10">
        <f>Drivers!$B$11</f>
        <v>0.25</v>
      </c>
      <c r="L805" s="10">
        <f>Drivers!$B$12</f>
        <v>0.45</v>
      </c>
      <c r="M805" s="37" cm="1">
        <f t="array" aca="1" ref="M805" ca="1">IF(ISBLANK($F805),"",INDEX(CVCompList[Design
'[h']],_xlfn.XMATCH($F805,CVCompList[items],0)))*I805</f>
        <v>0</v>
      </c>
      <c r="N805" s="37" cm="1">
        <f t="array" aca="1" ref="N805" ca="1">IF(ISBLANK($F805),"",INDEX(CVCompList[Construction
'[h']],_xlfn.XMATCH($F805,CVCompList[items],0)))*J805</f>
        <v>3</v>
      </c>
      <c r="O805" s="37" cm="1">
        <f t="array" aca="1" ref="O805" ca="1">IF(ISBLANK($F805),"",INDEX(CVCompList[Debug/Tryout '[h']],_xlfn.XMATCH($F805,CVCompList[items],0)))*J805</f>
        <v>0</v>
      </c>
      <c r="P805" s="37" cm="1">
        <f t="array" aca="1" ref="P805" ca="1">IF(ISBLANK($F805),"",INDEX(CVCompList[Installation
'[h']],_xlfn.XMATCH($F805,CVCompList[items],0)))*J805</f>
        <v>3</v>
      </c>
      <c r="Q805" s="37" cm="1">
        <f t="array" ref="Q805">IF(ISBLANK($F805),"",INDEX(CVCompList[Start up @ Client '[h']],_xlfn.XMATCH($F805,CVCompList[items],0)))*K805</f>
        <v>0</v>
      </c>
      <c r="R805" s="37" cm="1">
        <f t="array" ref="R805">IF(ISBLANK($F805),"",INDEX(CVCompList[Materail
Rate
 '[$/qua']],_xlfn.XMATCH($F805,CVCompList[items],0)))</f>
        <v>818.61</v>
      </c>
      <c r="S805" s="33">
        <f ca="1">M805*Drivers!$D$3</f>
        <v>0</v>
      </c>
      <c r="T805" s="33">
        <f ca="1">N805*Drivers!$D$3</f>
        <v>195</v>
      </c>
      <c r="U805" s="33">
        <f ca="1">O805*Drivers!$D$3</f>
        <v>0</v>
      </c>
      <c r="V805" s="33">
        <f ca="1">P805*Drivers!$D$3</f>
        <v>195</v>
      </c>
      <c r="W805" s="33">
        <f>Q805*Drivers!$D$3</f>
        <v>0</v>
      </c>
      <c r="X805" s="33">
        <f ca="1">R805*J805</f>
        <v>818.61</v>
      </c>
      <c r="Y805" s="33">
        <f ca="1">SUM(S805:X805)</f>
        <v>1208.6100000000001</v>
      </c>
      <c r="Z805">
        <f ca="1">S805*($L805+1)</f>
        <v>0</v>
      </c>
      <c r="AA805">
        <f ca="1">T805*($L805+1)</f>
        <v>282.75</v>
      </c>
      <c r="AB805">
        <f ca="1">U805*($L805+1)</f>
        <v>0</v>
      </c>
      <c r="AC805">
        <f ca="1">V805*($L805+1)</f>
        <v>282.75</v>
      </c>
      <c r="AD805">
        <f>W805*($L805+1)</f>
        <v>0</v>
      </c>
      <c r="AE805">
        <f ca="1">X805*(K805+1)</f>
        <v>1023.2625</v>
      </c>
      <c r="AF805">
        <f ca="1">SUM(Z805:AE805)</f>
        <v>1588.7625</v>
      </c>
    </row>
    <row r="806" spans="1:32" s="7" customFormat="1">
      <c r="B806" s="7" t="s">
        <v>3295</v>
      </c>
      <c r="C806" s="7">
        <v>1</v>
      </c>
      <c r="D806" s="7">
        <v>1</v>
      </c>
      <c r="K806" s="18"/>
      <c r="L806" s="18"/>
      <c r="M806" s="36">
        <f ca="1">SUM(M807:M807)</f>
        <v>0</v>
      </c>
      <c r="N806" s="36">
        <f ca="1">SUM(N807:N807)</f>
        <v>10.5</v>
      </c>
      <c r="O806" s="36">
        <f ca="1">SUM(O807:O807)</f>
        <v>0</v>
      </c>
      <c r="P806" s="36">
        <f ca="1">SUM(P807:P807)</f>
        <v>10.5</v>
      </c>
      <c r="Q806" s="36">
        <f>SUM(Q807:Q807)</f>
        <v>0</v>
      </c>
      <c r="R806" s="36"/>
      <c r="S806" s="35">
        <f t="shared" ref="S806:AF806" ca="1" si="520">SUM(S807:S807)</f>
        <v>0</v>
      </c>
      <c r="T806" s="35">
        <f t="shared" ca="1" si="520"/>
        <v>682.5</v>
      </c>
      <c r="U806" s="35">
        <f t="shared" ca="1" si="520"/>
        <v>0</v>
      </c>
      <c r="V806" s="35">
        <f t="shared" ca="1" si="520"/>
        <v>682.5</v>
      </c>
      <c r="W806" s="35">
        <f t="shared" si="520"/>
        <v>0</v>
      </c>
      <c r="X806" s="35">
        <f t="shared" ca="1" si="520"/>
        <v>88.32</v>
      </c>
      <c r="Y806" s="35">
        <f t="shared" ca="1" si="520"/>
        <v>1453.32</v>
      </c>
      <c r="Z806" s="7">
        <f t="shared" ca="1" si="520"/>
        <v>0</v>
      </c>
      <c r="AA806" s="7">
        <f t="shared" ca="1" si="520"/>
        <v>989.625</v>
      </c>
      <c r="AB806" s="7">
        <f t="shared" ca="1" si="520"/>
        <v>0</v>
      </c>
      <c r="AC806" s="7">
        <f t="shared" ca="1" si="520"/>
        <v>989.625</v>
      </c>
      <c r="AD806" s="7">
        <f t="shared" si="520"/>
        <v>0</v>
      </c>
      <c r="AE806" s="7">
        <f t="shared" ca="1" si="520"/>
        <v>110.39999999999999</v>
      </c>
      <c r="AF806" s="7">
        <f t="shared" ca="1" si="520"/>
        <v>2089.65</v>
      </c>
    </row>
    <row r="807" spans="1:32">
      <c r="A807" t="str" cm="1">
        <f t="array" ref="A807">IF(ISBLANK($F807),"",INDEX(CVCompList[ID],_xlfn.XMATCH($F807,CVCompList[items],0)))</f>
        <v>CE2811</v>
      </c>
      <c r="E807">
        <v>1</v>
      </c>
      <c r="F807" t="s">
        <v>2983</v>
      </c>
      <c r="G807">
        <v>1</v>
      </c>
      <c r="H807">
        <v>1</v>
      </c>
      <c r="I807">
        <f ca="1">IF(ISBLANK(G807),"",G807*OFFSET(I807,-E807,-6))</f>
        <v>1</v>
      </c>
      <c r="J807">
        <f ca="1">IF(ISBLANK(H807),"",H807*OFFSET(J807,-E807,-6))</f>
        <v>1</v>
      </c>
      <c r="K807" s="10">
        <f>Drivers!$B$11</f>
        <v>0.25</v>
      </c>
      <c r="L807" s="10">
        <f>Drivers!$B$12</f>
        <v>0.45</v>
      </c>
      <c r="M807" s="37" cm="1">
        <f t="array" aca="1" ref="M807" ca="1">IF(ISBLANK($F807),"",INDEX(CVCompList[Design
'[h']],_xlfn.XMATCH($F807,CVCompList[items],0)))*I807</f>
        <v>0</v>
      </c>
      <c r="N807" s="37" cm="1">
        <f t="array" aca="1" ref="N807" ca="1">IF(ISBLANK($F807),"",INDEX(CVCompList[Construction
'[h']],_xlfn.XMATCH($F807,CVCompList[items],0)))*J807</f>
        <v>10.5</v>
      </c>
      <c r="O807" s="37" cm="1">
        <f t="array" aca="1" ref="O807" ca="1">IF(ISBLANK($F807),"",INDEX(CVCompList[Debug/Tryout '[h']],_xlfn.XMATCH($F807,CVCompList[items],0)))*J807</f>
        <v>0</v>
      </c>
      <c r="P807" s="37" cm="1">
        <f t="array" aca="1" ref="P807" ca="1">IF(ISBLANK($F807),"",INDEX(CVCompList[Installation
'[h']],_xlfn.XMATCH($F807,CVCompList[items],0)))*J807</f>
        <v>10.5</v>
      </c>
      <c r="Q807" s="37" cm="1">
        <f t="array" ref="Q807">IF(ISBLANK($F807),"",INDEX(CVCompList[Start up @ Client '[h']],_xlfn.XMATCH($F807,CVCompList[items],0)))*K807</f>
        <v>0</v>
      </c>
      <c r="R807" s="37" cm="1">
        <f t="array" ref="R807">IF(ISBLANK($F807),"",INDEX(CVCompList[Materail
Rate
 '[$/qua']],_xlfn.XMATCH($F807,CVCompList[items],0)))</f>
        <v>88.32</v>
      </c>
      <c r="S807" s="33">
        <f ca="1">M807*Drivers!$D$3</f>
        <v>0</v>
      </c>
      <c r="T807" s="33">
        <f ca="1">N807*Drivers!$D$3</f>
        <v>682.5</v>
      </c>
      <c r="U807" s="33">
        <f ca="1">O807*Drivers!$D$3</f>
        <v>0</v>
      </c>
      <c r="V807" s="33">
        <f ca="1">P807*Drivers!$D$3</f>
        <v>682.5</v>
      </c>
      <c r="W807" s="33">
        <f>Q807*Drivers!$D$3</f>
        <v>0</v>
      </c>
      <c r="X807" s="33">
        <f ca="1">R807*J807</f>
        <v>88.32</v>
      </c>
      <c r="Y807" s="33">
        <f ca="1">SUM(S807:X807)</f>
        <v>1453.32</v>
      </c>
      <c r="Z807">
        <f ca="1">S807*($L807+1)</f>
        <v>0</v>
      </c>
      <c r="AA807">
        <f ca="1">T807*($L807+1)</f>
        <v>989.625</v>
      </c>
      <c r="AB807">
        <f ca="1">U807*($L807+1)</f>
        <v>0</v>
      </c>
      <c r="AC807">
        <f ca="1">V807*($L807+1)</f>
        <v>989.625</v>
      </c>
      <c r="AD807">
        <f>W807*($L807+1)</f>
        <v>0</v>
      </c>
      <c r="AE807">
        <f ca="1">X807*(K807+1)</f>
        <v>110.39999999999999</v>
      </c>
      <c r="AF807">
        <f ca="1">SUM(Z807:AE807)</f>
        <v>2089.65</v>
      </c>
    </row>
    <row r="808" spans="1:32" s="7" customFormat="1">
      <c r="B808" s="7" t="s">
        <v>3296</v>
      </c>
      <c r="C808" s="7">
        <v>1</v>
      </c>
      <c r="D808" s="7">
        <v>1</v>
      </c>
      <c r="K808" s="18"/>
      <c r="L808" s="18"/>
      <c r="M808" s="36">
        <f ca="1">SUM(M809:M809)</f>
        <v>0</v>
      </c>
      <c r="N808" s="36">
        <f ca="1">SUM(N809:N809)</f>
        <v>0</v>
      </c>
      <c r="O808" s="36">
        <f ca="1">SUM(O809:O809)</f>
        <v>0</v>
      </c>
      <c r="P808" s="36">
        <f ca="1">SUM(P809:P809)</f>
        <v>0</v>
      </c>
      <c r="Q808" s="36">
        <f>SUM(Q809:Q809)</f>
        <v>0</v>
      </c>
      <c r="R808" s="36"/>
      <c r="S808" s="35">
        <f t="shared" ref="S808:AF808" ca="1" si="521">SUM(S809:S809)</f>
        <v>0</v>
      </c>
      <c r="T808" s="35">
        <f t="shared" ca="1" si="521"/>
        <v>0</v>
      </c>
      <c r="U808" s="35">
        <f t="shared" ca="1" si="521"/>
        <v>0</v>
      </c>
      <c r="V808" s="35">
        <f t="shared" ca="1" si="521"/>
        <v>0</v>
      </c>
      <c r="W808" s="35">
        <f t="shared" si="521"/>
        <v>0</v>
      </c>
      <c r="X808" s="35">
        <f t="shared" ca="1" si="521"/>
        <v>18.079999999999998</v>
      </c>
      <c r="Y808" s="35">
        <f t="shared" ca="1" si="521"/>
        <v>18.079999999999998</v>
      </c>
      <c r="Z808" s="7">
        <f t="shared" ca="1" si="521"/>
        <v>0</v>
      </c>
      <c r="AA808" s="7">
        <f t="shared" ca="1" si="521"/>
        <v>0</v>
      </c>
      <c r="AB808" s="7">
        <f t="shared" ca="1" si="521"/>
        <v>0</v>
      </c>
      <c r="AC808" s="7">
        <f t="shared" ca="1" si="521"/>
        <v>0</v>
      </c>
      <c r="AD808" s="7">
        <f t="shared" si="521"/>
        <v>0</v>
      </c>
      <c r="AE808" s="7">
        <f t="shared" ca="1" si="521"/>
        <v>22.599999999999998</v>
      </c>
      <c r="AF808" s="7">
        <f t="shared" ca="1" si="521"/>
        <v>22.599999999999998</v>
      </c>
    </row>
    <row r="809" spans="1:32">
      <c r="A809" t="str" cm="1">
        <f t="array" ref="A809">IF(ISBLANK($F809),"",INDEX(CVCompList[ID],_xlfn.XMATCH($F809,CVCompList[items],0)))</f>
        <v>CE2859</v>
      </c>
      <c r="E809">
        <v>1</v>
      </c>
      <c r="F809" t="s">
        <v>3031</v>
      </c>
      <c r="G809">
        <v>1</v>
      </c>
      <c r="H809">
        <v>1</v>
      </c>
      <c r="I809">
        <f ca="1">IF(ISBLANK(G809),"",G809*OFFSET(I809,-E809,-6))</f>
        <v>1</v>
      </c>
      <c r="J809">
        <f ca="1">IF(ISBLANK(H809),"",H809*OFFSET(J809,-E809,-6))</f>
        <v>1</v>
      </c>
      <c r="K809" s="10">
        <f>Drivers!$B$11</f>
        <v>0.25</v>
      </c>
      <c r="L809" s="10">
        <f>Drivers!$B$12</f>
        <v>0.45</v>
      </c>
      <c r="M809" s="37" cm="1">
        <f t="array" aca="1" ref="M809" ca="1">IF(ISBLANK($F809),"",INDEX(CVCompList[Design
'[h']],_xlfn.XMATCH($F809,CVCompList[items],0)))*I809</f>
        <v>0</v>
      </c>
      <c r="N809" s="37" cm="1">
        <f t="array" aca="1" ref="N809" ca="1">IF(ISBLANK($F809),"",INDEX(CVCompList[Construction
'[h']],_xlfn.XMATCH($F809,CVCompList[items],0)))*J809</f>
        <v>0</v>
      </c>
      <c r="O809" s="37" cm="1">
        <f t="array" aca="1" ref="O809" ca="1">IF(ISBLANK($F809),"",INDEX(CVCompList[Debug/Tryout '[h']],_xlfn.XMATCH($F809,CVCompList[items],0)))*J809</f>
        <v>0</v>
      </c>
      <c r="P809" s="37" cm="1">
        <f t="array" aca="1" ref="P809" ca="1">IF(ISBLANK($F809),"",INDEX(CVCompList[Installation
'[h']],_xlfn.XMATCH($F809,CVCompList[items],0)))*J809</f>
        <v>0</v>
      </c>
      <c r="Q809" s="37" cm="1">
        <f t="array" ref="Q809">IF(ISBLANK($F809),"",INDEX(CVCompList[Start up @ Client '[h']],_xlfn.XMATCH($F809,CVCompList[items],0)))*K809</f>
        <v>0</v>
      </c>
      <c r="R809" s="37" cm="1">
        <f t="array" ref="R809">IF(ISBLANK($F809),"",INDEX(CVCompList[Materail
Rate
 '[$/qua']],_xlfn.XMATCH($F809,CVCompList[items],0)))</f>
        <v>18.079999999999998</v>
      </c>
      <c r="S809" s="33">
        <f ca="1">M809*Drivers!$D$3</f>
        <v>0</v>
      </c>
      <c r="T809" s="33">
        <f ca="1">N809*Drivers!$D$3</f>
        <v>0</v>
      </c>
      <c r="U809" s="33">
        <f ca="1">O809*Drivers!$D$3</f>
        <v>0</v>
      </c>
      <c r="V809" s="33">
        <f ca="1">P809*Drivers!$D$3</f>
        <v>0</v>
      </c>
      <c r="W809" s="33">
        <f>Q809*Drivers!$D$3</f>
        <v>0</v>
      </c>
      <c r="X809" s="33">
        <f ca="1">R809*J809</f>
        <v>18.079999999999998</v>
      </c>
      <c r="Y809" s="33">
        <f ca="1">SUM(S809:X809)</f>
        <v>18.079999999999998</v>
      </c>
      <c r="Z809">
        <f ca="1">S809*($L809+1)</f>
        <v>0</v>
      </c>
      <c r="AA809">
        <f ca="1">T809*($L809+1)</f>
        <v>0</v>
      </c>
      <c r="AB809">
        <f ca="1">U809*($L809+1)</f>
        <v>0</v>
      </c>
      <c r="AC809">
        <f ca="1">V809*($L809+1)</f>
        <v>0</v>
      </c>
      <c r="AD809">
        <f>W809*($L809+1)</f>
        <v>0</v>
      </c>
      <c r="AE809">
        <f ca="1">X809*(K809+1)</f>
        <v>22.599999999999998</v>
      </c>
      <c r="AF809">
        <f ca="1">SUM(Z809:AE809)</f>
        <v>22.599999999999998</v>
      </c>
    </row>
    <row r="810" spans="1:32" s="7" customFormat="1">
      <c r="B810" s="7" t="s">
        <v>3297</v>
      </c>
      <c r="C810" s="7">
        <v>1</v>
      </c>
      <c r="D810" s="7">
        <v>1</v>
      </c>
      <c r="K810" s="18"/>
      <c r="L810" s="18"/>
      <c r="M810" s="36">
        <f ca="1">SUM(M811:M811)</f>
        <v>0</v>
      </c>
      <c r="N810" s="36">
        <f ca="1">SUM(N811:N811)</f>
        <v>2.25</v>
      </c>
      <c r="O810" s="36">
        <f ca="1">SUM(O811:O811)</f>
        <v>0</v>
      </c>
      <c r="P810" s="36">
        <f ca="1">SUM(P811:P811)</f>
        <v>2.25</v>
      </c>
      <c r="Q810" s="36">
        <f>SUM(Q811:Q811)</f>
        <v>0</v>
      </c>
      <c r="R810" s="36"/>
      <c r="S810" s="35">
        <f t="shared" ref="S810:AF810" ca="1" si="522">SUM(S811:S811)</f>
        <v>0</v>
      </c>
      <c r="T810" s="35">
        <f t="shared" ca="1" si="522"/>
        <v>146.25</v>
      </c>
      <c r="U810" s="35">
        <f t="shared" ca="1" si="522"/>
        <v>0</v>
      </c>
      <c r="V810" s="35">
        <f t="shared" ca="1" si="522"/>
        <v>146.25</v>
      </c>
      <c r="W810" s="35">
        <f t="shared" si="522"/>
        <v>0</v>
      </c>
      <c r="X810" s="35">
        <f t="shared" ca="1" si="522"/>
        <v>578.33000000000004</v>
      </c>
      <c r="Y810" s="35">
        <f t="shared" ca="1" si="522"/>
        <v>870.83</v>
      </c>
      <c r="Z810" s="7">
        <f t="shared" ca="1" si="522"/>
        <v>0</v>
      </c>
      <c r="AA810" s="7">
        <f t="shared" ca="1" si="522"/>
        <v>212.0625</v>
      </c>
      <c r="AB810" s="7">
        <f t="shared" ca="1" si="522"/>
        <v>0</v>
      </c>
      <c r="AC810" s="7">
        <f t="shared" ca="1" si="522"/>
        <v>212.0625</v>
      </c>
      <c r="AD810" s="7">
        <f t="shared" si="522"/>
        <v>0</v>
      </c>
      <c r="AE810" s="7">
        <f t="shared" ca="1" si="522"/>
        <v>722.91250000000002</v>
      </c>
      <c r="AF810" s="7">
        <f t="shared" ca="1" si="522"/>
        <v>1147.0374999999999</v>
      </c>
    </row>
    <row r="811" spans="1:32">
      <c r="A811" t="str" cm="1">
        <f t="array" ref="A811">IF(ISBLANK($F811),"",INDEX(CVCompList[ID],_xlfn.XMATCH($F811,CVCompList[items],0)))</f>
        <v>CE2879</v>
      </c>
      <c r="E811">
        <v>1</v>
      </c>
      <c r="F811" t="s">
        <v>3051</v>
      </c>
      <c r="G811">
        <v>1</v>
      </c>
      <c r="H811">
        <v>1</v>
      </c>
      <c r="I811">
        <f ca="1">IF(ISBLANK(G811),"",G811*OFFSET(I811,-E811,-6))</f>
        <v>1</v>
      </c>
      <c r="J811">
        <f ca="1">IF(ISBLANK(H811),"",H811*OFFSET(J811,-E811,-6))</f>
        <v>1</v>
      </c>
      <c r="K811" s="10">
        <f>Drivers!$B$11</f>
        <v>0.25</v>
      </c>
      <c r="L811" s="10">
        <f>Drivers!$B$12</f>
        <v>0.45</v>
      </c>
      <c r="M811" s="37" cm="1">
        <f t="array" aca="1" ref="M811" ca="1">IF(ISBLANK($F811),"",INDEX(CVCompList[Design
'[h']],_xlfn.XMATCH($F811,CVCompList[items],0)))*I811</f>
        <v>0</v>
      </c>
      <c r="N811" s="37" cm="1">
        <f t="array" aca="1" ref="N811" ca="1">IF(ISBLANK($F811),"",INDEX(CVCompList[Construction
'[h']],_xlfn.XMATCH($F811,CVCompList[items],0)))*J811</f>
        <v>2.25</v>
      </c>
      <c r="O811" s="37" cm="1">
        <f t="array" aca="1" ref="O811" ca="1">IF(ISBLANK($F811),"",INDEX(CVCompList[Debug/Tryout '[h']],_xlfn.XMATCH($F811,CVCompList[items],0)))*J811</f>
        <v>0</v>
      </c>
      <c r="P811" s="37" cm="1">
        <f t="array" aca="1" ref="P811" ca="1">IF(ISBLANK($F811),"",INDEX(CVCompList[Installation
'[h']],_xlfn.XMATCH($F811,CVCompList[items],0)))*J811</f>
        <v>2.25</v>
      </c>
      <c r="Q811" s="37" cm="1">
        <f t="array" ref="Q811">IF(ISBLANK($F811),"",INDEX(CVCompList[Start up @ Client '[h']],_xlfn.XMATCH($F811,CVCompList[items],0)))*K811</f>
        <v>0</v>
      </c>
      <c r="R811" s="37" cm="1">
        <f t="array" ref="R811">IF(ISBLANK($F811),"",INDEX(CVCompList[Materail
Rate
 '[$/qua']],_xlfn.XMATCH($F811,CVCompList[items],0)))</f>
        <v>578.33000000000004</v>
      </c>
      <c r="S811" s="33">
        <f ca="1">M811*Drivers!$D$3</f>
        <v>0</v>
      </c>
      <c r="T811" s="33">
        <f ca="1">N811*Drivers!$D$3</f>
        <v>146.25</v>
      </c>
      <c r="U811" s="33">
        <f ca="1">O811*Drivers!$D$3</f>
        <v>0</v>
      </c>
      <c r="V811" s="33">
        <f ca="1">P811*Drivers!$D$3</f>
        <v>146.25</v>
      </c>
      <c r="W811" s="33">
        <f>Q811*Drivers!$D$3</f>
        <v>0</v>
      </c>
      <c r="X811" s="33">
        <f ca="1">R811*J811</f>
        <v>578.33000000000004</v>
      </c>
      <c r="Y811" s="33">
        <f ca="1">SUM(S811:X811)</f>
        <v>870.83</v>
      </c>
      <c r="Z811">
        <f ca="1">S811*($L811+1)</f>
        <v>0</v>
      </c>
      <c r="AA811">
        <f ca="1">T811*($L811+1)</f>
        <v>212.0625</v>
      </c>
      <c r="AB811">
        <f ca="1">U811*($L811+1)</f>
        <v>0</v>
      </c>
      <c r="AC811">
        <f ca="1">V811*($L811+1)</f>
        <v>212.0625</v>
      </c>
      <c r="AD811">
        <f>W811*($L811+1)</f>
        <v>0</v>
      </c>
      <c r="AE811">
        <f ca="1">X811*(K811+1)</f>
        <v>722.91250000000002</v>
      </c>
      <c r="AF811">
        <f ca="1">SUM(Z811:AE811)</f>
        <v>1147.0374999999999</v>
      </c>
    </row>
    <row r="812" spans="1:32" s="7" customFormat="1">
      <c r="B812" s="7" t="s">
        <v>3298</v>
      </c>
      <c r="C812" s="7">
        <v>1</v>
      </c>
      <c r="D812" s="7">
        <v>1</v>
      </c>
      <c r="K812" s="18"/>
      <c r="L812" s="18"/>
      <c r="M812" s="36">
        <f ca="1">SUM(M813:M813)</f>
        <v>0</v>
      </c>
      <c r="N812" s="36">
        <f ca="1">SUM(N813:N813)</f>
        <v>0</v>
      </c>
      <c r="O812" s="36">
        <f ca="1">SUM(O813:O813)</f>
        <v>0</v>
      </c>
      <c r="P812" s="36">
        <f ca="1">SUM(P813:P813)</f>
        <v>0</v>
      </c>
      <c r="Q812" s="36">
        <f>SUM(Q813:Q813)</f>
        <v>0</v>
      </c>
      <c r="R812" s="36"/>
      <c r="S812" s="35">
        <f t="shared" ref="S812:AF812" ca="1" si="523">SUM(S813:S813)</f>
        <v>0</v>
      </c>
      <c r="T812" s="35">
        <f t="shared" ca="1" si="523"/>
        <v>0</v>
      </c>
      <c r="U812" s="35">
        <f t="shared" ca="1" si="523"/>
        <v>0</v>
      </c>
      <c r="V812" s="35">
        <f t="shared" ca="1" si="523"/>
        <v>0</v>
      </c>
      <c r="W812" s="35">
        <f t="shared" si="523"/>
        <v>0</v>
      </c>
      <c r="X812" s="35">
        <f t="shared" ca="1" si="523"/>
        <v>14000</v>
      </c>
      <c r="Y812" s="35">
        <f t="shared" ca="1" si="523"/>
        <v>14000</v>
      </c>
      <c r="Z812" s="7">
        <f t="shared" ca="1" si="523"/>
        <v>0</v>
      </c>
      <c r="AA812" s="7">
        <f t="shared" ca="1" si="523"/>
        <v>0</v>
      </c>
      <c r="AB812" s="7">
        <f t="shared" ca="1" si="523"/>
        <v>0</v>
      </c>
      <c r="AC812" s="7">
        <f t="shared" ca="1" si="523"/>
        <v>0</v>
      </c>
      <c r="AD812" s="7">
        <f t="shared" si="523"/>
        <v>0</v>
      </c>
      <c r="AE812" s="7">
        <f t="shared" ca="1" si="523"/>
        <v>17500</v>
      </c>
      <c r="AF812" s="7">
        <f t="shared" ca="1" si="523"/>
        <v>17500</v>
      </c>
    </row>
    <row r="813" spans="1:32">
      <c r="A813" t="str" cm="1">
        <f t="array" ref="A813">IF(ISBLANK($F813),"",INDEX(CVCompList[ID],_xlfn.XMATCH($F813,CVCompList[items],0)))</f>
        <v>CE2890</v>
      </c>
      <c r="E813">
        <v>1</v>
      </c>
      <c r="F813" t="s">
        <v>3062</v>
      </c>
      <c r="G813">
        <v>1</v>
      </c>
      <c r="H813">
        <v>1</v>
      </c>
      <c r="I813">
        <f ca="1">IF(ISBLANK(G813),"",G813*OFFSET(I813,-E813,-6))</f>
        <v>1</v>
      </c>
      <c r="J813">
        <f ca="1">IF(ISBLANK(H813),"",H813*OFFSET(J813,-E813,-6))</f>
        <v>1</v>
      </c>
      <c r="K813" s="10">
        <f>Drivers!$B$11</f>
        <v>0.25</v>
      </c>
      <c r="L813" s="10">
        <f>Drivers!$B$12</f>
        <v>0.45</v>
      </c>
      <c r="M813" s="37" cm="1">
        <f t="array" aca="1" ref="M813" ca="1">IF(ISBLANK($F813),"",INDEX(CVCompList[Design
'[h']],_xlfn.XMATCH($F813,CVCompList[items],0)))*I813</f>
        <v>0</v>
      </c>
      <c r="N813" s="37" cm="1">
        <f t="array" aca="1" ref="N813" ca="1">IF(ISBLANK($F813),"",INDEX(CVCompList[Construction
'[h']],_xlfn.XMATCH($F813,CVCompList[items],0)))*J813</f>
        <v>0</v>
      </c>
      <c r="O813" s="37" cm="1">
        <f t="array" aca="1" ref="O813" ca="1">IF(ISBLANK($F813),"",INDEX(CVCompList[Debug/Tryout '[h']],_xlfn.XMATCH($F813,CVCompList[items],0)))*J813</f>
        <v>0</v>
      </c>
      <c r="P813" s="37" cm="1">
        <f t="array" aca="1" ref="P813" ca="1">IF(ISBLANK($F813),"",INDEX(CVCompList[Installation
'[h']],_xlfn.XMATCH($F813,CVCompList[items],0)))*J813</f>
        <v>0</v>
      </c>
      <c r="Q813" s="37" cm="1">
        <f t="array" ref="Q813">IF(ISBLANK($F813),"",INDEX(CVCompList[Start up @ Client '[h']],_xlfn.XMATCH($F813,CVCompList[items],0)))*K813</f>
        <v>0</v>
      </c>
      <c r="R813" s="37" cm="1">
        <f t="array" ref="R813">IF(ISBLANK($F813),"",INDEX(CVCompList[Materail
Rate
 '[$/qua']],_xlfn.XMATCH($F813,CVCompList[items],0)))</f>
        <v>14000</v>
      </c>
      <c r="S813" s="33">
        <f ca="1">M813*Drivers!$D$3</f>
        <v>0</v>
      </c>
      <c r="T813" s="33">
        <f ca="1">N813*Drivers!$D$3</f>
        <v>0</v>
      </c>
      <c r="U813" s="33">
        <f ca="1">O813*Drivers!$D$3</f>
        <v>0</v>
      </c>
      <c r="V813" s="33">
        <f ca="1">P813*Drivers!$D$3</f>
        <v>0</v>
      </c>
      <c r="W813" s="33">
        <f>Q813*Drivers!$D$3</f>
        <v>0</v>
      </c>
      <c r="X813" s="33">
        <f ca="1">R813*J813</f>
        <v>14000</v>
      </c>
      <c r="Y813" s="33">
        <f ca="1">SUM(S813:X813)</f>
        <v>14000</v>
      </c>
      <c r="Z813">
        <f ca="1">S813*($L813+1)</f>
        <v>0</v>
      </c>
      <c r="AA813">
        <f ca="1">T813*($L813+1)</f>
        <v>0</v>
      </c>
      <c r="AB813">
        <f ca="1">U813*($L813+1)</f>
        <v>0</v>
      </c>
      <c r="AC813">
        <f ca="1">V813*($L813+1)</f>
        <v>0</v>
      </c>
      <c r="AD813">
        <f>W813*($L813+1)</f>
        <v>0</v>
      </c>
      <c r="AE813">
        <f ca="1">X813*(K813+1)</f>
        <v>17500</v>
      </c>
      <c r="AF813">
        <f ca="1">SUM(Z813:AE813)</f>
        <v>17500</v>
      </c>
    </row>
    <row r="814" spans="1:32" s="7" customFormat="1">
      <c r="B814" s="7" t="s">
        <v>3299</v>
      </c>
      <c r="C814" s="7">
        <v>1</v>
      </c>
      <c r="D814" s="7">
        <v>1</v>
      </c>
      <c r="K814" s="18"/>
      <c r="L814" s="18"/>
      <c r="M814" s="36">
        <f ca="1">SUM(M815:M815)</f>
        <v>0</v>
      </c>
      <c r="N814" s="36">
        <f ca="1">SUM(N815:N815)</f>
        <v>0</v>
      </c>
      <c r="O814" s="36">
        <f ca="1">SUM(O815:O815)</f>
        <v>0</v>
      </c>
      <c r="P814" s="36">
        <f ca="1">SUM(P815:P815)</f>
        <v>0</v>
      </c>
      <c r="Q814" s="36">
        <f>SUM(Q815:Q815)</f>
        <v>0</v>
      </c>
      <c r="R814" s="36"/>
      <c r="S814" s="35">
        <f t="shared" ref="S814:AF814" ca="1" si="524">SUM(S815:S815)</f>
        <v>0</v>
      </c>
      <c r="T814" s="35">
        <f t="shared" ca="1" si="524"/>
        <v>0</v>
      </c>
      <c r="U814" s="35">
        <f t="shared" ca="1" si="524"/>
        <v>0</v>
      </c>
      <c r="V814" s="35">
        <f t="shared" ca="1" si="524"/>
        <v>0</v>
      </c>
      <c r="W814" s="35">
        <f t="shared" si="524"/>
        <v>0</v>
      </c>
      <c r="X814" s="35">
        <f t="shared" ca="1" si="524"/>
        <v>250</v>
      </c>
      <c r="Y814" s="35">
        <f t="shared" ca="1" si="524"/>
        <v>250</v>
      </c>
      <c r="Z814" s="7">
        <f t="shared" ca="1" si="524"/>
        <v>0</v>
      </c>
      <c r="AA814" s="7">
        <f t="shared" ca="1" si="524"/>
        <v>0</v>
      </c>
      <c r="AB814" s="7">
        <f t="shared" ca="1" si="524"/>
        <v>0</v>
      </c>
      <c r="AC814" s="7">
        <f t="shared" ca="1" si="524"/>
        <v>0</v>
      </c>
      <c r="AD814" s="7">
        <f t="shared" si="524"/>
        <v>0</v>
      </c>
      <c r="AE814" s="7">
        <f t="shared" ca="1" si="524"/>
        <v>312.5</v>
      </c>
      <c r="AF814" s="7">
        <f t="shared" ca="1" si="524"/>
        <v>312.5</v>
      </c>
    </row>
    <row r="815" spans="1:32">
      <c r="A815" t="str" cm="1">
        <f t="array" ref="A815">IF(ISBLANK($F815),"",INDEX(CVCompList[ID],_xlfn.XMATCH($F815,CVCompList[items],0)))</f>
        <v>CE2892</v>
      </c>
      <c r="E815">
        <v>1</v>
      </c>
      <c r="F815" t="s">
        <v>3064</v>
      </c>
      <c r="G815">
        <v>1</v>
      </c>
      <c r="H815">
        <v>1</v>
      </c>
      <c r="I815">
        <f ca="1">IF(ISBLANK(G815),"",G815*OFFSET(I815,-E815,-6))</f>
        <v>1</v>
      </c>
      <c r="J815">
        <f ca="1">IF(ISBLANK(H815),"",H815*OFFSET(J815,-E815,-6))</f>
        <v>1</v>
      </c>
      <c r="K815" s="10">
        <f>Drivers!$B$11</f>
        <v>0.25</v>
      </c>
      <c r="L815" s="10">
        <f>Drivers!$B$12</f>
        <v>0.45</v>
      </c>
      <c r="M815" s="37" cm="1">
        <f t="array" aca="1" ref="M815" ca="1">IF(ISBLANK($F815),"",INDEX(CVCompList[Design
'[h']],_xlfn.XMATCH($F815,CVCompList[items],0)))*I815</f>
        <v>0</v>
      </c>
      <c r="N815" s="37" cm="1">
        <f t="array" aca="1" ref="N815" ca="1">IF(ISBLANK($F815),"",INDEX(CVCompList[Construction
'[h']],_xlfn.XMATCH($F815,CVCompList[items],0)))*J815</f>
        <v>0</v>
      </c>
      <c r="O815" s="37" cm="1">
        <f t="array" aca="1" ref="O815" ca="1">IF(ISBLANK($F815),"",INDEX(CVCompList[Debug/Tryout '[h']],_xlfn.XMATCH($F815,CVCompList[items],0)))*J815</f>
        <v>0</v>
      </c>
      <c r="P815" s="37" cm="1">
        <f t="array" aca="1" ref="P815" ca="1">IF(ISBLANK($F815),"",INDEX(CVCompList[Installation
'[h']],_xlfn.XMATCH($F815,CVCompList[items],0)))*J815</f>
        <v>0</v>
      </c>
      <c r="Q815" s="37" cm="1">
        <f t="array" ref="Q815">IF(ISBLANK($F815),"",INDEX(CVCompList[Start up @ Client '[h']],_xlfn.XMATCH($F815,CVCompList[items],0)))*K815</f>
        <v>0</v>
      </c>
      <c r="R815" s="37" cm="1">
        <f t="array" ref="R815">IF(ISBLANK($F815),"",INDEX(CVCompList[Materail
Rate
 '[$/qua']],_xlfn.XMATCH($F815,CVCompList[items],0)))</f>
        <v>250</v>
      </c>
      <c r="S815" s="33">
        <f ca="1">M815*Drivers!$D$3</f>
        <v>0</v>
      </c>
      <c r="T815" s="33">
        <f ca="1">N815*Drivers!$D$3</f>
        <v>0</v>
      </c>
      <c r="U815" s="33">
        <f ca="1">O815*Drivers!$D$3</f>
        <v>0</v>
      </c>
      <c r="V815" s="33">
        <f ca="1">P815*Drivers!$D$3</f>
        <v>0</v>
      </c>
      <c r="W815" s="33">
        <f>Q815*Drivers!$D$3</f>
        <v>0</v>
      </c>
      <c r="X815" s="33">
        <f ca="1">R815*J815</f>
        <v>250</v>
      </c>
      <c r="Y815" s="33">
        <f ca="1">SUM(S815:X815)</f>
        <v>250</v>
      </c>
      <c r="Z815">
        <f ca="1">S815*($L815+1)</f>
        <v>0</v>
      </c>
      <c r="AA815">
        <f ca="1">T815*($L815+1)</f>
        <v>0</v>
      </c>
      <c r="AB815">
        <f ca="1">U815*($L815+1)</f>
        <v>0</v>
      </c>
      <c r="AC815">
        <f ca="1">V815*($L815+1)</f>
        <v>0</v>
      </c>
      <c r="AD815">
        <f>W815*($L815+1)</f>
        <v>0</v>
      </c>
      <c r="AE815">
        <f ca="1">X815*(K815+1)</f>
        <v>312.5</v>
      </c>
      <c r="AF815">
        <f ca="1">SUM(Z815:AE815)</f>
        <v>312.5</v>
      </c>
    </row>
    <row r="816" spans="1:32" s="7" customFormat="1">
      <c r="B816" s="7" t="s">
        <v>3300</v>
      </c>
      <c r="C816" s="7">
        <v>1</v>
      </c>
      <c r="D816" s="7">
        <v>1</v>
      </c>
      <c r="K816" s="18"/>
      <c r="L816" s="18"/>
      <c r="M816" s="36">
        <f ca="1">SUM(M817:M817)</f>
        <v>0</v>
      </c>
      <c r="N816" s="36">
        <f ca="1">SUM(N817:N817)</f>
        <v>1.95</v>
      </c>
      <c r="O816" s="36">
        <f ca="1">SUM(O817:O817)</f>
        <v>0</v>
      </c>
      <c r="P816" s="36">
        <f ca="1">SUM(P817:P817)</f>
        <v>1.95</v>
      </c>
      <c r="Q816" s="36">
        <f>SUM(Q817:Q817)</f>
        <v>0</v>
      </c>
      <c r="R816" s="36"/>
      <c r="S816" s="35">
        <f t="shared" ref="S816:AF816" ca="1" si="525">SUM(S817:S817)</f>
        <v>0</v>
      </c>
      <c r="T816" s="35">
        <f t="shared" ca="1" si="525"/>
        <v>126.75</v>
      </c>
      <c r="U816" s="35">
        <f t="shared" ca="1" si="525"/>
        <v>0</v>
      </c>
      <c r="V816" s="35">
        <f t="shared" ca="1" si="525"/>
        <v>126.75</v>
      </c>
      <c r="W816" s="35">
        <f t="shared" si="525"/>
        <v>0</v>
      </c>
      <c r="X816" s="35">
        <f t="shared" ca="1" si="525"/>
        <v>63.866487094074827</v>
      </c>
      <c r="Y816" s="35">
        <f t="shared" ca="1" si="525"/>
        <v>317.36648709407484</v>
      </c>
      <c r="Z816" s="7">
        <f t="shared" ca="1" si="525"/>
        <v>0</v>
      </c>
      <c r="AA816" s="7">
        <f t="shared" ca="1" si="525"/>
        <v>183.78749999999999</v>
      </c>
      <c r="AB816" s="7">
        <f t="shared" ca="1" si="525"/>
        <v>0</v>
      </c>
      <c r="AC816" s="7">
        <f t="shared" ca="1" si="525"/>
        <v>183.78749999999999</v>
      </c>
      <c r="AD816" s="7">
        <f t="shared" si="525"/>
        <v>0</v>
      </c>
      <c r="AE816" s="7">
        <f t="shared" ca="1" si="525"/>
        <v>79.833108867593538</v>
      </c>
      <c r="AF816" s="7">
        <f t="shared" ca="1" si="525"/>
        <v>447.40810886759351</v>
      </c>
    </row>
    <row r="817" spans="1:32">
      <c r="A817" t="str" cm="1">
        <f t="array" ref="A817">IF(ISBLANK($F817),"",INDEX(CVCompList[ID],_xlfn.XMATCH($F817,CVCompList[items],0)))</f>
        <v>CE2894</v>
      </c>
      <c r="E817">
        <v>1</v>
      </c>
      <c r="F817" t="s">
        <v>3066</v>
      </c>
      <c r="G817">
        <v>1</v>
      </c>
      <c r="H817">
        <v>1</v>
      </c>
      <c r="I817">
        <f ca="1">IF(ISBLANK(G817),"",G817*OFFSET(I817,-E817,-6))</f>
        <v>1</v>
      </c>
      <c r="J817">
        <f ca="1">IF(ISBLANK(H817),"",H817*OFFSET(J817,-E817,-6))</f>
        <v>1</v>
      </c>
      <c r="K817" s="10">
        <f>Drivers!$B$11</f>
        <v>0.25</v>
      </c>
      <c r="L817" s="10">
        <f>Drivers!$B$12</f>
        <v>0.45</v>
      </c>
      <c r="M817" s="37" cm="1">
        <f t="array" aca="1" ref="M817" ca="1">IF(ISBLANK($F817),"",INDEX(CVCompList[Design
'[h']],_xlfn.XMATCH($F817,CVCompList[items],0)))*I817</f>
        <v>0</v>
      </c>
      <c r="N817" s="37" cm="1">
        <f t="array" aca="1" ref="N817" ca="1">IF(ISBLANK($F817),"",INDEX(CVCompList[Construction
'[h']],_xlfn.XMATCH($F817,CVCompList[items],0)))*J817</f>
        <v>1.95</v>
      </c>
      <c r="O817" s="37" cm="1">
        <f t="array" aca="1" ref="O817" ca="1">IF(ISBLANK($F817),"",INDEX(CVCompList[Debug/Tryout '[h']],_xlfn.XMATCH($F817,CVCompList[items],0)))*J817</f>
        <v>0</v>
      </c>
      <c r="P817" s="37" cm="1">
        <f t="array" aca="1" ref="P817" ca="1">IF(ISBLANK($F817),"",INDEX(CVCompList[Installation
'[h']],_xlfn.XMATCH($F817,CVCompList[items],0)))*J817</f>
        <v>1.95</v>
      </c>
      <c r="Q817" s="37" cm="1">
        <f t="array" ref="Q817">IF(ISBLANK($F817),"",INDEX(CVCompList[Start up @ Client '[h']],_xlfn.XMATCH($F817,CVCompList[items],0)))*K817</f>
        <v>0</v>
      </c>
      <c r="R817" s="37" cm="1">
        <f t="array" ref="R817">IF(ISBLANK($F817),"",INDEX(CVCompList[Materail
Rate
 '[$/qua']],_xlfn.XMATCH($F817,CVCompList[items],0)))</f>
        <v>63.866487094074827</v>
      </c>
      <c r="S817" s="33">
        <f ca="1">M817*Drivers!$D$3</f>
        <v>0</v>
      </c>
      <c r="T817" s="33">
        <f ca="1">N817*Drivers!$D$3</f>
        <v>126.75</v>
      </c>
      <c r="U817" s="33">
        <f ca="1">O817*Drivers!$D$3</f>
        <v>0</v>
      </c>
      <c r="V817" s="33">
        <f ca="1">P817*Drivers!$D$3</f>
        <v>126.75</v>
      </c>
      <c r="W817" s="33">
        <f>Q817*Drivers!$D$3</f>
        <v>0</v>
      </c>
      <c r="X817" s="33">
        <f ca="1">R817*J817</f>
        <v>63.866487094074827</v>
      </c>
      <c r="Y817" s="33">
        <f ca="1">SUM(S817:X817)</f>
        <v>317.36648709407484</v>
      </c>
      <c r="Z817">
        <f ca="1">S817*($L817+1)</f>
        <v>0</v>
      </c>
      <c r="AA817">
        <f ca="1">T817*($L817+1)</f>
        <v>183.78749999999999</v>
      </c>
      <c r="AB817">
        <f ca="1">U817*($L817+1)</f>
        <v>0</v>
      </c>
      <c r="AC817">
        <f ca="1">V817*($L817+1)</f>
        <v>183.78749999999999</v>
      </c>
      <c r="AD817">
        <f>W817*($L817+1)</f>
        <v>0</v>
      </c>
      <c r="AE817">
        <f ca="1">X817*(K817+1)</f>
        <v>79.833108867593538</v>
      </c>
      <c r="AF817">
        <f ca="1">SUM(Z817:AE817)</f>
        <v>447.40810886759351</v>
      </c>
    </row>
    <row r="818" spans="1:32" s="7" customFormat="1">
      <c r="B818" s="7" t="s">
        <v>3301</v>
      </c>
      <c r="C818" s="7">
        <v>1</v>
      </c>
      <c r="D818" s="7">
        <v>1</v>
      </c>
      <c r="K818" s="18"/>
      <c r="L818" s="18"/>
      <c r="M818" s="36">
        <f ca="1">SUM(M819:M819)</f>
        <v>0</v>
      </c>
      <c r="N818" s="36">
        <f ca="1">SUM(N819:N819)</f>
        <v>0.5</v>
      </c>
      <c r="O818" s="36">
        <f ca="1">SUM(O819:O819)</f>
        <v>0</v>
      </c>
      <c r="P818" s="36">
        <f ca="1">SUM(P819:P819)</f>
        <v>0.5</v>
      </c>
      <c r="Q818" s="36">
        <f>SUM(Q819:Q819)</f>
        <v>0</v>
      </c>
      <c r="R818" s="36"/>
      <c r="S818" s="35">
        <f t="shared" ref="S818:AF818" ca="1" si="526">SUM(S819:S819)</f>
        <v>0</v>
      </c>
      <c r="T818" s="35">
        <f t="shared" ca="1" si="526"/>
        <v>32.5</v>
      </c>
      <c r="U818" s="35">
        <f t="shared" ca="1" si="526"/>
        <v>0</v>
      </c>
      <c r="V818" s="35">
        <f t="shared" ca="1" si="526"/>
        <v>32.5</v>
      </c>
      <c r="W818" s="35">
        <f t="shared" si="526"/>
        <v>0</v>
      </c>
      <c r="X818" s="35">
        <f t="shared" ca="1" si="526"/>
        <v>185</v>
      </c>
      <c r="Y818" s="35">
        <f t="shared" ca="1" si="526"/>
        <v>250</v>
      </c>
      <c r="Z818" s="7">
        <f t="shared" ca="1" si="526"/>
        <v>0</v>
      </c>
      <c r="AA818" s="7">
        <f t="shared" ca="1" si="526"/>
        <v>47.125</v>
      </c>
      <c r="AB818" s="7">
        <f t="shared" ca="1" si="526"/>
        <v>0</v>
      </c>
      <c r="AC818" s="7">
        <f t="shared" ca="1" si="526"/>
        <v>47.125</v>
      </c>
      <c r="AD818" s="7">
        <f t="shared" si="526"/>
        <v>0</v>
      </c>
      <c r="AE818" s="7">
        <f t="shared" ca="1" si="526"/>
        <v>231.25</v>
      </c>
      <c r="AF818" s="7">
        <f t="shared" ca="1" si="526"/>
        <v>325.5</v>
      </c>
    </row>
    <row r="819" spans="1:32">
      <c r="A819" t="str" cm="1">
        <f t="array" ref="A819">IF(ISBLANK($F819),"",INDEX(CVCompList[ID],_xlfn.XMATCH($F819,CVCompList[items],0)))</f>
        <v>CE2895</v>
      </c>
      <c r="E819">
        <v>1</v>
      </c>
      <c r="F819" t="s">
        <v>3067</v>
      </c>
      <c r="G819">
        <v>1</v>
      </c>
      <c r="H819">
        <v>1</v>
      </c>
      <c r="I819">
        <f ca="1">IF(ISBLANK(G819),"",G819*OFFSET(I819,-E819,-6))</f>
        <v>1</v>
      </c>
      <c r="J819">
        <f ca="1">IF(ISBLANK(H819),"",H819*OFFSET(J819,-E819,-6))</f>
        <v>1</v>
      </c>
      <c r="K819" s="10">
        <f>Drivers!$B$11</f>
        <v>0.25</v>
      </c>
      <c r="L819" s="10">
        <f>Drivers!$B$12</f>
        <v>0.45</v>
      </c>
      <c r="M819" s="37" cm="1">
        <f t="array" aca="1" ref="M819" ca="1">IF(ISBLANK($F819),"",INDEX(CVCompList[Design
'[h']],_xlfn.XMATCH($F819,CVCompList[items],0)))*I819</f>
        <v>0</v>
      </c>
      <c r="N819" s="37" cm="1">
        <f t="array" aca="1" ref="N819" ca="1">IF(ISBLANK($F819),"",INDEX(CVCompList[Construction
'[h']],_xlfn.XMATCH($F819,CVCompList[items],0)))*J819</f>
        <v>0.5</v>
      </c>
      <c r="O819" s="37" cm="1">
        <f t="array" aca="1" ref="O819" ca="1">IF(ISBLANK($F819),"",INDEX(CVCompList[Debug/Tryout '[h']],_xlfn.XMATCH($F819,CVCompList[items],0)))*J819</f>
        <v>0</v>
      </c>
      <c r="P819" s="37" cm="1">
        <f t="array" aca="1" ref="P819" ca="1">IF(ISBLANK($F819),"",INDEX(CVCompList[Installation
'[h']],_xlfn.XMATCH($F819,CVCompList[items],0)))*J819</f>
        <v>0.5</v>
      </c>
      <c r="Q819" s="37" cm="1">
        <f t="array" ref="Q819">IF(ISBLANK($F819),"",INDEX(CVCompList[Start up @ Client '[h']],_xlfn.XMATCH($F819,CVCompList[items],0)))*K819</f>
        <v>0</v>
      </c>
      <c r="R819" s="37" cm="1">
        <f t="array" ref="R819">IF(ISBLANK($F819),"",INDEX(CVCompList[Materail
Rate
 '[$/qua']],_xlfn.XMATCH($F819,CVCompList[items],0)))</f>
        <v>185</v>
      </c>
      <c r="S819" s="33">
        <f ca="1">M819*Drivers!$D$3</f>
        <v>0</v>
      </c>
      <c r="T819" s="33">
        <f ca="1">N819*Drivers!$D$3</f>
        <v>32.5</v>
      </c>
      <c r="U819" s="33">
        <f ca="1">O819*Drivers!$D$3</f>
        <v>0</v>
      </c>
      <c r="V819" s="33">
        <f ca="1">P819*Drivers!$D$3</f>
        <v>32.5</v>
      </c>
      <c r="W819" s="33">
        <f>Q819*Drivers!$D$3</f>
        <v>0</v>
      </c>
      <c r="X819" s="33">
        <f ca="1">R819*J819</f>
        <v>185</v>
      </c>
      <c r="Y819" s="33">
        <f ca="1">SUM(S819:X819)</f>
        <v>250</v>
      </c>
      <c r="Z819">
        <f ca="1">S819*($L819+1)</f>
        <v>0</v>
      </c>
      <c r="AA819">
        <f ca="1">T819*($L819+1)</f>
        <v>47.125</v>
      </c>
      <c r="AB819">
        <f ca="1">U819*($L819+1)</f>
        <v>0</v>
      </c>
      <c r="AC819">
        <f ca="1">V819*($L819+1)</f>
        <v>47.125</v>
      </c>
      <c r="AD819">
        <f>W819*($L819+1)</f>
        <v>0</v>
      </c>
      <c r="AE819">
        <f ca="1">X819*(K819+1)</f>
        <v>231.25</v>
      </c>
      <c r="AF819">
        <f ca="1">SUM(Z819:AE819)</f>
        <v>325.5</v>
      </c>
    </row>
    <row r="820" spans="1:32" s="7" customFormat="1">
      <c r="B820" s="7" t="s">
        <v>3302</v>
      </c>
      <c r="C820" s="7">
        <v>1</v>
      </c>
      <c r="D820" s="7">
        <v>1</v>
      </c>
      <c r="K820" s="18"/>
      <c r="L820" s="18"/>
      <c r="M820" s="36">
        <f ca="1">SUM(M821:M821)</f>
        <v>0</v>
      </c>
      <c r="N820" s="36">
        <f ca="1">SUM(N821:N821)</f>
        <v>0</v>
      </c>
      <c r="O820" s="36">
        <f ca="1">SUM(O821:O821)</f>
        <v>0</v>
      </c>
      <c r="P820" s="36">
        <f ca="1">SUM(P821:P821)</f>
        <v>0</v>
      </c>
      <c r="Q820" s="36">
        <f>SUM(Q821:Q821)</f>
        <v>0</v>
      </c>
      <c r="R820" s="36"/>
      <c r="S820" s="35">
        <f t="shared" ref="S820:AF820" ca="1" si="527">SUM(S821:S821)</f>
        <v>0</v>
      </c>
      <c r="T820" s="35">
        <f t="shared" ca="1" si="527"/>
        <v>0</v>
      </c>
      <c r="U820" s="35">
        <f t="shared" ca="1" si="527"/>
        <v>0</v>
      </c>
      <c r="V820" s="35">
        <f t="shared" ca="1" si="527"/>
        <v>0</v>
      </c>
      <c r="W820" s="35">
        <f t="shared" si="527"/>
        <v>0</v>
      </c>
      <c r="X820" s="35">
        <f t="shared" ca="1" si="527"/>
        <v>78</v>
      </c>
      <c r="Y820" s="35">
        <f t="shared" ca="1" si="527"/>
        <v>78</v>
      </c>
      <c r="Z820" s="7">
        <f t="shared" ca="1" si="527"/>
        <v>0</v>
      </c>
      <c r="AA820" s="7">
        <f t="shared" ca="1" si="527"/>
        <v>0</v>
      </c>
      <c r="AB820" s="7">
        <f t="shared" ca="1" si="527"/>
        <v>0</v>
      </c>
      <c r="AC820" s="7">
        <f t="shared" ca="1" si="527"/>
        <v>0</v>
      </c>
      <c r="AD820" s="7">
        <f t="shared" si="527"/>
        <v>0</v>
      </c>
      <c r="AE820" s="7">
        <f t="shared" ca="1" si="527"/>
        <v>97.5</v>
      </c>
      <c r="AF820" s="7">
        <f t="shared" ca="1" si="527"/>
        <v>97.5</v>
      </c>
    </row>
    <row r="821" spans="1:32">
      <c r="A821" t="str" cm="1">
        <f t="array" ref="A821">IF(ISBLANK($F821),"",INDEX(CVCompList[ID],_xlfn.XMATCH($F821,CVCompList[items],0)))</f>
        <v>CE2897</v>
      </c>
      <c r="E821">
        <v>1</v>
      </c>
      <c r="F821" t="s">
        <v>3069</v>
      </c>
      <c r="G821">
        <v>1</v>
      </c>
      <c r="H821">
        <v>1</v>
      </c>
      <c r="I821">
        <f ca="1">IF(ISBLANK(G821),"",G821*OFFSET(I821,-E821,-6))</f>
        <v>1</v>
      </c>
      <c r="J821">
        <f ca="1">IF(ISBLANK(H821),"",H821*OFFSET(J821,-E821,-6))</f>
        <v>1</v>
      </c>
      <c r="K821" s="10">
        <f>Drivers!$B$11</f>
        <v>0.25</v>
      </c>
      <c r="L821" s="10">
        <f>Drivers!$B$12</f>
        <v>0.45</v>
      </c>
      <c r="M821" s="37" cm="1">
        <f t="array" aca="1" ref="M821" ca="1">IF(ISBLANK($F821),"",INDEX(CVCompList[Design
'[h']],_xlfn.XMATCH($F821,CVCompList[items],0)))*I821</f>
        <v>0</v>
      </c>
      <c r="N821" s="37" cm="1">
        <f t="array" aca="1" ref="N821" ca="1">IF(ISBLANK($F821),"",INDEX(CVCompList[Construction
'[h']],_xlfn.XMATCH($F821,CVCompList[items],0)))*J821</f>
        <v>0</v>
      </c>
      <c r="O821" s="37" cm="1">
        <f t="array" aca="1" ref="O821" ca="1">IF(ISBLANK($F821),"",INDEX(CVCompList[Debug/Tryout '[h']],_xlfn.XMATCH($F821,CVCompList[items],0)))*J821</f>
        <v>0</v>
      </c>
      <c r="P821" s="37" cm="1">
        <f t="array" aca="1" ref="P821" ca="1">IF(ISBLANK($F821),"",INDEX(CVCompList[Installation
'[h']],_xlfn.XMATCH($F821,CVCompList[items],0)))*J821</f>
        <v>0</v>
      </c>
      <c r="Q821" s="37" cm="1">
        <f t="array" ref="Q821">IF(ISBLANK($F821),"",INDEX(CVCompList[Start up @ Client '[h']],_xlfn.XMATCH($F821,CVCompList[items],0)))*K821</f>
        <v>0</v>
      </c>
      <c r="R821" s="37" cm="1">
        <f t="array" ref="R821">IF(ISBLANK($F821),"",INDEX(CVCompList[Materail
Rate
 '[$/qua']],_xlfn.XMATCH($F821,CVCompList[items],0)))</f>
        <v>78</v>
      </c>
      <c r="S821" s="33">
        <f ca="1">M821*Drivers!$D$3</f>
        <v>0</v>
      </c>
      <c r="T821" s="33">
        <f ca="1">N821*Drivers!$D$3</f>
        <v>0</v>
      </c>
      <c r="U821" s="33">
        <f ca="1">O821*Drivers!$D$3</f>
        <v>0</v>
      </c>
      <c r="V821" s="33">
        <f ca="1">P821*Drivers!$D$3</f>
        <v>0</v>
      </c>
      <c r="W821" s="33">
        <f>Q821*Drivers!$D$3</f>
        <v>0</v>
      </c>
      <c r="X821" s="33">
        <f ca="1">R821*J821</f>
        <v>78</v>
      </c>
      <c r="Y821" s="33">
        <f ca="1">SUM(S821:X821)</f>
        <v>78</v>
      </c>
      <c r="Z821">
        <f ca="1">S821*($L821+1)</f>
        <v>0</v>
      </c>
      <c r="AA821">
        <f ca="1">T821*($L821+1)</f>
        <v>0</v>
      </c>
      <c r="AB821">
        <f ca="1">U821*($L821+1)</f>
        <v>0</v>
      </c>
      <c r="AC821">
        <f ca="1">V821*($L821+1)</f>
        <v>0</v>
      </c>
      <c r="AD821">
        <f>W821*($L821+1)</f>
        <v>0</v>
      </c>
      <c r="AE821">
        <f ca="1">X821*(K821+1)</f>
        <v>97.5</v>
      </c>
      <c r="AF821">
        <f ca="1">SUM(Z821:AE821)</f>
        <v>97.5</v>
      </c>
    </row>
    <row r="822" spans="1:32" s="7" customFormat="1">
      <c r="B822" s="7" t="s">
        <v>3303</v>
      </c>
      <c r="C822" s="7">
        <v>1</v>
      </c>
      <c r="D822" s="7">
        <v>1</v>
      </c>
      <c r="K822" s="18"/>
      <c r="L822" s="18"/>
      <c r="M822" s="36">
        <f ca="1">SUM(M823:M823)</f>
        <v>0</v>
      </c>
      <c r="N822" s="36">
        <f ca="1">SUM(N823:N823)</f>
        <v>0</v>
      </c>
      <c r="O822" s="36">
        <f ca="1">SUM(O823:O823)</f>
        <v>0</v>
      </c>
      <c r="P822" s="36">
        <f ca="1">SUM(P823:P823)</f>
        <v>0</v>
      </c>
      <c r="Q822" s="36">
        <f>SUM(Q823:Q823)</f>
        <v>0</v>
      </c>
      <c r="R822" s="36"/>
      <c r="S822" s="35">
        <f t="shared" ref="S822:AF822" ca="1" si="528">SUM(S823:S823)</f>
        <v>0</v>
      </c>
      <c r="T822" s="35">
        <f t="shared" ca="1" si="528"/>
        <v>0</v>
      </c>
      <c r="U822" s="35">
        <f t="shared" ca="1" si="528"/>
        <v>0</v>
      </c>
      <c r="V822" s="35">
        <f t="shared" ca="1" si="528"/>
        <v>0</v>
      </c>
      <c r="W822" s="35">
        <f t="shared" si="528"/>
        <v>0</v>
      </c>
      <c r="X822" s="35">
        <f t="shared" ca="1" si="528"/>
        <v>640</v>
      </c>
      <c r="Y822" s="35">
        <f t="shared" ca="1" si="528"/>
        <v>640</v>
      </c>
      <c r="Z822" s="7">
        <f t="shared" ca="1" si="528"/>
        <v>0</v>
      </c>
      <c r="AA822" s="7">
        <f t="shared" ca="1" si="528"/>
        <v>0</v>
      </c>
      <c r="AB822" s="7">
        <f t="shared" ca="1" si="528"/>
        <v>0</v>
      </c>
      <c r="AC822" s="7">
        <f t="shared" ca="1" si="528"/>
        <v>0</v>
      </c>
      <c r="AD822" s="7">
        <f t="shared" si="528"/>
        <v>0</v>
      </c>
      <c r="AE822" s="7">
        <f t="shared" ca="1" si="528"/>
        <v>800</v>
      </c>
      <c r="AF822" s="7">
        <f t="shared" ca="1" si="528"/>
        <v>800</v>
      </c>
    </row>
    <row r="823" spans="1:32">
      <c r="A823" t="str" cm="1">
        <f t="array" ref="A823">IF(ISBLANK($F823),"",INDEX(CVCompList[ID],_xlfn.XMATCH($F823,CVCompList[items],0)))</f>
        <v>CE2898</v>
      </c>
      <c r="E823">
        <v>1</v>
      </c>
      <c r="F823" t="s">
        <v>3070</v>
      </c>
      <c r="G823">
        <v>1</v>
      </c>
      <c r="H823">
        <v>1</v>
      </c>
      <c r="I823">
        <f ca="1">IF(ISBLANK(G823),"",G823*OFFSET(I823,-E823,-6))</f>
        <v>1</v>
      </c>
      <c r="J823">
        <f ca="1">IF(ISBLANK(H823),"",H823*OFFSET(J823,-E823,-6))</f>
        <v>1</v>
      </c>
      <c r="K823" s="10">
        <f>Drivers!$B$11</f>
        <v>0.25</v>
      </c>
      <c r="L823" s="10">
        <f>Drivers!$B$12</f>
        <v>0.45</v>
      </c>
      <c r="M823" s="37" cm="1">
        <f t="array" aca="1" ref="M823" ca="1">IF(ISBLANK($F823),"",INDEX(CVCompList[Design
'[h']],_xlfn.XMATCH($F823,CVCompList[items],0)))*I823</f>
        <v>0</v>
      </c>
      <c r="N823" s="37" cm="1">
        <f t="array" aca="1" ref="N823" ca="1">IF(ISBLANK($F823),"",INDEX(CVCompList[Construction
'[h']],_xlfn.XMATCH($F823,CVCompList[items],0)))*J823</f>
        <v>0</v>
      </c>
      <c r="O823" s="37" cm="1">
        <f t="array" aca="1" ref="O823" ca="1">IF(ISBLANK($F823),"",INDEX(CVCompList[Debug/Tryout '[h']],_xlfn.XMATCH($F823,CVCompList[items],0)))*J823</f>
        <v>0</v>
      </c>
      <c r="P823" s="37" cm="1">
        <f t="array" aca="1" ref="P823" ca="1">IF(ISBLANK($F823),"",INDEX(CVCompList[Installation
'[h']],_xlfn.XMATCH($F823,CVCompList[items],0)))*J823</f>
        <v>0</v>
      </c>
      <c r="Q823" s="37" cm="1">
        <f t="array" ref="Q823">IF(ISBLANK($F823),"",INDEX(CVCompList[Start up @ Client '[h']],_xlfn.XMATCH($F823,CVCompList[items],0)))*K823</f>
        <v>0</v>
      </c>
      <c r="R823" s="37" cm="1">
        <f t="array" ref="R823">IF(ISBLANK($F823),"",INDEX(CVCompList[Materail
Rate
 '[$/qua']],_xlfn.XMATCH($F823,CVCompList[items],0)))</f>
        <v>640</v>
      </c>
      <c r="S823" s="33">
        <f ca="1">M823*Drivers!$D$3</f>
        <v>0</v>
      </c>
      <c r="T823" s="33">
        <f ca="1">N823*Drivers!$D$3</f>
        <v>0</v>
      </c>
      <c r="U823" s="33">
        <f ca="1">O823*Drivers!$D$3</f>
        <v>0</v>
      </c>
      <c r="V823" s="33">
        <f ca="1">P823*Drivers!$D$3</f>
        <v>0</v>
      </c>
      <c r="W823" s="33">
        <f>Q823*Drivers!$D$3</f>
        <v>0</v>
      </c>
      <c r="X823" s="33">
        <f ca="1">R823*J823</f>
        <v>640</v>
      </c>
      <c r="Y823" s="33">
        <f ca="1">SUM(S823:X823)</f>
        <v>640</v>
      </c>
      <c r="Z823">
        <f ca="1">S823*($L823+1)</f>
        <v>0</v>
      </c>
      <c r="AA823">
        <f ca="1">T823*($L823+1)</f>
        <v>0</v>
      </c>
      <c r="AB823">
        <f ca="1">U823*($L823+1)</f>
        <v>0</v>
      </c>
      <c r="AC823">
        <f ca="1">V823*($L823+1)</f>
        <v>0</v>
      </c>
      <c r="AD823">
        <f>W823*($L823+1)</f>
        <v>0</v>
      </c>
      <c r="AE823">
        <f ca="1">X823*(K823+1)</f>
        <v>800</v>
      </c>
      <c r="AF823">
        <f ca="1">SUM(Z823:AE823)</f>
        <v>800</v>
      </c>
    </row>
    <row r="824" spans="1:32" s="7" customFormat="1">
      <c r="B824" s="7" t="s">
        <v>3304</v>
      </c>
      <c r="C824" s="7">
        <v>1</v>
      </c>
      <c r="D824" s="7">
        <v>1</v>
      </c>
      <c r="K824" s="18"/>
      <c r="L824" s="18"/>
      <c r="M824" s="36">
        <f ca="1">SUM(M825:M825)</f>
        <v>0</v>
      </c>
      <c r="N824" s="36">
        <f ca="1">SUM(N825:N825)</f>
        <v>2.25</v>
      </c>
      <c r="O824" s="36">
        <f ca="1">SUM(O825:O825)</f>
        <v>0</v>
      </c>
      <c r="P824" s="36">
        <f ca="1">SUM(P825:P825)</f>
        <v>2.25</v>
      </c>
      <c r="Q824" s="36">
        <f>SUM(Q825:Q825)</f>
        <v>0</v>
      </c>
      <c r="R824" s="36"/>
      <c r="S824" s="35">
        <f t="shared" ref="S824:AF824" ca="1" si="529">SUM(S825:S825)</f>
        <v>0</v>
      </c>
      <c r="T824" s="35">
        <f t="shared" ca="1" si="529"/>
        <v>146.25</v>
      </c>
      <c r="U824" s="35">
        <f t="shared" ca="1" si="529"/>
        <v>0</v>
      </c>
      <c r="V824" s="35">
        <f t="shared" ca="1" si="529"/>
        <v>146.25</v>
      </c>
      <c r="W824" s="35">
        <f t="shared" si="529"/>
        <v>0</v>
      </c>
      <c r="X824" s="35">
        <f t="shared" ca="1" si="529"/>
        <v>132.61176470588236</v>
      </c>
      <c r="Y824" s="35">
        <f t="shared" ca="1" si="529"/>
        <v>425.11176470588236</v>
      </c>
      <c r="Z824" s="7">
        <f t="shared" ca="1" si="529"/>
        <v>0</v>
      </c>
      <c r="AA824" s="7">
        <f t="shared" ca="1" si="529"/>
        <v>212.0625</v>
      </c>
      <c r="AB824" s="7">
        <f t="shared" ca="1" si="529"/>
        <v>0</v>
      </c>
      <c r="AC824" s="7">
        <f t="shared" ca="1" si="529"/>
        <v>212.0625</v>
      </c>
      <c r="AD824" s="7">
        <f t="shared" si="529"/>
        <v>0</v>
      </c>
      <c r="AE824" s="7">
        <f t="shared" ca="1" si="529"/>
        <v>165.76470588235296</v>
      </c>
      <c r="AF824" s="7">
        <f t="shared" ca="1" si="529"/>
        <v>589.88970588235293</v>
      </c>
    </row>
    <row r="825" spans="1:32">
      <c r="A825" t="str" cm="1">
        <f t="array" ref="A825">IF(ISBLANK($F825),"",INDEX(CVCompList[ID],_xlfn.XMATCH($F825,CVCompList[items],0)))</f>
        <v>CE2939</v>
      </c>
      <c r="E825">
        <v>1</v>
      </c>
      <c r="F825" t="s">
        <v>3111</v>
      </c>
      <c r="G825">
        <v>1</v>
      </c>
      <c r="H825">
        <v>1</v>
      </c>
      <c r="I825">
        <f ca="1">IF(ISBLANK(G825),"",G825*OFFSET(I825,-E825,-6))</f>
        <v>1</v>
      </c>
      <c r="J825">
        <f ca="1">IF(ISBLANK(H825),"",H825*OFFSET(J825,-E825,-6))</f>
        <v>1</v>
      </c>
      <c r="K825" s="10">
        <f>Drivers!$B$11</f>
        <v>0.25</v>
      </c>
      <c r="L825" s="10">
        <f>Drivers!$B$12</f>
        <v>0.45</v>
      </c>
      <c r="M825" s="37" cm="1">
        <f t="array" aca="1" ref="M825" ca="1">IF(ISBLANK($F825),"",INDEX(CVCompList[Design
'[h']],_xlfn.XMATCH($F825,CVCompList[items],0)))*I825</f>
        <v>0</v>
      </c>
      <c r="N825" s="37" cm="1">
        <f t="array" aca="1" ref="N825" ca="1">IF(ISBLANK($F825),"",INDEX(CVCompList[Construction
'[h']],_xlfn.XMATCH($F825,CVCompList[items],0)))*J825</f>
        <v>2.25</v>
      </c>
      <c r="O825" s="37" cm="1">
        <f t="array" aca="1" ref="O825" ca="1">IF(ISBLANK($F825),"",INDEX(CVCompList[Debug/Tryout '[h']],_xlfn.XMATCH($F825,CVCompList[items],0)))*J825</f>
        <v>0</v>
      </c>
      <c r="P825" s="37" cm="1">
        <f t="array" aca="1" ref="P825" ca="1">IF(ISBLANK($F825),"",INDEX(CVCompList[Installation
'[h']],_xlfn.XMATCH($F825,CVCompList[items],0)))*J825</f>
        <v>2.25</v>
      </c>
      <c r="Q825" s="37" cm="1">
        <f t="array" ref="Q825">IF(ISBLANK($F825),"",INDEX(CVCompList[Start up @ Client '[h']],_xlfn.XMATCH($F825,CVCompList[items],0)))*K825</f>
        <v>0</v>
      </c>
      <c r="R825" s="37" cm="1">
        <f t="array" ref="R825">IF(ISBLANK($F825),"",INDEX(CVCompList[Materail
Rate
 '[$/qua']],_xlfn.XMATCH($F825,CVCompList[items],0)))</f>
        <v>132.61176470588236</v>
      </c>
      <c r="S825" s="33">
        <f ca="1">M825*Drivers!$D$3</f>
        <v>0</v>
      </c>
      <c r="T825" s="33">
        <f ca="1">N825*Drivers!$D$3</f>
        <v>146.25</v>
      </c>
      <c r="U825" s="33">
        <f ca="1">O825*Drivers!$D$3</f>
        <v>0</v>
      </c>
      <c r="V825" s="33">
        <f ca="1">P825*Drivers!$D$3</f>
        <v>146.25</v>
      </c>
      <c r="W825" s="33">
        <f>Q825*Drivers!$D$3</f>
        <v>0</v>
      </c>
      <c r="X825" s="33">
        <f ca="1">R825*J825</f>
        <v>132.61176470588236</v>
      </c>
      <c r="Y825" s="33">
        <f ca="1">SUM(S825:X825)</f>
        <v>425.11176470588236</v>
      </c>
      <c r="Z825">
        <f ca="1">S825*($L825+1)</f>
        <v>0</v>
      </c>
      <c r="AA825">
        <f ca="1">T825*($L825+1)</f>
        <v>212.0625</v>
      </c>
      <c r="AB825">
        <f ca="1">U825*($L825+1)</f>
        <v>0</v>
      </c>
      <c r="AC825">
        <f ca="1">V825*($L825+1)</f>
        <v>212.0625</v>
      </c>
      <c r="AD825">
        <f>W825*($L825+1)</f>
        <v>0</v>
      </c>
      <c r="AE825">
        <f ca="1">X825*(K825+1)</f>
        <v>165.76470588235296</v>
      </c>
      <c r="AF825">
        <f ca="1">SUM(Z825:AE825)</f>
        <v>589.88970588235293</v>
      </c>
    </row>
    <row r="826" spans="1:32" s="7" customFormat="1">
      <c r="B826" s="7" t="s">
        <v>3305</v>
      </c>
      <c r="C826" s="7">
        <v>1</v>
      </c>
      <c r="D826" s="7">
        <v>1</v>
      </c>
      <c r="K826" s="18"/>
      <c r="L826" s="18"/>
      <c r="M826" s="36">
        <f ca="1">SUM(M827:M827)</f>
        <v>0</v>
      </c>
      <c r="N826" s="36">
        <f ca="1">SUM(N827:N827)</f>
        <v>0</v>
      </c>
      <c r="O826" s="36">
        <f ca="1">SUM(O827:O827)</f>
        <v>0</v>
      </c>
      <c r="P826" s="36">
        <f ca="1">SUM(P827:P827)</f>
        <v>0</v>
      </c>
      <c r="Q826" s="36">
        <f>SUM(Q827:Q827)</f>
        <v>0</v>
      </c>
      <c r="R826" s="36"/>
      <c r="S826" s="35">
        <f t="shared" ref="S826:AF826" ca="1" si="530">SUM(S827:S827)</f>
        <v>0</v>
      </c>
      <c r="T826" s="35">
        <f t="shared" ca="1" si="530"/>
        <v>0</v>
      </c>
      <c r="U826" s="35">
        <f t="shared" ca="1" si="530"/>
        <v>0</v>
      </c>
      <c r="V826" s="35">
        <f t="shared" ca="1" si="530"/>
        <v>0</v>
      </c>
      <c r="W826" s="35">
        <f t="shared" si="530"/>
        <v>0</v>
      </c>
      <c r="X826" s="35">
        <f t="shared" ca="1" si="530"/>
        <v>643.79999999999995</v>
      </c>
      <c r="Y826" s="35">
        <f t="shared" ca="1" si="530"/>
        <v>643.79999999999995</v>
      </c>
      <c r="Z826" s="7">
        <f t="shared" ca="1" si="530"/>
        <v>0</v>
      </c>
      <c r="AA826" s="7">
        <f t="shared" ca="1" si="530"/>
        <v>0</v>
      </c>
      <c r="AB826" s="7">
        <f t="shared" ca="1" si="530"/>
        <v>0</v>
      </c>
      <c r="AC826" s="7">
        <f t="shared" ca="1" si="530"/>
        <v>0</v>
      </c>
      <c r="AD826" s="7">
        <f t="shared" si="530"/>
        <v>0</v>
      </c>
      <c r="AE826" s="7">
        <f t="shared" ca="1" si="530"/>
        <v>804.75</v>
      </c>
      <c r="AF826" s="7">
        <f t="shared" ca="1" si="530"/>
        <v>804.75</v>
      </c>
    </row>
    <row r="827" spans="1:32">
      <c r="A827" t="str" cm="1">
        <f t="array" ref="A827">IF(ISBLANK($F827),"",INDEX(CVCompList[ID],_xlfn.XMATCH($F827,CVCompList[items],0)))</f>
        <v>CE2909</v>
      </c>
      <c r="E827">
        <v>1</v>
      </c>
      <c r="F827" t="s">
        <v>3081</v>
      </c>
      <c r="G827">
        <v>1</v>
      </c>
      <c r="H827">
        <v>1</v>
      </c>
      <c r="I827">
        <f ca="1">IF(ISBLANK(G827),"",G827*OFFSET(I827,-E827,-6))</f>
        <v>1</v>
      </c>
      <c r="J827">
        <f ca="1">IF(ISBLANK(H827),"",H827*OFFSET(J827,-E827,-6))</f>
        <v>1</v>
      </c>
      <c r="K827" s="10">
        <f>Drivers!$B$11</f>
        <v>0.25</v>
      </c>
      <c r="L827" s="10">
        <f>Drivers!$B$12</f>
        <v>0.45</v>
      </c>
      <c r="M827" s="37" cm="1">
        <f t="array" aca="1" ref="M827" ca="1">IF(ISBLANK($F827),"",INDEX(CVCompList[Design
'[h']],_xlfn.XMATCH($F827,CVCompList[items],0)))*I827</f>
        <v>0</v>
      </c>
      <c r="N827" s="37" cm="1">
        <f t="array" aca="1" ref="N827" ca="1">IF(ISBLANK($F827),"",INDEX(CVCompList[Construction
'[h']],_xlfn.XMATCH($F827,CVCompList[items],0)))*J827</f>
        <v>0</v>
      </c>
      <c r="O827" s="37" cm="1">
        <f t="array" aca="1" ref="O827" ca="1">IF(ISBLANK($F827),"",INDEX(CVCompList[Debug/Tryout '[h']],_xlfn.XMATCH($F827,CVCompList[items],0)))*J827</f>
        <v>0</v>
      </c>
      <c r="P827" s="37" cm="1">
        <f t="array" aca="1" ref="P827" ca="1">IF(ISBLANK($F827),"",INDEX(CVCompList[Installation
'[h']],_xlfn.XMATCH($F827,CVCompList[items],0)))*J827</f>
        <v>0</v>
      </c>
      <c r="Q827" s="37" cm="1">
        <f t="array" ref="Q827">IF(ISBLANK($F827),"",INDEX(CVCompList[Start up @ Client '[h']],_xlfn.XMATCH($F827,CVCompList[items],0)))*K827</f>
        <v>0</v>
      </c>
      <c r="R827" s="37" cm="1">
        <f t="array" ref="R827">IF(ISBLANK($F827),"",INDEX(CVCompList[Materail
Rate
 '[$/qua']],_xlfn.XMATCH($F827,CVCompList[items],0)))</f>
        <v>643.79999999999995</v>
      </c>
      <c r="S827" s="33">
        <f ca="1">M827*Drivers!$D$3</f>
        <v>0</v>
      </c>
      <c r="T827" s="33">
        <f ca="1">N827*Drivers!$D$3</f>
        <v>0</v>
      </c>
      <c r="U827" s="33">
        <f ca="1">O827*Drivers!$D$3</f>
        <v>0</v>
      </c>
      <c r="V827" s="33">
        <f ca="1">P827*Drivers!$D$3</f>
        <v>0</v>
      </c>
      <c r="W827" s="33">
        <f>Q827*Drivers!$D$3</f>
        <v>0</v>
      </c>
      <c r="X827" s="33">
        <f ca="1">R827*J827</f>
        <v>643.79999999999995</v>
      </c>
      <c r="Y827" s="33">
        <f ca="1">SUM(S827:X827)</f>
        <v>643.79999999999995</v>
      </c>
      <c r="Z827">
        <f ca="1">S827*($L827+1)</f>
        <v>0</v>
      </c>
      <c r="AA827">
        <f ca="1">T827*($L827+1)</f>
        <v>0</v>
      </c>
      <c r="AB827">
        <f ca="1">U827*($L827+1)</f>
        <v>0</v>
      </c>
      <c r="AC827">
        <f ca="1">V827*($L827+1)</f>
        <v>0</v>
      </c>
      <c r="AD827">
        <f>W827*($L827+1)</f>
        <v>0</v>
      </c>
      <c r="AE827">
        <f ca="1">X827*(K827+1)</f>
        <v>804.75</v>
      </c>
      <c r="AF827">
        <f ca="1">SUM(Z827:AE827)</f>
        <v>804.75</v>
      </c>
    </row>
    <row r="828" spans="1:32" s="7" customFormat="1">
      <c r="B828" s="7" t="s">
        <v>3306</v>
      </c>
      <c r="C828" s="7">
        <v>1</v>
      </c>
      <c r="D828" s="7">
        <v>1</v>
      </c>
      <c r="K828" s="18"/>
      <c r="L828" s="18"/>
      <c r="M828" s="36">
        <f ca="1">SUM(M829:M829)</f>
        <v>0</v>
      </c>
      <c r="N828" s="36">
        <f ca="1">SUM(N829:N829)</f>
        <v>2</v>
      </c>
      <c r="O828" s="36">
        <f ca="1">SUM(O829:O829)</f>
        <v>0</v>
      </c>
      <c r="P828" s="36">
        <f ca="1">SUM(P829:P829)</f>
        <v>2</v>
      </c>
      <c r="Q828" s="36">
        <f>SUM(Q829:Q829)</f>
        <v>0</v>
      </c>
      <c r="R828" s="36"/>
      <c r="S828" s="35">
        <f t="shared" ref="S828:AF828" ca="1" si="531">SUM(S829:S829)</f>
        <v>0</v>
      </c>
      <c r="T828" s="35">
        <f t="shared" ca="1" si="531"/>
        <v>130</v>
      </c>
      <c r="U828" s="35">
        <f t="shared" ca="1" si="531"/>
        <v>0</v>
      </c>
      <c r="V828" s="35">
        <f t="shared" ca="1" si="531"/>
        <v>130</v>
      </c>
      <c r="W828" s="35">
        <f t="shared" si="531"/>
        <v>0</v>
      </c>
      <c r="X828" s="35">
        <f t="shared" ca="1" si="531"/>
        <v>220</v>
      </c>
      <c r="Y828" s="35">
        <f t="shared" ca="1" si="531"/>
        <v>480</v>
      </c>
      <c r="Z828" s="7">
        <f t="shared" ca="1" si="531"/>
        <v>0</v>
      </c>
      <c r="AA828" s="7">
        <f t="shared" ca="1" si="531"/>
        <v>188.5</v>
      </c>
      <c r="AB828" s="7">
        <f t="shared" ca="1" si="531"/>
        <v>0</v>
      </c>
      <c r="AC828" s="7">
        <f t="shared" ca="1" si="531"/>
        <v>188.5</v>
      </c>
      <c r="AD828" s="7">
        <f t="shared" si="531"/>
        <v>0</v>
      </c>
      <c r="AE828" s="7">
        <f t="shared" ca="1" si="531"/>
        <v>275</v>
      </c>
      <c r="AF828" s="7">
        <f t="shared" ca="1" si="531"/>
        <v>652</v>
      </c>
    </row>
    <row r="829" spans="1:32">
      <c r="A829" t="str" cm="1">
        <f t="array" ref="A829">IF(ISBLANK($F829),"",INDEX(CVCompList[ID],_xlfn.XMATCH($F829,CVCompList[items],0)))</f>
        <v>CE2903</v>
      </c>
      <c r="E829">
        <v>1</v>
      </c>
      <c r="F829" t="s">
        <v>3075</v>
      </c>
      <c r="G829">
        <v>1</v>
      </c>
      <c r="H829">
        <v>1</v>
      </c>
      <c r="I829">
        <f ca="1">IF(ISBLANK(G829),"",G829*OFFSET(I829,-E829,-6))</f>
        <v>1</v>
      </c>
      <c r="J829">
        <f ca="1">IF(ISBLANK(H829),"",H829*OFFSET(J829,-E829,-6))</f>
        <v>1</v>
      </c>
      <c r="K829" s="10">
        <f>Drivers!$B$11</f>
        <v>0.25</v>
      </c>
      <c r="L829" s="10">
        <f>Drivers!$B$12</f>
        <v>0.45</v>
      </c>
      <c r="M829" s="37" cm="1">
        <f t="array" aca="1" ref="M829" ca="1">IF(ISBLANK($F829),"",INDEX(CVCompList[Design
'[h']],_xlfn.XMATCH($F829,CVCompList[items],0)))*I829</f>
        <v>0</v>
      </c>
      <c r="N829" s="37" cm="1">
        <f t="array" aca="1" ref="N829" ca="1">IF(ISBLANK($F829),"",INDEX(CVCompList[Construction
'[h']],_xlfn.XMATCH($F829,CVCompList[items],0)))*J829</f>
        <v>2</v>
      </c>
      <c r="O829" s="37" cm="1">
        <f t="array" aca="1" ref="O829" ca="1">IF(ISBLANK($F829),"",INDEX(CVCompList[Debug/Tryout '[h']],_xlfn.XMATCH($F829,CVCompList[items],0)))*J829</f>
        <v>0</v>
      </c>
      <c r="P829" s="37" cm="1">
        <f t="array" aca="1" ref="P829" ca="1">IF(ISBLANK($F829),"",INDEX(CVCompList[Installation
'[h']],_xlfn.XMATCH($F829,CVCompList[items],0)))*J829</f>
        <v>2</v>
      </c>
      <c r="Q829" s="37" cm="1">
        <f t="array" ref="Q829">IF(ISBLANK($F829),"",INDEX(CVCompList[Start up @ Client '[h']],_xlfn.XMATCH($F829,CVCompList[items],0)))*K829</f>
        <v>0</v>
      </c>
      <c r="R829" s="37" cm="1">
        <f t="array" ref="R829">IF(ISBLANK($F829),"",INDEX(CVCompList[Materail
Rate
 '[$/qua']],_xlfn.XMATCH($F829,CVCompList[items],0)))</f>
        <v>220</v>
      </c>
      <c r="S829" s="33">
        <f ca="1">M829*Drivers!$D$3</f>
        <v>0</v>
      </c>
      <c r="T829" s="33">
        <f ca="1">N829*Drivers!$D$3</f>
        <v>130</v>
      </c>
      <c r="U829" s="33">
        <f ca="1">O829*Drivers!$D$3</f>
        <v>0</v>
      </c>
      <c r="V829" s="33">
        <f ca="1">P829*Drivers!$D$3</f>
        <v>130</v>
      </c>
      <c r="W829" s="33">
        <f>Q829*Drivers!$D$3</f>
        <v>0</v>
      </c>
      <c r="X829" s="33">
        <f ca="1">R829*J829</f>
        <v>220</v>
      </c>
      <c r="Y829" s="33">
        <f ca="1">SUM(S829:X829)</f>
        <v>480</v>
      </c>
      <c r="Z829">
        <f ca="1">S829*($L829+1)</f>
        <v>0</v>
      </c>
      <c r="AA829">
        <f ca="1">T829*($L829+1)</f>
        <v>188.5</v>
      </c>
      <c r="AB829">
        <f ca="1">U829*($L829+1)</f>
        <v>0</v>
      </c>
      <c r="AC829">
        <f ca="1">V829*($L829+1)</f>
        <v>188.5</v>
      </c>
      <c r="AD829">
        <f>W829*($L829+1)</f>
        <v>0</v>
      </c>
      <c r="AE829">
        <f ca="1">X829*(K829+1)</f>
        <v>275</v>
      </c>
      <c r="AF829">
        <f ca="1">SUM(Z829:AE829)</f>
        <v>652</v>
      </c>
    </row>
    <row r="830" spans="1:32" s="7" customFormat="1">
      <c r="B830" s="7" t="s">
        <v>3307</v>
      </c>
      <c r="C830" s="7">
        <v>1</v>
      </c>
      <c r="D830" s="7">
        <v>1</v>
      </c>
      <c r="K830" s="18"/>
      <c r="L830" s="18"/>
      <c r="M830" s="36">
        <f ca="1">SUM(M831:M831)</f>
        <v>0</v>
      </c>
      <c r="N830" s="36">
        <f ca="1">SUM(N831:N831)</f>
        <v>0</v>
      </c>
      <c r="O830" s="36">
        <f ca="1">SUM(O831:O831)</f>
        <v>0</v>
      </c>
      <c r="P830" s="36">
        <f ca="1">SUM(P831:P831)</f>
        <v>0</v>
      </c>
      <c r="Q830" s="36">
        <f>SUM(Q831:Q831)</f>
        <v>0</v>
      </c>
      <c r="R830" s="36"/>
      <c r="S830" s="35">
        <f t="shared" ref="S830:AF830" ca="1" si="532">SUM(S831:S831)</f>
        <v>0</v>
      </c>
      <c r="T830" s="35">
        <f t="shared" ca="1" si="532"/>
        <v>0</v>
      </c>
      <c r="U830" s="35">
        <f t="shared" ca="1" si="532"/>
        <v>0</v>
      </c>
      <c r="V830" s="35">
        <f t="shared" ca="1" si="532"/>
        <v>0</v>
      </c>
      <c r="W830" s="35">
        <f t="shared" si="532"/>
        <v>0</v>
      </c>
      <c r="X830" s="35">
        <f t="shared" ca="1" si="532"/>
        <v>615</v>
      </c>
      <c r="Y830" s="35">
        <f t="shared" ca="1" si="532"/>
        <v>615</v>
      </c>
      <c r="Z830" s="7">
        <f t="shared" ca="1" si="532"/>
        <v>0</v>
      </c>
      <c r="AA830" s="7">
        <f t="shared" ca="1" si="532"/>
        <v>0</v>
      </c>
      <c r="AB830" s="7">
        <f t="shared" ca="1" si="532"/>
        <v>0</v>
      </c>
      <c r="AC830" s="7">
        <f t="shared" ca="1" si="532"/>
        <v>0</v>
      </c>
      <c r="AD830" s="7">
        <f t="shared" si="532"/>
        <v>0</v>
      </c>
      <c r="AE830" s="7">
        <f t="shared" ca="1" si="532"/>
        <v>768.75</v>
      </c>
      <c r="AF830" s="7">
        <f t="shared" ca="1" si="532"/>
        <v>768.75</v>
      </c>
    </row>
    <row r="831" spans="1:32">
      <c r="A831" t="str" cm="1">
        <f t="array" ref="A831">IF(ISBLANK($F831),"",INDEX(CVCompList[ID],_xlfn.XMATCH($F831,CVCompList[items],0)))</f>
        <v>CE2911</v>
      </c>
      <c r="E831">
        <v>1</v>
      </c>
      <c r="F831" t="s">
        <v>3083</v>
      </c>
      <c r="G831">
        <v>1</v>
      </c>
      <c r="H831">
        <v>1</v>
      </c>
      <c r="I831">
        <f ca="1">IF(ISBLANK(G831),"",G831*OFFSET(I831,-E831,-6))</f>
        <v>1</v>
      </c>
      <c r="J831">
        <f ca="1">IF(ISBLANK(H831),"",H831*OFFSET(J831,-E831,-6))</f>
        <v>1</v>
      </c>
      <c r="K831" s="10">
        <f>Drivers!$B$11</f>
        <v>0.25</v>
      </c>
      <c r="L831" s="10">
        <f>Drivers!$B$12</f>
        <v>0.45</v>
      </c>
      <c r="M831" s="37" cm="1">
        <f t="array" aca="1" ref="M831" ca="1">IF(ISBLANK($F831),"",INDEX(CVCompList[Design
'[h']],_xlfn.XMATCH($F831,CVCompList[items],0)))*I831</f>
        <v>0</v>
      </c>
      <c r="N831" s="37" cm="1">
        <f t="array" aca="1" ref="N831" ca="1">IF(ISBLANK($F831),"",INDEX(CVCompList[Construction
'[h']],_xlfn.XMATCH($F831,CVCompList[items],0)))*J831</f>
        <v>0</v>
      </c>
      <c r="O831" s="37" cm="1">
        <f t="array" aca="1" ref="O831" ca="1">IF(ISBLANK($F831),"",INDEX(CVCompList[Debug/Tryout '[h']],_xlfn.XMATCH($F831,CVCompList[items],0)))*J831</f>
        <v>0</v>
      </c>
      <c r="P831" s="37" cm="1">
        <f t="array" aca="1" ref="P831" ca="1">IF(ISBLANK($F831),"",INDEX(CVCompList[Installation
'[h']],_xlfn.XMATCH($F831,CVCompList[items],0)))*J831</f>
        <v>0</v>
      </c>
      <c r="Q831" s="37" cm="1">
        <f t="array" ref="Q831">IF(ISBLANK($F831),"",INDEX(CVCompList[Start up @ Client '[h']],_xlfn.XMATCH($F831,CVCompList[items],0)))*K831</f>
        <v>0</v>
      </c>
      <c r="R831" s="37" cm="1">
        <f t="array" ref="R831">IF(ISBLANK($F831),"",INDEX(CVCompList[Materail
Rate
 '[$/qua']],_xlfn.XMATCH($F831,CVCompList[items],0)))</f>
        <v>615</v>
      </c>
      <c r="S831" s="33">
        <f ca="1">M831*Drivers!$D$3</f>
        <v>0</v>
      </c>
      <c r="T831" s="33">
        <f ca="1">N831*Drivers!$D$3</f>
        <v>0</v>
      </c>
      <c r="U831" s="33">
        <f ca="1">O831*Drivers!$D$3</f>
        <v>0</v>
      </c>
      <c r="V831" s="33">
        <f ca="1">P831*Drivers!$D$3</f>
        <v>0</v>
      </c>
      <c r="W831" s="33">
        <f>Q831*Drivers!$D$3</f>
        <v>0</v>
      </c>
      <c r="X831" s="33">
        <f ca="1">R831*J831</f>
        <v>615</v>
      </c>
      <c r="Y831" s="33">
        <f ca="1">SUM(S831:X831)</f>
        <v>615</v>
      </c>
      <c r="Z831">
        <f ca="1">S831*($L831+1)</f>
        <v>0</v>
      </c>
      <c r="AA831">
        <f ca="1">T831*($L831+1)</f>
        <v>0</v>
      </c>
      <c r="AB831">
        <f ca="1">U831*($L831+1)</f>
        <v>0</v>
      </c>
      <c r="AC831">
        <f ca="1">V831*($L831+1)</f>
        <v>0</v>
      </c>
      <c r="AD831">
        <f>W831*($L831+1)</f>
        <v>0</v>
      </c>
      <c r="AE831">
        <f ca="1">X831*(K831+1)</f>
        <v>768.75</v>
      </c>
      <c r="AF831">
        <f ca="1">SUM(Z831:AE831)</f>
        <v>768.75</v>
      </c>
    </row>
    <row r="832" spans="1:32" s="7" customFormat="1">
      <c r="B832" s="7" t="s">
        <v>3308</v>
      </c>
      <c r="C832" s="7">
        <v>1</v>
      </c>
      <c r="D832" s="7">
        <v>1</v>
      </c>
      <c r="K832" s="18"/>
      <c r="L832" s="18"/>
      <c r="M832" s="36">
        <f ca="1">SUM(M833:M833)</f>
        <v>0</v>
      </c>
      <c r="N832" s="36">
        <f ca="1">SUM(N833:N833)</f>
        <v>0</v>
      </c>
      <c r="O832" s="36">
        <f ca="1">SUM(O833:O833)</f>
        <v>0</v>
      </c>
      <c r="P832" s="36">
        <f ca="1">SUM(P833:P833)</f>
        <v>0</v>
      </c>
      <c r="Q832" s="36">
        <f>SUM(Q833:Q833)</f>
        <v>0</v>
      </c>
      <c r="R832" s="36"/>
      <c r="S832" s="35">
        <f t="shared" ref="S832:AF832" ca="1" si="533">SUM(S833:S833)</f>
        <v>0</v>
      </c>
      <c r="T832" s="35">
        <f t="shared" ca="1" si="533"/>
        <v>0</v>
      </c>
      <c r="U832" s="35">
        <f t="shared" ca="1" si="533"/>
        <v>0</v>
      </c>
      <c r="V832" s="35">
        <f t="shared" ca="1" si="533"/>
        <v>0</v>
      </c>
      <c r="W832" s="35">
        <f t="shared" si="533"/>
        <v>0</v>
      </c>
      <c r="X832" s="35">
        <f t="shared" ca="1" si="533"/>
        <v>150</v>
      </c>
      <c r="Y832" s="35">
        <f t="shared" ca="1" si="533"/>
        <v>150</v>
      </c>
      <c r="Z832" s="7">
        <f t="shared" ca="1" si="533"/>
        <v>0</v>
      </c>
      <c r="AA832" s="7">
        <f t="shared" ca="1" si="533"/>
        <v>0</v>
      </c>
      <c r="AB832" s="7">
        <f t="shared" ca="1" si="533"/>
        <v>0</v>
      </c>
      <c r="AC832" s="7">
        <f t="shared" ca="1" si="533"/>
        <v>0</v>
      </c>
      <c r="AD832" s="7">
        <f t="shared" si="533"/>
        <v>0</v>
      </c>
      <c r="AE832" s="7">
        <f t="shared" ca="1" si="533"/>
        <v>187.5</v>
      </c>
      <c r="AF832" s="7">
        <f t="shared" ca="1" si="533"/>
        <v>187.5</v>
      </c>
    </row>
    <row r="833" spans="1:32">
      <c r="A833" t="str" cm="1">
        <f t="array" ref="A833">IF(ISBLANK($F833),"",INDEX(CVCompList[ID],_xlfn.XMATCH($F833,CVCompList[items],0)))</f>
        <v>CE2916</v>
      </c>
      <c r="E833">
        <v>1</v>
      </c>
      <c r="F833" t="s">
        <v>3088</v>
      </c>
      <c r="G833">
        <v>1</v>
      </c>
      <c r="H833">
        <v>1</v>
      </c>
      <c r="I833">
        <f ca="1">IF(ISBLANK(G833),"",G833*OFFSET(I833,-E833,-6))</f>
        <v>1</v>
      </c>
      <c r="J833">
        <f ca="1">IF(ISBLANK(H833),"",H833*OFFSET(J833,-E833,-6))</f>
        <v>1</v>
      </c>
      <c r="K833" s="10">
        <f>Drivers!$B$11</f>
        <v>0.25</v>
      </c>
      <c r="L833" s="10">
        <f>Drivers!$B$12</f>
        <v>0.45</v>
      </c>
      <c r="M833" s="37" cm="1">
        <f t="array" aca="1" ref="M833" ca="1">IF(ISBLANK($F833),"",INDEX(CVCompList[Design
'[h']],_xlfn.XMATCH($F833,CVCompList[items],0)))*I833</f>
        <v>0</v>
      </c>
      <c r="N833" s="37" cm="1">
        <f t="array" aca="1" ref="N833" ca="1">IF(ISBLANK($F833),"",INDEX(CVCompList[Construction
'[h']],_xlfn.XMATCH($F833,CVCompList[items],0)))*J833</f>
        <v>0</v>
      </c>
      <c r="O833" s="37" cm="1">
        <f t="array" aca="1" ref="O833" ca="1">IF(ISBLANK($F833),"",INDEX(CVCompList[Debug/Tryout '[h']],_xlfn.XMATCH($F833,CVCompList[items],0)))*J833</f>
        <v>0</v>
      </c>
      <c r="P833" s="37" cm="1">
        <f t="array" aca="1" ref="P833" ca="1">IF(ISBLANK($F833),"",INDEX(CVCompList[Installation
'[h']],_xlfn.XMATCH($F833,CVCompList[items],0)))*J833</f>
        <v>0</v>
      </c>
      <c r="Q833" s="37" cm="1">
        <f t="array" ref="Q833">IF(ISBLANK($F833),"",INDEX(CVCompList[Start up @ Client '[h']],_xlfn.XMATCH($F833,CVCompList[items],0)))*K833</f>
        <v>0</v>
      </c>
      <c r="R833" s="37" cm="1">
        <f t="array" ref="R833">IF(ISBLANK($F833),"",INDEX(CVCompList[Materail
Rate
 '[$/qua']],_xlfn.XMATCH($F833,CVCompList[items],0)))</f>
        <v>150</v>
      </c>
      <c r="S833" s="33">
        <f ca="1">M833*Drivers!$D$3</f>
        <v>0</v>
      </c>
      <c r="T833" s="33">
        <f ca="1">N833*Drivers!$D$3</f>
        <v>0</v>
      </c>
      <c r="U833" s="33">
        <f ca="1">O833*Drivers!$D$3</f>
        <v>0</v>
      </c>
      <c r="V833" s="33">
        <f ca="1">P833*Drivers!$D$3</f>
        <v>0</v>
      </c>
      <c r="W833" s="33">
        <f>Q833*Drivers!$D$3</f>
        <v>0</v>
      </c>
      <c r="X833" s="33">
        <f ca="1">R833*J833</f>
        <v>150</v>
      </c>
      <c r="Y833" s="33">
        <f ca="1">SUM(S833:X833)</f>
        <v>150</v>
      </c>
      <c r="Z833">
        <f ca="1">S833*($L833+1)</f>
        <v>0</v>
      </c>
      <c r="AA833">
        <f ca="1">T833*($L833+1)</f>
        <v>0</v>
      </c>
      <c r="AB833">
        <f ca="1">U833*($L833+1)</f>
        <v>0</v>
      </c>
      <c r="AC833">
        <f ca="1">V833*($L833+1)</f>
        <v>0</v>
      </c>
      <c r="AD833">
        <f>W833*($L833+1)</f>
        <v>0</v>
      </c>
      <c r="AE833">
        <f ca="1">X833*(K833+1)</f>
        <v>187.5</v>
      </c>
      <c r="AF833">
        <f ca="1">SUM(Z833:AE833)</f>
        <v>187.5</v>
      </c>
    </row>
    <row r="834" spans="1:32" s="7" customFormat="1">
      <c r="B834" s="7" t="s">
        <v>3309</v>
      </c>
      <c r="C834" s="7">
        <v>1</v>
      </c>
      <c r="D834" s="7">
        <v>1</v>
      </c>
      <c r="K834" s="18"/>
      <c r="L834" s="18"/>
      <c r="M834" s="36">
        <f ca="1">SUM(M835:M835)</f>
        <v>0</v>
      </c>
      <c r="N834" s="36">
        <f ca="1">SUM(N835:N835)</f>
        <v>8</v>
      </c>
      <c r="O834" s="36">
        <f ca="1">SUM(O835:O835)</f>
        <v>0</v>
      </c>
      <c r="P834" s="36">
        <f ca="1">SUM(P835:P835)</f>
        <v>8</v>
      </c>
      <c r="Q834" s="36">
        <f>SUM(Q835:Q835)</f>
        <v>0</v>
      </c>
      <c r="R834" s="36"/>
      <c r="S834" s="35">
        <f t="shared" ref="S834:AF834" ca="1" si="534">SUM(S835:S835)</f>
        <v>0</v>
      </c>
      <c r="T834" s="35">
        <f t="shared" ca="1" si="534"/>
        <v>520</v>
      </c>
      <c r="U834" s="35">
        <f t="shared" ca="1" si="534"/>
        <v>0</v>
      </c>
      <c r="V834" s="35">
        <f t="shared" ca="1" si="534"/>
        <v>520</v>
      </c>
      <c r="W834" s="35">
        <f t="shared" si="534"/>
        <v>0</v>
      </c>
      <c r="X834" s="35">
        <f t="shared" ca="1" si="534"/>
        <v>1809</v>
      </c>
      <c r="Y834" s="35">
        <f t="shared" ca="1" si="534"/>
        <v>2849</v>
      </c>
      <c r="Z834" s="7">
        <f t="shared" ca="1" si="534"/>
        <v>0</v>
      </c>
      <c r="AA834" s="7">
        <f t="shared" ca="1" si="534"/>
        <v>754</v>
      </c>
      <c r="AB834" s="7">
        <f t="shared" ca="1" si="534"/>
        <v>0</v>
      </c>
      <c r="AC834" s="7">
        <f t="shared" ca="1" si="534"/>
        <v>754</v>
      </c>
      <c r="AD834" s="7">
        <f t="shared" si="534"/>
        <v>0</v>
      </c>
      <c r="AE834" s="7">
        <f t="shared" ca="1" si="534"/>
        <v>2261.25</v>
      </c>
      <c r="AF834" s="7">
        <f t="shared" ca="1" si="534"/>
        <v>3769.25</v>
      </c>
    </row>
    <row r="835" spans="1:32">
      <c r="A835" t="str" cm="1">
        <f t="array" ref="A835">IF(ISBLANK($F835),"",INDEX(CVCompList[ID],_xlfn.XMATCH($F835,CVCompList[items],0)))</f>
        <v>CE2954</v>
      </c>
      <c r="E835">
        <v>1</v>
      </c>
      <c r="F835" t="s">
        <v>3126</v>
      </c>
      <c r="G835">
        <v>1</v>
      </c>
      <c r="H835">
        <v>1</v>
      </c>
      <c r="I835">
        <f ca="1">IF(ISBLANK(G835),"",G835*OFFSET(I835,-E835,-6))</f>
        <v>1</v>
      </c>
      <c r="J835">
        <f ca="1">IF(ISBLANK(H835),"",H835*OFFSET(J835,-E835,-6))</f>
        <v>1</v>
      </c>
      <c r="K835" s="10">
        <f>Drivers!$B$11</f>
        <v>0.25</v>
      </c>
      <c r="L835" s="10">
        <f>Drivers!$B$12</f>
        <v>0.45</v>
      </c>
      <c r="M835" s="37" cm="1">
        <f t="array" aca="1" ref="M835" ca="1">IF(ISBLANK($F835),"",INDEX(CVCompList[Design
'[h']],_xlfn.XMATCH($F835,CVCompList[items],0)))*I835</f>
        <v>0</v>
      </c>
      <c r="N835" s="37" cm="1">
        <f t="array" aca="1" ref="N835" ca="1">IF(ISBLANK($F835),"",INDEX(CVCompList[Construction
'[h']],_xlfn.XMATCH($F835,CVCompList[items],0)))*J835</f>
        <v>8</v>
      </c>
      <c r="O835" s="37" cm="1">
        <f t="array" aca="1" ref="O835" ca="1">IF(ISBLANK($F835),"",INDEX(CVCompList[Debug/Tryout '[h']],_xlfn.XMATCH($F835,CVCompList[items],0)))*J835</f>
        <v>0</v>
      </c>
      <c r="P835" s="37" cm="1">
        <f t="array" aca="1" ref="P835" ca="1">IF(ISBLANK($F835),"",INDEX(CVCompList[Installation
'[h']],_xlfn.XMATCH($F835,CVCompList[items],0)))*J835</f>
        <v>8</v>
      </c>
      <c r="Q835" s="37" cm="1">
        <f t="array" ref="Q835">IF(ISBLANK($F835),"",INDEX(CVCompList[Start up @ Client '[h']],_xlfn.XMATCH($F835,CVCompList[items],0)))*K835</f>
        <v>0</v>
      </c>
      <c r="R835" s="37" cm="1">
        <f t="array" ref="R835">IF(ISBLANK($F835),"",INDEX(CVCompList[Materail
Rate
 '[$/qua']],_xlfn.XMATCH($F835,CVCompList[items],0)))</f>
        <v>1809</v>
      </c>
      <c r="S835" s="33">
        <f ca="1">M835*Drivers!$D$3</f>
        <v>0</v>
      </c>
      <c r="T835" s="33">
        <f ca="1">N835*Drivers!$D$3</f>
        <v>520</v>
      </c>
      <c r="U835" s="33">
        <f ca="1">O835*Drivers!$D$3</f>
        <v>0</v>
      </c>
      <c r="V835" s="33">
        <f ca="1">P835*Drivers!$D$3</f>
        <v>520</v>
      </c>
      <c r="W835" s="33">
        <f>Q835*Drivers!$D$3</f>
        <v>0</v>
      </c>
      <c r="X835" s="33">
        <f ca="1">R835*J835</f>
        <v>1809</v>
      </c>
      <c r="Y835" s="33">
        <f ca="1">SUM(S835:X835)</f>
        <v>2849</v>
      </c>
      <c r="Z835">
        <f ca="1">S835*($L835+1)</f>
        <v>0</v>
      </c>
      <c r="AA835">
        <f ca="1">T835*($L835+1)</f>
        <v>754</v>
      </c>
      <c r="AB835">
        <f ca="1">U835*($L835+1)</f>
        <v>0</v>
      </c>
      <c r="AC835">
        <f ca="1">V835*($L835+1)</f>
        <v>754</v>
      </c>
      <c r="AD835">
        <f>W835*($L835+1)</f>
        <v>0</v>
      </c>
      <c r="AE835">
        <f ca="1">X835*(K835+1)</f>
        <v>2261.25</v>
      </c>
      <c r="AF835">
        <f ca="1">SUM(Z835:AE835)</f>
        <v>3769.25</v>
      </c>
    </row>
    <row r="836" spans="1:32" s="7" customFormat="1" ht="28.7">
      <c r="B836" s="30" t="s">
        <v>3310</v>
      </c>
      <c r="C836" s="7">
        <v>1</v>
      </c>
      <c r="D836" s="7">
        <v>1</v>
      </c>
      <c r="K836" s="18"/>
      <c r="L836" s="18"/>
      <c r="M836" s="36">
        <f ca="1">SUM(M837:M837)</f>
        <v>0</v>
      </c>
      <c r="N836" s="36">
        <f ca="1">SUM(N837:N837)</f>
        <v>16.100000000000001</v>
      </c>
      <c r="O836" s="36">
        <f ca="1">SUM(O837:O837)</f>
        <v>0</v>
      </c>
      <c r="P836" s="36">
        <f ca="1">SUM(P837:P837)</f>
        <v>16.100000000000001</v>
      </c>
      <c r="Q836" s="36">
        <f>SUM(Q837:Q837)</f>
        <v>0</v>
      </c>
      <c r="R836" s="36"/>
      <c r="S836" s="35">
        <f t="shared" ref="S836:AF836" ca="1" si="535">SUM(S837:S837)</f>
        <v>0</v>
      </c>
      <c r="T836" s="35">
        <f t="shared" ca="1" si="535"/>
        <v>1046.5</v>
      </c>
      <c r="U836" s="35">
        <f t="shared" ca="1" si="535"/>
        <v>0</v>
      </c>
      <c r="V836" s="35">
        <f t="shared" ca="1" si="535"/>
        <v>1046.5</v>
      </c>
      <c r="W836" s="35">
        <f t="shared" si="535"/>
        <v>0</v>
      </c>
      <c r="X836" s="35">
        <f t="shared" ca="1" si="535"/>
        <v>9675</v>
      </c>
      <c r="Y836" s="35">
        <f t="shared" ca="1" si="535"/>
        <v>11768</v>
      </c>
      <c r="Z836" s="7">
        <f t="shared" ca="1" si="535"/>
        <v>0</v>
      </c>
      <c r="AA836" s="7">
        <f t="shared" ca="1" si="535"/>
        <v>1517.425</v>
      </c>
      <c r="AB836" s="7">
        <f t="shared" ca="1" si="535"/>
        <v>0</v>
      </c>
      <c r="AC836" s="7">
        <f t="shared" ca="1" si="535"/>
        <v>1517.425</v>
      </c>
      <c r="AD836" s="7">
        <f t="shared" si="535"/>
        <v>0</v>
      </c>
      <c r="AE836" s="7">
        <f t="shared" ca="1" si="535"/>
        <v>12093.75</v>
      </c>
      <c r="AF836" s="7">
        <f t="shared" ca="1" si="535"/>
        <v>15128.6</v>
      </c>
    </row>
    <row r="837" spans="1:32" ht="57.35">
      <c r="A837" t="str" cm="1">
        <f t="array" ref="A837">IF(ISBLANK($F837),"",INDEX(CVCompList[ID],_xlfn.XMATCH($F837,CVCompList[items],0)))</f>
        <v>CE2959</v>
      </c>
      <c r="E837">
        <v>1</v>
      </c>
      <c r="F837" s="1" t="s">
        <v>3131</v>
      </c>
      <c r="G837">
        <v>1</v>
      </c>
      <c r="H837">
        <v>1</v>
      </c>
      <c r="I837">
        <f ca="1">IF(ISBLANK(G837),"",G837*OFFSET(I837,-E837,-6))</f>
        <v>1</v>
      </c>
      <c r="J837">
        <f ca="1">IF(ISBLANK(H837),"",H837*OFFSET(J837,-E837,-6))</f>
        <v>1</v>
      </c>
      <c r="K837" s="10">
        <f>Drivers!$B$11</f>
        <v>0.25</v>
      </c>
      <c r="L837" s="10">
        <f>Drivers!$B$12</f>
        <v>0.45</v>
      </c>
      <c r="M837" s="37" cm="1">
        <f t="array" aca="1" ref="M837" ca="1">IF(ISBLANK($F837),"",INDEX(CVCompList[Design
'[h']],_xlfn.XMATCH($F837,CVCompList[items],0)))*I837</f>
        <v>0</v>
      </c>
      <c r="N837" s="37" cm="1">
        <f t="array" aca="1" ref="N837" ca="1">IF(ISBLANK($F837),"",INDEX(CVCompList[Construction
'[h']],_xlfn.XMATCH($F837,CVCompList[items],0)))*J837</f>
        <v>16.100000000000001</v>
      </c>
      <c r="O837" s="37" cm="1">
        <f t="array" aca="1" ref="O837" ca="1">IF(ISBLANK($F837),"",INDEX(CVCompList[Debug/Tryout '[h']],_xlfn.XMATCH($F837,CVCompList[items],0)))*J837</f>
        <v>0</v>
      </c>
      <c r="P837" s="37" cm="1">
        <f t="array" aca="1" ref="P837" ca="1">IF(ISBLANK($F837),"",INDEX(CVCompList[Installation
'[h']],_xlfn.XMATCH($F837,CVCompList[items],0)))*J837</f>
        <v>16.100000000000001</v>
      </c>
      <c r="Q837" s="37" cm="1">
        <f t="array" ref="Q837">IF(ISBLANK($F837),"",INDEX(CVCompList[Start up @ Client '[h']],_xlfn.XMATCH($F837,CVCompList[items],0)))*K837</f>
        <v>0</v>
      </c>
      <c r="R837" s="37" cm="1">
        <f t="array" ref="R837">IF(ISBLANK($F837),"",INDEX(CVCompList[Materail
Rate
 '[$/qua']],_xlfn.XMATCH($F837,CVCompList[items],0)))</f>
        <v>9675</v>
      </c>
      <c r="S837" s="33">
        <f ca="1">M837*Drivers!$D$3</f>
        <v>0</v>
      </c>
      <c r="T837" s="33">
        <f ca="1">N837*Drivers!$D$3</f>
        <v>1046.5</v>
      </c>
      <c r="U837" s="33">
        <f ca="1">O837*Drivers!$D$3</f>
        <v>0</v>
      </c>
      <c r="V837" s="33">
        <f ca="1">P837*Drivers!$D$3</f>
        <v>1046.5</v>
      </c>
      <c r="W837" s="33">
        <f>Q837*Drivers!$D$3</f>
        <v>0</v>
      </c>
      <c r="X837" s="33">
        <f ca="1">R837*J837</f>
        <v>9675</v>
      </c>
      <c r="Y837" s="33">
        <f ca="1">SUM(S837:X837)</f>
        <v>11768</v>
      </c>
      <c r="Z837">
        <f ca="1">S837*($L837+1)</f>
        <v>0</v>
      </c>
      <c r="AA837">
        <f ca="1">T837*($L837+1)</f>
        <v>1517.425</v>
      </c>
      <c r="AB837">
        <f ca="1">U837*($L837+1)</f>
        <v>0</v>
      </c>
      <c r="AC837">
        <f ca="1">V837*($L837+1)</f>
        <v>1517.425</v>
      </c>
      <c r="AD837">
        <f>W837*($L837+1)</f>
        <v>0</v>
      </c>
      <c r="AE837">
        <f ca="1">X837*(K837+1)</f>
        <v>12093.75</v>
      </c>
      <c r="AF837">
        <f ca="1">SUM(Z837:AE837)</f>
        <v>15128.6</v>
      </c>
    </row>
    <row r="838" spans="1:32" s="7" customFormat="1">
      <c r="B838" s="7" t="s">
        <v>3311</v>
      </c>
      <c r="C838" s="7">
        <v>1</v>
      </c>
      <c r="D838" s="7">
        <v>1</v>
      </c>
      <c r="K838" s="18"/>
      <c r="L838" s="18"/>
      <c r="M838" s="36">
        <f ca="1">SUM(M839:M839)</f>
        <v>0</v>
      </c>
      <c r="N838" s="36">
        <f ca="1">SUM(N839:N839)</f>
        <v>1.75</v>
      </c>
      <c r="O838" s="36">
        <f ca="1">SUM(O839:O839)</f>
        <v>0</v>
      </c>
      <c r="P838" s="36">
        <f ca="1">SUM(P839:P839)</f>
        <v>1.75</v>
      </c>
      <c r="Q838" s="36">
        <f>SUM(Q839:Q839)</f>
        <v>0</v>
      </c>
      <c r="R838" s="36"/>
      <c r="S838" s="35">
        <f t="shared" ref="S838:AF838" ca="1" si="536">SUM(S839:S839)</f>
        <v>0</v>
      </c>
      <c r="T838" s="35">
        <f t="shared" ca="1" si="536"/>
        <v>113.75</v>
      </c>
      <c r="U838" s="35">
        <f t="shared" ca="1" si="536"/>
        <v>0</v>
      </c>
      <c r="V838" s="35">
        <f t="shared" ca="1" si="536"/>
        <v>113.75</v>
      </c>
      <c r="W838" s="35">
        <f t="shared" si="536"/>
        <v>0</v>
      </c>
      <c r="X838" s="35">
        <f t="shared" ca="1" si="536"/>
        <v>98</v>
      </c>
      <c r="Y838" s="35">
        <f t="shared" ca="1" si="536"/>
        <v>325.5</v>
      </c>
      <c r="Z838" s="7">
        <f t="shared" ca="1" si="536"/>
        <v>0</v>
      </c>
      <c r="AA838" s="7">
        <f t="shared" ca="1" si="536"/>
        <v>164.9375</v>
      </c>
      <c r="AB838" s="7">
        <f t="shared" ca="1" si="536"/>
        <v>0</v>
      </c>
      <c r="AC838" s="7">
        <f t="shared" ca="1" si="536"/>
        <v>164.9375</v>
      </c>
      <c r="AD838" s="7">
        <f t="shared" si="536"/>
        <v>0</v>
      </c>
      <c r="AE838" s="7">
        <f t="shared" ca="1" si="536"/>
        <v>122.5</v>
      </c>
      <c r="AF838" s="7">
        <f t="shared" ca="1" si="536"/>
        <v>452.375</v>
      </c>
    </row>
    <row r="839" spans="1:32">
      <c r="A839" t="str" cm="1">
        <f t="array" ref="A839">IF(ISBLANK($F839),"",INDEX(CVCompList[ID],_xlfn.XMATCH($F839,CVCompList[items],0)))</f>
        <v>CE2961</v>
      </c>
      <c r="E839">
        <v>1</v>
      </c>
      <c r="F839" t="s">
        <v>3133</v>
      </c>
      <c r="G839">
        <v>1</v>
      </c>
      <c r="H839">
        <v>1</v>
      </c>
      <c r="I839">
        <f ca="1">IF(ISBLANK(G839),"",G839*OFFSET(I839,-E839,-6))</f>
        <v>1</v>
      </c>
      <c r="J839">
        <f ca="1">IF(ISBLANK(H839),"",H839*OFFSET(J839,-E839,-6))</f>
        <v>1</v>
      </c>
      <c r="K839" s="10">
        <f>Drivers!$B$11</f>
        <v>0.25</v>
      </c>
      <c r="L839" s="10">
        <f>Drivers!$B$12</f>
        <v>0.45</v>
      </c>
      <c r="M839" s="37" cm="1">
        <f t="array" aca="1" ref="M839" ca="1">IF(ISBLANK($F839),"",INDEX(CVCompList[Design
'[h']],_xlfn.XMATCH($F839,CVCompList[items],0)))*I839</f>
        <v>0</v>
      </c>
      <c r="N839" s="37" cm="1">
        <f t="array" aca="1" ref="N839" ca="1">IF(ISBLANK($F839),"",INDEX(CVCompList[Construction
'[h']],_xlfn.XMATCH($F839,CVCompList[items],0)))*J839</f>
        <v>1.75</v>
      </c>
      <c r="O839" s="37" cm="1">
        <f t="array" aca="1" ref="O839" ca="1">IF(ISBLANK($F839),"",INDEX(CVCompList[Debug/Tryout '[h']],_xlfn.XMATCH($F839,CVCompList[items],0)))*J839</f>
        <v>0</v>
      </c>
      <c r="P839" s="37" cm="1">
        <f t="array" aca="1" ref="P839" ca="1">IF(ISBLANK($F839),"",INDEX(CVCompList[Installation
'[h']],_xlfn.XMATCH($F839,CVCompList[items],0)))*J839</f>
        <v>1.75</v>
      </c>
      <c r="Q839" s="37" cm="1">
        <f t="array" ref="Q839">IF(ISBLANK($F839),"",INDEX(CVCompList[Start up @ Client '[h']],_xlfn.XMATCH($F839,CVCompList[items],0)))*K839</f>
        <v>0</v>
      </c>
      <c r="R839" s="37" cm="1">
        <f t="array" ref="R839">IF(ISBLANK($F839),"",INDEX(CVCompList[Materail
Rate
 '[$/qua']],_xlfn.XMATCH($F839,CVCompList[items],0)))</f>
        <v>98</v>
      </c>
      <c r="S839" s="33">
        <f ca="1">M839*Drivers!$D$3</f>
        <v>0</v>
      </c>
      <c r="T839" s="33">
        <f ca="1">N839*Drivers!$D$3</f>
        <v>113.75</v>
      </c>
      <c r="U839" s="33">
        <f ca="1">O839*Drivers!$D$3</f>
        <v>0</v>
      </c>
      <c r="V839" s="33">
        <f ca="1">P839*Drivers!$D$3</f>
        <v>113.75</v>
      </c>
      <c r="W839" s="33">
        <f>Q839*Drivers!$D$3</f>
        <v>0</v>
      </c>
      <c r="X839" s="33">
        <f ca="1">R839*J839</f>
        <v>98</v>
      </c>
      <c r="Y839" s="33">
        <f ca="1">SUM(S839:X839)</f>
        <v>325.5</v>
      </c>
      <c r="Z839">
        <f ca="1">S839*($L839+1)</f>
        <v>0</v>
      </c>
      <c r="AA839">
        <f ca="1">T839*($L839+1)</f>
        <v>164.9375</v>
      </c>
      <c r="AB839">
        <f ca="1">U839*($L839+1)</f>
        <v>0</v>
      </c>
      <c r="AC839">
        <f ca="1">V839*($L839+1)</f>
        <v>164.9375</v>
      </c>
      <c r="AD839">
        <f>W839*($L839+1)</f>
        <v>0</v>
      </c>
      <c r="AE839">
        <f ca="1">X839*(K839+1)</f>
        <v>122.5</v>
      </c>
      <c r="AF839">
        <f ca="1">SUM(Z839:AE839)</f>
        <v>452.375</v>
      </c>
    </row>
    <row r="840" spans="1:32" s="7" customFormat="1">
      <c r="B840" s="7" t="s">
        <v>3312</v>
      </c>
      <c r="C840" s="7">
        <v>1</v>
      </c>
      <c r="D840" s="7">
        <v>1</v>
      </c>
      <c r="K840" s="18"/>
      <c r="L840" s="18"/>
      <c r="M840" s="36">
        <f ca="1">SUM(M841:M841)</f>
        <v>0</v>
      </c>
      <c r="N840" s="36">
        <f ca="1">SUM(N841:N841)</f>
        <v>3</v>
      </c>
      <c r="O840" s="36">
        <f ca="1">SUM(O841:O841)</f>
        <v>0</v>
      </c>
      <c r="P840" s="36">
        <f ca="1">SUM(P841:P841)</f>
        <v>3</v>
      </c>
      <c r="Q840" s="36">
        <f>SUM(Q841:Q841)</f>
        <v>0</v>
      </c>
      <c r="R840" s="36"/>
      <c r="S840" s="35">
        <f t="shared" ref="S840:AF840" ca="1" si="537">SUM(S841:S841)</f>
        <v>0</v>
      </c>
      <c r="T840" s="35">
        <f t="shared" ca="1" si="537"/>
        <v>195</v>
      </c>
      <c r="U840" s="35">
        <f t="shared" ca="1" si="537"/>
        <v>0</v>
      </c>
      <c r="V840" s="35">
        <f t="shared" ca="1" si="537"/>
        <v>195</v>
      </c>
      <c r="W840" s="35">
        <f t="shared" si="537"/>
        <v>0</v>
      </c>
      <c r="X840" s="35">
        <f t="shared" ca="1" si="537"/>
        <v>5308.74</v>
      </c>
      <c r="Y840" s="35">
        <f t="shared" ca="1" si="537"/>
        <v>5698.74</v>
      </c>
      <c r="Z840" s="7">
        <f t="shared" ca="1" si="537"/>
        <v>0</v>
      </c>
      <c r="AA840" s="7">
        <f t="shared" ca="1" si="537"/>
        <v>282.75</v>
      </c>
      <c r="AB840" s="7">
        <f t="shared" ca="1" si="537"/>
        <v>0</v>
      </c>
      <c r="AC840" s="7">
        <f t="shared" ca="1" si="537"/>
        <v>282.75</v>
      </c>
      <c r="AD840" s="7">
        <f t="shared" si="537"/>
        <v>0</v>
      </c>
      <c r="AE840" s="7">
        <f t="shared" ca="1" si="537"/>
        <v>6635.9249999999993</v>
      </c>
      <c r="AF840" s="7">
        <f t="shared" ca="1" si="537"/>
        <v>7201.4249999999993</v>
      </c>
    </row>
    <row r="841" spans="1:32">
      <c r="A841" t="str" cm="1">
        <f t="array" ref="A841">IF(ISBLANK($F841),"",INDEX(CVCompList[ID],_xlfn.XMATCH($F841,CVCompList[items],0)))</f>
        <v>CE2962</v>
      </c>
      <c r="E841">
        <v>1</v>
      </c>
      <c r="F841" t="s">
        <v>3134</v>
      </c>
      <c r="G841">
        <v>1</v>
      </c>
      <c r="H841">
        <v>1</v>
      </c>
      <c r="I841">
        <f ca="1">IF(ISBLANK(G841),"",G841*OFFSET(I841,-E841,-6))</f>
        <v>1</v>
      </c>
      <c r="J841">
        <f ca="1">IF(ISBLANK(H841),"",H841*OFFSET(J841,-E841,-6))</f>
        <v>1</v>
      </c>
      <c r="K841" s="10">
        <f>Drivers!$B$11</f>
        <v>0.25</v>
      </c>
      <c r="L841" s="10">
        <f>Drivers!$B$12</f>
        <v>0.45</v>
      </c>
      <c r="M841" s="37" cm="1">
        <f t="array" aca="1" ref="M841" ca="1">IF(ISBLANK($F841),"",INDEX(CVCompList[Design
'[h']],_xlfn.XMATCH($F841,CVCompList[items],0)))*I841</f>
        <v>0</v>
      </c>
      <c r="N841" s="37" cm="1">
        <f t="array" aca="1" ref="N841" ca="1">IF(ISBLANK($F841),"",INDEX(CVCompList[Construction
'[h']],_xlfn.XMATCH($F841,CVCompList[items],0)))*J841</f>
        <v>3</v>
      </c>
      <c r="O841" s="37" cm="1">
        <f t="array" aca="1" ref="O841" ca="1">IF(ISBLANK($F841),"",INDEX(CVCompList[Debug/Tryout '[h']],_xlfn.XMATCH($F841,CVCompList[items],0)))*J841</f>
        <v>0</v>
      </c>
      <c r="P841" s="37" cm="1">
        <f t="array" aca="1" ref="P841" ca="1">IF(ISBLANK($F841),"",INDEX(CVCompList[Installation
'[h']],_xlfn.XMATCH($F841,CVCompList[items],0)))*J841</f>
        <v>3</v>
      </c>
      <c r="Q841" s="37" cm="1">
        <f t="array" ref="Q841">IF(ISBLANK($F841),"",INDEX(CVCompList[Start up @ Client '[h']],_xlfn.XMATCH($F841,CVCompList[items],0)))*K841</f>
        <v>0</v>
      </c>
      <c r="R841" s="37" cm="1">
        <f t="array" ref="R841">IF(ISBLANK($F841),"",INDEX(CVCompList[Materail
Rate
 '[$/qua']],_xlfn.XMATCH($F841,CVCompList[items],0)))</f>
        <v>5308.74</v>
      </c>
      <c r="S841" s="33">
        <f ca="1">M841*Drivers!$D$3</f>
        <v>0</v>
      </c>
      <c r="T841" s="33">
        <f ca="1">N841*Drivers!$D$3</f>
        <v>195</v>
      </c>
      <c r="U841" s="33">
        <f ca="1">O841*Drivers!$D$3</f>
        <v>0</v>
      </c>
      <c r="V841" s="33">
        <f ca="1">P841*Drivers!$D$3</f>
        <v>195</v>
      </c>
      <c r="W841" s="33">
        <f>Q841*Drivers!$D$3</f>
        <v>0</v>
      </c>
      <c r="X841" s="33">
        <f ca="1">R841*J841</f>
        <v>5308.74</v>
      </c>
      <c r="Y841" s="33">
        <f ca="1">SUM(S841:X841)</f>
        <v>5698.74</v>
      </c>
      <c r="Z841">
        <f ca="1">S841*($L841+1)</f>
        <v>0</v>
      </c>
      <c r="AA841">
        <f ca="1">T841*($L841+1)</f>
        <v>282.75</v>
      </c>
      <c r="AB841">
        <f ca="1">U841*($L841+1)</f>
        <v>0</v>
      </c>
      <c r="AC841">
        <f ca="1">V841*($L841+1)</f>
        <v>282.75</v>
      </c>
      <c r="AD841">
        <f>W841*($L841+1)</f>
        <v>0</v>
      </c>
      <c r="AE841">
        <f ca="1">X841*(K841+1)</f>
        <v>6635.9249999999993</v>
      </c>
      <c r="AF841">
        <f ca="1">SUM(Z841:AE841)</f>
        <v>7201.4249999999993</v>
      </c>
    </row>
    <row r="842" spans="1:32" s="7" customFormat="1">
      <c r="B842" s="7" t="s">
        <v>3313</v>
      </c>
      <c r="C842" s="7">
        <v>1</v>
      </c>
      <c r="D842" s="7">
        <v>1</v>
      </c>
      <c r="K842" s="18"/>
      <c r="L842" s="18"/>
      <c r="M842" s="36">
        <f ca="1">SUM(M843:M843)</f>
        <v>0</v>
      </c>
      <c r="N842" s="36">
        <f ca="1">SUM(N843:N843)</f>
        <v>3</v>
      </c>
      <c r="O842" s="36">
        <f ca="1">SUM(O843:O843)</f>
        <v>0</v>
      </c>
      <c r="P842" s="36">
        <f ca="1">SUM(P843:P843)</f>
        <v>3</v>
      </c>
      <c r="Q842" s="36">
        <f>SUM(Q843:Q843)</f>
        <v>0</v>
      </c>
      <c r="R842" s="36"/>
      <c r="S842" s="35">
        <f t="shared" ref="S842:AF842" ca="1" si="538">SUM(S843:S843)</f>
        <v>0</v>
      </c>
      <c r="T842" s="35">
        <f t="shared" ca="1" si="538"/>
        <v>195</v>
      </c>
      <c r="U842" s="35">
        <f t="shared" ca="1" si="538"/>
        <v>0</v>
      </c>
      <c r="V842" s="35">
        <f t="shared" ca="1" si="538"/>
        <v>195</v>
      </c>
      <c r="W842" s="35">
        <f t="shared" si="538"/>
        <v>0</v>
      </c>
      <c r="X842" s="35">
        <f t="shared" ca="1" si="538"/>
        <v>7560</v>
      </c>
      <c r="Y842" s="35">
        <f t="shared" ca="1" si="538"/>
        <v>7950</v>
      </c>
      <c r="Z842" s="7">
        <f t="shared" ca="1" si="538"/>
        <v>0</v>
      </c>
      <c r="AA842" s="7">
        <f t="shared" ca="1" si="538"/>
        <v>282.75</v>
      </c>
      <c r="AB842" s="7">
        <f t="shared" ca="1" si="538"/>
        <v>0</v>
      </c>
      <c r="AC842" s="7">
        <f t="shared" ca="1" si="538"/>
        <v>282.75</v>
      </c>
      <c r="AD842" s="7">
        <f t="shared" si="538"/>
        <v>0</v>
      </c>
      <c r="AE842" s="7">
        <f t="shared" ca="1" si="538"/>
        <v>9450</v>
      </c>
      <c r="AF842" s="7">
        <f t="shared" ca="1" si="538"/>
        <v>10015.5</v>
      </c>
    </row>
    <row r="843" spans="1:32">
      <c r="A843" t="str" cm="1">
        <f t="array" ref="A843">IF(ISBLANK($F843),"",INDEX(CVCompList[ID],_xlfn.XMATCH($F843,CVCompList[items],0)))</f>
        <v>CE2963</v>
      </c>
      <c r="E843">
        <v>1</v>
      </c>
      <c r="F843" t="s">
        <v>3135</v>
      </c>
      <c r="G843">
        <v>1</v>
      </c>
      <c r="H843">
        <v>1</v>
      </c>
      <c r="I843">
        <f ca="1">IF(ISBLANK(G843),"",G843*OFFSET(I843,-E843,-6))</f>
        <v>1</v>
      </c>
      <c r="J843">
        <f ca="1">IF(ISBLANK(H843),"",H843*OFFSET(J843,-E843,-6))</f>
        <v>1</v>
      </c>
      <c r="K843" s="10">
        <f>Drivers!$B$11</f>
        <v>0.25</v>
      </c>
      <c r="L843" s="10">
        <f>Drivers!$B$12</f>
        <v>0.45</v>
      </c>
      <c r="M843" s="37" cm="1">
        <f t="array" aca="1" ref="M843" ca="1">IF(ISBLANK($F843),"",INDEX(CVCompList[Design
'[h']],_xlfn.XMATCH($F843,CVCompList[items],0)))*I843</f>
        <v>0</v>
      </c>
      <c r="N843" s="37" cm="1">
        <f t="array" aca="1" ref="N843" ca="1">IF(ISBLANK($F843),"",INDEX(CVCompList[Construction
'[h']],_xlfn.XMATCH($F843,CVCompList[items],0)))*J843</f>
        <v>3</v>
      </c>
      <c r="O843" s="37" cm="1">
        <f t="array" aca="1" ref="O843" ca="1">IF(ISBLANK($F843),"",INDEX(CVCompList[Debug/Tryout '[h']],_xlfn.XMATCH($F843,CVCompList[items],0)))*J843</f>
        <v>0</v>
      </c>
      <c r="P843" s="37" cm="1">
        <f t="array" aca="1" ref="P843" ca="1">IF(ISBLANK($F843),"",INDEX(CVCompList[Installation
'[h']],_xlfn.XMATCH($F843,CVCompList[items],0)))*J843</f>
        <v>3</v>
      </c>
      <c r="Q843" s="37" cm="1">
        <f t="array" ref="Q843">IF(ISBLANK($F843),"",INDEX(CVCompList[Start up @ Client '[h']],_xlfn.XMATCH($F843,CVCompList[items],0)))*K843</f>
        <v>0</v>
      </c>
      <c r="R843" s="37" cm="1">
        <f t="array" ref="R843">IF(ISBLANK($F843),"",INDEX(CVCompList[Materail
Rate
 '[$/qua']],_xlfn.XMATCH($F843,CVCompList[items],0)))</f>
        <v>7560</v>
      </c>
      <c r="S843" s="33">
        <f ca="1">M843*Drivers!$D$3</f>
        <v>0</v>
      </c>
      <c r="T843" s="33">
        <f ca="1">N843*Drivers!$D$3</f>
        <v>195</v>
      </c>
      <c r="U843" s="33">
        <f ca="1">O843*Drivers!$D$3</f>
        <v>0</v>
      </c>
      <c r="V843" s="33">
        <f ca="1">P843*Drivers!$D$3</f>
        <v>195</v>
      </c>
      <c r="W843" s="33">
        <f>Q843*Drivers!$D$3</f>
        <v>0</v>
      </c>
      <c r="X843" s="33">
        <f ca="1">R843*J843</f>
        <v>7560</v>
      </c>
      <c r="Y843" s="33">
        <f ca="1">SUM(S843:X843)</f>
        <v>7950</v>
      </c>
      <c r="Z843">
        <f ca="1">S843*($L843+1)</f>
        <v>0</v>
      </c>
      <c r="AA843">
        <f ca="1">T843*($L843+1)</f>
        <v>282.75</v>
      </c>
      <c r="AB843">
        <f ca="1">U843*($L843+1)</f>
        <v>0</v>
      </c>
      <c r="AC843">
        <f ca="1">V843*($L843+1)</f>
        <v>282.75</v>
      </c>
      <c r="AD843">
        <f>W843*($L843+1)</f>
        <v>0</v>
      </c>
      <c r="AE843">
        <f ca="1">X843*(K843+1)</f>
        <v>9450</v>
      </c>
      <c r="AF843">
        <f ca="1">SUM(Z843:AE843)</f>
        <v>10015.5</v>
      </c>
    </row>
    <row r="844" spans="1:32" s="7" customFormat="1">
      <c r="B844" s="7" t="s">
        <v>3314</v>
      </c>
      <c r="C844" s="7">
        <v>1</v>
      </c>
      <c r="D844" s="7">
        <v>1</v>
      </c>
      <c r="K844" s="18"/>
      <c r="L844" s="18"/>
      <c r="M844" s="36">
        <f ca="1">SUM(M845:M845)</f>
        <v>0</v>
      </c>
      <c r="N844" s="36">
        <f ca="1">SUM(N845:N845)</f>
        <v>16.100000000000001</v>
      </c>
      <c r="O844" s="36">
        <f ca="1">SUM(O845:O845)</f>
        <v>0</v>
      </c>
      <c r="P844" s="36">
        <f ca="1">SUM(P845:P845)</f>
        <v>16.100000000000001</v>
      </c>
      <c r="Q844" s="36">
        <f>SUM(Q845:Q845)</f>
        <v>0</v>
      </c>
      <c r="R844" s="36"/>
      <c r="S844" s="35">
        <f t="shared" ref="S844:AF844" ca="1" si="539">SUM(S845:S845)</f>
        <v>0</v>
      </c>
      <c r="T844" s="35">
        <f t="shared" ca="1" si="539"/>
        <v>1046.5</v>
      </c>
      <c r="U844" s="35">
        <f t="shared" ca="1" si="539"/>
        <v>0</v>
      </c>
      <c r="V844" s="35">
        <f t="shared" ca="1" si="539"/>
        <v>1046.5</v>
      </c>
      <c r="W844" s="35">
        <f t="shared" si="539"/>
        <v>0</v>
      </c>
      <c r="X844" s="35">
        <f t="shared" ca="1" si="539"/>
        <v>2345</v>
      </c>
      <c r="Y844" s="35">
        <f t="shared" ca="1" si="539"/>
        <v>4438</v>
      </c>
      <c r="Z844" s="7">
        <f t="shared" ca="1" si="539"/>
        <v>0</v>
      </c>
      <c r="AA844" s="7">
        <f t="shared" ca="1" si="539"/>
        <v>1517.425</v>
      </c>
      <c r="AB844" s="7">
        <f t="shared" ca="1" si="539"/>
        <v>0</v>
      </c>
      <c r="AC844" s="7">
        <f t="shared" ca="1" si="539"/>
        <v>1517.425</v>
      </c>
      <c r="AD844" s="7">
        <f t="shared" si="539"/>
        <v>0</v>
      </c>
      <c r="AE844" s="7">
        <f t="shared" ca="1" si="539"/>
        <v>2931.25</v>
      </c>
      <c r="AF844" s="7">
        <f t="shared" ca="1" si="539"/>
        <v>5966.1</v>
      </c>
    </row>
    <row r="845" spans="1:32">
      <c r="A845" t="str" cm="1">
        <f t="array" ref="A845">IF(ISBLANK($F845),"",INDEX(CVCompList[ID],_xlfn.XMATCH($F845,CVCompList[items],0)))</f>
        <v>CE2964</v>
      </c>
      <c r="E845">
        <v>1</v>
      </c>
      <c r="F845" t="s">
        <v>3136</v>
      </c>
      <c r="G845">
        <v>1</v>
      </c>
      <c r="H845">
        <v>1</v>
      </c>
      <c r="I845">
        <f ca="1">IF(ISBLANK(G845),"",G845*OFFSET(I845,-E845,-6))</f>
        <v>1</v>
      </c>
      <c r="J845">
        <f ca="1">IF(ISBLANK(H845),"",H845*OFFSET(J845,-E845,-6))</f>
        <v>1</v>
      </c>
      <c r="K845" s="10">
        <f>Drivers!$B$11</f>
        <v>0.25</v>
      </c>
      <c r="L845" s="10">
        <f>Drivers!$B$12</f>
        <v>0.45</v>
      </c>
      <c r="M845" s="37" cm="1">
        <f t="array" aca="1" ref="M845" ca="1">IF(ISBLANK($F845),"",INDEX(CVCompList[Design
'[h']],_xlfn.XMATCH($F845,CVCompList[items],0)))*I845</f>
        <v>0</v>
      </c>
      <c r="N845" s="37" cm="1">
        <f t="array" aca="1" ref="N845" ca="1">IF(ISBLANK($F845),"",INDEX(CVCompList[Construction
'[h']],_xlfn.XMATCH($F845,CVCompList[items],0)))*J845</f>
        <v>16.100000000000001</v>
      </c>
      <c r="O845" s="37" cm="1">
        <f t="array" aca="1" ref="O845" ca="1">IF(ISBLANK($F845),"",INDEX(CVCompList[Debug/Tryout '[h']],_xlfn.XMATCH($F845,CVCompList[items],0)))*J845</f>
        <v>0</v>
      </c>
      <c r="P845" s="37" cm="1">
        <f t="array" aca="1" ref="P845" ca="1">IF(ISBLANK($F845),"",INDEX(CVCompList[Installation
'[h']],_xlfn.XMATCH($F845,CVCompList[items],0)))*J845</f>
        <v>16.100000000000001</v>
      </c>
      <c r="Q845" s="37" cm="1">
        <f t="array" ref="Q845">IF(ISBLANK($F845),"",INDEX(CVCompList[Start up @ Client '[h']],_xlfn.XMATCH($F845,CVCompList[items],0)))*K845</f>
        <v>0</v>
      </c>
      <c r="R845" s="37" cm="1">
        <f t="array" ref="R845">IF(ISBLANK($F845),"",INDEX(CVCompList[Materail
Rate
 '[$/qua']],_xlfn.XMATCH($F845,CVCompList[items],0)))</f>
        <v>2345</v>
      </c>
      <c r="S845" s="33">
        <f ca="1">M845*Drivers!$D$3</f>
        <v>0</v>
      </c>
      <c r="T845" s="33">
        <f ca="1">N845*Drivers!$D$3</f>
        <v>1046.5</v>
      </c>
      <c r="U845" s="33">
        <f ca="1">O845*Drivers!$D$3</f>
        <v>0</v>
      </c>
      <c r="V845" s="33">
        <f ca="1">P845*Drivers!$D$3</f>
        <v>1046.5</v>
      </c>
      <c r="W845" s="33">
        <f>Q845*Drivers!$D$3</f>
        <v>0</v>
      </c>
      <c r="X845" s="33">
        <f ca="1">R845*J845</f>
        <v>2345</v>
      </c>
      <c r="Y845" s="33">
        <f ca="1">SUM(S845:X845)</f>
        <v>4438</v>
      </c>
      <c r="Z845">
        <f ca="1">S845*($L845+1)</f>
        <v>0</v>
      </c>
      <c r="AA845">
        <f ca="1">T845*($L845+1)</f>
        <v>1517.425</v>
      </c>
      <c r="AB845">
        <f ca="1">U845*($L845+1)</f>
        <v>0</v>
      </c>
      <c r="AC845">
        <f ca="1">V845*($L845+1)</f>
        <v>1517.425</v>
      </c>
      <c r="AD845">
        <f>W845*($L845+1)</f>
        <v>0</v>
      </c>
      <c r="AE845">
        <f ca="1">X845*(K845+1)</f>
        <v>2931.25</v>
      </c>
      <c r="AF845">
        <f ca="1">SUM(Z845:AE845)</f>
        <v>5966.1</v>
      </c>
    </row>
    <row r="846" spans="1:32" s="7" customFormat="1">
      <c r="B846" s="7" t="s">
        <v>3315</v>
      </c>
      <c r="C846" s="7">
        <v>1</v>
      </c>
      <c r="D846" s="7">
        <v>1</v>
      </c>
      <c r="K846" s="18"/>
      <c r="L846" s="18"/>
      <c r="M846" s="36">
        <f ca="1">SUM(M847:M847)</f>
        <v>0</v>
      </c>
      <c r="N846" s="36">
        <f ca="1">SUM(N847:N847)</f>
        <v>4.5</v>
      </c>
      <c r="O846" s="36">
        <f ca="1">SUM(O847:O847)</f>
        <v>0</v>
      </c>
      <c r="P846" s="36">
        <f ca="1">SUM(P847:P847)</f>
        <v>4.5</v>
      </c>
      <c r="Q846" s="36">
        <f>SUM(Q847:Q847)</f>
        <v>0</v>
      </c>
      <c r="R846" s="36"/>
      <c r="S846" s="35">
        <f t="shared" ref="S846:AF846" ca="1" si="540">SUM(S847:S847)</f>
        <v>0</v>
      </c>
      <c r="T846" s="35">
        <f t="shared" ca="1" si="540"/>
        <v>292.5</v>
      </c>
      <c r="U846" s="35">
        <f t="shared" ca="1" si="540"/>
        <v>0</v>
      </c>
      <c r="V846" s="35">
        <f t="shared" ca="1" si="540"/>
        <v>292.5</v>
      </c>
      <c r="W846" s="35">
        <f t="shared" si="540"/>
        <v>0</v>
      </c>
      <c r="X846" s="35">
        <f t="shared" ca="1" si="540"/>
        <v>2374</v>
      </c>
      <c r="Y846" s="35">
        <f t="shared" ca="1" si="540"/>
        <v>2959</v>
      </c>
      <c r="Z846" s="7">
        <f t="shared" ca="1" si="540"/>
        <v>0</v>
      </c>
      <c r="AA846" s="7">
        <f t="shared" ca="1" si="540"/>
        <v>424.125</v>
      </c>
      <c r="AB846" s="7">
        <f t="shared" ca="1" si="540"/>
        <v>0</v>
      </c>
      <c r="AC846" s="7">
        <f t="shared" ca="1" si="540"/>
        <v>424.125</v>
      </c>
      <c r="AD846" s="7">
        <f t="shared" si="540"/>
        <v>0</v>
      </c>
      <c r="AE846" s="7">
        <f t="shared" ca="1" si="540"/>
        <v>2967.5</v>
      </c>
      <c r="AF846" s="7">
        <f t="shared" ca="1" si="540"/>
        <v>3815.75</v>
      </c>
    </row>
    <row r="847" spans="1:32">
      <c r="A847" t="str" cm="1">
        <f t="array" ref="A847">IF(ISBLANK($F847),"",INDEX(CVCompList[ID],_xlfn.XMATCH($F847,CVCompList[items],0)))</f>
        <v>CE2965</v>
      </c>
      <c r="E847">
        <v>1</v>
      </c>
      <c r="F847" t="s">
        <v>3137</v>
      </c>
      <c r="G847">
        <v>1</v>
      </c>
      <c r="H847">
        <v>1</v>
      </c>
      <c r="I847">
        <f ca="1">IF(ISBLANK(G847),"",G847*OFFSET(I847,-E847,-6))</f>
        <v>1</v>
      </c>
      <c r="J847">
        <f ca="1">IF(ISBLANK(H847),"",H847*OFFSET(J847,-E847,-6))</f>
        <v>1</v>
      </c>
      <c r="K847" s="10">
        <f>Drivers!$B$11</f>
        <v>0.25</v>
      </c>
      <c r="L847" s="10">
        <f>Drivers!$B$12</f>
        <v>0.45</v>
      </c>
      <c r="M847" s="37" cm="1">
        <f t="array" aca="1" ref="M847" ca="1">IF(ISBLANK($F847),"",INDEX(CVCompList[Design
'[h']],_xlfn.XMATCH($F847,CVCompList[items],0)))*I847</f>
        <v>0</v>
      </c>
      <c r="N847" s="37" cm="1">
        <f t="array" aca="1" ref="N847" ca="1">IF(ISBLANK($F847),"",INDEX(CVCompList[Construction
'[h']],_xlfn.XMATCH($F847,CVCompList[items],0)))*J847</f>
        <v>4.5</v>
      </c>
      <c r="O847" s="37" cm="1">
        <f t="array" aca="1" ref="O847" ca="1">IF(ISBLANK($F847),"",INDEX(CVCompList[Debug/Tryout '[h']],_xlfn.XMATCH($F847,CVCompList[items],0)))*J847</f>
        <v>0</v>
      </c>
      <c r="P847" s="37" cm="1">
        <f t="array" aca="1" ref="P847" ca="1">IF(ISBLANK($F847),"",INDEX(CVCompList[Installation
'[h']],_xlfn.XMATCH($F847,CVCompList[items],0)))*J847</f>
        <v>4.5</v>
      </c>
      <c r="Q847" s="37" cm="1">
        <f t="array" ref="Q847">IF(ISBLANK($F847),"",INDEX(CVCompList[Start up @ Client '[h']],_xlfn.XMATCH($F847,CVCompList[items],0)))*K847</f>
        <v>0</v>
      </c>
      <c r="R847" s="37" cm="1">
        <f t="array" ref="R847">IF(ISBLANK($F847),"",INDEX(CVCompList[Materail
Rate
 '[$/qua']],_xlfn.XMATCH($F847,CVCompList[items],0)))</f>
        <v>2374</v>
      </c>
      <c r="S847" s="33">
        <f ca="1">M847*Drivers!$D$3</f>
        <v>0</v>
      </c>
      <c r="T847" s="33">
        <f ca="1">N847*Drivers!$D$3</f>
        <v>292.5</v>
      </c>
      <c r="U847" s="33">
        <f ca="1">O847*Drivers!$D$3</f>
        <v>0</v>
      </c>
      <c r="V847" s="33">
        <f ca="1">P847*Drivers!$D$3</f>
        <v>292.5</v>
      </c>
      <c r="W847" s="33">
        <f>Q847*Drivers!$D$3</f>
        <v>0</v>
      </c>
      <c r="X847" s="33">
        <f ca="1">R847*J847</f>
        <v>2374</v>
      </c>
      <c r="Y847" s="33">
        <f ca="1">SUM(S847:X847)</f>
        <v>2959</v>
      </c>
      <c r="Z847">
        <f ca="1">S847*($L847+1)</f>
        <v>0</v>
      </c>
      <c r="AA847">
        <f ca="1">T847*($L847+1)</f>
        <v>424.125</v>
      </c>
      <c r="AB847">
        <f ca="1">U847*($L847+1)</f>
        <v>0</v>
      </c>
      <c r="AC847">
        <f ca="1">V847*($L847+1)</f>
        <v>424.125</v>
      </c>
      <c r="AD847">
        <f>W847*($L847+1)</f>
        <v>0</v>
      </c>
      <c r="AE847">
        <f ca="1">X847*(K847+1)</f>
        <v>2967.5</v>
      </c>
      <c r="AF847">
        <f ca="1">SUM(Z847:AE847)</f>
        <v>3815.75</v>
      </c>
    </row>
    <row r="848" spans="1:32" s="7" customFormat="1">
      <c r="B848" s="7" t="s">
        <v>3316</v>
      </c>
      <c r="C848" s="7">
        <v>1</v>
      </c>
      <c r="D848" s="7">
        <v>1</v>
      </c>
      <c r="K848" s="18"/>
      <c r="L848" s="18"/>
      <c r="M848" s="36">
        <f ca="1">SUM(M849:M849)</f>
        <v>0</v>
      </c>
      <c r="N848" s="36">
        <f ca="1">SUM(N849:N849)</f>
        <v>16.100000000000001</v>
      </c>
      <c r="O848" s="36">
        <f ca="1">SUM(O849:O849)</f>
        <v>0</v>
      </c>
      <c r="P848" s="36">
        <f ca="1">SUM(P849:P849)</f>
        <v>16.100000000000001</v>
      </c>
      <c r="Q848" s="36">
        <f>SUM(Q849:Q849)</f>
        <v>0</v>
      </c>
      <c r="R848" s="36"/>
      <c r="S848" s="35">
        <f t="shared" ref="S848:AF848" ca="1" si="541">SUM(S849:S849)</f>
        <v>0</v>
      </c>
      <c r="T848" s="35">
        <f t="shared" ca="1" si="541"/>
        <v>1046.5</v>
      </c>
      <c r="U848" s="35">
        <f t="shared" ca="1" si="541"/>
        <v>0</v>
      </c>
      <c r="V848" s="35">
        <f t="shared" ca="1" si="541"/>
        <v>1046.5</v>
      </c>
      <c r="W848" s="35">
        <f t="shared" si="541"/>
        <v>0</v>
      </c>
      <c r="X848" s="35">
        <f t="shared" ca="1" si="541"/>
        <v>1166</v>
      </c>
      <c r="Y848" s="35">
        <f t="shared" ca="1" si="541"/>
        <v>3259</v>
      </c>
      <c r="Z848" s="7">
        <f t="shared" ca="1" si="541"/>
        <v>0</v>
      </c>
      <c r="AA848" s="7">
        <f t="shared" ca="1" si="541"/>
        <v>1517.425</v>
      </c>
      <c r="AB848" s="7">
        <f t="shared" ca="1" si="541"/>
        <v>0</v>
      </c>
      <c r="AC848" s="7">
        <f t="shared" ca="1" si="541"/>
        <v>1517.425</v>
      </c>
      <c r="AD848" s="7">
        <f t="shared" si="541"/>
        <v>0</v>
      </c>
      <c r="AE848" s="7">
        <f t="shared" ca="1" si="541"/>
        <v>1457.5</v>
      </c>
      <c r="AF848" s="7">
        <f t="shared" ca="1" si="541"/>
        <v>4492.3500000000004</v>
      </c>
    </row>
    <row r="849" spans="1:32">
      <c r="A849" t="str" cm="1">
        <f t="array" ref="A849">IF(ISBLANK($F849),"",INDEX(CVCompList[ID],_xlfn.XMATCH($F849,CVCompList[items],0)))</f>
        <v>CE2966</v>
      </c>
      <c r="E849">
        <v>1</v>
      </c>
      <c r="F849" t="s">
        <v>3138</v>
      </c>
      <c r="G849">
        <v>1</v>
      </c>
      <c r="H849">
        <v>1</v>
      </c>
      <c r="I849">
        <f ca="1">IF(ISBLANK(G849),"",G849*OFFSET(I849,-E849,-6))</f>
        <v>1</v>
      </c>
      <c r="J849">
        <f ca="1">IF(ISBLANK(H849),"",H849*OFFSET(J849,-E849,-6))</f>
        <v>1</v>
      </c>
      <c r="K849" s="10">
        <f>Drivers!$B$11</f>
        <v>0.25</v>
      </c>
      <c r="L849" s="10">
        <f>Drivers!$B$12</f>
        <v>0.45</v>
      </c>
      <c r="M849" s="37" cm="1">
        <f t="array" aca="1" ref="M849" ca="1">IF(ISBLANK($F849),"",INDEX(CVCompList[Design
'[h']],_xlfn.XMATCH($F849,CVCompList[items],0)))*I849</f>
        <v>0</v>
      </c>
      <c r="N849" s="37" cm="1">
        <f t="array" aca="1" ref="N849" ca="1">IF(ISBLANK($F849),"",INDEX(CVCompList[Construction
'[h']],_xlfn.XMATCH($F849,CVCompList[items],0)))*J849</f>
        <v>16.100000000000001</v>
      </c>
      <c r="O849" s="37" cm="1">
        <f t="array" aca="1" ref="O849" ca="1">IF(ISBLANK($F849),"",INDEX(CVCompList[Debug/Tryout '[h']],_xlfn.XMATCH($F849,CVCompList[items],0)))*J849</f>
        <v>0</v>
      </c>
      <c r="P849" s="37" cm="1">
        <f t="array" aca="1" ref="P849" ca="1">IF(ISBLANK($F849),"",INDEX(CVCompList[Installation
'[h']],_xlfn.XMATCH($F849,CVCompList[items],0)))*J849</f>
        <v>16.100000000000001</v>
      </c>
      <c r="Q849" s="37" cm="1">
        <f t="array" ref="Q849">IF(ISBLANK($F849),"",INDEX(CVCompList[Start up @ Client '[h']],_xlfn.XMATCH($F849,CVCompList[items],0)))*K849</f>
        <v>0</v>
      </c>
      <c r="R849" s="37" cm="1">
        <f t="array" ref="R849">IF(ISBLANK($F849),"",INDEX(CVCompList[Materail
Rate
 '[$/qua']],_xlfn.XMATCH($F849,CVCompList[items],0)))</f>
        <v>1166</v>
      </c>
      <c r="S849" s="33">
        <f ca="1">M849*Drivers!$D$3</f>
        <v>0</v>
      </c>
      <c r="T849" s="33">
        <f ca="1">N849*Drivers!$D$3</f>
        <v>1046.5</v>
      </c>
      <c r="U849" s="33">
        <f ca="1">O849*Drivers!$D$3</f>
        <v>0</v>
      </c>
      <c r="V849" s="33">
        <f ca="1">P849*Drivers!$D$3</f>
        <v>1046.5</v>
      </c>
      <c r="W849" s="33">
        <f>Q849*Drivers!$D$3</f>
        <v>0</v>
      </c>
      <c r="X849" s="33">
        <f ca="1">R849*J849</f>
        <v>1166</v>
      </c>
      <c r="Y849" s="33">
        <f ca="1">SUM(S849:X849)</f>
        <v>3259</v>
      </c>
      <c r="Z849">
        <f ca="1">S849*($L849+1)</f>
        <v>0</v>
      </c>
      <c r="AA849">
        <f ca="1">T849*($L849+1)</f>
        <v>1517.425</v>
      </c>
      <c r="AB849">
        <f ca="1">U849*($L849+1)</f>
        <v>0</v>
      </c>
      <c r="AC849">
        <f ca="1">V849*($L849+1)</f>
        <v>1517.425</v>
      </c>
      <c r="AD849">
        <f>W849*($L849+1)</f>
        <v>0</v>
      </c>
      <c r="AE849">
        <f ca="1">X849*(K849+1)</f>
        <v>1457.5</v>
      </c>
      <c r="AF849">
        <f ca="1">SUM(Z849:AE849)</f>
        <v>4492.3500000000004</v>
      </c>
    </row>
    <row r="850" spans="1:32" s="7" customFormat="1">
      <c r="B850" s="7" t="s">
        <v>3317</v>
      </c>
      <c r="C850" s="7">
        <v>1</v>
      </c>
      <c r="D850" s="7">
        <v>1</v>
      </c>
      <c r="K850" s="18"/>
      <c r="L850" s="18"/>
      <c r="M850" s="36">
        <f ca="1">SUM(M851:M851)</f>
        <v>0</v>
      </c>
      <c r="N850" s="36">
        <f ca="1">SUM(N851:N851)</f>
        <v>4.5</v>
      </c>
      <c r="O850" s="36">
        <f ca="1">SUM(O851:O851)</f>
        <v>0</v>
      </c>
      <c r="P850" s="36">
        <f ca="1">SUM(P851:P851)</f>
        <v>4.5</v>
      </c>
      <c r="Q850" s="36">
        <f>SUM(Q851:Q851)</f>
        <v>0</v>
      </c>
      <c r="R850" s="36"/>
      <c r="S850" s="35">
        <f t="shared" ref="S850:AF850" ca="1" si="542">SUM(S851:S851)</f>
        <v>0</v>
      </c>
      <c r="T850" s="35">
        <f t="shared" ca="1" si="542"/>
        <v>292.5</v>
      </c>
      <c r="U850" s="35">
        <f t="shared" ca="1" si="542"/>
        <v>0</v>
      </c>
      <c r="V850" s="35">
        <f t="shared" ca="1" si="542"/>
        <v>292.5</v>
      </c>
      <c r="W850" s="35">
        <f t="shared" si="542"/>
        <v>0</v>
      </c>
      <c r="X850" s="35">
        <f t="shared" ca="1" si="542"/>
        <v>2374</v>
      </c>
      <c r="Y850" s="35">
        <f t="shared" ca="1" si="542"/>
        <v>2959</v>
      </c>
      <c r="Z850" s="7">
        <f t="shared" ca="1" si="542"/>
        <v>0</v>
      </c>
      <c r="AA850" s="7">
        <f t="shared" ca="1" si="542"/>
        <v>424.125</v>
      </c>
      <c r="AB850" s="7">
        <f t="shared" ca="1" si="542"/>
        <v>0</v>
      </c>
      <c r="AC850" s="7">
        <f t="shared" ca="1" si="542"/>
        <v>424.125</v>
      </c>
      <c r="AD850" s="7">
        <f t="shared" si="542"/>
        <v>0</v>
      </c>
      <c r="AE850" s="7">
        <f t="shared" ca="1" si="542"/>
        <v>2967.5</v>
      </c>
      <c r="AF850" s="7">
        <f t="shared" ca="1" si="542"/>
        <v>3815.75</v>
      </c>
    </row>
    <row r="851" spans="1:32">
      <c r="A851" t="str" cm="1">
        <f t="array" ref="A851">IF(ISBLANK($F851),"",INDEX(CVCompList[ID],_xlfn.XMATCH($F851,CVCompList[items],0)))</f>
        <v>CE2967</v>
      </c>
      <c r="E851">
        <v>1</v>
      </c>
      <c r="F851" t="s">
        <v>3139</v>
      </c>
      <c r="G851">
        <v>1</v>
      </c>
      <c r="H851">
        <v>1</v>
      </c>
      <c r="I851">
        <f ca="1">IF(ISBLANK(G851),"",G851*OFFSET(I851,-E851,-6))</f>
        <v>1</v>
      </c>
      <c r="J851">
        <f ca="1">IF(ISBLANK(H851),"",H851*OFFSET(J851,-E851,-6))</f>
        <v>1</v>
      </c>
      <c r="K851" s="10">
        <f>Drivers!$B$11</f>
        <v>0.25</v>
      </c>
      <c r="L851" s="10">
        <f>Drivers!$B$12</f>
        <v>0.45</v>
      </c>
      <c r="M851" s="37" cm="1">
        <f t="array" aca="1" ref="M851" ca="1">IF(ISBLANK($F851),"",INDEX(CVCompList[Design
'[h']],_xlfn.XMATCH($F851,CVCompList[items],0)))*I851</f>
        <v>0</v>
      </c>
      <c r="N851" s="37" cm="1">
        <f t="array" aca="1" ref="N851" ca="1">IF(ISBLANK($F851),"",INDEX(CVCompList[Construction
'[h']],_xlfn.XMATCH($F851,CVCompList[items],0)))*J851</f>
        <v>4.5</v>
      </c>
      <c r="O851" s="37" cm="1">
        <f t="array" aca="1" ref="O851" ca="1">IF(ISBLANK($F851),"",INDEX(CVCompList[Debug/Tryout '[h']],_xlfn.XMATCH($F851,CVCompList[items],0)))*J851</f>
        <v>0</v>
      </c>
      <c r="P851" s="37" cm="1">
        <f t="array" aca="1" ref="P851" ca="1">IF(ISBLANK($F851),"",INDEX(CVCompList[Installation
'[h']],_xlfn.XMATCH($F851,CVCompList[items],0)))*J851</f>
        <v>4.5</v>
      </c>
      <c r="Q851" s="37" cm="1">
        <f t="array" ref="Q851">IF(ISBLANK($F851),"",INDEX(CVCompList[Start up @ Client '[h']],_xlfn.XMATCH($F851,CVCompList[items],0)))*K851</f>
        <v>0</v>
      </c>
      <c r="R851" s="37" cm="1">
        <f t="array" ref="R851">IF(ISBLANK($F851),"",INDEX(CVCompList[Materail
Rate
 '[$/qua']],_xlfn.XMATCH($F851,CVCompList[items],0)))</f>
        <v>2374</v>
      </c>
      <c r="S851" s="33">
        <f ca="1">M851*Drivers!$D$3</f>
        <v>0</v>
      </c>
      <c r="T851" s="33">
        <f ca="1">N851*Drivers!$D$3</f>
        <v>292.5</v>
      </c>
      <c r="U851" s="33">
        <f ca="1">O851*Drivers!$D$3</f>
        <v>0</v>
      </c>
      <c r="V851" s="33">
        <f ca="1">P851*Drivers!$D$3</f>
        <v>292.5</v>
      </c>
      <c r="W851" s="33">
        <f>Q851*Drivers!$D$3</f>
        <v>0</v>
      </c>
      <c r="X851" s="33">
        <f ca="1">R851*J851</f>
        <v>2374</v>
      </c>
      <c r="Y851" s="33">
        <f ca="1">SUM(S851:X851)</f>
        <v>2959</v>
      </c>
      <c r="Z851">
        <f ca="1">S851*($L851+1)</f>
        <v>0</v>
      </c>
      <c r="AA851">
        <f ca="1">T851*($L851+1)</f>
        <v>424.125</v>
      </c>
      <c r="AB851">
        <f ca="1">U851*($L851+1)</f>
        <v>0</v>
      </c>
      <c r="AC851">
        <f ca="1">V851*($L851+1)</f>
        <v>424.125</v>
      </c>
      <c r="AD851">
        <f>W851*($L851+1)</f>
        <v>0</v>
      </c>
      <c r="AE851">
        <f ca="1">X851*(K851+1)</f>
        <v>2967.5</v>
      </c>
      <c r="AF851">
        <f ca="1">SUM(Z851:AE851)</f>
        <v>3815.75</v>
      </c>
    </row>
    <row r="852" spans="1:32" s="7" customFormat="1">
      <c r="B852" s="7" t="s">
        <v>3318</v>
      </c>
      <c r="C852" s="7">
        <v>1</v>
      </c>
      <c r="D852" s="7">
        <v>1</v>
      </c>
      <c r="K852" s="18"/>
      <c r="L852" s="18"/>
      <c r="M852" s="36">
        <f ca="1">SUM(M853:M853)</f>
        <v>0</v>
      </c>
      <c r="N852" s="36">
        <f ca="1">SUM(N853:N853)</f>
        <v>0</v>
      </c>
      <c r="O852" s="36">
        <f ca="1">SUM(O853:O853)</f>
        <v>0</v>
      </c>
      <c r="P852" s="36">
        <f ca="1">SUM(P853:P853)</f>
        <v>0</v>
      </c>
      <c r="Q852" s="36">
        <f>SUM(Q853:Q853)</f>
        <v>0</v>
      </c>
      <c r="R852" s="36"/>
      <c r="S852" s="35">
        <f t="shared" ref="S852:AF852" ca="1" si="543">SUM(S853:S853)</f>
        <v>0</v>
      </c>
      <c r="T852" s="35">
        <f t="shared" ca="1" si="543"/>
        <v>0</v>
      </c>
      <c r="U852" s="35">
        <f t="shared" ca="1" si="543"/>
        <v>0</v>
      </c>
      <c r="V852" s="35">
        <f t="shared" ca="1" si="543"/>
        <v>0</v>
      </c>
      <c r="W852" s="35">
        <f t="shared" si="543"/>
        <v>0</v>
      </c>
      <c r="X852" s="35">
        <f t="shared" ca="1" si="543"/>
        <v>2000</v>
      </c>
      <c r="Y852" s="35">
        <f t="shared" ca="1" si="543"/>
        <v>2000</v>
      </c>
      <c r="Z852" s="7">
        <f t="shared" ca="1" si="543"/>
        <v>0</v>
      </c>
      <c r="AA852" s="7">
        <f t="shared" ca="1" si="543"/>
        <v>0</v>
      </c>
      <c r="AB852" s="7">
        <f t="shared" ca="1" si="543"/>
        <v>0</v>
      </c>
      <c r="AC852" s="7">
        <f t="shared" ca="1" si="543"/>
        <v>0</v>
      </c>
      <c r="AD852" s="7">
        <f t="shared" si="543"/>
        <v>0</v>
      </c>
      <c r="AE852" s="7">
        <f t="shared" ca="1" si="543"/>
        <v>2500</v>
      </c>
      <c r="AF852" s="7">
        <f t="shared" ca="1" si="543"/>
        <v>2500</v>
      </c>
    </row>
    <row r="853" spans="1:32">
      <c r="A853" t="str" cm="1">
        <f t="array" ref="A853">IF(ISBLANK($F853),"",INDEX(CVCompList[ID],_xlfn.XMATCH($F853,CVCompList[items],0)))</f>
        <v>CE2970</v>
      </c>
      <c r="E853">
        <v>1</v>
      </c>
      <c r="F853" t="s">
        <v>3142</v>
      </c>
      <c r="G853">
        <v>1</v>
      </c>
      <c r="H853">
        <v>1</v>
      </c>
      <c r="I853">
        <f ca="1">IF(ISBLANK(G853),"",G853*OFFSET(I853,-E853,-6))</f>
        <v>1</v>
      </c>
      <c r="J853">
        <f ca="1">IF(ISBLANK(H853),"",H853*OFFSET(J853,-E853,-6))</f>
        <v>1</v>
      </c>
      <c r="K853" s="10">
        <f>Drivers!$B$11</f>
        <v>0.25</v>
      </c>
      <c r="L853" s="10">
        <f>Drivers!$B$12</f>
        <v>0.45</v>
      </c>
      <c r="M853" s="37" cm="1">
        <f t="array" aca="1" ref="M853" ca="1">IF(ISBLANK($F853),"",INDEX(CVCompList[Design
'[h']],_xlfn.XMATCH($F853,CVCompList[items],0)))*I853</f>
        <v>0</v>
      </c>
      <c r="N853" s="37" cm="1">
        <f t="array" aca="1" ref="N853" ca="1">IF(ISBLANK($F853),"",INDEX(CVCompList[Construction
'[h']],_xlfn.XMATCH($F853,CVCompList[items],0)))*J853</f>
        <v>0</v>
      </c>
      <c r="O853" s="37" cm="1">
        <f t="array" aca="1" ref="O853" ca="1">IF(ISBLANK($F853),"",INDEX(CVCompList[Debug/Tryout '[h']],_xlfn.XMATCH($F853,CVCompList[items],0)))*J853</f>
        <v>0</v>
      </c>
      <c r="P853" s="37" cm="1">
        <f t="array" aca="1" ref="P853" ca="1">IF(ISBLANK($F853),"",INDEX(CVCompList[Installation
'[h']],_xlfn.XMATCH($F853,CVCompList[items],0)))*J853</f>
        <v>0</v>
      </c>
      <c r="Q853" s="37" cm="1">
        <f t="array" ref="Q853">IF(ISBLANK($F853),"",INDEX(CVCompList[Start up @ Client '[h']],_xlfn.XMATCH($F853,CVCompList[items],0)))*K853</f>
        <v>0</v>
      </c>
      <c r="R853" s="37" cm="1">
        <f t="array" ref="R853">IF(ISBLANK($F853),"",INDEX(CVCompList[Materail
Rate
 '[$/qua']],_xlfn.XMATCH($F853,CVCompList[items],0)))</f>
        <v>2000</v>
      </c>
      <c r="S853" s="33">
        <f ca="1">M853*Drivers!$D$3</f>
        <v>0</v>
      </c>
      <c r="T853" s="33">
        <f ca="1">N853*Drivers!$D$3</f>
        <v>0</v>
      </c>
      <c r="U853" s="33">
        <f ca="1">O853*Drivers!$D$3</f>
        <v>0</v>
      </c>
      <c r="V853" s="33">
        <f ca="1">P853*Drivers!$D$3</f>
        <v>0</v>
      </c>
      <c r="W853" s="33">
        <f>Q853*Drivers!$D$3</f>
        <v>0</v>
      </c>
      <c r="X853" s="33">
        <f ca="1">R853*J853</f>
        <v>2000</v>
      </c>
      <c r="Y853" s="33">
        <f ca="1">SUM(S853:X853)</f>
        <v>2000</v>
      </c>
      <c r="Z853">
        <f ca="1">S853*($L853+1)</f>
        <v>0</v>
      </c>
      <c r="AA853">
        <f ca="1">T853*($L853+1)</f>
        <v>0</v>
      </c>
      <c r="AB853">
        <f ca="1">U853*($L853+1)</f>
        <v>0</v>
      </c>
      <c r="AC853">
        <f ca="1">V853*($L853+1)</f>
        <v>0</v>
      </c>
      <c r="AD853">
        <f>W853*($L853+1)</f>
        <v>0</v>
      </c>
      <c r="AE853">
        <f ca="1">X853*(K853+1)</f>
        <v>2500</v>
      </c>
      <c r="AF853">
        <f ca="1">SUM(Z853:AE853)</f>
        <v>2500</v>
      </c>
    </row>
    <row r="854" spans="1:32" s="7" customFormat="1">
      <c r="B854" s="7" t="s">
        <v>3483</v>
      </c>
      <c r="C854" s="7">
        <v>1</v>
      </c>
      <c r="D854" s="7">
        <v>1</v>
      </c>
      <c r="K854" s="18"/>
      <c r="L854" s="18"/>
      <c r="M854" s="36">
        <f ca="1">SUM(M855)</f>
        <v>1</v>
      </c>
      <c r="N854" s="36">
        <f t="shared" ref="N854:AF854" ca="1" si="544">SUM(N855)</f>
        <v>1</v>
      </c>
      <c r="O854" s="36">
        <f t="shared" ca="1" si="544"/>
        <v>0</v>
      </c>
      <c r="P854" s="36">
        <f t="shared" ca="1" si="544"/>
        <v>1</v>
      </c>
      <c r="Q854" s="36">
        <f t="shared" si="544"/>
        <v>0</v>
      </c>
      <c r="R854" s="36"/>
      <c r="S854" s="35">
        <f t="shared" ca="1" si="544"/>
        <v>65</v>
      </c>
      <c r="T854" s="35">
        <f t="shared" ca="1" si="544"/>
        <v>65</v>
      </c>
      <c r="U854" s="35">
        <f t="shared" ca="1" si="544"/>
        <v>0</v>
      </c>
      <c r="V854" s="35">
        <f t="shared" ca="1" si="544"/>
        <v>65</v>
      </c>
      <c r="W854" s="35">
        <f t="shared" si="544"/>
        <v>0</v>
      </c>
      <c r="X854" s="35">
        <f t="shared" ca="1" si="544"/>
        <v>1</v>
      </c>
      <c r="Y854" s="35">
        <f t="shared" ca="1" si="544"/>
        <v>196</v>
      </c>
      <c r="Z854" s="7">
        <f t="shared" ca="1" si="544"/>
        <v>94.25</v>
      </c>
      <c r="AA854" s="7">
        <f t="shared" ca="1" si="544"/>
        <v>94.25</v>
      </c>
      <c r="AB854" s="7">
        <f t="shared" ca="1" si="544"/>
        <v>0</v>
      </c>
      <c r="AC854" s="7">
        <f t="shared" ca="1" si="544"/>
        <v>94.25</v>
      </c>
      <c r="AD854" s="7">
        <f t="shared" si="544"/>
        <v>0</v>
      </c>
      <c r="AE854" s="7">
        <f t="shared" ca="1" si="544"/>
        <v>1.25</v>
      </c>
      <c r="AF854" s="7">
        <f t="shared" ca="1" si="544"/>
        <v>284</v>
      </c>
    </row>
    <row r="855" spans="1:32">
      <c r="A855" t="str" cm="1">
        <f t="array" ref="A855">IF(ISBLANK($F855),"",INDEX(CVCompList[ID],_xlfn.XMATCH($F855,CVCompList[items],0)))</f>
        <v>CE0000</v>
      </c>
      <c r="E855">
        <v>1</v>
      </c>
      <c r="F855" t="s">
        <v>101</v>
      </c>
      <c r="G855">
        <v>1</v>
      </c>
      <c r="H855">
        <v>1</v>
      </c>
      <c r="I855">
        <f ca="1">IF(ISBLANK(G855),"",G855*OFFSET(I855,-E855,-6))</f>
        <v>1</v>
      </c>
      <c r="J855">
        <f ca="1">IF(ISBLANK(H855),"",H855*OFFSET(J855,-E855,-6))</f>
        <v>1</v>
      </c>
      <c r="K855" s="10">
        <f>Drivers!$B$11</f>
        <v>0.25</v>
      </c>
      <c r="L855" s="10">
        <f>Drivers!$B$12</f>
        <v>0.45</v>
      </c>
      <c r="M855" s="37" cm="1">
        <f t="array" aca="1" ref="M855" ca="1">IF(ISBLANK($F855),"",INDEX(CVCompList[Design
'[h']],_xlfn.XMATCH($F855,CVCompList[items],0)))*I855</f>
        <v>1</v>
      </c>
      <c r="N855" s="37" cm="1">
        <f t="array" aca="1" ref="N855" ca="1">IF(ISBLANK($F855),"",INDEX(CVCompList[Construction
'[h']],_xlfn.XMATCH($F855,CVCompList[items],0)))*J855</f>
        <v>1</v>
      </c>
      <c r="O855" s="37" cm="1">
        <f t="array" aca="1" ref="O855" ca="1">IF(ISBLANK($F855),"",INDEX(CVCompList[Debug/Tryout '[h']],_xlfn.XMATCH($F855,CVCompList[items],0)))*J855</f>
        <v>0</v>
      </c>
      <c r="P855" s="37" cm="1">
        <f t="array" aca="1" ref="P855" ca="1">IF(ISBLANK($F855),"",INDEX(CVCompList[Installation
'[h']],_xlfn.XMATCH($F855,CVCompList[items],0)))*J855</f>
        <v>1</v>
      </c>
      <c r="Q855" s="37" cm="1">
        <f t="array" ref="Q855">IF(ISBLANK($F855),"",INDEX(CVCompList[Start up @ Client '[h']],_xlfn.XMATCH($F855,CVCompList[items],0)))*K855</f>
        <v>0</v>
      </c>
      <c r="R855" s="37" cm="1">
        <f t="array" ref="R855">IF(ISBLANK($F855),"",INDEX(CVCompList[Materail
Rate
 '[$/qua']],_xlfn.XMATCH($F855,CVCompList[items],0)))</f>
        <v>1</v>
      </c>
      <c r="S855" s="33">
        <f ca="1">M855*Drivers!$D$3</f>
        <v>65</v>
      </c>
      <c r="T855" s="33">
        <f ca="1">N855*Drivers!$D$3</f>
        <v>65</v>
      </c>
      <c r="U855" s="33">
        <f ca="1">O855*Drivers!$D$3</f>
        <v>0</v>
      </c>
      <c r="V855" s="33">
        <f ca="1">P855*Drivers!$D$3</f>
        <v>65</v>
      </c>
      <c r="W855" s="33">
        <f>Q855*Drivers!$D$3</f>
        <v>0</v>
      </c>
      <c r="X855" s="33">
        <f ca="1">R855*J855</f>
        <v>1</v>
      </c>
      <c r="Y855" s="33">
        <f ca="1">SUM(S855:X855)</f>
        <v>196</v>
      </c>
      <c r="Z855">
        <f ca="1">S855*($L855+1)</f>
        <v>94.25</v>
      </c>
      <c r="AA855">
        <f ca="1">T855*($L855+1)</f>
        <v>94.25</v>
      </c>
      <c r="AB855">
        <f ca="1">U855*($L855+1)</f>
        <v>0</v>
      </c>
      <c r="AC855">
        <f ca="1">V855*($L855+1)</f>
        <v>94.25</v>
      </c>
      <c r="AD855">
        <f>W855*($L855+1)</f>
        <v>0</v>
      </c>
      <c r="AE855">
        <f ca="1">X855*(K855+1)</f>
        <v>1.25</v>
      </c>
      <c r="AF855">
        <f ca="1">SUM(Z855:AE855)</f>
        <v>284</v>
      </c>
    </row>
    <row r="922" spans="1:32" s="7" customFormat="1">
      <c r="B922" s="7" t="s">
        <v>3147</v>
      </c>
      <c r="C922" s="7">
        <v>1</v>
      </c>
      <c r="D922" s="7">
        <v>1</v>
      </c>
      <c r="K922" s="18"/>
      <c r="L922" s="18"/>
      <c r="M922" s="7" t="e">
        <f t="shared" ref="M922:X922" ca="1" si="545">SUM(M923:M932)</f>
        <v>#VALUE!</v>
      </c>
      <c r="N922" s="7" t="e">
        <f t="shared" ca="1" si="545"/>
        <v>#VALUE!</v>
      </c>
      <c r="O922" s="7" t="e">
        <f t="shared" ca="1" si="545"/>
        <v>#VALUE!</v>
      </c>
      <c r="P922" s="7" t="e">
        <f t="shared" ca="1" si="545"/>
        <v>#VALUE!</v>
      </c>
      <c r="Q922" s="7" t="e">
        <f t="shared" si="545"/>
        <v>#VALUE!</v>
      </c>
      <c r="S922" s="7" t="e">
        <f t="shared" ca="1" si="545"/>
        <v>#VALUE!</v>
      </c>
      <c r="T922" s="7" t="e">
        <f t="shared" ca="1" si="545"/>
        <v>#VALUE!</v>
      </c>
      <c r="U922" s="7" t="e">
        <f ca="1">SUM(U923:U932)</f>
        <v>#VALUE!</v>
      </c>
      <c r="V922" s="7" t="e">
        <f t="shared" ca="1" si="545"/>
        <v>#VALUE!</v>
      </c>
      <c r="W922" s="7" t="e">
        <f>SUM(W923:W932)</f>
        <v>#VALUE!</v>
      </c>
      <c r="X922" s="7" t="e">
        <f t="shared" ca="1" si="545"/>
        <v>#VALUE!</v>
      </c>
      <c r="Y922" s="7" t="e">
        <f ca="1">SUM(Y923:Y932)</f>
        <v>#VALUE!</v>
      </c>
      <c r="Z922" s="7" t="e">
        <f t="shared" ref="Z922:AF922" ca="1" si="546">SUM(Z923:Z932)</f>
        <v>#VALUE!</v>
      </c>
      <c r="AA922" s="7" t="e">
        <f t="shared" ca="1" si="546"/>
        <v>#VALUE!</v>
      </c>
      <c r="AB922" s="7" t="e">
        <f t="shared" ca="1" si="546"/>
        <v>#VALUE!</v>
      </c>
      <c r="AC922" s="7" t="e">
        <f t="shared" ca="1" si="546"/>
        <v>#VALUE!</v>
      </c>
      <c r="AD922" s="7" t="e">
        <f t="shared" si="546"/>
        <v>#VALUE!</v>
      </c>
      <c r="AE922" s="7" t="e">
        <f t="shared" ca="1" si="546"/>
        <v>#VALUE!</v>
      </c>
      <c r="AF922" s="7" t="e">
        <f t="shared" ca="1" si="546"/>
        <v>#VALUE!</v>
      </c>
    </row>
    <row r="923" spans="1:32">
      <c r="A923" t="str" cm="1">
        <f t="array" ref="A923">IF(ISBLANK($F923),"",INDEX(CVCompList[ID],_xlfn.XMATCH($F923,CVCompList[items],0)))</f>
        <v/>
      </c>
      <c r="E923">
        <v>1</v>
      </c>
      <c r="G923">
        <v>1</v>
      </c>
      <c r="H923">
        <v>1</v>
      </c>
      <c r="I923">
        <f t="shared" ref="I923:I932" ca="1" si="547">IF(ISBLANK(G923),"",G923*OFFSET(I923,-E923,-6))</f>
        <v>1</v>
      </c>
      <c r="J923">
        <f t="shared" ref="J923:J932" ca="1" si="548">IF(ISBLANK(H923),"",H923*OFFSET(J923,-E923,-6))</f>
        <v>1</v>
      </c>
      <c r="K923" s="10">
        <f>Drivers!$B$11</f>
        <v>0.25</v>
      </c>
      <c r="L923" s="10">
        <f>Drivers!$B$12</f>
        <v>0.45</v>
      </c>
      <c r="M923" t="e" cm="1">
        <f t="array" aca="1" ref="M923" ca="1">IF(ISBLANK($F923),"",INDEX(CVCompList[Design
'[h']],_xlfn.XMATCH($F923,CVCompList[items],0)))*I923</f>
        <v>#VALUE!</v>
      </c>
      <c r="N923" t="e" cm="1">
        <f t="array" aca="1" ref="N923" ca="1">IF(ISBLANK($F923),"",INDEX(CVCompList[Construction
'[h']],_xlfn.XMATCH($F923,CVCompList[Design
'[h']],0)))*J923</f>
        <v>#VALUE!</v>
      </c>
      <c r="O923" s="37" t="e" cm="1">
        <f t="array" aca="1" ref="O923" ca="1">IF(ISBLANK($F923),"",INDEX(CVCompList[Debug/Tryout '[h']],_xlfn.XMATCH($F923,CVCompList[items],0)))*J923</f>
        <v>#VALUE!</v>
      </c>
      <c r="P923" t="e" cm="1">
        <f t="array" aca="1" ref="P923" ca="1">IF(ISBLANK($F923),"",INDEX(CVCompList[Installation
'[h']],_xlfn.XMATCH($F923,CVCompList[items],0)))*J923</f>
        <v>#VALUE!</v>
      </c>
      <c r="Q923" s="37" t="e" cm="1">
        <f t="array" ref="Q923">IF(ISBLANK($F923),"",INDEX(CVCompList[Start up @ Client '[h']],_xlfn.XMATCH($F923,CVCompList[items],0)))*K923</f>
        <v>#VALUE!</v>
      </c>
      <c r="R923" s="37" t="str" cm="1">
        <f t="array" ref="R923">IF(ISBLANK($F923),"",INDEX(CVCompList[Materail
Rate
 '[$/qua']],_xlfn.XMATCH($F923,CVCompList[items],0)))</f>
        <v/>
      </c>
      <c r="S923" t="e">
        <f ca="1">M923*Drivers!$D$4</f>
        <v>#VALUE!</v>
      </c>
      <c r="T923" t="e">
        <f ca="1">N923*Drivers!$D$8</f>
        <v>#VALUE!</v>
      </c>
      <c r="U923" t="e">
        <f ca="1">O923*Drivers!$D$8</f>
        <v>#VALUE!</v>
      </c>
      <c r="V923" t="e">
        <f ca="1">P923*Drivers!$D$9</f>
        <v>#VALUE!</v>
      </c>
      <c r="W923" t="e">
        <f>Q923*Drivers!$D$9</f>
        <v>#VALUE!</v>
      </c>
      <c r="X923" s="33" t="e">
        <f ca="1">R923*J923*(1+K923)</f>
        <v>#VALUE!</v>
      </c>
      <c r="Y923" t="e">
        <f t="shared" ref="Y923:Y932" ca="1" si="549">SUM(S923:X923)</f>
        <v>#VALUE!</v>
      </c>
      <c r="Z923" t="e">
        <f ca="1">S923*($L923+1)</f>
        <v>#VALUE!</v>
      </c>
      <c r="AA923" t="e">
        <f ca="1">T923*($L923+1)</f>
        <v>#VALUE!</v>
      </c>
      <c r="AB923" t="e">
        <f ca="1">U923*($L923+1)</f>
        <v>#VALUE!</v>
      </c>
      <c r="AC923" t="e">
        <f ca="1">V923*($L923+1)</f>
        <v>#VALUE!</v>
      </c>
      <c r="AD923" t="e">
        <f>W923*($L923+1)</f>
        <v>#VALUE!</v>
      </c>
      <c r="AE923" t="e">
        <f ca="1">X923*(K923+1)</f>
        <v>#VALUE!</v>
      </c>
      <c r="AF923" t="e">
        <f ca="1">SUM(Z923:AE923)</f>
        <v>#VALUE!</v>
      </c>
    </row>
    <row r="924" spans="1:32">
      <c r="A924" t="str" cm="1">
        <f t="array" ref="A924">IF(ISBLANK($F924),"",INDEX(CVCompList[ID],_xlfn.XMATCH($F924,CVCompList[items],0)))</f>
        <v/>
      </c>
      <c r="E924">
        <v>2</v>
      </c>
      <c r="G924">
        <v>1</v>
      </c>
      <c r="H924">
        <v>1</v>
      </c>
      <c r="I924">
        <f t="shared" ca="1" si="547"/>
        <v>1</v>
      </c>
      <c r="J924">
        <f t="shared" ca="1" si="548"/>
        <v>1</v>
      </c>
      <c r="K924" s="10">
        <f>Drivers!$B$11</f>
        <v>0.25</v>
      </c>
      <c r="L924" s="10">
        <f>Drivers!$B$12</f>
        <v>0.45</v>
      </c>
      <c r="M924" t="e" cm="1">
        <f t="array" aca="1" ref="M924" ca="1">IF(ISBLANK($F924),"",INDEX(CVCompList[Design
'[h']],_xlfn.XMATCH($F924,CVCompList[items],0)))*I924</f>
        <v>#VALUE!</v>
      </c>
      <c r="N924" t="e" cm="1">
        <f t="array" aca="1" ref="N924" ca="1">IF(ISBLANK($F924),"",INDEX(CVCompList[Construction
'[h']],_xlfn.XMATCH($F924,CVCompList[Design
'[h']],0)))*J924</f>
        <v>#VALUE!</v>
      </c>
      <c r="O924" s="37" t="e" cm="1">
        <f t="array" aca="1" ref="O924" ca="1">IF(ISBLANK($F924),"",INDEX(CVCompList[Debug/Tryout '[h']],_xlfn.XMATCH($F924,CVCompList[items],0)))*J924</f>
        <v>#VALUE!</v>
      </c>
      <c r="P924" t="e" cm="1">
        <f t="array" aca="1" ref="P924" ca="1">IF(ISBLANK($F924),"",INDEX(CVCompList[Installation
'[h']],_xlfn.XMATCH($F924,CVCompList[items],0)))*J924</f>
        <v>#VALUE!</v>
      </c>
      <c r="Q924" s="37" t="e" cm="1">
        <f t="array" ref="Q924">IF(ISBLANK($F924),"",INDEX(CVCompList[Start up @ Client '[h']],_xlfn.XMATCH($F924,CVCompList[items],0)))*K924</f>
        <v>#VALUE!</v>
      </c>
      <c r="R924" s="37" t="str" cm="1">
        <f t="array" ref="R924">IF(ISBLANK($F924),"",INDEX(CVCompList[Materail
Rate
 '[$/qua']],_xlfn.XMATCH($F924,CVCompList[items],0)))</f>
        <v/>
      </c>
      <c r="S924" t="e">
        <f ca="1">M924*Drivers!$D$4</f>
        <v>#VALUE!</v>
      </c>
      <c r="T924" t="e">
        <f ca="1">N924*Drivers!$D$8</f>
        <v>#VALUE!</v>
      </c>
      <c r="U924" t="e">
        <f ca="1">O924*Drivers!$D$8</f>
        <v>#VALUE!</v>
      </c>
      <c r="V924" t="e">
        <f ca="1">P924*Drivers!$D$9</f>
        <v>#VALUE!</v>
      </c>
      <c r="W924" t="e">
        <f>Q924*Drivers!$D$9</f>
        <v>#VALUE!</v>
      </c>
      <c r="X924" s="33" t="e">
        <f t="shared" ref="X924:X932" ca="1" si="550">R924*J924*(1+K924)</f>
        <v>#VALUE!</v>
      </c>
      <c r="Y924" t="e">
        <f t="shared" ca="1" si="549"/>
        <v>#VALUE!</v>
      </c>
      <c r="Z924" t="e">
        <f t="shared" ref="Z924:Z932" ca="1" si="551">S924*($L924+1)</f>
        <v>#VALUE!</v>
      </c>
      <c r="AA924" t="e">
        <f t="shared" ref="AA924:AB932" ca="1" si="552">T924*($L924+1)</f>
        <v>#VALUE!</v>
      </c>
      <c r="AB924" t="e">
        <f t="shared" ca="1" si="552"/>
        <v>#VALUE!</v>
      </c>
      <c r="AC924" t="e">
        <f t="shared" ref="AC924:AD932" ca="1" si="553">V924*($L924+1)</f>
        <v>#VALUE!</v>
      </c>
      <c r="AD924" t="e">
        <f t="shared" si="553"/>
        <v>#VALUE!</v>
      </c>
      <c r="AE924" t="e">
        <f t="shared" ref="AE924:AE938" ca="1" si="554">X924*(K924+1)</f>
        <v>#VALUE!</v>
      </c>
      <c r="AF924" t="e">
        <f t="shared" ref="AF924:AF932" ca="1" si="555">SUM(Z924:AE924)</f>
        <v>#VALUE!</v>
      </c>
    </row>
    <row r="925" spans="1:32">
      <c r="A925" t="str" cm="1">
        <f t="array" ref="A925">IF(ISBLANK($F925),"",INDEX(CVCompList[ID],_xlfn.XMATCH($F925,CVCompList[items],0)))</f>
        <v/>
      </c>
      <c r="E925">
        <v>3</v>
      </c>
      <c r="G925">
        <v>1</v>
      </c>
      <c r="H925">
        <v>1</v>
      </c>
      <c r="I925">
        <f t="shared" ca="1" si="547"/>
        <v>1</v>
      </c>
      <c r="J925">
        <f t="shared" ca="1" si="548"/>
        <v>1</v>
      </c>
      <c r="K925" s="10">
        <f>Drivers!$B$11</f>
        <v>0.25</v>
      </c>
      <c r="L925" s="10">
        <f>Drivers!$B$12</f>
        <v>0.45</v>
      </c>
      <c r="M925" t="e" cm="1">
        <f t="array" aca="1" ref="M925" ca="1">IF(ISBLANK($F925),"",INDEX(CVCompList[Design
'[h']],_xlfn.XMATCH($F925,CVCompList[items],0)))*I925</f>
        <v>#VALUE!</v>
      </c>
      <c r="N925" t="e" cm="1">
        <f t="array" aca="1" ref="N925" ca="1">IF(ISBLANK($F925),"",INDEX(CVCompList[Construction
'[h']],_xlfn.XMATCH($F925,CVCompList[Design
'[h']],0)))*J925</f>
        <v>#VALUE!</v>
      </c>
      <c r="O925" s="37" t="e" cm="1">
        <f t="array" aca="1" ref="O925" ca="1">IF(ISBLANK($F925),"",INDEX(CVCompList[Debug/Tryout '[h']],_xlfn.XMATCH($F925,CVCompList[items],0)))*J925</f>
        <v>#VALUE!</v>
      </c>
      <c r="P925" t="e" cm="1">
        <f t="array" aca="1" ref="P925" ca="1">IF(ISBLANK($F925),"",INDEX(CVCompList[Installation
'[h']],_xlfn.XMATCH($F925,CVCompList[items],0)))*J925</f>
        <v>#VALUE!</v>
      </c>
      <c r="Q925" s="37" t="e" cm="1">
        <f t="array" ref="Q925">IF(ISBLANK($F925),"",INDEX(CVCompList[Start up @ Client '[h']],_xlfn.XMATCH($F925,CVCompList[items],0)))*K925</f>
        <v>#VALUE!</v>
      </c>
      <c r="R925" s="37" t="str" cm="1">
        <f t="array" ref="R925">IF(ISBLANK($F925),"",INDEX(CVCompList[Materail
Rate
 '[$/qua']],_xlfn.XMATCH($F925,CVCompList[items],0)))</f>
        <v/>
      </c>
      <c r="S925" t="e">
        <f ca="1">M925*Drivers!$D$4</f>
        <v>#VALUE!</v>
      </c>
      <c r="T925" t="e">
        <f ca="1">N925*Drivers!$D$8</f>
        <v>#VALUE!</v>
      </c>
      <c r="U925" t="e">
        <f ca="1">O925*Drivers!$D$8</f>
        <v>#VALUE!</v>
      </c>
      <c r="V925" t="e">
        <f ca="1">P925*Drivers!$D$9</f>
        <v>#VALUE!</v>
      </c>
      <c r="W925" t="e">
        <f>Q925*Drivers!$D$9</f>
        <v>#VALUE!</v>
      </c>
      <c r="X925" s="33" t="e">
        <f t="shared" ca="1" si="550"/>
        <v>#VALUE!</v>
      </c>
      <c r="Y925" t="e">
        <f t="shared" ca="1" si="549"/>
        <v>#VALUE!</v>
      </c>
      <c r="Z925" t="e">
        <f t="shared" ca="1" si="551"/>
        <v>#VALUE!</v>
      </c>
      <c r="AA925" t="e">
        <f t="shared" ca="1" si="552"/>
        <v>#VALUE!</v>
      </c>
      <c r="AB925" t="e">
        <f t="shared" ca="1" si="552"/>
        <v>#VALUE!</v>
      </c>
      <c r="AC925" t="e">
        <f t="shared" ca="1" si="553"/>
        <v>#VALUE!</v>
      </c>
      <c r="AD925" t="e">
        <f t="shared" si="553"/>
        <v>#VALUE!</v>
      </c>
      <c r="AE925" t="e">
        <f t="shared" ca="1" si="554"/>
        <v>#VALUE!</v>
      </c>
      <c r="AF925" t="e">
        <f t="shared" ca="1" si="555"/>
        <v>#VALUE!</v>
      </c>
    </row>
    <row r="926" spans="1:32">
      <c r="A926" t="str" cm="1">
        <f t="array" ref="A926">IF(ISBLANK($F926),"",INDEX(CVCompList[ID],_xlfn.XMATCH($F926,CVCompList[items],0)))</f>
        <v/>
      </c>
      <c r="E926">
        <v>4</v>
      </c>
      <c r="G926">
        <v>1</v>
      </c>
      <c r="H926">
        <v>1</v>
      </c>
      <c r="I926">
        <f t="shared" ca="1" si="547"/>
        <v>1</v>
      </c>
      <c r="J926">
        <f t="shared" ca="1" si="548"/>
        <v>1</v>
      </c>
      <c r="K926" s="10">
        <f>Drivers!$B$11</f>
        <v>0.25</v>
      </c>
      <c r="L926" s="10">
        <f>Drivers!$B$12</f>
        <v>0.45</v>
      </c>
      <c r="M926" t="e" cm="1">
        <f t="array" aca="1" ref="M926" ca="1">IF(ISBLANK($F926),"",INDEX(CVCompList[Design
'[h']],_xlfn.XMATCH($F926,CVCompList[items],0)))*I926</f>
        <v>#VALUE!</v>
      </c>
      <c r="N926" t="e" cm="1">
        <f t="array" aca="1" ref="N926" ca="1">IF(ISBLANK($F926),"",INDEX(CVCompList[Construction
'[h']],_xlfn.XMATCH($F926,CVCompList[Design
'[h']],0)))*J926</f>
        <v>#VALUE!</v>
      </c>
      <c r="O926" s="37" t="e" cm="1">
        <f t="array" aca="1" ref="O926" ca="1">IF(ISBLANK($F926),"",INDEX(CVCompList[Debug/Tryout '[h']],_xlfn.XMATCH($F926,CVCompList[items],0)))*J926</f>
        <v>#VALUE!</v>
      </c>
      <c r="P926" t="e" cm="1">
        <f t="array" aca="1" ref="P926" ca="1">IF(ISBLANK($F926),"",INDEX(CVCompList[Installation
'[h']],_xlfn.XMATCH($F926,CVCompList[items],0)))*J926</f>
        <v>#VALUE!</v>
      </c>
      <c r="Q926" s="37" t="e" cm="1">
        <f t="array" ref="Q926">IF(ISBLANK($F926),"",INDEX(CVCompList[Start up @ Client '[h']],_xlfn.XMATCH($F926,CVCompList[items],0)))*K926</f>
        <v>#VALUE!</v>
      </c>
      <c r="R926" s="37" t="str" cm="1">
        <f t="array" ref="R926">IF(ISBLANK($F926),"",INDEX(CVCompList[Materail
Rate
 '[$/qua']],_xlfn.XMATCH($F926,CVCompList[items],0)))</f>
        <v/>
      </c>
      <c r="S926" t="e">
        <f ca="1">M926*Drivers!$D$4</f>
        <v>#VALUE!</v>
      </c>
      <c r="T926" t="e">
        <f ca="1">N926*Drivers!$D$8</f>
        <v>#VALUE!</v>
      </c>
      <c r="U926" t="e">
        <f ca="1">O926*Drivers!$D$8</f>
        <v>#VALUE!</v>
      </c>
      <c r="V926" t="e">
        <f ca="1">P926*Drivers!$D$9</f>
        <v>#VALUE!</v>
      </c>
      <c r="W926" t="e">
        <f>Q926*Drivers!$D$9</f>
        <v>#VALUE!</v>
      </c>
      <c r="X926" s="33" t="e">
        <f t="shared" ca="1" si="550"/>
        <v>#VALUE!</v>
      </c>
      <c r="Y926" t="e">
        <f t="shared" ca="1" si="549"/>
        <v>#VALUE!</v>
      </c>
      <c r="Z926" t="e">
        <f t="shared" ca="1" si="551"/>
        <v>#VALUE!</v>
      </c>
      <c r="AA926" t="e">
        <f t="shared" ca="1" si="552"/>
        <v>#VALUE!</v>
      </c>
      <c r="AB926" t="e">
        <f t="shared" ca="1" si="552"/>
        <v>#VALUE!</v>
      </c>
      <c r="AC926" t="e">
        <f t="shared" ca="1" si="553"/>
        <v>#VALUE!</v>
      </c>
      <c r="AD926" t="e">
        <f t="shared" si="553"/>
        <v>#VALUE!</v>
      </c>
      <c r="AE926" t="e">
        <f t="shared" ca="1" si="554"/>
        <v>#VALUE!</v>
      </c>
      <c r="AF926" t="e">
        <f t="shared" ca="1" si="555"/>
        <v>#VALUE!</v>
      </c>
    </row>
    <row r="927" spans="1:32">
      <c r="A927" t="str" cm="1">
        <f t="array" ref="A927">IF(ISBLANK($F927),"",INDEX(CVCompList[ID],_xlfn.XMATCH($F927,CVCompList[items],0)))</f>
        <v/>
      </c>
      <c r="E927">
        <v>5</v>
      </c>
      <c r="G927">
        <v>1</v>
      </c>
      <c r="H927">
        <v>1</v>
      </c>
      <c r="I927">
        <f t="shared" ca="1" si="547"/>
        <v>1</v>
      </c>
      <c r="J927">
        <f t="shared" ca="1" si="548"/>
        <v>1</v>
      </c>
      <c r="K927" s="10">
        <f>Drivers!$B$11</f>
        <v>0.25</v>
      </c>
      <c r="L927" s="10">
        <f>Drivers!$B$12</f>
        <v>0.45</v>
      </c>
      <c r="M927" t="e" cm="1">
        <f t="array" aca="1" ref="M927" ca="1">IF(ISBLANK($F927),"",INDEX(CVCompList[Design
'[h']],_xlfn.XMATCH($F927,CVCompList[items],0)))*I927</f>
        <v>#VALUE!</v>
      </c>
      <c r="N927" t="e" cm="1">
        <f t="array" aca="1" ref="N927" ca="1">IF(ISBLANK($F927),"",INDEX(CVCompList[Construction
'[h']],_xlfn.XMATCH($F927,CVCompList[Design
'[h']],0)))*J927</f>
        <v>#VALUE!</v>
      </c>
      <c r="O927" s="37" t="e" cm="1">
        <f t="array" aca="1" ref="O927" ca="1">IF(ISBLANK($F927),"",INDEX(CVCompList[Debug/Tryout '[h']],_xlfn.XMATCH($F927,CVCompList[items],0)))*J927</f>
        <v>#VALUE!</v>
      </c>
      <c r="P927" t="e" cm="1">
        <f t="array" aca="1" ref="P927" ca="1">IF(ISBLANK($F927),"",INDEX(CVCompList[Installation
'[h']],_xlfn.XMATCH($F927,CVCompList[items],0)))*J927</f>
        <v>#VALUE!</v>
      </c>
      <c r="Q927" s="37" t="e" cm="1">
        <f t="array" ref="Q927">IF(ISBLANK($F927),"",INDEX(CVCompList[Start up @ Client '[h']],_xlfn.XMATCH($F927,CVCompList[items],0)))*K927</f>
        <v>#VALUE!</v>
      </c>
      <c r="R927" s="37" t="str" cm="1">
        <f t="array" ref="R927">IF(ISBLANK($F927),"",INDEX(CVCompList[Materail
Rate
 '[$/qua']],_xlfn.XMATCH($F927,CVCompList[items],0)))</f>
        <v/>
      </c>
      <c r="S927" t="e">
        <f ca="1">M927*Drivers!$D$4</f>
        <v>#VALUE!</v>
      </c>
      <c r="T927" t="e">
        <f ca="1">N927*Drivers!$D$8</f>
        <v>#VALUE!</v>
      </c>
      <c r="U927" t="e">
        <f ca="1">O927*Drivers!$D$8</f>
        <v>#VALUE!</v>
      </c>
      <c r="V927" t="e">
        <f ca="1">P927*Drivers!$D$9</f>
        <v>#VALUE!</v>
      </c>
      <c r="W927" t="e">
        <f>Q927*Drivers!$D$9</f>
        <v>#VALUE!</v>
      </c>
      <c r="X927" s="33" t="e">
        <f t="shared" ca="1" si="550"/>
        <v>#VALUE!</v>
      </c>
      <c r="Y927" t="e">
        <f t="shared" ca="1" si="549"/>
        <v>#VALUE!</v>
      </c>
      <c r="Z927" t="e">
        <f t="shared" ca="1" si="551"/>
        <v>#VALUE!</v>
      </c>
      <c r="AA927" t="e">
        <f t="shared" ca="1" si="552"/>
        <v>#VALUE!</v>
      </c>
      <c r="AB927" t="e">
        <f t="shared" ca="1" si="552"/>
        <v>#VALUE!</v>
      </c>
      <c r="AC927" t="e">
        <f t="shared" ca="1" si="553"/>
        <v>#VALUE!</v>
      </c>
      <c r="AD927" t="e">
        <f t="shared" si="553"/>
        <v>#VALUE!</v>
      </c>
      <c r="AE927" t="e">
        <f t="shared" ca="1" si="554"/>
        <v>#VALUE!</v>
      </c>
      <c r="AF927" t="e">
        <f t="shared" ca="1" si="555"/>
        <v>#VALUE!</v>
      </c>
    </row>
    <row r="928" spans="1:32">
      <c r="A928" t="str" cm="1">
        <f t="array" ref="A928">IF(ISBLANK($F928),"",INDEX(CVCompList[ID],_xlfn.XMATCH($F928,CVCompList[items],0)))</f>
        <v/>
      </c>
      <c r="E928">
        <v>6</v>
      </c>
      <c r="G928">
        <v>1</v>
      </c>
      <c r="H928">
        <v>1</v>
      </c>
      <c r="I928">
        <f t="shared" ca="1" si="547"/>
        <v>1</v>
      </c>
      <c r="J928">
        <f t="shared" ca="1" si="548"/>
        <v>1</v>
      </c>
      <c r="K928" s="10">
        <f>Drivers!$B$11</f>
        <v>0.25</v>
      </c>
      <c r="L928" s="10">
        <f>Drivers!$B$12</f>
        <v>0.45</v>
      </c>
      <c r="M928" t="e" cm="1">
        <f t="array" aca="1" ref="M928" ca="1">IF(ISBLANK($F928),"",INDEX(CVCompList[Design
'[h']],_xlfn.XMATCH($F928,CVCompList[items],0)))*I928</f>
        <v>#VALUE!</v>
      </c>
      <c r="N928" t="e" cm="1">
        <f t="array" aca="1" ref="N928" ca="1">IF(ISBLANK($F928),"",INDEX(CVCompList[Construction
'[h']],_xlfn.XMATCH($F928,CVCompList[Design
'[h']],0)))*J928</f>
        <v>#VALUE!</v>
      </c>
      <c r="O928" s="37" t="e" cm="1">
        <f t="array" aca="1" ref="O928" ca="1">IF(ISBLANK($F928),"",INDEX(CVCompList[Debug/Tryout '[h']],_xlfn.XMATCH($F928,CVCompList[items],0)))*J928</f>
        <v>#VALUE!</v>
      </c>
      <c r="P928" t="e" cm="1">
        <f t="array" aca="1" ref="P928" ca="1">IF(ISBLANK($F928),"",INDEX(CVCompList[Installation
'[h']],_xlfn.XMATCH($F928,CVCompList[items],0)))*J928</f>
        <v>#VALUE!</v>
      </c>
      <c r="Q928" s="37" t="e" cm="1">
        <f t="array" ref="Q928">IF(ISBLANK($F928),"",INDEX(CVCompList[Start up @ Client '[h']],_xlfn.XMATCH($F928,CVCompList[items],0)))*K928</f>
        <v>#VALUE!</v>
      </c>
      <c r="R928" s="37" t="str" cm="1">
        <f t="array" ref="R928">IF(ISBLANK($F928),"",INDEX(CVCompList[Materail
Rate
 '[$/qua']],_xlfn.XMATCH($F928,CVCompList[items],0)))</f>
        <v/>
      </c>
      <c r="S928" t="e">
        <f ca="1">M928*Drivers!$D$4</f>
        <v>#VALUE!</v>
      </c>
      <c r="T928" t="e">
        <f ca="1">N928*Drivers!$D$8</f>
        <v>#VALUE!</v>
      </c>
      <c r="U928" t="e">
        <f ca="1">O928*Drivers!$D$8</f>
        <v>#VALUE!</v>
      </c>
      <c r="V928" t="e">
        <f ca="1">P928*Drivers!$D$9</f>
        <v>#VALUE!</v>
      </c>
      <c r="W928" t="e">
        <f>Q928*Drivers!$D$9</f>
        <v>#VALUE!</v>
      </c>
      <c r="X928" s="33" t="e">
        <f t="shared" ca="1" si="550"/>
        <v>#VALUE!</v>
      </c>
      <c r="Y928" t="e">
        <f t="shared" ca="1" si="549"/>
        <v>#VALUE!</v>
      </c>
      <c r="Z928" t="e">
        <f t="shared" ca="1" si="551"/>
        <v>#VALUE!</v>
      </c>
      <c r="AA928" t="e">
        <f t="shared" ca="1" si="552"/>
        <v>#VALUE!</v>
      </c>
      <c r="AB928" t="e">
        <f t="shared" ca="1" si="552"/>
        <v>#VALUE!</v>
      </c>
      <c r="AC928" t="e">
        <f t="shared" ca="1" si="553"/>
        <v>#VALUE!</v>
      </c>
      <c r="AD928" t="e">
        <f t="shared" si="553"/>
        <v>#VALUE!</v>
      </c>
      <c r="AE928" t="e">
        <f t="shared" ca="1" si="554"/>
        <v>#VALUE!</v>
      </c>
      <c r="AF928" t="e">
        <f t="shared" ca="1" si="555"/>
        <v>#VALUE!</v>
      </c>
    </row>
    <row r="929" spans="1:32">
      <c r="A929" t="str" cm="1">
        <f t="array" ref="A929">IF(ISBLANK($F929),"",INDEX(CVCompList[ID],_xlfn.XMATCH($F929,CVCompList[items],0)))</f>
        <v/>
      </c>
      <c r="E929">
        <v>7</v>
      </c>
      <c r="G929">
        <v>1</v>
      </c>
      <c r="H929">
        <v>1</v>
      </c>
      <c r="I929">
        <f t="shared" ca="1" si="547"/>
        <v>1</v>
      </c>
      <c r="J929">
        <f t="shared" ca="1" si="548"/>
        <v>1</v>
      </c>
      <c r="K929" s="10">
        <f>Drivers!$B$11</f>
        <v>0.25</v>
      </c>
      <c r="L929" s="10">
        <f>Drivers!$B$12</f>
        <v>0.45</v>
      </c>
      <c r="M929" t="e" cm="1">
        <f t="array" aca="1" ref="M929" ca="1">IF(ISBLANK($F929),"",INDEX(CVCompList[Design
'[h']],_xlfn.XMATCH($F929,CVCompList[items],0)))*I929</f>
        <v>#VALUE!</v>
      </c>
      <c r="N929" t="e" cm="1">
        <f t="array" aca="1" ref="N929" ca="1">IF(ISBLANK($F929),"",INDEX(CVCompList[Construction
'[h']],_xlfn.XMATCH($F929,CVCompList[Design
'[h']],0)))*J929</f>
        <v>#VALUE!</v>
      </c>
      <c r="O929" s="37" t="e" cm="1">
        <f t="array" aca="1" ref="O929" ca="1">IF(ISBLANK($F929),"",INDEX(CVCompList[Debug/Tryout '[h']],_xlfn.XMATCH($F929,CVCompList[items],0)))*J929</f>
        <v>#VALUE!</v>
      </c>
      <c r="P929" t="e" cm="1">
        <f t="array" aca="1" ref="P929" ca="1">IF(ISBLANK($F929),"",INDEX(CVCompList[Installation
'[h']],_xlfn.XMATCH($F929,CVCompList[items],0)))*J929</f>
        <v>#VALUE!</v>
      </c>
      <c r="Q929" s="37" t="e" cm="1">
        <f t="array" ref="Q929">IF(ISBLANK($F929),"",INDEX(CVCompList[Start up @ Client '[h']],_xlfn.XMATCH($F929,CVCompList[items],0)))*K929</f>
        <v>#VALUE!</v>
      </c>
      <c r="R929" s="37" t="str" cm="1">
        <f t="array" ref="R929">IF(ISBLANK($F929),"",INDEX(CVCompList[Materail
Rate
 '[$/qua']],_xlfn.XMATCH($F929,CVCompList[items],0)))</f>
        <v/>
      </c>
      <c r="S929" t="e">
        <f ca="1">M929*Drivers!$D$4</f>
        <v>#VALUE!</v>
      </c>
      <c r="T929" t="e">
        <f ca="1">N929*Drivers!$D$8</f>
        <v>#VALUE!</v>
      </c>
      <c r="U929" t="e">
        <f ca="1">O929*Drivers!$D$8</f>
        <v>#VALUE!</v>
      </c>
      <c r="V929" t="e">
        <f ca="1">P929*Drivers!$D$9</f>
        <v>#VALUE!</v>
      </c>
      <c r="W929" t="e">
        <f>Q929*Drivers!$D$9</f>
        <v>#VALUE!</v>
      </c>
      <c r="X929" s="33" t="e">
        <f t="shared" ca="1" si="550"/>
        <v>#VALUE!</v>
      </c>
      <c r="Y929" t="e">
        <f t="shared" ca="1" si="549"/>
        <v>#VALUE!</v>
      </c>
      <c r="Z929" t="e">
        <f t="shared" ca="1" si="551"/>
        <v>#VALUE!</v>
      </c>
      <c r="AA929" t="e">
        <f t="shared" ca="1" si="552"/>
        <v>#VALUE!</v>
      </c>
      <c r="AB929" t="e">
        <f t="shared" ca="1" si="552"/>
        <v>#VALUE!</v>
      </c>
      <c r="AC929" t="e">
        <f t="shared" ca="1" si="553"/>
        <v>#VALUE!</v>
      </c>
      <c r="AD929" t="e">
        <f t="shared" si="553"/>
        <v>#VALUE!</v>
      </c>
      <c r="AE929" t="e">
        <f t="shared" ca="1" si="554"/>
        <v>#VALUE!</v>
      </c>
      <c r="AF929" t="e">
        <f t="shared" ca="1" si="555"/>
        <v>#VALUE!</v>
      </c>
    </row>
    <row r="930" spans="1:32">
      <c r="A930" t="str" cm="1">
        <f t="array" ref="A930">IF(ISBLANK($F930),"",INDEX(CVCompList[ID],_xlfn.XMATCH($F930,CVCompList[items],0)))</f>
        <v/>
      </c>
      <c r="E930">
        <v>8</v>
      </c>
      <c r="G930">
        <v>1</v>
      </c>
      <c r="H930">
        <v>1</v>
      </c>
      <c r="I930">
        <f t="shared" ca="1" si="547"/>
        <v>1</v>
      </c>
      <c r="J930">
        <f t="shared" ca="1" si="548"/>
        <v>1</v>
      </c>
      <c r="K930" s="10">
        <f>Drivers!$B$11</f>
        <v>0.25</v>
      </c>
      <c r="L930" s="10">
        <f>Drivers!$B$12</f>
        <v>0.45</v>
      </c>
      <c r="M930" t="e" cm="1">
        <f t="array" aca="1" ref="M930" ca="1">IF(ISBLANK($F930),"",INDEX(CVCompList[Design
'[h']],_xlfn.XMATCH($F930,CVCompList[items],0)))*I930</f>
        <v>#VALUE!</v>
      </c>
      <c r="N930" t="e" cm="1">
        <f t="array" aca="1" ref="N930" ca="1">IF(ISBLANK($F930),"",INDEX(CVCompList[Construction
'[h']],_xlfn.XMATCH($F930,CVCompList[Design
'[h']],0)))*J930</f>
        <v>#VALUE!</v>
      </c>
      <c r="O930" s="37" t="e" cm="1">
        <f t="array" aca="1" ref="O930" ca="1">IF(ISBLANK($F930),"",INDEX(CVCompList[Debug/Tryout '[h']],_xlfn.XMATCH($F930,CVCompList[items],0)))*J930</f>
        <v>#VALUE!</v>
      </c>
      <c r="P930" t="e" cm="1">
        <f t="array" aca="1" ref="P930" ca="1">IF(ISBLANK($F930),"",INDEX(CVCompList[Installation
'[h']],_xlfn.XMATCH($F930,CVCompList[items],0)))*J930</f>
        <v>#VALUE!</v>
      </c>
      <c r="Q930" s="37" t="e" cm="1">
        <f t="array" ref="Q930">IF(ISBLANK($F930),"",INDEX(CVCompList[Start up @ Client '[h']],_xlfn.XMATCH($F930,CVCompList[items],0)))*K930</f>
        <v>#VALUE!</v>
      </c>
      <c r="R930" s="37" t="str" cm="1">
        <f t="array" ref="R930">IF(ISBLANK($F930),"",INDEX(CVCompList[Materail
Rate
 '[$/qua']],_xlfn.XMATCH($F930,CVCompList[items],0)))</f>
        <v/>
      </c>
      <c r="S930" t="e">
        <f ca="1">M930*Drivers!$D$4</f>
        <v>#VALUE!</v>
      </c>
      <c r="T930" t="e">
        <f ca="1">N930*Drivers!$D$8</f>
        <v>#VALUE!</v>
      </c>
      <c r="U930" t="e">
        <f ca="1">O930*Drivers!$D$8</f>
        <v>#VALUE!</v>
      </c>
      <c r="V930" t="e">
        <f ca="1">P930*Drivers!$D$9</f>
        <v>#VALUE!</v>
      </c>
      <c r="W930" t="e">
        <f>Q930*Drivers!$D$9</f>
        <v>#VALUE!</v>
      </c>
      <c r="X930" s="33" t="e">
        <f t="shared" ca="1" si="550"/>
        <v>#VALUE!</v>
      </c>
      <c r="Y930" t="e">
        <f t="shared" ca="1" si="549"/>
        <v>#VALUE!</v>
      </c>
      <c r="Z930" t="e">
        <f t="shared" ca="1" si="551"/>
        <v>#VALUE!</v>
      </c>
      <c r="AA930" t="e">
        <f t="shared" ca="1" si="552"/>
        <v>#VALUE!</v>
      </c>
      <c r="AB930" t="e">
        <f t="shared" ca="1" si="552"/>
        <v>#VALUE!</v>
      </c>
      <c r="AC930" t="e">
        <f t="shared" ca="1" si="553"/>
        <v>#VALUE!</v>
      </c>
      <c r="AD930" t="e">
        <f t="shared" si="553"/>
        <v>#VALUE!</v>
      </c>
      <c r="AE930" t="e">
        <f t="shared" ca="1" si="554"/>
        <v>#VALUE!</v>
      </c>
      <c r="AF930" t="e">
        <f t="shared" ca="1" si="555"/>
        <v>#VALUE!</v>
      </c>
    </row>
    <row r="931" spans="1:32">
      <c r="A931" t="str" cm="1">
        <f t="array" ref="A931">IF(ISBLANK($F931),"",INDEX(CVCompList[ID],_xlfn.XMATCH($F931,CVCompList[items],0)))</f>
        <v/>
      </c>
      <c r="E931">
        <v>9</v>
      </c>
      <c r="G931">
        <v>1</v>
      </c>
      <c r="H931">
        <v>1</v>
      </c>
      <c r="I931">
        <f t="shared" ca="1" si="547"/>
        <v>1</v>
      </c>
      <c r="J931">
        <f t="shared" ca="1" si="548"/>
        <v>1</v>
      </c>
      <c r="K931" s="10">
        <f>Drivers!$B$11</f>
        <v>0.25</v>
      </c>
      <c r="L931" s="10">
        <f>Drivers!$B$12</f>
        <v>0.45</v>
      </c>
      <c r="M931" t="e" cm="1">
        <f t="array" aca="1" ref="M931" ca="1">IF(ISBLANK($F931),"",INDEX(CVCompList[Design
'[h']],_xlfn.XMATCH($F931,CVCompList[items],0)))*I931</f>
        <v>#VALUE!</v>
      </c>
      <c r="N931" t="e" cm="1">
        <f t="array" aca="1" ref="N931" ca="1">IF(ISBLANK($F931),"",INDEX(CVCompList[Construction
'[h']],_xlfn.XMATCH($F931,CVCompList[Design
'[h']],0)))*J931</f>
        <v>#VALUE!</v>
      </c>
      <c r="O931" s="37" t="e" cm="1">
        <f t="array" aca="1" ref="O931" ca="1">IF(ISBLANK($F931),"",INDEX(CVCompList[Debug/Tryout '[h']],_xlfn.XMATCH($F931,CVCompList[items],0)))*J931</f>
        <v>#VALUE!</v>
      </c>
      <c r="P931" t="e" cm="1">
        <f t="array" aca="1" ref="P931" ca="1">IF(ISBLANK($F931),"",INDEX(CVCompList[Installation
'[h']],_xlfn.XMATCH($F931,CVCompList[items],0)))*J931</f>
        <v>#VALUE!</v>
      </c>
      <c r="Q931" s="37" t="e" cm="1">
        <f t="array" ref="Q931">IF(ISBLANK($F931),"",INDEX(CVCompList[Start up @ Client '[h']],_xlfn.XMATCH($F931,CVCompList[items],0)))*K931</f>
        <v>#VALUE!</v>
      </c>
      <c r="R931" s="37" t="str" cm="1">
        <f t="array" ref="R931">IF(ISBLANK($F931),"",INDEX(CVCompList[Materail
Rate
 '[$/qua']],_xlfn.XMATCH($F931,CVCompList[items],0)))</f>
        <v/>
      </c>
      <c r="S931" t="e">
        <f ca="1">M931*Drivers!$D$4</f>
        <v>#VALUE!</v>
      </c>
      <c r="T931" t="e">
        <f ca="1">N931*Drivers!$D$8</f>
        <v>#VALUE!</v>
      </c>
      <c r="U931" t="e">
        <f ca="1">O931*Drivers!$D$8</f>
        <v>#VALUE!</v>
      </c>
      <c r="V931" t="e">
        <f ca="1">P931*Drivers!$D$9</f>
        <v>#VALUE!</v>
      </c>
      <c r="W931" t="e">
        <f>Q931*Drivers!$D$9</f>
        <v>#VALUE!</v>
      </c>
      <c r="X931" s="33" t="e">
        <f t="shared" ca="1" si="550"/>
        <v>#VALUE!</v>
      </c>
      <c r="Y931" t="e">
        <f t="shared" ca="1" si="549"/>
        <v>#VALUE!</v>
      </c>
      <c r="Z931" t="e">
        <f t="shared" ca="1" si="551"/>
        <v>#VALUE!</v>
      </c>
      <c r="AA931" t="e">
        <f t="shared" ca="1" si="552"/>
        <v>#VALUE!</v>
      </c>
      <c r="AB931" t="e">
        <f t="shared" ca="1" si="552"/>
        <v>#VALUE!</v>
      </c>
      <c r="AC931" t="e">
        <f t="shared" ca="1" si="553"/>
        <v>#VALUE!</v>
      </c>
      <c r="AD931" t="e">
        <f t="shared" si="553"/>
        <v>#VALUE!</v>
      </c>
      <c r="AE931" t="e">
        <f t="shared" ca="1" si="554"/>
        <v>#VALUE!</v>
      </c>
      <c r="AF931" t="e">
        <f t="shared" ca="1" si="555"/>
        <v>#VALUE!</v>
      </c>
    </row>
    <row r="932" spans="1:32">
      <c r="A932" t="str" cm="1">
        <f t="array" ref="A932">IF(ISBLANK($F932),"",INDEX(CVCompList[ID],_xlfn.XMATCH($F932,CVCompList[items],0)))</f>
        <v/>
      </c>
      <c r="E932">
        <v>10</v>
      </c>
      <c r="G932">
        <v>1</v>
      </c>
      <c r="H932">
        <v>1</v>
      </c>
      <c r="I932">
        <f t="shared" ca="1" si="547"/>
        <v>1</v>
      </c>
      <c r="J932">
        <f t="shared" ca="1" si="548"/>
        <v>1</v>
      </c>
      <c r="K932" s="10">
        <f>Drivers!$B$11</f>
        <v>0.25</v>
      </c>
      <c r="L932" s="10">
        <f>Drivers!$B$12</f>
        <v>0.45</v>
      </c>
      <c r="M932" t="e" cm="1">
        <f t="array" aca="1" ref="M932" ca="1">IF(ISBLANK($F932),"",INDEX(CVCompList[Design
'[h']],_xlfn.XMATCH($F932,CVCompList[items],0)))*I932</f>
        <v>#VALUE!</v>
      </c>
      <c r="N932" t="e" cm="1">
        <f t="array" aca="1" ref="N932" ca="1">IF(ISBLANK($F932),"",INDEX(CVCompList[Construction
'[h']],_xlfn.XMATCH($F932,CVCompList[Design
'[h']],0)))*J932</f>
        <v>#VALUE!</v>
      </c>
      <c r="O932" s="37" t="e" cm="1">
        <f t="array" aca="1" ref="O932" ca="1">IF(ISBLANK($F932),"",INDEX(CVCompList[Debug/Tryout '[h']],_xlfn.XMATCH($F932,CVCompList[items],0)))*J932</f>
        <v>#VALUE!</v>
      </c>
      <c r="P932" t="e" cm="1">
        <f t="array" aca="1" ref="P932" ca="1">IF(ISBLANK($F932),"",INDEX(CVCompList[Installation
'[h']],_xlfn.XMATCH($F932,CVCompList[items],0)))*J932</f>
        <v>#VALUE!</v>
      </c>
      <c r="Q932" s="37" t="e" cm="1">
        <f t="array" ref="Q932">IF(ISBLANK($F932),"",INDEX(CVCompList[Start up @ Client '[h']],_xlfn.XMATCH($F932,CVCompList[items],0)))*K932</f>
        <v>#VALUE!</v>
      </c>
      <c r="R932" s="37" t="str" cm="1">
        <f t="array" ref="R932">IF(ISBLANK($F932),"",INDEX(CVCompList[Materail
Rate
 '[$/qua']],_xlfn.XMATCH($F932,CVCompList[items],0)))</f>
        <v/>
      </c>
      <c r="S932" t="e">
        <f ca="1">M932*Drivers!$D$4</f>
        <v>#VALUE!</v>
      </c>
      <c r="T932" t="e">
        <f ca="1">N932*Drivers!$D$8</f>
        <v>#VALUE!</v>
      </c>
      <c r="U932" t="e">
        <f ca="1">O932*Drivers!$D$8</f>
        <v>#VALUE!</v>
      </c>
      <c r="V932" t="e">
        <f ca="1">P932*Drivers!$D$9</f>
        <v>#VALUE!</v>
      </c>
      <c r="W932" t="e">
        <f>Q932*Drivers!$D$9</f>
        <v>#VALUE!</v>
      </c>
      <c r="X932" s="33" t="e">
        <f t="shared" ca="1" si="550"/>
        <v>#VALUE!</v>
      </c>
      <c r="Y932" t="e">
        <f t="shared" ca="1" si="549"/>
        <v>#VALUE!</v>
      </c>
      <c r="Z932" t="e">
        <f t="shared" ca="1" si="551"/>
        <v>#VALUE!</v>
      </c>
      <c r="AA932" t="e">
        <f t="shared" ca="1" si="552"/>
        <v>#VALUE!</v>
      </c>
      <c r="AB932" t="e">
        <f t="shared" ca="1" si="552"/>
        <v>#VALUE!</v>
      </c>
      <c r="AC932" t="e">
        <f t="shared" ca="1" si="553"/>
        <v>#VALUE!</v>
      </c>
      <c r="AD932" t="e">
        <f t="shared" si="553"/>
        <v>#VALUE!</v>
      </c>
      <c r="AE932" t="e">
        <f t="shared" ca="1" si="554"/>
        <v>#VALUE!</v>
      </c>
      <c r="AF932" t="e">
        <f t="shared" ca="1" si="555"/>
        <v>#VALUE!</v>
      </c>
    </row>
    <row r="934" spans="1:32" s="7" customFormat="1">
      <c r="B934" s="7" t="s">
        <v>3485</v>
      </c>
      <c r="C934" s="7">
        <v>1</v>
      </c>
      <c r="D934" s="7">
        <v>1</v>
      </c>
      <c r="K934" s="18"/>
      <c r="L934" s="18"/>
      <c r="M934" s="7">
        <f>SUM(M935:M938)</f>
        <v>0</v>
      </c>
      <c r="N934" s="7">
        <f>SUM(N935:N938)</f>
        <v>0</v>
      </c>
      <c r="O934" s="7">
        <f>SUM(O935:O938)</f>
        <v>0</v>
      </c>
      <c r="P934" s="7">
        <f>SUM(P935:P938)</f>
        <v>0</v>
      </c>
      <c r="Q934" s="7">
        <f>SUM(Q935:Q938)</f>
        <v>0</v>
      </c>
      <c r="S934" s="7">
        <f t="shared" ref="S934:Y934" si="556">SUM(S935:S938)</f>
        <v>0</v>
      </c>
      <c r="T934" s="7">
        <f t="shared" si="556"/>
        <v>0</v>
      </c>
      <c r="U934" s="7">
        <f t="shared" si="556"/>
        <v>0</v>
      </c>
      <c r="V934" s="7">
        <f t="shared" si="556"/>
        <v>0</v>
      </c>
      <c r="W934" s="7">
        <f t="shared" si="556"/>
        <v>0</v>
      </c>
      <c r="X934" s="7">
        <f t="shared" ca="1" si="556"/>
        <v>0</v>
      </c>
      <c r="Y934" s="7">
        <f t="shared" ca="1" si="556"/>
        <v>0</v>
      </c>
      <c r="Z934" s="7">
        <f t="shared" ref="Z934:AF934" si="557">SUM(Z935:Z938)</f>
        <v>0</v>
      </c>
      <c r="AA934" s="7">
        <f t="shared" si="557"/>
        <v>0</v>
      </c>
      <c r="AB934" s="7">
        <f>SUM(AB935:AB938)</f>
        <v>0</v>
      </c>
      <c r="AC934" s="7">
        <f t="shared" si="557"/>
        <v>0</v>
      </c>
      <c r="AD934" s="7">
        <f>SUM(AD935:AD938)</f>
        <v>0</v>
      </c>
      <c r="AE934" s="7">
        <f t="shared" ca="1" si="557"/>
        <v>0</v>
      </c>
      <c r="AF934" s="7">
        <f t="shared" ca="1" si="557"/>
        <v>0</v>
      </c>
    </row>
    <row r="935" spans="1:32">
      <c r="E935">
        <v>1</v>
      </c>
      <c r="F935" t="s">
        <v>3489</v>
      </c>
      <c r="G935">
        <v>1</v>
      </c>
      <c r="H935">
        <v>1</v>
      </c>
      <c r="I935">
        <f ca="1">IF(ISBLANK(G935),"",G935*OFFSET(I935,-E935,-6))</f>
        <v>1</v>
      </c>
      <c r="J935">
        <f ca="1">IF(ISBLANK(H935),"",H935*OFFSET(J935,-E935,-6))</f>
        <v>1</v>
      </c>
      <c r="K935" s="10">
        <f>Drivers!$B$11</f>
        <v>0.25</v>
      </c>
      <c r="L935" s="10">
        <f>Drivers!$B$12</f>
        <v>0.45</v>
      </c>
      <c r="M935">
        <v>0</v>
      </c>
      <c r="N935">
        <v>0</v>
      </c>
      <c r="O935">
        <v>0</v>
      </c>
      <c r="P935">
        <v>0</v>
      </c>
      <c r="Q935">
        <v>0</v>
      </c>
      <c r="R935">
        <v>0</v>
      </c>
      <c r="S935">
        <f>M935*Drivers!$D$3</f>
        <v>0</v>
      </c>
      <c r="T935">
        <f>N935*Drivers!$D$3</f>
        <v>0</v>
      </c>
      <c r="U935">
        <f>O935*Drivers!$D$3</f>
        <v>0</v>
      </c>
      <c r="V935">
        <f>P935*Drivers!$D$3</f>
        <v>0</v>
      </c>
      <c r="W935">
        <f>Q935*Drivers!$D$3</f>
        <v>0</v>
      </c>
      <c r="X935">
        <f ca="1">R935*J935</f>
        <v>0</v>
      </c>
      <c r="Y935">
        <f ca="1">SUM(S935:X935)</f>
        <v>0</v>
      </c>
      <c r="Z935">
        <f t="shared" ref="Z935:AB938" si="558">S935*($L935+1)</f>
        <v>0</v>
      </c>
      <c r="AA935">
        <f t="shared" si="558"/>
        <v>0</v>
      </c>
      <c r="AB935">
        <f t="shared" si="558"/>
        <v>0</v>
      </c>
      <c r="AC935">
        <f t="shared" ref="AC935:AD938" si="559">V935*($L935+1)</f>
        <v>0</v>
      </c>
      <c r="AD935">
        <f t="shared" si="559"/>
        <v>0</v>
      </c>
      <c r="AE935">
        <f t="shared" ca="1" si="554"/>
        <v>0</v>
      </c>
      <c r="AF935">
        <f ca="1">SUM(Z935:AE935)</f>
        <v>0</v>
      </c>
    </row>
    <row r="936" spans="1:32">
      <c r="E936">
        <v>2</v>
      </c>
      <c r="F936" t="s">
        <v>3486</v>
      </c>
      <c r="G936">
        <v>1</v>
      </c>
      <c r="H936">
        <v>1</v>
      </c>
      <c r="I936">
        <f ca="1">IF(ISBLANK(G936),"",G936*OFFSET(I936,-E936,-6))</f>
        <v>1</v>
      </c>
      <c r="J936">
        <f ca="1">IF(ISBLANK(H936),"",H936*OFFSET(J936,-E936,-6))</f>
        <v>1</v>
      </c>
      <c r="K936" s="10">
        <f>Drivers!$B$11</f>
        <v>0.25</v>
      </c>
      <c r="L936" s="10">
        <f>Drivers!$B$12</f>
        <v>0.45</v>
      </c>
      <c r="M936">
        <v>0</v>
      </c>
      <c r="N936">
        <v>0</v>
      </c>
      <c r="O936">
        <v>0</v>
      </c>
      <c r="P936">
        <v>0</v>
      </c>
      <c r="Q936">
        <v>0</v>
      </c>
      <c r="R936">
        <v>0</v>
      </c>
      <c r="S936">
        <f>M936*Drivers!$D$3</f>
        <v>0</v>
      </c>
      <c r="T936">
        <f>N936*Drivers!$D$3</f>
        <v>0</v>
      </c>
      <c r="U936">
        <f>O936*Drivers!$D$3</f>
        <v>0</v>
      </c>
      <c r="V936">
        <f>P936*Drivers!$D$3</f>
        <v>0</v>
      </c>
      <c r="W936">
        <f>Q936*Drivers!$D$3</f>
        <v>0</v>
      </c>
      <c r="X936">
        <f ca="1">R936*J936</f>
        <v>0</v>
      </c>
      <c r="Y936">
        <f ca="1">SUM(S936:X936)</f>
        <v>0</v>
      </c>
      <c r="Z936">
        <f t="shared" si="558"/>
        <v>0</v>
      </c>
      <c r="AA936">
        <f t="shared" si="558"/>
        <v>0</v>
      </c>
      <c r="AB936">
        <f t="shared" si="558"/>
        <v>0</v>
      </c>
      <c r="AC936">
        <f t="shared" si="559"/>
        <v>0</v>
      </c>
      <c r="AD936">
        <f t="shared" si="559"/>
        <v>0</v>
      </c>
      <c r="AE936">
        <f t="shared" ca="1" si="554"/>
        <v>0</v>
      </c>
      <c r="AF936">
        <f ca="1">SUM(Z936:AE936)</f>
        <v>0</v>
      </c>
    </row>
    <row r="937" spans="1:32">
      <c r="E937">
        <v>3</v>
      </c>
      <c r="F937" t="s">
        <v>3487</v>
      </c>
      <c r="G937">
        <v>1</v>
      </c>
      <c r="H937">
        <v>1</v>
      </c>
      <c r="I937">
        <f ca="1">IF(ISBLANK(G937),"",G937*OFFSET(I937,-E937,-6))</f>
        <v>1</v>
      </c>
      <c r="J937">
        <f ca="1">IF(ISBLANK(H937),"",H937*OFFSET(J937,-E937,-6))</f>
        <v>1</v>
      </c>
      <c r="K937" s="10">
        <f>Drivers!$B$11</f>
        <v>0.25</v>
      </c>
      <c r="L937" s="10">
        <f>Drivers!$B$12</f>
        <v>0.45</v>
      </c>
      <c r="M937">
        <v>0</v>
      </c>
      <c r="N937">
        <v>0</v>
      </c>
      <c r="O937">
        <v>0</v>
      </c>
      <c r="P937">
        <v>0</v>
      </c>
      <c r="Q937">
        <v>0</v>
      </c>
      <c r="R937">
        <v>0</v>
      </c>
      <c r="S937">
        <f>M937*Drivers!$D$3</f>
        <v>0</v>
      </c>
      <c r="T937">
        <f>N937*Drivers!$D$3</f>
        <v>0</v>
      </c>
      <c r="U937">
        <f>O937*Drivers!$D$3</f>
        <v>0</v>
      </c>
      <c r="V937">
        <f>P937*Drivers!$D$3</f>
        <v>0</v>
      </c>
      <c r="W937">
        <f>Q937*Drivers!$D$3</f>
        <v>0</v>
      </c>
      <c r="X937">
        <f ca="1">R937*J937</f>
        <v>0</v>
      </c>
      <c r="Y937">
        <f ca="1">SUM(S937:X937)</f>
        <v>0</v>
      </c>
      <c r="Z937">
        <f t="shared" si="558"/>
        <v>0</v>
      </c>
      <c r="AA937">
        <f t="shared" si="558"/>
        <v>0</v>
      </c>
      <c r="AB937">
        <f t="shared" si="558"/>
        <v>0</v>
      </c>
      <c r="AC937">
        <f t="shared" si="559"/>
        <v>0</v>
      </c>
      <c r="AD937">
        <f t="shared" si="559"/>
        <v>0</v>
      </c>
      <c r="AE937">
        <f t="shared" ca="1" si="554"/>
        <v>0</v>
      </c>
      <c r="AF937">
        <f ca="1">SUM(Z937:AE937)</f>
        <v>0</v>
      </c>
    </row>
    <row r="938" spans="1:32">
      <c r="E938">
        <v>4</v>
      </c>
      <c r="F938" t="s">
        <v>3488</v>
      </c>
      <c r="G938">
        <v>1</v>
      </c>
      <c r="H938">
        <v>1</v>
      </c>
      <c r="I938">
        <f ca="1">IF(ISBLANK(G938),"",G938*OFFSET(I938,-E938,-6))</f>
        <v>1</v>
      </c>
      <c r="J938">
        <f ca="1">IF(ISBLANK(H938),"",H938*OFFSET(J938,-E938,-6))</f>
        <v>1</v>
      </c>
      <c r="K938" s="10">
        <f>Drivers!$B$11</f>
        <v>0.25</v>
      </c>
      <c r="L938" s="10">
        <f>Drivers!$B$12</f>
        <v>0.45</v>
      </c>
      <c r="M938">
        <v>0</v>
      </c>
      <c r="N938">
        <v>0</v>
      </c>
      <c r="O938">
        <v>0</v>
      </c>
      <c r="P938">
        <v>0</v>
      </c>
      <c r="Q938">
        <v>0</v>
      </c>
      <c r="R938">
        <v>0</v>
      </c>
      <c r="S938">
        <f>M938*Drivers!$D$3</f>
        <v>0</v>
      </c>
      <c r="T938">
        <f>N938*Drivers!$D$3</f>
        <v>0</v>
      </c>
      <c r="U938">
        <f>O938*Drivers!$D$3</f>
        <v>0</v>
      </c>
      <c r="V938">
        <f>P938*Drivers!$D$3</f>
        <v>0</v>
      </c>
      <c r="W938">
        <f>Q938*Drivers!$D$3</f>
        <v>0</v>
      </c>
      <c r="X938">
        <f ca="1">R938*J938</f>
        <v>0</v>
      </c>
      <c r="Y938">
        <f ca="1">SUM(S938:X938)</f>
        <v>0</v>
      </c>
      <c r="Z938">
        <f t="shared" si="558"/>
        <v>0</v>
      </c>
      <c r="AA938">
        <f t="shared" si="558"/>
        <v>0</v>
      </c>
      <c r="AB938">
        <f t="shared" si="558"/>
        <v>0</v>
      </c>
      <c r="AC938">
        <f t="shared" si="559"/>
        <v>0</v>
      </c>
      <c r="AD938">
        <f t="shared" si="559"/>
        <v>0</v>
      </c>
      <c r="AE938">
        <f t="shared" ca="1" si="554"/>
        <v>0</v>
      </c>
      <c r="AF938">
        <f ca="1">SUM(Z938:AE938)</f>
        <v>0</v>
      </c>
    </row>
  </sheetData>
  <sheetProtection selectLockedCells="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5C28EEA8-2D0A-400A-B861-5EFB4A9A6CF7}">
          <x14:formula1>
            <xm:f>'CE Component List'!$B:$B</xm:f>
          </x14:formula1>
          <xm:sqref>F228:F920</xm:sqref>
        </x14:dataValidation>
        <x14:dataValidation type="list" allowBlank="1" showInputMessage="1" showErrorMessage="1" xr:uid="{A802E416-AD79-4226-9029-C8639AB9DBB2}">
          <x14:formula1>
            <xm:f>'ME Component List'!B:B</xm:f>
          </x14:formula1>
          <xm:sqref>F4:F218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C6D0-CD08-4EF9-9194-CBAED7294D4D}">
  <sheetPr codeName="Sheet9">
    <tabColor rgb="FF92D050"/>
  </sheetPr>
  <dimension ref="A1:L498"/>
  <sheetViews>
    <sheetView topLeftCell="A308" zoomScale="70" zoomScaleNormal="70" workbookViewId="0">
      <selection activeCell="I338" sqref="I338"/>
    </sheetView>
  </sheetViews>
  <sheetFormatPr defaultRowHeight="14.35"/>
  <cols>
    <col min="1" max="1" width="11.76171875" customWidth="1"/>
    <col min="2" max="2" width="67.76171875" customWidth="1"/>
    <col min="3" max="4" width="8.87890625" style="24" bestFit="1" customWidth="1"/>
    <col min="5" max="5" width="8.87890625" style="24" customWidth="1"/>
    <col min="6" max="6" width="9.1171875" style="24" bestFit="1" customWidth="1"/>
    <col min="7" max="7" width="9.1171875" style="24" customWidth="1"/>
    <col min="8" max="8" width="11.3515625" style="24" customWidth="1"/>
    <col min="9" max="9" width="49.64453125" bestFit="1" customWidth="1"/>
    <col min="11" max="11" width="9.64453125" bestFit="1" customWidth="1"/>
    <col min="12" max="12" width="8.87890625" bestFit="1" customWidth="1"/>
  </cols>
  <sheetData>
    <row r="1" spans="1:12" ht="43">
      <c r="A1" s="5" t="s">
        <v>19</v>
      </c>
      <c r="B1" s="5" t="s">
        <v>44</v>
      </c>
      <c r="C1" s="5" t="s">
        <v>21</v>
      </c>
      <c r="D1" s="5" t="s">
        <v>22</v>
      </c>
      <c r="E1" s="5" t="s">
        <v>3868</v>
      </c>
      <c r="F1" s="5" t="s">
        <v>23</v>
      </c>
      <c r="G1" s="5" t="s">
        <v>3867</v>
      </c>
      <c r="H1" s="5" t="s">
        <v>24</v>
      </c>
      <c r="I1" s="5" t="s">
        <v>45</v>
      </c>
      <c r="K1" t="s">
        <v>2896</v>
      </c>
      <c r="L1" s="22">
        <v>45756</v>
      </c>
    </row>
    <row r="2" spans="1:12">
      <c r="A2" t="str">
        <f>"ME"&amp;TEXT(ROW(CompList[[#This Row],[items]])-2,"00000")</f>
        <v>ME00000</v>
      </c>
      <c r="B2" t="s">
        <v>3581</v>
      </c>
      <c r="C2" s="24">
        <v>0</v>
      </c>
      <c r="D2" s="24">
        <v>0</v>
      </c>
      <c r="E2" s="24">
        <v>0</v>
      </c>
      <c r="F2" s="24">
        <v>0</v>
      </c>
      <c r="G2" s="24">
        <v>0</v>
      </c>
      <c r="H2" s="24">
        <v>660</v>
      </c>
      <c r="L2" s="22"/>
    </row>
    <row r="3" spans="1:12">
      <c r="A3" t="str">
        <f>"ME"&amp;TEXT(ROW(CompList[[#This Row],[items]])-2,"00000")</f>
        <v>ME00001</v>
      </c>
      <c r="B3" t="s">
        <v>3625</v>
      </c>
      <c r="C3" s="24">
        <v>0</v>
      </c>
      <c r="D3" s="24">
        <v>0</v>
      </c>
      <c r="E3" s="24">
        <v>0</v>
      </c>
      <c r="F3" s="24">
        <v>0</v>
      </c>
      <c r="G3" s="24">
        <v>0</v>
      </c>
      <c r="H3" s="24">
        <v>118</v>
      </c>
      <c r="L3" s="22"/>
    </row>
    <row r="4" spans="1:12">
      <c r="A4" t="str">
        <f>"ME"&amp;TEXT(ROW(CompList[[#This Row],[items]])-2,"00000")</f>
        <v>ME00002</v>
      </c>
      <c r="B4" t="s">
        <v>3635</v>
      </c>
      <c r="C4" s="24">
        <v>0</v>
      </c>
      <c r="D4" s="24">
        <v>0</v>
      </c>
      <c r="E4" s="24">
        <v>0</v>
      </c>
      <c r="F4" s="24">
        <v>0</v>
      </c>
      <c r="G4" s="24">
        <v>0</v>
      </c>
      <c r="H4" s="24">
        <v>105</v>
      </c>
    </row>
    <row r="5" spans="1:12">
      <c r="A5" t="str">
        <f>"ME"&amp;TEXT(ROW(CompList[[#This Row],[items]])-2,"00000")</f>
        <v>ME00003</v>
      </c>
      <c r="B5" t="s">
        <v>3321</v>
      </c>
      <c r="C5" s="24">
        <v>0</v>
      </c>
      <c r="D5" s="24">
        <v>0</v>
      </c>
      <c r="E5" s="24">
        <v>0</v>
      </c>
      <c r="F5" s="24">
        <v>0</v>
      </c>
      <c r="G5" s="24">
        <v>0</v>
      </c>
      <c r="H5" s="24">
        <v>15500</v>
      </c>
    </row>
    <row r="6" spans="1:12">
      <c r="A6" t="str">
        <f>"ME"&amp;TEXT(ROW(CompList[[#This Row],[items]])-2,"00000")</f>
        <v>ME00004</v>
      </c>
      <c r="B6" t="s">
        <v>196</v>
      </c>
      <c r="C6">
        <v>1.92962962962963</v>
      </c>
      <c r="D6">
        <v>2.8461538461538463</v>
      </c>
      <c r="E6" s="24">
        <v>0</v>
      </c>
      <c r="F6">
        <v>0</v>
      </c>
      <c r="G6" s="24">
        <v>0</v>
      </c>
      <c r="H6" s="24">
        <v>15</v>
      </c>
    </row>
    <row r="7" spans="1:12">
      <c r="A7" t="str">
        <f>"ME"&amp;TEXT(ROW(CompList[[#This Row],[items]])-2,"00000")</f>
        <v>ME00005</v>
      </c>
      <c r="B7" t="s">
        <v>3322</v>
      </c>
      <c r="C7">
        <v>0</v>
      </c>
      <c r="D7">
        <v>0</v>
      </c>
      <c r="E7" s="24">
        <v>0</v>
      </c>
      <c r="F7">
        <v>0</v>
      </c>
      <c r="G7" s="24">
        <v>0</v>
      </c>
      <c r="H7" s="24">
        <v>15208</v>
      </c>
    </row>
    <row r="8" spans="1:12">
      <c r="A8" t="str">
        <f>"ME"&amp;TEXT(ROW(CompList[[#This Row],[items]])-2,"00000")</f>
        <v>ME00006</v>
      </c>
      <c r="B8" t="s">
        <v>3323</v>
      </c>
      <c r="C8">
        <v>0</v>
      </c>
      <c r="D8">
        <v>0</v>
      </c>
      <c r="E8" s="24">
        <v>0</v>
      </c>
      <c r="F8">
        <v>0</v>
      </c>
      <c r="G8" s="24">
        <v>0</v>
      </c>
      <c r="H8" s="24">
        <v>15000</v>
      </c>
    </row>
    <row r="9" spans="1:12">
      <c r="A9" t="str">
        <f>"ME"&amp;TEXT(ROW(CompList[[#This Row],[items]])-2,"00000")</f>
        <v>ME00007</v>
      </c>
      <c r="B9" t="s">
        <v>3324</v>
      </c>
      <c r="C9">
        <v>0</v>
      </c>
      <c r="D9">
        <v>0</v>
      </c>
      <c r="E9" s="24">
        <v>0</v>
      </c>
      <c r="F9">
        <v>0</v>
      </c>
      <c r="G9" s="24">
        <v>0</v>
      </c>
      <c r="H9" s="24">
        <v>37346</v>
      </c>
    </row>
    <row r="10" spans="1:12">
      <c r="A10" t="str">
        <f>"ME"&amp;TEXT(ROW(CompList[[#This Row],[items]])-2,"00000")</f>
        <v>ME00008</v>
      </c>
      <c r="B10" t="s">
        <v>197</v>
      </c>
      <c r="C10">
        <v>2.4888888888888889</v>
      </c>
      <c r="D10">
        <v>2.2307692307692308</v>
      </c>
      <c r="E10" s="24">
        <v>0</v>
      </c>
      <c r="F10">
        <v>0</v>
      </c>
      <c r="G10" s="24">
        <v>0</v>
      </c>
      <c r="H10" s="24">
        <v>1106</v>
      </c>
    </row>
    <row r="11" spans="1:12">
      <c r="A11" t="str">
        <f>"ME"&amp;TEXT(ROW(CompList[[#This Row],[items]])-2,"00000")</f>
        <v>ME00009</v>
      </c>
      <c r="B11" t="s">
        <v>3325</v>
      </c>
      <c r="C11">
        <v>0.62222222222222223</v>
      </c>
      <c r="D11">
        <v>1.5384615384615385</v>
      </c>
      <c r="E11" s="24">
        <v>0</v>
      </c>
      <c r="F11">
        <v>0</v>
      </c>
      <c r="G11" s="24">
        <v>0</v>
      </c>
      <c r="H11" s="24">
        <v>9</v>
      </c>
    </row>
    <row r="12" spans="1:12">
      <c r="A12" t="str">
        <f>"ME"&amp;TEXT(ROW(CompList[[#This Row],[items]])-2,"00000")</f>
        <v>ME00010</v>
      </c>
      <c r="B12" t="s">
        <v>3326</v>
      </c>
      <c r="C12">
        <v>8.0888888888888886</v>
      </c>
      <c r="D12">
        <v>0</v>
      </c>
      <c r="E12" s="24">
        <v>0</v>
      </c>
      <c r="F12">
        <v>73.84615384615384</v>
      </c>
      <c r="G12" s="24">
        <v>0</v>
      </c>
      <c r="H12" s="24">
        <v>123000</v>
      </c>
    </row>
    <row r="13" spans="1:12">
      <c r="A13" t="str">
        <f>"ME"&amp;TEXT(ROW(CompList[[#This Row],[items]])-2,"00000")</f>
        <v>ME00011</v>
      </c>
      <c r="B13" t="s">
        <v>2885</v>
      </c>
      <c r="C13">
        <v>0</v>
      </c>
      <c r="D13">
        <v>0</v>
      </c>
      <c r="E13" s="24">
        <v>0</v>
      </c>
      <c r="F13">
        <v>0</v>
      </c>
      <c r="G13" s="24">
        <v>0</v>
      </c>
      <c r="H13" s="24">
        <v>0</v>
      </c>
    </row>
    <row r="14" spans="1:12">
      <c r="A14" t="str">
        <f>"ME"&amp;TEXT(ROW(CompList[[#This Row],[items]])-2,"00000")</f>
        <v>ME00012</v>
      </c>
      <c r="B14" t="s">
        <v>75</v>
      </c>
      <c r="C14">
        <v>47.411111111111111</v>
      </c>
      <c r="D14">
        <v>21.53846153846154</v>
      </c>
      <c r="E14" s="24">
        <v>0</v>
      </c>
      <c r="F14">
        <v>14.76923076923077</v>
      </c>
      <c r="G14" s="24">
        <v>0</v>
      </c>
      <c r="H14" s="24">
        <v>12440</v>
      </c>
      <c r="I14" t="s">
        <v>76</v>
      </c>
    </row>
    <row r="15" spans="1:12">
      <c r="A15" t="str">
        <f>"ME"&amp;TEXT(ROW(CompList[[#This Row],[items]])-2,"00000")</f>
        <v>ME00013</v>
      </c>
      <c r="B15" t="s">
        <v>3</v>
      </c>
      <c r="C15">
        <v>30.111111111111111</v>
      </c>
      <c r="D15">
        <v>54.46153846153846</v>
      </c>
      <c r="E15" s="24">
        <v>0</v>
      </c>
      <c r="F15">
        <v>73.84615384615384</v>
      </c>
      <c r="G15" s="24">
        <v>0</v>
      </c>
      <c r="H15" s="24">
        <v>943</v>
      </c>
    </row>
    <row r="16" spans="1:12">
      <c r="A16" t="str">
        <f>"ME"&amp;TEXT(ROW(CompList[[#This Row],[items]])-2,"00000")</f>
        <v>ME00014</v>
      </c>
      <c r="B16" t="s">
        <v>4</v>
      </c>
      <c r="C16">
        <v>16.422222222222221</v>
      </c>
      <c r="D16">
        <v>57</v>
      </c>
      <c r="E16" s="24">
        <v>0</v>
      </c>
      <c r="F16">
        <v>92.307692307692307</v>
      </c>
      <c r="G16" s="24">
        <v>0</v>
      </c>
      <c r="H16" s="24">
        <v>2603.5</v>
      </c>
      <c r="I16" t="s">
        <v>57</v>
      </c>
    </row>
    <row r="17" spans="1:9">
      <c r="A17" t="str">
        <f>"ME"&amp;TEXT(ROW(CompList[[#This Row],[items]])-2,"00000")</f>
        <v>ME00015</v>
      </c>
      <c r="B17" t="s">
        <v>33</v>
      </c>
      <c r="C17">
        <v>5.8444444444444441</v>
      </c>
      <c r="D17">
        <v>21.53846153846154</v>
      </c>
      <c r="E17" s="24">
        <v>0</v>
      </c>
      <c r="F17">
        <v>73.84615384615384</v>
      </c>
      <c r="G17" s="24">
        <v>0</v>
      </c>
      <c r="H17" s="24">
        <v>3664.5</v>
      </c>
    </row>
    <row r="18" spans="1:9">
      <c r="A18" t="str">
        <f>"ME"&amp;TEXT(ROW(CompList[[#This Row],[items]])-2,"00000")</f>
        <v>ME00016</v>
      </c>
      <c r="B18" t="s">
        <v>81</v>
      </c>
      <c r="C18">
        <v>5.8444444444444441</v>
      </c>
      <c r="D18">
        <v>15.76923076923077</v>
      </c>
      <c r="E18" s="24">
        <v>0</v>
      </c>
      <c r="F18">
        <v>34.46153846153846</v>
      </c>
      <c r="G18" s="24">
        <v>0</v>
      </c>
      <c r="H18" s="24">
        <v>2613</v>
      </c>
    </row>
    <row r="19" spans="1:9">
      <c r="A19" t="str">
        <f>"ME"&amp;TEXT(ROW(CompList[[#This Row],[items]])-2,"00000")</f>
        <v>ME00017</v>
      </c>
      <c r="B19" t="s">
        <v>2892</v>
      </c>
      <c r="C19">
        <v>2.7888888888888888</v>
      </c>
      <c r="D19">
        <v>7.8153846153846152</v>
      </c>
      <c r="E19" s="24">
        <v>0</v>
      </c>
      <c r="F19">
        <v>5.907692307692308</v>
      </c>
      <c r="G19" s="24">
        <v>0</v>
      </c>
      <c r="H19" s="24">
        <v>261</v>
      </c>
    </row>
    <row r="20" spans="1:9">
      <c r="A20" t="str">
        <f>"ME"&amp;TEXT(ROW(CompList[[#This Row],[items]])-2,"00000")</f>
        <v>ME00018</v>
      </c>
      <c r="B20" t="s">
        <v>3327</v>
      </c>
      <c r="C20">
        <v>0</v>
      </c>
      <c r="D20">
        <v>0</v>
      </c>
      <c r="E20" s="24">
        <v>0</v>
      </c>
      <c r="F20">
        <v>0</v>
      </c>
      <c r="G20" s="24">
        <v>0</v>
      </c>
      <c r="H20" s="24">
        <v>10763</v>
      </c>
    </row>
    <row r="21" spans="1:9">
      <c r="A21" t="str">
        <f>"ME"&amp;TEXT(ROW(CompList[[#This Row],[items]])-2,"00000")</f>
        <v>ME00019</v>
      </c>
      <c r="B21" t="s">
        <v>3328</v>
      </c>
      <c r="C21">
        <v>2.4888888888888889</v>
      </c>
      <c r="D21">
        <v>1.9230769230769231</v>
      </c>
      <c r="E21" s="24">
        <v>0</v>
      </c>
      <c r="F21">
        <v>0</v>
      </c>
      <c r="G21" s="24">
        <v>0</v>
      </c>
      <c r="H21" s="24">
        <v>6281</v>
      </c>
    </row>
    <row r="22" spans="1:9">
      <c r="A22" t="str">
        <f>"ME"&amp;TEXT(ROW(CompList[[#This Row],[items]])-2,"00000")</f>
        <v>ME00020</v>
      </c>
      <c r="B22" t="s">
        <v>3329</v>
      </c>
      <c r="C22">
        <v>2.4888888888888889</v>
      </c>
      <c r="D22">
        <v>0</v>
      </c>
      <c r="E22" s="24">
        <v>0</v>
      </c>
      <c r="F22">
        <v>0</v>
      </c>
      <c r="G22" s="24">
        <v>0</v>
      </c>
      <c r="H22" s="24">
        <v>6665</v>
      </c>
    </row>
    <row r="23" spans="1:9">
      <c r="A23" t="str">
        <f>"ME"&amp;TEXT(ROW(CompList[[#This Row],[items]])-2,"00000")</f>
        <v>ME00021</v>
      </c>
      <c r="B23" t="s">
        <v>3330</v>
      </c>
      <c r="C23">
        <v>2.8</v>
      </c>
      <c r="D23">
        <v>15.153846153846153</v>
      </c>
      <c r="E23" s="24">
        <v>0</v>
      </c>
      <c r="F23">
        <v>4.9230769230769234</v>
      </c>
      <c r="G23" s="24">
        <v>0</v>
      </c>
      <c r="H23" s="24">
        <v>419</v>
      </c>
    </row>
    <row r="24" spans="1:9">
      <c r="A24" t="str">
        <f>"ME"&amp;TEXT(ROW(CompList[[#This Row],[items]])-2,"00000")</f>
        <v>ME00022</v>
      </c>
      <c r="B24" t="s">
        <v>3331</v>
      </c>
      <c r="C24">
        <v>0</v>
      </c>
      <c r="D24">
        <v>0</v>
      </c>
      <c r="E24" s="24">
        <v>0</v>
      </c>
      <c r="F24">
        <v>0</v>
      </c>
      <c r="G24" s="24">
        <v>0</v>
      </c>
      <c r="H24" s="24">
        <v>1080</v>
      </c>
    </row>
    <row r="25" spans="1:9">
      <c r="A25" t="str">
        <f>"ME"&amp;TEXT(ROW(CompList[[#This Row],[items]])-2,"00000")</f>
        <v>ME00023</v>
      </c>
      <c r="B25" t="s">
        <v>3332</v>
      </c>
      <c r="C25">
        <v>3.7333333333333334</v>
      </c>
      <c r="D25">
        <v>1.1538461538461537</v>
      </c>
      <c r="E25" s="24">
        <v>0</v>
      </c>
      <c r="F25">
        <v>0</v>
      </c>
      <c r="G25" s="24">
        <v>0</v>
      </c>
      <c r="H25" s="24">
        <v>5853</v>
      </c>
      <c r="I25" t="s">
        <v>51</v>
      </c>
    </row>
    <row r="26" spans="1:9">
      <c r="A26" t="str">
        <f>"ME"&amp;TEXT(ROW(CompList[[#This Row],[items]])-2,"00000")</f>
        <v>ME00024</v>
      </c>
      <c r="B26" t="s">
        <v>3333</v>
      </c>
      <c r="C26">
        <v>2.4888888888888889</v>
      </c>
      <c r="D26">
        <v>4.615384615384615</v>
      </c>
      <c r="E26" s="24">
        <v>0</v>
      </c>
      <c r="F26">
        <v>0</v>
      </c>
      <c r="G26" s="24">
        <v>0</v>
      </c>
      <c r="H26" s="24">
        <v>12672</v>
      </c>
    </row>
    <row r="27" spans="1:9">
      <c r="A27" t="str">
        <f>"ME"&amp;TEXT(ROW(CompList[[#This Row],[items]])-2,"00000")</f>
        <v>ME00025</v>
      </c>
      <c r="B27" t="s">
        <v>3334</v>
      </c>
      <c r="C27">
        <v>4.3555555555555552</v>
      </c>
      <c r="D27">
        <v>4.2307692307692308</v>
      </c>
      <c r="E27" s="24">
        <v>0</v>
      </c>
      <c r="F27">
        <v>28.615384615384617</v>
      </c>
      <c r="G27" s="24">
        <v>0</v>
      </c>
      <c r="H27" s="24">
        <v>9308</v>
      </c>
    </row>
    <row r="28" spans="1:9">
      <c r="A28" t="str">
        <f>"ME"&amp;TEXT(ROW(CompList[[#This Row],[items]])-2,"00000")</f>
        <v>ME00026</v>
      </c>
      <c r="B28" t="s">
        <v>3335</v>
      </c>
      <c r="C28">
        <v>3.7333333333333334</v>
      </c>
      <c r="D28">
        <v>6.9230769230769234</v>
      </c>
      <c r="E28" s="24">
        <v>0</v>
      </c>
      <c r="F28">
        <v>0</v>
      </c>
      <c r="G28" s="24">
        <v>0</v>
      </c>
      <c r="H28" s="24">
        <v>164</v>
      </c>
    </row>
    <row r="29" spans="1:9">
      <c r="A29" t="str">
        <f>"ME"&amp;TEXT(ROW(CompList[[#This Row],[items]])-2,"00000")</f>
        <v>ME00027</v>
      </c>
      <c r="B29" s="6" t="s">
        <v>3336</v>
      </c>
      <c r="C29">
        <v>0</v>
      </c>
      <c r="D29">
        <v>0</v>
      </c>
      <c r="E29" s="24">
        <v>0</v>
      </c>
      <c r="F29">
        <v>0</v>
      </c>
      <c r="G29" s="24">
        <v>0</v>
      </c>
      <c r="H29" s="24">
        <v>3000</v>
      </c>
    </row>
    <row r="30" spans="1:9">
      <c r="A30" t="str">
        <f>"ME"&amp;TEXT(ROW(CompList[[#This Row],[items]])-2,"00000")</f>
        <v>ME00028</v>
      </c>
      <c r="B30" t="s">
        <v>29</v>
      </c>
      <c r="C30">
        <v>0</v>
      </c>
      <c r="D30">
        <v>0</v>
      </c>
      <c r="E30" s="24">
        <v>0</v>
      </c>
      <c r="F30">
        <v>0</v>
      </c>
      <c r="G30" s="24">
        <v>0</v>
      </c>
      <c r="H30" s="24">
        <v>0</v>
      </c>
      <c r="I30" t="s">
        <v>46</v>
      </c>
    </row>
    <row r="31" spans="1:9">
      <c r="A31" t="str">
        <f>"ME"&amp;TEXT(ROW(CompList[[#This Row],[items]])-2,"00000")</f>
        <v>ME00029</v>
      </c>
      <c r="B31" t="s">
        <v>3337</v>
      </c>
      <c r="C31">
        <v>46.977777777777774</v>
      </c>
      <c r="D31">
        <v>15.384615384615385</v>
      </c>
      <c r="E31" s="24">
        <v>0</v>
      </c>
      <c r="F31">
        <v>59.07692307692308</v>
      </c>
      <c r="G31" s="24">
        <v>0</v>
      </c>
      <c r="H31" s="24">
        <v>45106</v>
      </c>
      <c r="I31" t="s">
        <v>83</v>
      </c>
    </row>
    <row r="32" spans="1:9">
      <c r="A32" t="str">
        <f>"ME"&amp;TEXT(ROW(CompList[[#This Row],[items]])-2,"00000")</f>
        <v>ME00030</v>
      </c>
      <c r="B32" t="s">
        <v>3338</v>
      </c>
      <c r="C32">
        <v>1.2444444444444445</v>
      </c>
      <c r="D32">
        <v>0</v>
      </c>
      <c r="E32" s="24">
        <v>0</v>
      </c>
      <c r="F32">
        <v>0</v>
      </c>
      <c r="G32" s="24">
        <v>0</v>
      </c>
      <c r="H32" s="24">
        <v>3366</v>
      </c>
    </row>
    <row r="33" spans="1:9">
      <c r="A33" t="str">
        <f>"ME"&amp;TEXT(ROW(CompList[[#This Row],[items]])-2,"00000")</f>
        <v>ME00031</v>
      </c>
      <c r="B33" t="s">
        <v>3339</v>
      </c>
      <c r="C33">
        <v>0</v>
      </c>
      <c r="D33">
        <v>0</v>
      </c>
      <c r="E33" s="24">
        <v>0</v>
      </c>
      <c r="F33">
        <v>61.53846153846154</v>
      </c>
      <c r="G33" s="24">
        <v>0</v>
      </c>
      <c r="H33" s="24">
        <v>12756</v>
      </c>
    </row>
    <row r="34" spans="1:9">
      <c r="A34" t="str">
        <f>"ME"&amp;TEXT(ROW(CompList[[#This Row],[items]])-2,"00000")</f>
        <v>ME00032</v>
      </c>
      <c r="B34" s="6" t="s">
        <v>3340</v>
      </c>
      <c r="C34">
        <v>97.066666666666663</v>
      </c>
      <c r="D34">
        <v>177.69230769230768</v>
      </c>
      <c r="E34" s="24">
        <v>0</v>
      </c>
      <c r="F34">
        <v>0</v>
      </c>
      <c r="G34" s="24">
        <v>0</v>
      </c>
      <c r="H34" s="24">
        <v>6518.416666666667</v>
      </c>
    </row>
    <row r="35" spans="1:9">
      <c r="A35" t="str">
        <f>"ME"&amp;TEXT(ROW(CompList[[#This Row],[items]])-2,"00000")</f>
        <v>ME00033</v>
      </c>
      <c r="B35" t="s">
        <v>3341</v>
      </c>
      <c r="C35">
        <v>20.533333333333335</v>
      </c>
      <c r="D35">
        <v>50.384615384615387</v>
      </c>
      <c r="E35" s="24">
        <v>0</v>
      </c>
      <c r="F35">
        <v>46.153846153846153</v>
      </c>
      <c r="G35" s="24">
        <v>0</v>
      </c>
      <c r="H35" s="24">
        <v>1760</v>
      </c>
    </row>
    <row r="36" spans="1:9">
      <c r="A36" t="str">
        <f>"ME"&amp;TEXT(ROW(CompList[[#This Row],[items]])-2,"00000")</f>
        <v>ME00034</v>
      </c>
      <c r="B36" t="s">
        <v>3342</v>
      </c>
      <c r="C36">
        <v>0</v>
      </c>
      <c r="D36">
        <v>0</v>
      </c>
      <c r="E36" s="24">
        <v>0</v>
      </c>
      <c r="F36">
        <v>30.76923076923077</v>
      </c>
      <c r="G36" s="24">
        <v>0</v>
      </c>
      <c r="H36" s="24">
        <v>23391</v>
      </c>
    </row>
    <row r="37" spans="1:9">
      <c r="A37" t="str">
        <f>"ME"&amp;TEXT(ROW(CompList[[#This Row],[items]])-2,"00000")</f>
        <v>ME00035</v>
      </c>
      <c r="B37" t="s">
        <v>3343</v>
      </c>
      <c r="C37">
        <v>0</v>
      </c>
      <c r="D37">
        <v>0</v>
      </c>
      <c r="E37" s="24">
        <v>0</v>
      </c>
      <c r="F37">
        <v>70.769230769230774</v>
      </c>
      <c r="G37" s="24">
        <v>0</v>
      </c>
      <c r="H37" s="24">
        <v>820</v>
      </c>
    </row>
    <row r="38" spans="1:9">
      <c r="A38" t="str">
        <f>"ME"&amp;TEXT(ROW(CompList[[#This Row],[items]])-2,"00000")</f>
        <v>ME00036</v>
      </c>
      <c r="B38" t="s">
        <v>3344</v>
      </c>
      <c r="C38">
        <v>0</v>
      </c>
      <c r="D38">
        <v>1.5384615384615385</v>
      </c>
      <c r="E38" s="24">
        <v>0</v>
      </c>
      <c r="F38">
        <v>9.8461538461538467</v>
      </c>
      <c r="G38" s="24">
        <v>0</v>
      </c>
      <c r="H38" s="24">
        <v>4019.5</v>
      </c>
    </row>
    <row r="39" spans="1:9">
      <c r="A39" t="str">
        <f>"ME"&amp;TEXT(ROW(CompList[[#This Row],[items]])-2,"00000")</f>
        <v>ME00037</v>
      </c>
      <c r="B39" t="s">
        <v>3345</v>
      </c>
      <c r="C39">
        <v>0</v>
      </c>
      <c r="D39">
        <v>0</v>
      </c>
      <c r="E39" s="24">
        <v>0</v>
      </c>
      <c r="F39">
        <v>0</v>
      </c>
      <c r="G39" s="24">
        <v>0</v>
      </c>
      <c r="H39" s="24">
        <v>1500</v>
      </c>
    </row>
    <row r="40" spans="1:9">
      <c r="A40" t="str">
        <f>"ME"&amp;TEXT(ROW(CompList[[#This Row],[items]])-2,"00000")</f>
        <v>ME00038</v>
      </c>
      <c r="B40" t="s">
        <v>3346</v>
      </c>
      <c r="C40">
        <v>2.4888888888888889</v>
      </c>
      <c r="D40">
        <v>0</v>
      </c>
      <c r="E40" s="24">
        <v>0</v>
      </c>
      <c r="F40">
        <v>0</v>
      </c>
      <c r="G40" s="24">
        <v>0</v>
      </c>
      <c r="H40" s="24">
        <v>1586</v>
      </c>
    </row>
    <row r="41" spans="1:9">
      <c r="A41" t="str">
        <f>"ME"&amp;TEXT(ROW(CompList[[#This Row],[items]])-2,"00000")</f>
        <v>ME00039</v>
      </c>
      <c r="B41" t="s">
        <v>3347</v>
      </c>
      <c r="C41">
        <v>0</v>
      </c>
      <c r="D41">
        <v>0</v>
      </c>
      <c r="E41" s="24">
        <v>0</v>
      </c>
      <c r="F41">
        <v>0</v>
      </c>
      <c r="G41" s="24">
        <v>0</v>
      </c>
      <c r="H41" s="24">
        <v>1800</v>
      </c>
    </row>
    <row r="42" spans="1:9">
      <c r="A42" t="str">
        <f>"ME"&amp;TEXT(ROW(CompList[[#This Row],[items]])-2,"00000")</f>
        <v>ME00040</v>
      </c>
      <c r="B42" t="s">
        <v>3348</v>
      </c>
      <c r="C42">
        <v>0</v>
      </c>
      <c r="D42">
        <v>0</v>
      </c>
      <c r="E42" s="24">
        <v>0</v>
      </c>
      <c r="F42">
        <v>0</v>
      </c>
      <c r="G42" s="24">
        <v>0</v>
      </c>
      <c r="H42" s="24">
        <v>3440.6</v>
      </c>
    </row>
    <row r="43" spans="1:9">
      <c r="A43" t="str">
        <f>"ME"&amp;TEXT(ROW(CompList[[#This Row],[items]])-2,"00000")</f>
        <v>ME00041</v>
      </c>
      <c r="B43" t="s">
        <v>194</v>
      </c>
      <c r="C43">
        <v>7.8444444444444441</v>
      </c>
      <c r="D43">
        <v>52.307692307692307</v>
      </c>
      <c r="E43" s="24">
        <v>0</v>
      </c>
      <c r="F43">
        <v>22.153846153846153</v>
      </c>
      <c r="G43" s="24">
        <v>0</v>
      </c>
      <c r="H43" s="24">
        <v>27892</v>
      </c>
    </row>
    <row r="44" spans="1:9">
      <c r="A44" t="str">
        <f>"ME"&amp;TEXT(ROW(CompList[[#This Row],[items]])-2,"00000")</f>
        <v>ME00042</v>
      </c>
      <c r="B44" t="s">
        <v>84</v>
      </c>
      <c r="C44">
        <v>73.607407407407408</v>
      </c>
      <c r="D44">
        <v>156.15384615384616</v>
      </c>
      <c r="E44" s="24">
        <v>0</v>
      </c>
      <c r="F44">
        <v>38.769230769230766</v>
      </c>
      <c r="G44" s="24">
        <v>0</v>
      </c>
      <c r="H44" s="24">
        <v>34986</v>
      </c>
      <c r="I44" t="s">
        <v>85</v>
      </c>
    </row>
    <row r="45" spans="1:9">
      <c r="A45" t="str">
        <f>"ME"&amp;TEXT(ROW(CompList[[#This Row],[items]])-2,"00000")</f>
        <v>ME00043</v>
      </c>
      <c r="B45" t="s">
        <v>3349</v>
      </c>
      <c r="C45">
        <v>0</v>
      </c>
      <c r="D45">
        <v>0</v>
      </c>
      <c r="E45" s="24">
        <v>0</v>
      </c>
      <c r="F45">
        <v>0</v>
      </c>
      <c r="G45" s="24">
        <v>0</v>
      </c>
      <c r="H45" s="24">
        <v>-45894</v>
      </c>
    </row>
    <row r="46" spans="1:9">
      <c r="A46" t="str">
        <f>"ME"&amp;TEXT(ROW(CompList[[#This Row],[items]])-2,"00000")</f>
        <v>ME00044</v>
      </c>
      <c r="B46" t="s">
        <v>3350</v>
      </c>
      <c r="C46">
        <v>0</v>
      </c>
      <c r="D46">
        <v>0</v>
      </c>
      <c r="E46" s="24">
        <v>0</v>
      </c>
      <c r="F46">
        <v>0</v>
      </c>
      <c r="G46" s="24">
        <v>0</v>
      </c>
      <c r="H46" s="24">
        <v>10036</v>
      </c>
    </row>
    <row r="47" spans="1:9">
      <c r="A47" t="str">
        <f>"ME"&amp;TEXT(ROW(CompList[[#This Row],[items]])-2,"00000")</f>
        <v>ME00045</v>
      </c>
      <c r="B47" t="s">
        <v>101</v>
      </c>
      <c r="C47">
        <v>1</v>
      </c>
      <c r="D47">
        <v>1</v>
      </c>
      <c r="E47" s="24">
        <v>0</v>
      </c>
      <c r="F47">
        <v>1</v>
      </c>
      <c r="G47" s="24">
        <v>0</v>
      </c>
      <c r="H47" s="24">
        <v>1</v>
      </c>
      <c r="I47" s="5"/>
    </row>
    <row r="48" spans="1:9">
      <c r="A48" t="str">
        <f>"ME"&amp;TEXT(ROW(CompList[[#This Row],[items]])-2,"00000")</f>
        <v>ME00046</v>
      </c>
      <c r="B48" t="s">
        <v>94</v>
      </c>
      <c r="C48">
        <v>0</v>
      </c>
      <c r="D48">
        <v>0</v>
      </c>
      <c r="E48" s="24">
        <v>0</v>
      </c>
      <c r="F48">
        <v>0</v>
      </c>
      <c r="G48" s="24">
        <v>0</v>
      </c>
      <c r="H48" s="24">
        <v>25000</v>
      </c>
    </row>
    <row r="49" spans="1:9">
      <c r="A49" t="str">
        <f>"ME"&amp;TEXT(ROW(CompList[[#This Row],[items]])-2,"00000")</f>
        <v>ME00047</v>
      </c>
      <c r="B49" t="s">
        <v>97</v>
      </c>
      <c r="C49">
        <v>18.911111111111111</v>
      </c>
      <c r="D49">
        <v>14.615384615384615</v>
      </c>
      <c r="E49" s="24">
        <v>0</v>
      </c>
      <c r="F49">
        <v>0</v>
      </c>
      <c r="G49" s="24">
        <v>0</v>
      </c>
      <c r="H49" s="24">
        <v>27469</v>
      </c>
      <c r="I49" t="s">
        <v>85</v>
      </c>
    </row>
    <row r="50" spans="1:9">
      <c r="A50" t="str">
        <f>"ME"&amp;TEXT(ROW(CompList[[#This Row],[items]])-2,"00000")</f>
        <v>ME00048</v>
      </c>
      <c r="B50" t="s">
        <v>3351</v>
      </c>
      <c r="C50">
        <v>1747</v>
      </c>
      <c r="D50">
        <v>0</v>
      </c>
      <c r="E50" s="24">
        <v>0</v>
      </c>
      <c r="F50">
        <v>23040</v>
      </c>
      <c r="G50" s="24">
        <v>0</v>
      </c>
      <c r="H50" s="24">
        <v>396960</v>
      </c>
    </row>
    <row r="51" spans="1:9">
      <c r="A51" t="str">
        <f>"ME"&amp;TEXT(ROW(CompList[[#This Row],[items]])-2,"00000")</f>
        <v>ME00049</v>
      </c>
      <c r="B51" t="s">
        <v>3352</v>
      </c>
      <c r="C51">
        <v>728</v>
      </c>
      <c r="D51">
        <v>0</v>
      </c>
      <c r="E51" s="24">
        <v>0</v>
      </c>
      <c r="F51">
        <v>5600</v>
      </c>
      <c r="G51" s="24">
        <v>0</v>
      </c>
      <c r="H51" s="24">
        <v>69400</v>
      </c>
    </row>
    <row r="52" spans="1:9">
      <c r="A52" t="str">
        <f>"ME"&amp;TEXT(ROW(CompList[[#This Row],[items]])-2,"00000")</f>
        <v>ME00050</v>
      </c>
      <c r="B52" t="s">
        <v>3353</v>
      </c>
      <c r="C52">
        <v>23.644444444444446</v>
      </c>
      <c r="D52">
        <v>64.615384615384613</v>
      </c>
      <c r="E52" s="24">
        <v>0</v>
      </c>
      <c r="F52">
        <v>17.23076923076923</v>
      </c>
      <c r="G52" s="24">
        <v>0</v>
      </c>
      <c r="H52" s="24">
        <v>4540</v>
      </c>
    </row>
    <row r="53" spans="1:9">
      <c r="A53" t="str">
        <f>"ME"&amp;TEXT(ROW(CompList[[#This Row],[items]])-2,"00000")</f>
        <v>ME00051</v>
      </c>
      <c r="B53" t="s">
        <v>3354</v>
      </c>
      <c r="C53">
        <v>0</v>
      </c>
      <c r="D53">
        <v>0</v>
      </c>
      <c r="E53" s="24">
        <v>0</v>
      </c>
      <c r="F53">
        <v>0</v>
      </c>
      <c r="G53" s="24">
        <v>0</v>
      </c>
      <c r="H53" s="24">
        <v>6696</v>
      </c>
    </row>
    <row r="54" spans="1:9">
      <c r="A54" t="str">
        <f>"ME"&amp;TEXT(ROW(CompList[[#This Row],[items]])-2,"00000")</f>
        <v>ME00052</v>
      </c>
      <c r="B54" t="s">
        <v>3355</v>
      </c>
      <c r="C54">
        <v>0</v>
      </c>
      <c r="D54">
        <v>0</v>
      </c>
      <c r="E54" s="24">
        <v>0</v>
      </c>
      <c r="F54">
        <v>0</v>
      </c>
      <c r="G54" s="24">
        <v>0</v>
      </c>
      <c r="H54" s="24">
        <v>3905</v>
      </c>
    </row>
    <row r="55" spans="1:9">
      <c r="A55" t="str">
        <f>"ME"&amp;TEXT(ROW(CompList[[#This Row],[items]])-2,"00000")</f>
        <v>ME00053</v>
      </c>
      <c r="B55" t="s">
        <v>2891</v>
      </c>
      <c r="C55">
        <v>23.577777777777779</v>
      </c>
      <c r="D55">
        <v>68.769230769230774</v>
      </c>
      <c r="E55" s="24">
        <v>0</v>
      </c>
      <c r="F55">
        <v>0</v>
      </c>
      <c r="G55" s="24">
        <v>0</v>
      </c>
      <c r="H55" s="24">
        <v>2325</v>
      </c>
    </row>
    <row r="56" spans="1:9">
      <c r="A56" t="str">
        <f>"ME"&amp;TEXT(ROW(CompList[[#This Row],[items]])-2,"00000")</f>
        <v>ME00054</v>
      </c>
      <c r="B56" t="s">
        <v>12</v>
      </c>
      <c r="C56">
        <v>23.577777777777779</v>
      </c>
      <c r="D56">
        <v>78.769230769230774</v>
      </c>
      <c r="E56" s="24">
        <v>0</v>
      </c>
      <c r="F56">
        <v>0</v>
      </c>
      <c r="G56" s="24">
        <v>0</v>
      </c>
      <c r="H56" s="24">
        <v>2460</v>
      </c>
    </row>
    <row r="57" spans="1:9">
      <c r="A57" t="str">
        <f>"ME"&amp;TEXT(ROW(CompList[[#This Row],[items]])-2,"00000")</f>
        <v>ME00055</v>
      </c>
      <c r="B57" t="s">
        <v>3356</v>
      </c>
      <c r="C57">
        <v>0</v>
      </c>
      <c r="D57">
        <v>0</v>
      </c>
      <c r="E57" s="24">
        <v>0</v>
      </c>
      <c r="F57">
        <v>0</v>
      </c>
      <c r="G57" s="24">
        <v>0</v>
      </c>
      <c r="H57" s="24">
        <v>37500</v>
      </c>
    </row>
    <row r="58" spans="1:9">
      <c r="A58" t="str">
        <f>"ME"&amp;TEXT(ROW(CompList[[#This Row],[items]])-2,"00000")</f>
        <v>ME00056</v>
      </c>
      <c r="B58" t="s">
        <v>8</v>
      </c>
      <c r="C58">
        <v>8.4</v>
      </c>
      <c r="D58">
        <v>46.230769230769234</v>
      </c>
      <c r="E58" s="24">
        <v>0</v>
      </c>
      <c r="F58">
        <v>0</v>
      </c>
      <c r="G58" s="24">
        <v>0</v>
      </c>
      <c r="H58" s="24">
        <v>2260.5</v>
      </c>
    </row>
    <row r="59" spans="1:9">
      <c r="A59" t="str">
        <f>"ME"&amp;TEXT(ROW(CompList[[#This Row],[items]])-2,"00000")</f>
        <v>ME00057</v>
      </c>
      <c r="B59" t="s">
        <v>3357</v>
      </c>
      <c r="C59">
        <v>1092</v>
      </c>
      <c r="D59">
        <v>0</v>
      </c>
      <c r="E59" s="24">
        <v>0</v>
      </c>
      <c r="F59">
        <v>0</v>
      </c>
      <c r="G59" s="24">
        <v>0</v>
      </c>
      <c r="H59" s="24">
        <v>30000</v>
      </c>
    </row>
    <row r="60" spans="1:9">
      <c r="A60" t="str">
        <f>"ME"&amp;TEXT(ROW(CompList[[#This Row],[items]])-2,"00000")</f>
        <v>ME00058</v>
      </c>
      <c r="B60" t="s">
        <v>3358</v>
      </c>
      <c r="C60">
        <v>1092</v>
      </c>
      <c r="D60">
        <v>0</v>
      </c>
      <c r="E60" s="24">
        <v>0</v>
      </c>
      <c r="F60">
        <v>14400</v>
      </c>
      <c r="G60" s="24">
        <v>0</v>
      </c>
      <c r="H60" s="24">
        <v>86100</v>
      </c>
    </row>
    <row r="61" spans="1:9">
      <c r="A61" t="str">
        <f>"ME"&amp;TEXT(ROW(CompList[[#This Row],[items]])-2,"00000")</f>
        <v>ME00059</v>
      </c>
      <c r="B61" t="s">
        <v>87</v>
      </c>
      <c r="C61">
        <v>103.65925925925926</v>
      </c>
      <c r="D61">
        <v>55.723076923076924</v>
      </c>
      <c r="E61" s="24">
        <v>0</v>
      </c>
      <c r="F61">
        <v>27.076923076923077</v>
      </c>
      <c r="G61" s="24">
        <v>0</v>
      </c>
      <c r="H61" s="24">
        <v>4441</v>
      </c>
    </row>
    <row r="62" spans="1:9">
      <c r="A62" t="str">
        <f>"ME"&amp;TEXT(ROW(CompList[[#This Row],[items]])-2,"00000")</f>
        <v>ME00060</v>
      </c>
      <c r="B62" t="s">
        <v>3359</v>
      </c>
      <c r="C62">
        <v>0</v>
      </c>
      <c r="D62">
        <v>0</v>
      </c>
      <c r="E62" s="24">
        <v>0</v>
      </c>
      <c r="F62">
        <v>0</v>
      </c>
      <c r="G62" s="24">
        <v>0</v>
      </c>
      <c r="H62" s="24">
        <v>2000</v>
      </c>
    </row>
    <row r="63" spans="1:9">
      <c r="A63" t="str">
        <f>"ME"&amp;TEXT(ROW(CompList[[#This Row],[items]])-2,"00000")</f>
        <v>ME00061</v>
      </c>
      <c r="B63" t="s">
        <v>3360</v>
      </c>
      <c r="C63">
        <v>3.111111111111111E-2</v>
      </c>
      <c r="D63">
        <v>0</v>
      </c>
      <c r="E63" s="24">
        <v>0</v>
      </c>
      <c r="F63">
        <v>5.6615384615384616E-2</v>
      </c>
      <c r="G63" s="24">
        <v>0</v>
      </c>
      <c r="H63" s="24">
        <v>9.0500000000000007</v>
      </c>
      <c r="I63" t="s">
        <v>78</v>
      </c>
    </row>
    <row r="64" spans="1:9">
      <c r="A64" t="str">
        <f>"ME"&amp;TEXT(ROW(CompList[[#This Row],[items]])-2,"00000")</f>
        <v>ME00062</v>
      </c>
      <c r="B64" t="s">
        <v>3361</v>
      </c>
      <c r="C64">
        <v>0</v>
      </c>
      <c r="D64">
        <v>0</v>
      </c>
      <c r="E64" s="24">
        <v>0</v>
      </c>
      <c r="F64">
        <v>0</v>
      </c>
      <c r="G64" s="24">
        <v>0</v>
      </c>
      <c r="H64" s="24">
        <v>275544</v>
      </c>
    </row>
    <row r="65" spans="1:8">
      <c r="A65" t="str">
        <f>"ME"&amp;TEXT(ROW(CompList[[#This Row],[items]])-2,"00000")</f>
        <v>ME00063</v>
      </c>
      <c r="B65" t="s">
        <v>3362</v>
      </c>
      <c r="C65">
        <v>0</v>
      </c>
      <c r="D65">
        <v>0</v>
      </c>
      <c r="E65" s="24">
        <v>0</v>
      </c>
      <c r="F65">
        <v>0</v>
      </c>
      <c r="G65" s="24">
        <v>0</v>
      </c>
      <c r="H65" s="24">
        <v>7500</v>
      </c>
    </row>
    <row r="66" spans="1:8">
      <c r="A66" t="str">
        <f>"ME"&amp;TEXT(ROW(CompList[[#This Row],[items]])-2,"00000")</f>
        <v>ME00064</v>
      </c>
      <c r="B66" t="s">
        <v>3363</v>
      </c>
      <c r="C66">
        <v>18.911111111111111</v>
      </c>
      <c r="D66">
        <v>31.153846153846153</v>
      </c>
      <c r="E66" s="24">
        <v>0</v>
      </c>
      <c r="F66">
        <v>0</v>
      </c>
      <c r="G66" s="24">
        <v>0</v>
      </c>
      <c r="H66" s="24">
        <v>153</v>
      </c>
    </row>
    <row r="67" spans="1:8">
      <c r="A67" t="str">
        <f>"ME"&amp;TEXT(ROW(CompList[[#This Row],[items]])-2,"00000")</f>
        <v>ME00065</v>
      </c>
      <c r="B67" t="s">
        <v>3364</v>
      </c>
      <c r="C67">
        <v>18.911111111111111</v>
      </c>
      <c r="D67">
        <v>14.615384615384615</v>
      </c>
      <c r="E67" s="24">
        <v>0</v>
      </c>
      <c r="F67">
        <v>0</v>
      </c>
      <c r="G67" s="24">
        <v>0</v>
      </c>
      <c r="H67" s="24">
        <v>111.5</v>
      </c>
    </row>
    <row r="68" spans="1:8">
      <c r="A68" t="str">
        <f>"ME"&amp;TEXT(ROW(CompList[[#This Row],[items]])-2,"00000")</f>
        <v>ME00066</v>
      </c>
      <c r="B68" t="s">
        <v>98</v>
      </c>
      <c r="C68">
        <v>32.977777777777774</v>
      </c>
      <c r="D68">
        <v>38.46153846153846</v>
      </c>
      <c r="E68" s="24">
        <v>0</v>
      </c>
      <c r="F68">
        <v>369.23076923076923</v>
      </c>
      <c r="G68" s="24">
        <v>0</v>
      </c>
      <c r="H68" s="24">
        <v>21608.333333333336</v>
      </c>
    </row>
    <row r="69" spans="1:8">
      <c r="A69" t="str">
        <f>"ME"&amp;TEXT(ROW(CompList[[#This Row],[items]])-2,"00000")</f>
        <v>ME00067</v>
      </c>
      <c r="B69" t="s">
        <v>17</v>
      </c>
      <c r="C69">
        <v>96.688888888888883</v>
      </c>
      <c r="D69">
        <v>184.67692307692309</v>
      </c>
      <c r="E69" s="24">
        <v>0</v>
      </c>
      <c r="F69">
        <v>132.92307692307693</v>
      </c>
      <c r="G69" s="24">
        <v>0</v>
      </c>
      <c r="H69" s="24">
        <v>8758</v>
      </c>
    </row>
    <row r="70" spans="1:8">
      <c r="A70" t="str">
        <f>"ME"&amp;TEXT(ROW(CompList[[#This Row],[items]])-2,"00000")</f>
        <v>ME00068</v>
      </c>
      <c r="B70" t="s">
        <v>16</v>
      </c>
      <c r="C70">
        <v>37.833333333333336</v>
      </c>
      <c r="D70">
        <v>82.615384615384613</v>
      </c>
      <c r="E70" s="24">
        <v>0</v>
      </c>
      <c r="F70">
        <v>118.15384615384616</v>
      </c>
      <c r="G70" s="24">
        <v>0</v>
      </c>
      <c r="H70" s="24">
        <v>1307</v>
      </c>
    </row>
    <row r="71" spans="1:8">
      <c r="A71" t="str">
        <f>"ME"&amp;TEXT(ROW(CompList[[#This Row],[items]])-2,"00000")</f>
        <v>ME00069</v>
      </c>
      <c r="B71" s="6" t="s">
        <v>15</v>
      </c>
      <c r="C71">
        <v>10.822222222222223</v>
      </c>
      <c r="D71">
        <v>27.153846153846153</v>
      </c>
      <c r="E71" s="24">
        <v>0</v>
      </c>
      <c r="F71">
        <v>34.46153846153846</v>
      </c>
      <c r="G71" s="24">
        <v>0</v>
      </c>
      <c r="H71" s="24">
        <v>379</v>
      </c>
    </row>
    <row r="72" spans="1:8">
      <c r="A72" t="str">
        <f>"ME"&amp;TEXT(ROW(CompList[[#This Row],[items]])-2,"00000")</f>
        <v>ME00070</v>
      </c>
      <c r="B72" t="s">
        <v>2897</v>
      </c>
      <c r="C72">
        <v>6</v>
      </c>
      <c r="D72">
        <v>8</v>
      </c>
      <c r="E72" s="24">
        <v>0</v>
      </c>
      <c r="F72">
        <v>0</v>
      </c>
      <c r="G72" s="24">
        <v>0</v>
      </c>
      <c r="H72" s="24">
        <v>2500</v>
      </c>
    </row>
    <row r="73" spans="1:8">
      <c r="A73" t="str">
        <f>"ME"&amp;TEXT(ROW(CompList[[#This Row],[items]])-2,"00000")</f>
        <v>ME00071</v>
      </c>
      <c r="B73" t="s">
        <v>66</v>
      </c>
      <c r="C73">
        <v>0</v>
      </c>
      <c r="D73">
        <v>0</v>
      </c>
      <c r="E73" s="24">
        <v>0</v>
      </c>
      <c r="F73">
        <v>0</v>
      </c>
      <c r="G73" s="24">
        <v>0</v>
      </c>
      <c r="H73" s="24">
        <v>1684</v>
      </c>
    </row>
    <row r="74" spans="1:8">
      <c r="A74" t="str">
        <f>"ME"&amp;TEXT(ROW(CompList[[#This Row],[items]])-2,"00000")</f>
        <v>ME00072</v>
      </c>
      <c r="B74" t="s">
        <v>3365</v>
      </c>
      <c r="C74">
        <v>12.444444444444445</v>
      </c>
      <c r="D74">
        <v>5.384615384615385</v>
      </c>
      <c r="E74" s="24">
        <v>0</v>
      </c>
      <c r="F74">
        <v>0</v>
      </c>
      <c r="G74" s="24">
        <v>0</v>
      </c>
      <c r="H74" s="24">
        <v>18728.5</v>
      </c>
    </row>
    <row r="75" spans="1:8">
      <c r="A75" t="str">
        <f>"ME"&amp;TEXT(ROW(CompList[[#This Row],[items]])-2,"00000")</f>
        <v>ME00073</v>
      </c>
      <c r="B75" t="s">
        <v>63</v>
      </c>
      <c r="C75">
        <v>12.444444444444445</v>
      </c>
      <c r="D75">
        <v>5.384615384615385</v>
      </c>
      <c r="E75" s="24">
        <v>0</v>
      </c>
      <c r="F75">
        <v>0</v>
      </c>
      <c r="G75" s="24">
        <v>0</v>
      </c>
      <c r="H75" s="24">
        <v>11539.5</v>
      </c>
    </row>
    <row r="76" spans="1:8">
      <c r="A76" t="str">
        <f>"ME"&amp;TEXT(ROW(CompList[[#This Row],[items]])-2,"00000")</f>
        <v>ME00074</v>
      </c>
      <c r="B76" t="s">
        <v>64</v>
      </c>
      <c r="C76">
        <v>12.444444444444445</v>
      </c>
      <c r="D76">
        <v>15.384615384615385</v>
      </c>
      <c r="E76" s="24">
        <v>0</v>
      </c>
      <c r="F76">
        <v>0</v>
      </c>
      <c r="G76" s="24">
        <v>0</v>
      </c>
      <c r="H76" s="24">
        <v>0</v>
      </c>
    </row>
    <row r="77" spans="1:8">
      <c r="A77" t="str">
        <f>"ME"&amp;TEXT(ROW(CompList[[#This Row],[items]])-2,"00000")</f>
        <v>ME00075</v>
      </c>
      <c r="B77" t="s">
        <v>80</v>
      </c>
      <c r="C77">
        <v>3.8592592592592592</v>
      </c>
      <c r="D77">
        <v>7.5384615384615383</v>
      </c>
      <c r="E77" s="24">
        <v>0</v>
      </c>
      <c r="F77">
        <v>0</v>
      </c>
      <c r="G77" s="24">
        <v>0</v>
      </c>
      <c r="H77" s="24">
        <v>48.333333333333336</v>
      </c>
    </row>
    <row r="78" spans="1:8">
      <c r="A78" t="str">
        <f>"ME"&amp;TEXT(ROW(CompList[[#This Row],[items]])-2,"00000")</f>
        <v>ME00076</v>
      </c>
      <c r="B78" t="s">
        <v>3366</v>
      </c>
      <c r="C78">
        <v>0</v>
      </c>
      <c r="D78">
        <v>0</v>
      </c>
      <c r="E78" s="24">
        <v>0</v>
      </c>
      <c r="F78">
        <v>0</v>
      </c>
      <c r="G78" s="24">
        <v>0</v>
      </c>
      <c r="H78" s="24">
        <v>2222</v>
      </c>
    </row>
    <row r="79" spans="1:8">
      <c r="A79" t="str">
        <f>"ME"&amp;TEXT(ROW(CompList[[#This Row],[items]])-2,"00000")</f>
        <v>ME00077</v>
      </c>
      <c r="B79" t="s">
        <v>3367</v>
      </c>
      <c r="C79">
        <v>0</v>
      </c>
      <c r="D79">
        <v>0</v>
      </c>
      <c r="E79" s="24">
        <v>0</v>
      </c>
      <c r="F79">
        <v>0</v>
      </c>
      <c r="G79" s="24">
        <v>0</v>
      </c>
      <c r="H79" s="24">
        <v>3805</v>
      </c>
    </row>
    <row r="80" spans="1:8">
      <c r="A80" t="str">
        <f>"ME"&amp;TEXT(ROW(CompList[[#This Row],[items]])-2,"00000")</f>
        <v>ME00078</v>
      </c>
      <c r="B80" t="s">
        <v>2895</v>
      </c>
      <c r="C80">
        <v>19.722222222222221</v>
      </c>
      <c r="D80">
        <v>0</v>
      </c>
      <c r="E80" s="24">
        <v>0</v>
      </c>
      <c r="F80">
        <v>19.692307692307693</v>
      </c>
      <c r="G80" s="24">
        <v>0</v>
      </c>
      <c r="H80" s="24">
        <v>281959</v>
      </c>
    </row>
    <row r="81" spans="1:8">
      <c r="A81" t="str">
        <f>"ME"&amp;TEXT(ROW(CompList[[#This Row],[items]])-2,"00000")</f>
        <v>ME00079</v>
      </c>
      <c r="B81" t="s">
        <v>92</v>
      </c>
      <c r="C81">
        <v>19.722222222222221</v>
      </c>
      <c r="D81">
        <v>0</v>
      </c>
      <c r="E81" s="24">
        <v>0</v>
      </c>
      <c r="F81">
        <v>39.384615384615387</v>
      </c>
      <c r="G81" s="24">
        <v>0</v>
      </c>
      <c r="H81" s="24">
        <v>314929</v>
      </c>
    </row>
    <row r="82" spans="1:8">
      <c r="A82" t="str">
        <f>"ME"&amp;TEXT(ROW(CompList[[#This Row],[items]])-2,"00000")</f>
        <v>ME00080</v>
      </c>
      <c r="B82" t="s">
        <v>93</v>
      </c>
      <c r="C82">
        <v>32.644444444444446</v>
      </c>
      <c r="D82">
        <v>192.92307692307693</v>
      </c>
      <c r="E82" s="24">
        <v>0</v>
      </c>
      <c r="F82">
        <v>270.76923076923077</v>
      </c>
      <c r="G82" s="24">
        <v>0</v>
      </c>
      <c r="H82" s="24">
        <v>155028</v>
      </c>
    </row>
    <row r="83" spans="1:8">
      <c r="A83" t="str">
        <f>"ME"&amp;TEXT(ROW(CompList[[#This Row],[items]])-2,"00000")</f>
        <v>ME00081</v>
      </c>
      <c r="B83" t="s">
        <v>91</v>
      </c>
      <c r="C83">
        <v>0</v>
      </c>
      <c r="D83">
        <v>0</v>
      </c>
      <c r="E83" s="24">
        <v>0</v>
      </c>
      <c r="F83">
        <v>0</v>
      </c>
      <c r="G83" s="24">
        <v>0</v>
      </c>
      <c r="H83" s="24">
        <v>67500</v>
      </c>
    </row>
    <row r="84" spans="1:8">
      <c r="A84" t="str">
        <f>"ME"&amp;TEXT(ROW(CompList[[#This Row],[items]])-2,"00000")</f>
        <v>ME00082</v>
      </c>
      <c r="B84" t="s">
        <v>2894</v>
      </c>
      <c r="C84">
        <v>0</v>
      </c>
      <c r="D84">
        <v>0</v>
      </c>
      <c r="E84" s="24">
        <v>0</v>
      </c>
      <c r="F84">
        <v>0</v>
      </c>
      <c r="G84" s="24">
        <v>0</v>
      </c>
      <c r="H84" s="24">
        <v>16200</v>
      </c>
    </row>
    <row r="85" spans="1:8">
      <c r="A85" t="str">
        <f>"ME"&amp;TEXT(ROW(CompList[[#This Row],[items]])-2,"00000")</f>
        <v>ME00083</v>
      </c>
      <c r="B85" t="s">
        <v>3368</v>
      </c>
      <c r="C85">
        <v>8.0888888888888886</v>
      </c>
      <c r="D85">
        <v>0</v>
      </c>
      <c r="E85" s="24">
        <v>0</v>
      </c>
      <c r="F85">
        <v>36.92307692307692</v>
      </c>
      <c r="G85" s="24">
        <v>0</v>
      </c>
      <c r="H85" s="24">
        <v>15420</v>
      </c>
    </row>
    <row r="86" spans="1:8">
      <c r="A86" t="str">
        <f>"ME"&amp;TEXT(ROW(CompList[[#This Row],[items]])-2,"00000")</f>
        <v>ME00084</v>
      </c>
      <c r="B86" t="s">
        <v>3369</v>
      </c>
      <c r="C86">
        <v>12.444444444444445</v>
      </c>
      <c r="D86">
        <v>16.692307692307693</v>
      </c>
      <c r="E86" s="24">
        <v>0</v>
      </c>
      <c r="F86">
        <v>0</v>
      </c>
      <c r="G86" s="24">
        <v>0</v>
      </c>
      <c r="H86" s="24">
        <v>86741</v>
      </c>
    </row>
    <row r="87" spans="1:8">
      <c r="A87" t="str">
        <f>"ME"&amp;TEXT(ROW(CompList[[#This Row],[items]])-2,"00000")</f>
        <v>ME00085</v>
      </c>
      <c r="B87" t="s">
        <v>3370</v>
      </c>
      <c r="C87">
        <v>0</v>
      </c>
      <c r="D87">
        <v>0</v>
      </c>
      <c r="E87" s="24">
        <v>0</v>
      </c>
      <c r="F87">
        <v>29.53846153846154</v>
      </c>
      <c r="G87" s="24">
        <v>0</v>
      </c>
      <c r="H87" s="24">
        <v>50402</v>
      </c>
    </row>
    <row r="88" spans="1:8">
      <c r="A88" t="str">
        <f>"ME"&amp;TEXT(ROW(CompList[[#This Row],[items]])-2,"00000")</f>
        <v>ME00086</v>
      </c>
      <c r="B88" t="s">
        <v>3371</v>
      </c>
      <c r="C88">
        <v>32.355555555555554</v>
      </c>
      <c r="D88">
        <v>84.615384615384613</v>
      </c>
      <c r="E88" s="24">
        <v>0</v>
      </c>
      <c r="F88">
        <v>0</v>
      </c>
      <c r="G88" s="24">
        <v>0</v>
      </c>
      <c r="H88" s="24">
        <v>1355</v>
      </c>
    </row>
    <row r="89" spans="1:8">
      <c r="A89" t="str">
        <f>"ME"&amp;TEXT(ROW(CompList[[#This Row],[items]])-2,"00000")</f>
        <v>ME00087</v>
      </c>
      <c r="B89" t="s">
        <v>95</v>
      </c>
      <c r="C89">
        <v>15.555555555555555</v>
      </c>
      <c r="D89">
        <v>4842.3076923076924</v>
      </c>
      <c r="E89" s="24">
        <v>0</v>
      </c>
      <c r="F89">
        <v>160</v>
      </c>
      <c r="G89" s="24">
        <v>0</v>
      </c>
      <c r="H89" s="24">
        <v>0</v>
      </c>
    </row>
    <row r="90" spans="1:8">
      <c r="A90" t="str">
        <f>"ME"&amp;TEXT(ROW(CompList[[#This Row],[items]])-2,"00000")</f>
        <v>ME00088</v>
      </c>
      <c r="B90" t="s">
        <v>2888</v>
      </c>
      <c r="C90">
        <v>224</v>
      </c>
      <c r="D90">
        <v>0</v>
      </c>
      <c r="E90" s="24">
        <v>0</v>
      </c>
      <c r="F90">
        <v>0</v>
      </c>
      <c r="G90" s="24">
        <v>0</v>
      </c>
      <c r="H90" s="24">
        <v>20000</v>
      </c>
    </row>
    <row r="91" spans="1:8">
      <c r="A91" t="str">
        <f>"ME"&amp;TEXT(ROW(CompList[[#This Row],[items]])-2,"00000")</f>
        <v>ME00089</v>
      </c>
      <c r="B91" t="s">
        <v>3372</v>
      </c>
      <c r="C91">
        <v>0</v>
      </c>
      <c r="D91">
        <v>0</v>
      </c>
      <c r="E91" s="24">
        <v>0</v>
      </c>
      <c r="F91">
        <v>0</v>
      </c>
      <c r="G91" s="24">
        <v>0</v>
      </c>
      <c r="H91" s="24">
        <v>0</v>
      </c>
    </row>
    <row r="92" spans="1:8">
      <c r="A92" t="str">
        <f>"ME"&amp;TEXT(ROW(CompList[[#This Row],[items]])-2,"00000")</f>
        <v>ME00090</v>
      </c>
      <c r="B92" t="s">
        <v>3373</v>
      </c>
      <c r="C92">
        <v>728</v>
      </c>
      <c r="D92">
        <v>0</v>
      </c>
      <c r="E92" s="24">
        <v>0</v>
      </c>
      <c r="F92">
        <v>4800</v>
      </c>
      <c r="G92" s="24">
        <v>0</v>
      </c>
      <c r="H92" s="24">
        <v>32181</v>
      </c>
    </row>
    <row r="93" spans="1:8">
      <c r="A93" t="str">
        <f>"ME"&amp;TEXT(ROW(CompList[[#This Row],[items]])-2,"00000")</f>
        <v>ME00091</v>
      </c>
      <c r="B93" t="s">
        <v>3374</v>
      </c>
      <c r="C93">
        <v>728</v>
      </c>
      <c r="D93">
        <v>0</v>
      </c>
      <c r="E93" s="24">
        <v>0</v>
      </c>
      <c r="F93">
        <v>19200</v>
      </c>
      <c r="G93" s="24">
        <v>0</v>
      </c>
      <c r="H93" s="24">
        <v>274400</v>
      </c>
    </row>
    <row r="94" spans="1:8">
      <c r="A94" t="str">
        <f>"ME"&amp;TEXT(ROW(CompList[[#This Row],[items]])-2,"00000")</f>
        <v>ME00092</v>
      </c>
      <c r="B94" t="s">
        <v>3375</v>
      </c>
      <c r="C94">
        <v>0</v>
      </c>
      <c r="D94">
        <v>0</v>
      </c>
      <c r="E94" s="24">
        <v>0</v>
      </c>
      <c r="F94">
        <v>0</v>
      </c>
      <c r="G94" s="24">
        <v>0</v>
      </c>
      <c r="H94" s="24">
        <v>20000</v>
      </c>
    </row>
    <row r="95" spans="1:8">
      <c r="A95" t="str">
        <f>"ME"&amp;TEXT(ROW(CompList[[#This Row],[items]])-2,"00000")</f>
        <v>ME00093</v>
      </c>
      <c r="B95" t="s">
        <v>3376</v>
      </c>
      <c r="C95">
        <v>112</v>
      </c>
      <c r="D95">
        <v>0</v>
      </c>
      <c r="E95" s="24">
        <v>0</v>
      </c>
      <c r="F95">
        <v>0</v>
      </c>
      <c r="G95" s="24">
        <v>0</v>
      </c>
      <c r="H95" s="24">
        <v>6952</v>
      </c>
    </row>
    <row r="96" spans="1:8">
      <c r="A96" t="str">
        <f>"ME"&amp;TEXT(ROW(CompList[[#This Row],[items]])-2,"00000")</f>
        <v>ME00094</v>
      </c>
      <c r="B96" t="s">
        <v>3377</v>
      </c>
      <c r="C96">
        <v>0</v>
      </c>
      <c r="D96">
        <v>0</v>
      </c>
      <c r="E96" s="24">
        <v>0</v>
      </c>
      <c r="F96">
        <v>0</v>
      </c>
      <c r="G96" s="24">
        <v>0</v>
      </c>
      <c r="H96" s="24">
        <v>1000</v>
      </c>
    </row>
    <row r="97" spans="1:9">
      <c r="A97" t="str">
        <f>"ME"&amp;TEXT(ROW(CompList[[#This Row],[items]])-2,"00000")</f>
        <v>ME00095</v>
      </c>
      <c r="B97" t="s">
        <v>3378</v>
      </c>
      <c r="C97">
        <v>0</v>
      </c>
      <c r="D97">
        <v>0</v>
      </c>
      <c r="E97" s="24">
        <v>0</v>
      </c>
      <c r="F97">
        <v>0</v>
      </c>
      <c r="G97" s="24">
        <v>0</v>
      </c>
      <c r="H97" s="24">
        <v>1000</v>
      </c>
    </row>
    <row r="98" spans="1:9">
      <c r="A98" t="str">
        <f>"ME"&amp;TEXT(ROW(CompList[[#This Row],[items]])-2,"00000")</f>
        <v>ME00096</v>
      </c>
      <c r="B98" t="s">
        <v>3379</v>
      </c>
      <c r="C98">
        <v>0</v>
      </c>
      <c r="D98">
        <v>0</v>
      </c>
      <c r="E98" s="24">
        <v>0</v>
      </c>
      <c r="F98">
        <v>8000</v>
      </c>
      <c r="G98" s="24">
        <v>0</v>
      </c>
      <c r="H98" s="24">
        <v>231832</v>
      </c>
    </row>
    <row r="99" spans="1:9">
      <c r="A99" t="str">
        <f>"ME"&amp;TEXT(ROW(CompList[[#This Row],[items]])-2,"00000")</f>
        <v>ME00097</v>
      </c>
      <c r="B99" t="s">
        <v>99</v>
      </c>
      <c r="C99">
        <v>0</v>
      </c>
      <c r="D99">
        <v>0</v>
      </c>
      <c r="E99" s="24">
        <v>0</v>
      </c>
      <c r="F99">
        <v>0</v>
      </c>
      <c r="G99" s="24">
        <v>0</v>
      </c>
      <c r="H99" s="24">
        <v>85000</v>
      </c>
      <c r="I99" t="s">
        <v>85</v>
      </c>
    </row>
    <row r="100" spans="1:9">
      <c r="A100" t="str">
        <f>"ME"&amp;TEXT(ROW(CompList[[#This Row],[items]])-2,"00000")</f>
        <v>ME00098</v>
      </c>
      <c r="B100" t="s">
        <v>18</v>
      </c>
      <c r="C100">
        <v>1.2444444444444445</v>
      </c>
      <c r="D100">
        <v>6.4615384615384617</v>
      </c>
      <c r="E100" s="24">
        <v>0</v>
      </c>
      <c r="F100">
        <v>0</v>
      </c>
      <c r="G100" s="24">
        <v>0</v>
      </c>
      <c r="H100" s="24">
        <v>796.5</v>
      </c>
    </row>
    <row r="101" spans="1:9">
      <c r="A101" t="str">
        <f>"ME"&amp;TEXT(ROW(CompList[[#This Row],[items]])-2,"00000")</f>
        <v>ME00099</v>
      </c>
      <c r="B101" t="s">
        <v>3380</v>
      </c>
      <c r="C101">
        <v>1.2444444444444445</v>
      </c>
      <c r="D101">
        <v>3.4615384615384617</v>
      </c>
      <c r="E101" s="24">
        <v>0</v>
      </c>
      <c r="F101">
        <v>0.76923076923076927</v>
      </c>
      <c r="G101" s="24">
        <v>0</v>
      </c>
      <c r="H101" s="24">
        <v>925.125</v>
      </c>
      <c r="I101" t="s">
        <v>60</v>
      </c>
    </row>
    <row r="102" spans="1:9">
      <c r="A102" t="str">
        <f>"ME"&amp;TEXT(ROW(CompList[[#This Row],[items]])-2,"00000")</f>
        <v>ME00100</v>
      </c>
      <c r="B102" t="s">
        <v>3381</v>
      </c>
      <c r="C102">
        <v>24.266666666666666</v>
      </c>
      <c r="D102">
        <v>9.2307692307692299</v>
      </c>
      <c r="E102" s="24">
        <v>0</v>
      </c>
      <c r="F102">
        <v>14.76923076923077</v>
      </c>
      <c r="G102" s="24">
        <v>0</v>
      </c>
      <c r="H102" s="24">
        <v>19906.5</v>
      </c>
    </row>
    <row r="103" spans="1:9">
      <c r="A103" t="str">
        <f>"ME"&amp;TEXT(ROW(CompList[[#This Row],[items]])-2,"00000")</f>
        <v>ME00101</v>
      </c>
      <c r="B103" t="s">
        <v>3382</v>
      </c>
      <c r="C103">
        <v>58.488888888888887</v>
      </c>
      <c r="D103">
        <v>96.656410256410254</v>
      </c>
      <c r="E103" s="24">
        <v>0</v>
      </c>
      <c r="F103">
        <v>150.15384615384616</v>
      </c>
      <c r="G103" s="24">
        <v>0</v>
      </c>
      <c r="H103" s="24">
        <v>6328</v>
      </c>
    </row>
    <row r="104" spans="1:9">
      <c r="A104" t="str">
        <f>"ME"&amp;TEXT(ROW(CompList[[#This Row],[items]])-2,"00000")</f>
        <v>ME00102</v>
      </c>
      <c r="B104" t="s">
        <v>3383</v>
      </c>
      <c r="C104">
        <v>0</v>
      </c>
      <c r="D104">
        <v>0</v>
      </c>
      <c r="E104" s="24">
        <v>0</v>
      </c>
      <c r="F104">
        <v>0</v>
      </c>
      <c r="G104" s="24">
        <v>0</v>
      </c>
      <c r="H104" s="24">
        <v>0</v>
      </c>
    </row>
    <row r="105" spans="1:9">
      <c r="A105" t="str">
        <f>"ME"&amp;TEXT(ROW(CompList[[#This Row],[items]])-2,"00000")</f>
        <v>ME00103</v>
      </c>
      <c r="B105" t="s">
        <v>3384</v>
      </c>
      <c r="C105">
        <v>17.422222222222221</v>
      </c>
      <c r="D105">
        <v>51.025641025641029</v>
      </c>
      <c r="E105" s="24">
        <v>0</v>
      </c>
      <c r="F105">
        <v>1.641025641025641</v>
      </c>
      <c r="G105" s="24">
        <v>0</v>
      </c>
      <c r="H105" s="24">
        <v>799.66666666666663</v>
      </c>
    </row>
    <row r="106" spans="1:9">
      <c r="A106" t="str">
        <f>"ME"&amp;TEXT(ROW(CompList[[#This Row],[items]])-2,"00000")</f>
        <v>ME00104</v>
      </c>
      <c r="B106" t="s">
        <v>3385</v>
      </c>
      <c r="C106">
        <v>7.4666666666666668</v>
      </c>
      <c r="D106">
        <v>24.615384615384617</v>
      </c>
      <c r="E106" s="24">
        <v>0</v>
      </c>
      <c r="F106">
        <v>4.9230769230769234</v>
      </c>
      <c r="G106" s="24">
        <v>0</v>
      </c>
      <c r="H106" s="24">
        <v>796</v>
      </c>
    </row>
    <row r="107" spans="1:9">
      <c r="A107" t="str">
        <f>"ME"&amp;TEXT(ROW(CompList[[#This Row],[items]])-2,"00000")</f>
        <v>ME00105</v>
      </c>
      <c r="B107" t="s">
        <v>3386</v>
      </c>
      <c r="C107">
        <v>26.133333333333333</v>
      </c>
      <c r="D107">
        <v>87.230769230769226</v>
      </c>
      <c r="E107" s="24">
        <v>0</v>
      </c>
      <c r="F107">
        <v>0</v>
      </c>
      <c r="G107" s="24">
        <v>0</v>
      </c>
      <c r="H107" s="24">
        <v>705</v>
      </c>
    </row>
    <row r="108" spans="1:9">
      <c r="A108" t="str">
        <f>"ME"&amp;TEXT(ROW(CompList[[#This Row],[items]])-2,"00000")</f>
        <v>ME00106</v>
      </c>
      <c r="B108" t="s">
        <v>3387</v>
      </c>
      <c r="C108">
        <v>8.0888888888888886</v>
      </c>
      <c r="D108">
        <v>2.6923076923076925</v>
      </c>
      <c r="E108" s="24">
        <v>0</v>
      </c>
      <c r="F108">
        <v>0</v>
      </c>
      <c r="G108" s="24">
        <v>0</v>
      </c>
      <c r="H108" s="24">
        <v>4705</v>
      </c>
    </row>
    <row r="109" spans="1:9">
      <c r="A109" t="str">
        <f>"ME"&amp;TEXT(ROW(CompList[[#This Row],[items]])-2,"00000")</f>
        <v>ME00107</v>
      </c>
      <c r="B109" t="s">
        <v>3388</v>
      </c>
      <c r="C109">
        <v>0</v>
      </c>
      <c r="D109">
        <v>0</v>
      </c>
      <c r="E109" s="24">
        <v>0</v>
      </c>
      <c r="F109">
        <v>0</v>
      </c>
      <c r="G109" s="24">
        <v>0</v>
      </c>
      <c r="H109" s="24">
        <v>5600</v>
      </c>
    </row>
    <row r="110" spans="1:9">
      <c r="A110" t="str">
        <f>"ME"&amp;TEXT(ROW(CompList[[#This Row],[items]])-2,"00000")</f>
        <v>ME00108</v>
      </c>
      <c r="B110" t="s">
        <v>3389</v>
      </c>
      <c r="C110">
        <v>0.62222222222222223</v>
      </c>
      <c r="D110">
        <v>2.3076923076923075</v>
      </c>
      <c r="E110" s="24">
        <v>0</v>
      </c>
      <c r="F110">
        <v>0</v>
      </c>
      <c r="G110" s="24">
        <v>0</v>
      </c>
      <c r="H110" s="24">
        <v>352</v>
      </c>
    </row>
    <row r="111" spans="1:9">
      <c r="A111" t="str">
        <f>"ME"&amp;TEXT(ROW(CompList[[#This Row],[items]])-2,"00000")</f>
        <v>ME00109</v>
      </c>
      <c r="B111" t="s">
        <v>3390</v>
      </c>
      <c r="C111">
        <v>0</v>
      </c>
      <c r="D111">
        <v>0</v>
      </c>
      <c r="E111" s="24">
        <v>0</v>
      </c>
      <c r="F111">
        <v>0</v>
      </c>
      <c r="G111" s="24">
        <v>0</v>
      </c>
      <c r="H111" s="24">
        <v>5600</v>
      </c>
    </row>
    <row r="112" spans="1:9">
      <c r="A112" t="str">
        <f>"ME"&amp;TEXT(ROW(CompList[[#This Row],[items]])-2,"00000")</f>
        <v>ME00110</v>
      </c>
      <c r="B112" t="s">
        <v>3391</v>
      </c>
      <c r="C112">
        <v>8.0888888888888886</v>
      </c>
      <c r="D112">
        <v>1.5384615384615385</v>
      </c>
      <c r="E112" s="24">
        <v>0</v>
      </c>
      <c r="F112">
        <v>0</v>
      </c>
      <c r="G112" s="24">
        <v>0</v>
      </c>
      <c r="H112" s="24">
        <v>1456</v>
      </c>
    </row>
    <row r="113" spans="1:9" ht="28.7">
      <c r="A113" t="str">
        <f>"ME"&amp;TEXT(ROW(CompList[[#This Row],[items]])-2,"00000")</f>
        <v>ME00111</v>
      </c>
      <c r="B113" t="s">
        <v>32</v>
      </c>
      <c r="C113">
        <v>1.2444444444444445</v>
      </c>
      <c r="D113">
        <v>2.3846153846153846</v>
      </c>
      <c r="E113" s="24">
        <v>0</v>
      </c>
      <c r="F113">
        <v>0</v>
      </c>
      <c r="G113" s="24">
        <v>0</v>
      </c>
      <c r="H113" s="24">
        <v>92.59375</v>
      </c>
      <c r="I113" s="1" t="s">
        <v>49</v>
      </c>
    </row>
    <row r="114" spans="1:9">
      <c r="A114" t="str">
        <f>"ME"&amp;TEXT(ROW(CompList[[#This Row],[items]])-2,"00000")</f>
        <v>ME00112</v>
      </c>
      <c r="B114" t="s">
        <v>3392</v>
      </c>
      <c r="C114">
        <v>1.2444444444444445</v>
      </c>
      <c r="D114">
        <v>2.3846153846153846</v>
      </c>
      <c r="E114" s="24">
        <v>0</v>
      </c>
      <c r="F114">
        <v>0</v>
      </c>
      <c r="G114" s="24">
        <v>0</v>
      </c>
      <c r="H114" s="24">
        <v>374.5</v>
      </c>
    </row>
    <row r="115" spans="1:9">
      <c r="A115" t="str">
        <f>"ME"&amp;TEXT(ROW(CompList[[#This Row],[items]])-2,"00000")</f>
        <v>ME00113</v>
      </c>
      <c r="B115" t="s">
        <v>2889</v>
      </c>
      <c r="C115">
        <v>128.88888888888889</v>
      </c>
      <c r="D115">
        <v>734.61538461538464</v>
      </c>
      <c r="E115" s="24">
        <v>0</v>
      </c>
      <c r="F115">
        <v>0</v>
      </c>
      <c r="G115" s="24">
        <v>0</v>
      </c>
      <c r="H115" s="24">
        <v>10000</v>
      </c>
    </row>
    <row r="116" spans="1:9">
      <c r="A116" t="str">
        <f>"ME"&amp;TEXT(ROW(CompList[[#This Row],[items]])-2,"00000")</f>
        <v>ME00114</v>
      </c>
      <c r="B116" t="s">
        <v>53</v>
      </c>
      <c r="C116">
        <v>31.111111111111111</v>
      </c>
      <c r="D116">
        <v>76.92307692307692</v>
      </c>
      <c r="E116" s="24">
        <v>0</v>
      </c>
      <c r="F116">
        <v>0</v>
      </c>
      <c r="G116" s="24">
        <v>0</v>
      </c>
      <c r="H116" s="24">
        <v>0</v>
      </c>
      <c r="I116" t="s">
        <v>54</v>
      </c>
    </row>
    <row r="117" spans="1:9">
      <c r="A117" t="str">
        <f>"ME"&amp;TEXT(ROW(CompList[[#This Row],[items]])-2,"00000")</f>
        <v>ME00115</v>
      </c>
      <c r="B117" t="s">
        <v>65</v>
      </c>
      <c r="C117">
        <v>25.633333333333333</v>
      </c>
      <c r="D117">
        <v>78.592307692307699</v>
      </c>
      <c r="E117" s="24">
        <v>0</v>
      </c>
      <c r="F117">
        <v>58.46153846153846</v>
      </c>
      <c r="G117" s="24">
        <v>0</v>
      </c>
      <c r="H117" s="24">
        <v>1887</v>
      </c>
    </row>
    <row r="118" spans="1:9">
      <c r="A118" t="str">
        <f>"ME"&amp;TEXT(ROW(CompList[[#This Row],[items]])-2,"00000")</f>
        <v>ME00116</v>
      </c>
      <c r="B118" t="s">
        <v>86</v>
      </c>
      <c r="C118">
        <v>25.633333333333333</v>
      </c>
      <c r="D118">
        <v>85.384615384615387</v>
      </c>
      <c r="E118" s="24">
        <v>0</v>
      </c>
      <c r="F118">
        <v>88.615384615384613</v>
      </c>
      <c r="G118" s="24">
        <v>0</v>
      </c>
      <c r="H118" s="24">
        <v>10991</v>
      </c>
    </row>
    <row r="119" spans="1:9">
      <c r="A119" t="str">
        <f>"ME"&amp;TEXT(ROW(CompList[[#This Row],[items]])-2,"00000")</f>
        <v>ME00117</v>
      </c>
      <c r="B119" t="s">
        <v>2887</v>
      </c>
      <c r="C119">
        <v>4.916666666666667</v>
      </c>
      <c r="D119">
        <v>16.153846153846153</v>
      </c>
      <c r="E119" s="24">
        <v>0</v>
      </c>
      <c r="F119">
        <v>82.461538461538467</v>
      </c>
      <c r="G119" s="24">
        <v>0</v>
      </c>
      <c r="H119" s="24">
        <v>1603</v>
      </c>
    </row>
    <row r="120" spans="1:9">
      <c r="A120" t="str">
        <f>"ME"&amp;TEXT(ROW(CompList[[#This Row],[items]])-2,"00000")</f>
        <v>ME00118</v>
      </c>
      <c r="B120" t="s">
        <v>3393</v>
      </c>
      <c r="C120">
        <v>0.12444444444444444</v>
      </c>
      <c r="D120">
        <v>0.6012991452991453</v>
      </c>
      <c r="E120" s="24">
        <v>0</v>
      </c>
      <c r="F120">
        <v>0.4382905982905983</v>
      </c>
      <c r="G120" s="24">
        <v>0</v>
      </c>
      <c r="H120" s="24">
        <v>116.2</v>
      </c>
    </row>
    <row r="121" spans="1:9">
      <c r="A121" t="str">
        <f>"ME"&amp;TEXT(ROW(CompList[[#This Row],[items]])-2,"00000")</f>
        <v>ME00119</v>
      </c>
      <c r="B121" t="s">
        <v>3394</v>
      </c>
      <c r="C121">
        <v>0</v>
      </c>
      <c r="D121">
        <v>0</v>
      </c>
      <c r="E121" s="24">
        <v>0</v>
      </c>
      <c r="F121">
        <v>0</v>
      </c>
      <c r="G121" s="24">
        <v>0</v>
      </c>
      <c r="H121" s="24">
        <v>2500</v>
      </c>
    </row>
    <row r="122" spans="1:9">
      <c r="A122" t="str">
        <f>"ME"&amp;TEXT(ROW(CompList[[#This Row],[items]])-2,"00000")</f>
        <v>ME00120</v>
      </c>
      <c r="B122" t="s">
        <v>71</v>
      </c>
      <c r="C122">
        <v>18.855555555555554</v>
      </c>
      <c r="D122">
        <v>10.615384615384615</v>
      </c>
      <c r="E122" s="24">
        <v>0</v>
      </c>
      <c r="F122">
        <v>0</v>
      </c>
      <c r="G122" s="24">
        <v>0</v>
      </c>
      <c r="H122" s="24">
        <v>21832.5</v>
      </c>
    </row>
    <row r="123" spans="1:9">
      <c r="A123" t="str">
        <f>"ME"&amp;TEXT(ROW(CompList[[#This Row],[items]])-2,"00000")</f>
        <v>ME00121</v>
      </c>
      <c r="B123" t="s">
        <v>3395</v>
      </c>
      <c r="C123">
        <v>7.0944444444444441</v>
      </c>
      <c r="D123">
        <v>8</v>
      </c>
      <c r="E123" s="24">
        <v>0</v>
      </c>
      <c r="F123">
        <v>0</v>
      </c>
      <c r="G123" s="24">
        <v>0</v>
      </c>
      <c r="H123" s="24">
        <v>1619</v>
      </c>
    </row>
    <row r="124" spans="1:9">
      <c r="A124" t="str">
        <f>"ME"&amp;TEXT(ROW(CompList[[#This Row],[items]])-2,"00000")</f>
        <v>ME00122</v>
      </c>
      <c r="B124" t="s">
        <v>3396</v>
      </c>
      <c r="C124">
        <v>2.2388888888888889</v>
      </c>
      <c r="D124">
        <v>1.2923076923076924</v>
      </c>
      <c r="E124" s="24">
        <v>0</v>
      </c>
      <c r="F124">
        <v>0</v>
      </c>
      <c r="G124" s="24">
        <v>0</v>
      </c>
      <c r="H124" s="24">
        <v>74.650000000000006</v>
      </c>
    </row>
    <row r="125" spans="1:9">
      <c r="A125" t="str">
        <f>"ME"&amp;TEXT(ROW(CompList[[#This Row],[items]])-2,"00000")</f>
        <v>ME00123</v>
      </c>
      <c r="B125" t="s">
        <v>3397</v>
      </c>
      <c r="C125">
        <v>8.0888888888888886</v>
      </c>
      <c r="D125">
        <v>71.538461538461533</v>
      </c>
      <c r="E125" s="24">
        <v>0</v>
      </c>
      <c r="F125">
        <v>0</v>
      </c>
      <c r="G125" s="24">
        <v>0</v>
      </c>
      <c r="H125" s="24">
        <v>3829</v>
      </c>
    </row>
    <row r="126" spans="1:9">
      <c r="A126" t="str">
        <f>"ME"&amp;TEXT(ROW(CompList[[#This Row],[items]])-2,"00000")</f>
        <v>ME00124</v>
      </c>
      <c r="B126" t="s">
        <v>3398</v>
      </c>
      <c r="C126">
        <v>9.7703703703703706</v>
      </c>
      <c r="D126">
        <v>11.461538461538462</v>
      </c>
      <c r="E126" s="24">
        <v>0</v>
      </c>
      <c r="F126">
        <v>0</v>
      </c>
      <c r="G126" s="24">
        <v>0</v>
      </c>
      <c r="H126" s="24">
        <v>946</v>
      </c>
      <c r="I126" t="s">
        <v>68</v>
      </c>
    </row>
    <row r="127" spans="1:9">
      <c r="A127" t="str">
        <f>"ME"&amp;TEXT(ROW(CompList[[#This Row],[items]])-2,"00000")</f>
        <v>ME00125</v>
      </c>
      <c r="B127" t="s">
        <v>3399</v>
      </c>
      <c r="C127">
        <v>2.0777777777777779</v>
      </c>
      <c r="D127">
        <v>2.7230769230769232</v>
      </c>
      <c r="E127" s="24">
        <v>0</v>
      </c>
      <c r="F127">
        <v>0</v>
      </c>
      <c r="G127" s="24">
        <v>0</v>
      </c>
      <c r="H127" s="24">
        <v>201.16666666666666</v>
      </c>
    </row>
    <row r="128" spans="1:9">
      <c r="A128" t="str">
        <f>"ME"&amp;TEXT(ROW(CompList[[#This Row],[items]])-2,"00000")</f>
        <v>ME00126</v>
      </c>
      <c r="B128" t="s">
        <v>13</v>
      </c>
      <c r="C128">
        <v>7.0314814814814817</v>
      </c>
      <c r="D128">
        <v>10.846153846153847</v>
      </c>
      <c r="E128" s="24">
        <v>0</v>
      </c>
      <c r="F128">
        <v>0</v>
      </c>
      <c r="G128" s="24">
        <v>0</v>
      </c>
      <c r="H128" s="24">
        <v>1314</v>
      </c>
    </row>
    <row r="129" spans="1:9">
      <c r="A129" t="str">
        <f>"ME"&amp;TEXT(ROW(CompList[[#This Row],[items]])-2,"00000")</f>
        <v>ME00127</v>
      </c>
      <c r="B129" t="s">
        <v>3400</v>
      </c>
      <c r="C129">
        <v>7.0305555555555559</v>
      </c>
      <c r="D129">
        <v>10.846153846153847</v>
      </c>
      <c r="E129" s="24">
        <v>0</v>
      </c>
      <c r="F129">
        <v>0</v>
      </c>
      <c r="G129" s="24">
        <v>0</v>
      </c>
      <c r="H129" s="24">
        <v>1314</v>
      </c>
    </row>
    <row r="130" spans="1:9">
      <c r="A130" t="str">
        <f>"ME"&amp;TEXT(ROW(CompList[[#This Row],[items]])-2,"00000")</f>
        <v>ME00128</v>
      </c>
      <c r="B130" t="s">
        <v>3401</v>
      </c>
      <c r="C130">
        <v>0</v>
      </c>
      <c r="D130">
        <v>0</v>
      </c>
      <c r="E130" s="24">
        <v>0</v>
      </c>
      <c r="F130">
        <v>0</v>
      </c>
      <c r="G130" s="24">
        <v>0</v>
      </c>
      <c r="H130" s="24">
        <v>11818</v>
      </c>
    </row>
    <row r="131" spans="1:9">
      <c r="A131" t="str">
        <f>"ME"&amp;TEXT(ROW(CompList[[#This Row],[items]])-2,"00000")</f>
        <v>ME00129</v>
      </c>
      <c r="B131" t="s">
        <v>3402</v>
      </c>
      <c r="C131">
        <v>0</v>
      </c>
      <c r="D131">
        <v>0</v>
      </c>
      <c r="E131" s="24">
        <v>0</v>
      </c>
      <c r="F131">
        <v>0</v>
      </c>
      <c r="G131" s="24">
        <v>0</v>
      </c>
      <c r="H131" s="24">
        <v>11491</v>
      </c>
    </row>
    <row r="132" spans="1:9">
      <c r="A132" t="str">
        <f>"ME"&amp;TEXT(ROW(CompList[[#This Row],[items]])-2,"00000")</f>
        <v>ME00130</v>
      </c>
      <c r="B132" t="s">
        <v>3403</v>
      </c>
      <c r="C132">
        <v>0</v>
      </c>
      <c r="D132">
        <v>0</v>
      </c>
      <c r="E132" s="24">
        <v>0</v>
      </c>
      <c r="F132">
        <v>0</v>
      </c>
      <c r="G132" s="24">
        <v>0</v>
      </c>
      <c r="H132" s="24">
        <v>1921</v>
      </c>
    </row>
    <row r="133" spans="1:9">
      <c r="A133" t="str">
        <f>"ME"&amp;TEXT(ROW(CompList[[#This Row],[items]])-2,"00000")</f>
        <v>ME00131</v>
      </c>
      <c r="B133" t="s">
        <v>3404</v>
      </c>
      <c r="C133">
        <v>0</v>
      </c>
      <c r="D133">
        <v>0</v>
      </c>
      <c r="E133" s="24">
        <v>0</v>
      </c>
      <c r="F133">
        <v>0</v>
      </c>
      <c r="G133" s="24">
        <v>0</v>
      </c>
      <c r="H133" s="24">
        <v>6010</v>
      </c>
    </row>
    <row r="134" spans="1:9">
      <c r="A134" t="str">
        <f>"ME"&amp;TEXT(ROW(CompList[[#This Row],[items]])-2,"00000")</f>
        <v>ME00132</v>
      </c>
      <c r="B134" t="s">
        <v>3405</v>
      </c>
      <c r="C134">
        <v>0</v>
      </c>
      <c r="D134">
        <v>0</v>
      </c>
      <c r="E134" s="24">
        <v>0</v>
      </c>
      <c r="F134">
        <v>0</v>
      </c>
      <c r="G134" s="24">
        <v>0</v>
      </c>
      <c r="H134" s="24">
        <v>6010</v>
      </c>
      <c r="I134" t="s">
        <v>61</v>
      </c>
    </row>
    <row r="135" spans="1:9">
      <c r="A135" t="str">
        <f>"ME"&amp;TEXT(ROW(CompList[[#This Row],[items]])-2,"00000")</f>
        <v>ME00133</v>
      </c>
      <c r="B135" t="s">
        <v>3406</v>
      </c>
      <c r="C135">
        <v>0</v>
      </c>
      <c r="D135">
        <v>0</v>
      </c>
      <c r="E135" s="24">
        <v>0</v>
      </c>
      <c r="F135">
        <v>0</v>
      </c>
      <c r="G135" s="24">
        <v>0</v>
      </c>
      <c r="H135" s="24">
        <v>2169</v>
      </c>
    </row>
    <row r="136" spans="1:9">
      <c r="A136" t="str">
        <f>"ME"&amp;TEXT(ROW(CompList[[#This Row],[items]])-2,"00000")</f>
        <v>ME00134</v>
      </c>
      <c r="B136" t="s">
        <v>3407</v>
      </c>
      <c r="C136">
        <v>0</v>
      </c>
      <c r="D136">
        <v>0</v>
      </c>
      <c r="E136" s="24">
        <v>0</v>
      </c>
      <c r="F136">
        <v>0</v>
      </c>
      <c r="G136" s="24">
        <v>0</v>
      </c>
      <c r="H136" s="24">
        <v>2169</v>
      </c>
    </row>
    <row r="137" spans="1:9">
      <c r="A137" t="str">
        <f>"ME"&amp;TEXT(ROW(CompList[[#This Row],[items]])-2,"00000")</f>
        <v>ME00135</v>
      </c>
      <c r="B137" t="s">
        <v>3408</v>
      </c>
      <c r="C137">
        <v>0</v>
      </c>
      <c r="D137">
        <v>0</v>
      </c>
      <c r="E137" s="24">
        <v>0</v>
      </c>
      <c r="F137">
        <v>0</v>
      </c>
      <c r="G137" s="24">
        <v>0</v>
      </c>
      <c r="H137" s="24">
        <v>2169</v>
      </c>
      <c r="I137" t="s">
        <v>61</v>
      </c>
    </row>
    <row r="138" spans="1:9">
      <c r="A138" t="str">
        <f>"ME"&amp;TEXT(ROW(CompList[[#This Row],[items]])-2,"00000")</f>
        <v>ME00136</v>
      </c>
      <c r="B138" t="s">
        <v>3409</v>
      </c>
      <c r="C138">
        <v>0</v>
      </c>
      <c r="D138">
        <v>0</v>
      </c>
      <c r="E138" s="24">
        <v>0</v>
      </c>
      <c r="F138">
        <v>0</v>
      </c>
      <c r="G138" s="24">
        <v>0</v>
      </c>
      <c r="H138" s="24">
        <v>9500</v>
      </c>
    </row>
    <row r="139" spans="1:9">
      <c r="A139" t="str">
        <f>"ME"&amp;TEXT(ROW(CompList[[#This Row],[items]])-2,"00000")</f>
        <v>ME00137</v>
      </c>
      <c r="B139" t="s">
        <v>77</v>
      </c>
      <c r="C139">
        <v>47.411111111111111</v>
      </c>
      <c r="D139">
        <v>26.153846153846153</v>
      </c>
      <c r="E139" s="24">
        <v>0</v>
      </c>
      <c r="F139">
        <v>46.769230769230766</v>
      </c>
      <c r="G139" s="24">
        <v>0</v>
      </c>
      <c r="H139" s="24">
        <v>13098</v>
      </c>
      <c r="I139" t="s">
        <v>76</v>
      </c>
    </row>
    <row r="140" spans="1:9">
      <c r="A140" t="str">
        <f>"ME"&amp;TEXT(ROW(CompList[[#This Row],[items]])-2,"00000")</f>
        <v>ME00138</v>
      </c>
      <c r="B140" t="s">
        <v>3410</v>
      </c>
      <c r="C140">
        <v>4.3555555555555552</v>
      </c>
      <c r="D140">
        <v>1.9230769230769231</v>
      </c>
      <c r="E140" s="24">
        <v>0</v>
      </c>
      <c r="F140">
        <v>25.384615384615383</v>
      </c>
      <c r="G140" s="24">
        <v>0</v>
      </c>
      <c r="H140" s="24">
        <v>4507</v>
      </c>
    </row>
    <row r="141" spans="1:9">
      <c r="A141" t="str">
        <f>"ME"&amp;TEXT(ROW(CompList[[#This Row],[items]])-2,"00000")</f>
        <v>ME00139</v>
      </c>
      <c r="B141" t="s">
        <v>3411</v>
      </c>
      <c r="C141">
        <v>8.0888888888888886</v>
      </c>
      <c r="D141">
        <v>44.615384615384613</v>
      </c>
      <c r="E141" s="24">
        <v>0</v>
      </c>
      <c r="F141">
        <v>147.69230769230768</v>
      </c>
      <c r="G141" s="24">
        <v>0</v>
      </c>
      <c r="H141" s="24">
        <v>100244</v>
      </c>
    </row>
    <row r="142" spans="1:9">
      <c r="A142" t="str">
        <f>"ME"&amp;TEXT(ROW(CompList[[#This Row],[items]])-2,"00000")</f>
        <v>ME00140</v>
      </c>
      <c r="B142" t="s">
        <v>3412</v>
      </c>
      <c r="C142">
        <v>8.0888888888888886</v>
      </c>
      <c r="D142">
        <v>44.615384615384613</v>
      </c>
      <c r="E142" s="24">
        <v>0</v>
      </c>
      <c r="F142">
        <v>147.69230769230768</v>
      </c>
      <c r="G142" s="24">
        <v>0</v>
      </c>
      <c r="H142" s="24">
        <v>68824</v>
      </c>
    </row>
    <row r="143" spans="1:9">
      <c r="A143" t="str">
        <f>"ME"&amp;TEXT(ROW(CompList[[#This Row],[items]])-2,"00000")</f>
        <v>ME00141</v>
      </c>
      <c r="B143" t="s">
        <v>3413</v>
      </c>
      <c r="C143">
        <v>0</v>
      </c>
      <c r="D143">
        <v>0</v>
      </c>
      <c r="E143" s="24">
        <v>0</v>
      </c>
      <c r="F143">
        <v>0</v>
      </c>
      <c r="G143" s="24">
        <v>0</v>
      </c>
      <c r="H143" s="24">
        <v>11270</v>
      </c>
    </row>
    <row r="144" spans="1:9">
      <c r="A144" t="str">
        <f>"ME"&amp;TEXT(ROW(CompList[[#This Row],[items]])-2,"00000")</f>
        <v>ME00142</v>
      </c>
      <c r="B144" t="s">
        <v>9</v>
      </c>
      <c r="C144">
        <v>0.81111111111111112</v>
      </c>
      <c r="D144">
        <v>2</v>
      </c>
      <c r="E144" s="24">
        <v>0</v>
      </c>
      <c r="F144">
        <v>0</v>
      </c>
      <c r="G144" s="24">
        <v>0</v>
      </c>
      <c r="H144" s="24">
        <v>159</v>
      </c>
      <c r="I144" t="s">
        <v>47</v>
      </c>
    </row>
    <row r="145" spans="1:9">
      <c r="A145" t="str">
        <f>"ME"&amp;TEXT(ROW(CompList[[#This Row],[items]])-2,"00000")</f>
        <v>ME00143</v>
      </c>
      <c r="B145" t="s">
        <v>188</v>
      </c>
      <c r="C145">
        <v>2.7388888888888889</v>
      </c>
      <c r="D145">
        <v>4</v>
      </c>
      <c r="E145" s="24">
        <v>0</v>
      </c>
      <c r="F145">
        <v>0</v>
      </c>
      <c r="G145" s="24">
        <v>0</v>
      </c>
      <c r="H145" s="24">
        <v>458</v>
      </c>
    </row>
    <row r="146" spans="1:9">
      <c r="A146" t="str">
        <f>"ME"&amp;TEXT(ROW(CompList[[#This Row],[items]])-2,"00000")</f>
        <v>ME00144</v>
      </c>
      <c r="B146" t="s">
        <v>3414</v>
      </c>
      <c r="C146">
        <v>0.96666666666666667</v>
      </c>
      <c r="D146">
        <v>0.92307692307692313</v>
      </c>
      <c r="E146" s="24">
        <v>0</v>
      </c>
      <c r="F146">
        <v>0</v>
      </c>
      <c r="G146" s="24">
        <v>0</v>
      </c>
      <c r="H146" s="24">
        <v>190.85</v>
      </c>
    </row>
    <row r="147" spans="1:9">
      <c r="A147" t="str">
        <f>"ME"&amp;TEXT(ROW(CompList[[#This Row],[items]])-2,"00000")</f>
        <v>ME00145</v>
      </c>
      <c r="B147" t="s">
        <v>3415</v>
      </c>
      <c r="C147">
        <v>3.8555555555555556</v>
      </c>
      <c r="D147">
        <v>4.2307692307692308</v>
      </c>
      <c r="E147" s="24">
        <v>0</v>
      </c>
      <c r="F147">
        <v>33.846153846153847</v>
      </c>
      <c r="G147" s="24">
        <v>0</v>
      </c>
      <c r="H147" s="24">
        <v>1921.25</v>
      </c>
    </row>
    <row r="148" spans="1:9">
      <c r="A148" t="str">
        <f>"ME"&amp;TEXT(ROW(CompList[[#This Row],[items]])-2,"00000")</f>
        <v>ME00146</v>
      </c>
      <c r="B148" t="s">
        <v>3416</v>
      </c>
      <c r="C148">
        <v>7.0333333333333332</v>
      </c>
      <c r="D148">
        <v>8.7692307692307701</v>
      </c>
      <c r="E148" s="24">
        <v>0</v>
      </c>
      <c r="F148">
        <v>0</v>
      </c>
      <c r="G148" s="24">
        <v>0</v>
      </c>
      <c r="H148" s="24">
        <v>1565</v>
      </c>
    </row>
    <row r="149" spans="1:9">
      <c r="A149" t="str">
        <f>"ME"&amp;TEXT(ROW(CompList[[#This Row],[items]])-2,"00000")</f>
        <v>ME00147</v>
      </c>
      <c r="B149" t="s">
        <v>7</v>
      </c>
      <c r="C149">
        <v>9.6444444444444439</v>
      </c>
      <c r="D149">
        <v>20.307692307692307</v>
      </c>
      <c r="E149" s="24">
        <v>0</v>
      </c>
      <c r="F149">
        <v>0</v>
      </c>
      <c r="G149" s="24">
        <v>0</v>
      </c>
      <c r="H149" s="24">
        <v>1184</v>
      </c>
      <c r="I149" t="s">
        <v>50</v>
      </c>
    </row>
    <row r="150" spans="1:9">
      <c r="A150" t="str">
        <f>"ME"&amp;TEXT(ROW(CompList[[#This Row],[items]])-2,"00000")</f>
        <v>ME00148</v>
      </c>
      <c r="B150" t="s">
        <v>2884</v>
      </c>
      <c r="C150">
        <v>3.8555555555555556</v>
      </c>
      <c r="D150">
        <v>4.615384615384615</v>
      </c>
      <c r="E150" s="24">
        <v>0</v>
      </c>
      <c r="F150">
        <v>0</v>
      </c>
      <c r="G150" s="24">
        <v>0</v>
      </c>
      <c r="H150" s="24">
        <v>24</v>
      </c>
    </row>
    <row r="151" spans="1:9">
      <c r="A151" t="str">
        <f>"ME"&amp;TEXT(ROW(CompList[[#This Row],[items]])-2,"00000")</f>
        <v>ME00149</v>
      </c>
      <c r="B151" t="s">
        <v>195</v>
      </c>
      <c r="C151">
        <v>1.2444444444444445</v>
      </c>
      <c r="D151">
        <v>1.5384615384615385</v>
      </c>
      <c r="E151" s="24">
        <v>0</v>
      </c>
      <c r="F151">
        <v>0</v>
      </c>
      <c r="G151" s="24">
        <v>0</v>
      </c>
      <c r="H151" s="24">
        <v>296.83333333333331</v>
      </c>
    </row>
    <row r="152" spans="1:9">
      <c r="A152" t="str">
        <f>"ME"&amp;TEXT(ROW(CompList[[#This Row],[items]])-2,"00000")</f>
        <v>ME00150</v>
      </c>
      <c r="B152" t="s">
        <v>10</v>
      </c>
      <c r="C152">
        <v>1.2444444444444445</v>
      </c>
      <c r="D152">
        <v>1.5384615384615385</v>
      </c>
      <c r="E152" s="24">
        <v>0</v>
      </c>
      <c r="F152">
        <v>0</v>
      </c>
      <c r="G152" s="24">
        <v>0</v>
      </c>
      <c r="H152" s="24">
        <v>203.75</v>
      </c>
    </row>
    <row r="153" spans="1:9">
      <c r="A153" t="str">
        <f>"ME"&amp;TEXT(ROW(CompList[[#This Row],[items]])-2,"00000")</f>
        <v>ME00151</v>
      </c>
      <c r="B153" t="s">
        <v>88</v>
      </c>
      <c r="C153">
        <v>2.4888888888888889</v>
      </c>
      <c r="D153">
        <v>3.0769230769230771</v>
      </c>
      <c r="E153" s="24">
        <v>0</v>
      </c>
      <c r="F153">
        <v>0</v>
      </c>
      <c r="G153" s="24">
        <v>0</v>
      </c>
      <c r="H153" s="24">
        <v>235.20833333333334</v>
      </c>
    </row>
    <row r="154" spans="1:9">
      <c r="A154" t="str">
        <f>"ME"&amp;TEXT(ROW(CompList[[#This Row],[items]])-2,"00000")</f>
        <v>ME00152</v>
      </c>
      <c r="B154" t="s">
        <v>82</v>
      </c>
      <c r="C154">
        <v>3.8555555555555556</v>
      </c>
      <c r="D154">
        <v>3.8461538461538463</v>
      </c>
      <c r="E154" s="24">
        <v>0</v>
      </c>
      <c r="F154">
        <v>0</v>
      </c>
      <c r="G154" s="24">
        <v>0</v>
      </c>
      <c r="H154" s="24">
        <v>16.5</v>
      </c>
    </row>
    <row r="155" spans="1:9">
      <c r="A155" t="str">
        <f>"ME"&amp;TEXT(ROW(CompList[[#This Row],[items]])-2,"00000")</f>
        <v>ME00153</v>
      </c>
      <c r="B155" t="s">
        <v>3417</v>
      </c>
      <c r="C155">
        <v>11.888888888888889</v>
      </c>
      <c r="D155">
        <v>0</v>
      </c>
      <c r="E155" s="24">
        <v>0</v>
      </c>
      <c r="F155">
        <v>66.461538461538467</v>
      </c>
      <c r="G155" s="24">
        <v>0</v>
      </c>
      <c r="H155" s="24">
        <v>30197</v>
      </c>
    </row>
    <row r="156" spans="1:9">
      <c r="A156" t="str">
        <f>"ME"&amp;TEXT(ROW(CompList[[#This Row],[items]])-2,"00000")</f>
        <v>ME00154</v>
      </c>
      <c r="B156" t="s">
        <v>3418</v>
      </c>
      <c r="C156">
        <v>11.888888888888889</v>
      </c>
      <c r="D156">
        <v>0</v>
      </c>
      <c r="E156" s="24">
        <v>0</v>
      </c>
      <c r="F156">
        <v>83.07692307692308</v>
      </c>
      <c r="G156" s="24">
        <v>0</v>
      </c>
      <c r="H156" s="24">
        <v>26769</v>
      </c>
      <c r="I156" t="s">
        <v>67</v>
      </c>
    </row>
    <row r="157" spans="1:9">
      <c r="A157" t="str">
        <f>"ME"&amp;TEXT(ROW(CompList[[#This Row],[items]])-2,"00000")</f>
        <v>ME00155</v>
      </c>
      <c r="B157" t="s">
        <v>3419</v>
      </c>
      <c r="C157">
        <v>11.888888888888889</v>
      </c>
      <c r="D157">
        <v>0</v>
      </c>
      <c r="E157" s="24">
        <v>0</v>
      </c>
      <c r="F157">
        <v>66.461538461538467</v>
      </c>
      <c r="G157" s="24">
        <v>0</v>
      </c>
      <c r="H157" s="24">
        <v>32772</v>
      </c>
    </row>
    <row r="158" spans="1:9">
      <c r="A158" t="str">
        <f>"ME"&amp;TEXT(ROW(CompList[[#This Row],[items]])-2,"00000")</f>
        <v>ME00156</v>
      </c>
      <c r="B158" t="s">
        <v>3420</v>
      </c>
      <c r="C158">
        <v>20.722222222222221</v>
      </c>
      <c r="D158">
        <v>0</v>
      </c>
      <c r="E158" s="24">
        <v>0</v>
      </c>
      <c r="F158">
        <v>73.84615384615384</v>
      </c>
      <c r="G158" s="24">
        <v>0</v>
      </c>
      <c r="H158" s="24">
        <v>23900</v>
      </c>
    </row>
    <row r="159" spans="1:9">
      <c r="A159" t="str">
        <f>"ME"&amp;TEXT(ROW(CompList[[#This Row],[items]])-2,"00000")</f>
        <v>ME00157</v>
      </c>
      <c r="B159" t="s">
        <v>3421</v>
      </c>
      <c r="C159">
        <v>103.35</v>
      </c>
      <c r="D159">
        <v>0</v>
      </c>
      <c r="E159" s="24">
        <v>0</v>
      </c>
      <c r="F159">
        <v>68.92307692307692</v>
      </c>
      <c r="G159" s="24">
        <v>0</v>
      </c>
      <c r="H159" s="24">
        <v>23699</v>
      </c>
    </row>
    <row r="160" spans="1:9">
      <c r="A160" t="str">
        <f>"ME"&amp;TEXT(ROW(CompList[[#This Row],[items]])-2,"00000")</f>
        <v>ME00158</v>
      </c>
      <c r="B160" t="s">
        <v>3422</v>
      </c>
      <c r="C160">
        <v>11.883333333333333</v>
      </c>
      <c r="D160">
        <v>0</v>
      </c>
      <c r="E160" s="24">
        <v>0</v>
      </c>
      <c r="F160">
        <v>89.230769230769226</v>
      </c>
      <c r="G160" s="24">
        <v>0</v>
      </c>
      <c r="H160" s="24">
        <v>28097</v>
      </c>
    </row>
    <row r="161" spans="1:9">
      <c r="A161" t="str">
        <f>"ME"&amp;TEXT(ROW(CompList[[#This Row],[items]])-2,"00000")</f>
        <v>ME00159</v>
      </c>
      <c r="B161" t="s">
        <v>3423</v>
      </c>
      <c r="C161">
        <v>0</v>
      </c>
      <c r="D161">
        <v>72.307692307692307</v>
      </c>
      <c r="E161" s="24">
        <v>0</v>
      </c>
      <c r="F161">
        <v>0</v>
      </c>
      <c r="G161" s="24">
        <v>0</v>
      </c>
      <c r="H161" s="24">
        <v>5421</v>
      </c>
    </row>
    <row r="162" spans="1:9">
      <c r="A162" t="str">
        <f>"ME"&amp;TEXT(ROW(CompList[[#This Row],[items]])-2,"00000")</f>
        <v>ME00160</v>
      </c>
      <c r="B162" t="s">
        <v>3424</v>
      </c>
      <c r="C162">
        <v>0</v>
      </c>
      <c r="D162">
        <v>323.26923076923077</v>
      </c>
      <c r="E162" s="24">
        <v>0</v>
      </c>
      <c r="F162">
        <v>0</v>
      </c>
      <c r="G162" s="24">
        <v>0</v>
      </c>
      <c r="H162" s="24">
        <v>3492.5</v>
      </c>
    </row>
    <row r="163" spans="1:9">
      <c r="A163" t="str">
        <f>"ME"&amp;TEXT(ROW(CompList[[#This Row],[items]])-2,"00000")</f>
        <v>ME00161</v>
      </c>
      <c r="B163" t="s">
        <v>3425</v>
      </c>
      <c r="C163">
        <v>0</v>
      </c>
      <c r="D163">
        <v>61.53846153846154</v>
      </c>
      <c r="E163" s="24">
        <v>0</v>
      </c>
      <c r="F163">
        <v>0</v>
      </c>
      <c r="G163" s="24">
        <v>0</v>
      </c>
      <c r="H163" s="24">
        <v>7495</v>
      </c>
    </row>
    <row r="164" spans="1:9">
      <c r="A164" t="str">
        <f>"ME"&amp;TEXT(ROW(CompList[[#This Row],[items]])-2,"00000")</f>
        <v>ME00162</v>
      </c>
      <c r="B164" t="s">
        <v>3426</v>
      </c>
      <c r="C164">
        <v>0</v>
      </c>
      <c r="D164">
        <v>59.03846153846154</v>
      </c>
      <c r="E164" s="24">
        <v>0</v>
      </c>
      <c r="F164">
        <v>0</v>
      </c>
      <c r="G164" s="24">
        <v>0</v>
      </c>
      <c r="H164" s="24">
        <v>4171.5</v>
      </c>
    </row>
    <row r="165" spans="1:9">
      <c r="A165" t="str">
        <f>"ME"&amp;TEXT(ROW(CompList[[#This Row],[items]])-2,"00000")</f>
        <v>ME00163</v>
      </c>
      <c r="B165" t="s">
        <v>3427</v>
      </c>
      <c r="C165">
        <v>0</v>
      </c>
      <c r="D165">
        <v>59.03846153846154</v>
      </c>
      <c r="E165" s="24">
        <v>0</v>
      </c>
      <c r="F165">
        <v>0</v>
      </c>
      <c r="G165" s="24">
        <v>0</v>
      </c>
      <c r="H165" s="24">
        <v>3007.5</v>
      </c>
    </row>
    <row r="166" spans="1:9">
      <c r="A166" t="str">
        <f>"ME"&amp;TEXT(ROW(CompList[[#This Row],[items]])-2,"00000")</f>
        <v>ME00164</v>
      </c>
      <c r="B166" t="s">
        <v>3428</v>
      </c>
      <c r="C166">
        <v>0</v>
      </c>
      <c r="D166">
        <v>60.769230769230766</v>
      </c>
      <c r="E166" s="24">
        <v>0</v>
      </c>
      <c r="F166">
        <v>0</v>
      </c>
      <c r="G166" s="24">
        <v>0</v>
      </c>
      <c r="H166" s="24">
        <v>4134.5</v>
      </c>
    </row>
    <row r="167" spans="1:9">
      <c r="A167" t="str">
        <f>"ME"&amp;TEXT(ROW(CompList[[#This Row],[items]])-2,"00000")</f>
        <v>ME00165</v>
      </c>
      <c r="B167" t="s">
        <v>3429</v>
      </c>
      <c r="C167">
        <v>0</v>
      </c>
      <c r="D167">
        <v>0</v>
      </c>
      <c r="E167" s="24">
        <v>0</v>
      </c>
      <c r="F167">
        <v>0</v>
      </c>
      <c r="G167" s="24">
        <v>0</v>
      </c>
      <c r="H167" s="24">
        <v>300</v>
      </c>
    </row>
    <row r="168" spans="1:9">
      <c r="A168" t="str">
        <f>"ME"&amp;TEXT(ROW(CompList[[#This Row],[items]])-2,"00000")</f>
        <v>ME00166</v>
      </c>
      <c r="B168" t="s">
        <v>3430</v>
      </c>
      <c r="C168">
        <v>0</v>
      </c>
      <c r="D168">
        <v>0</v>
      </c>
      <c r="E168" s="24">
        <v>0</v>
      </c>
      <c r="F168">
        <v>0</v>
      </c>
      <c r="G168" s="24">
        <v>0</v>
      </c>
      <c r="H168" s="24">
        <v>2495</v>
      </c>
    </row>
    <row r="169" spans="1:9">
      <c r="A169" t="str">
        <f>"ME"&amp;TEXT(ROW(CompList[[#This Row],[items]])-2,"00000")</f>
        <v>ME00167</v>
      </c>
      <c r="B169" t="s">
        <v>6</v>
      </c>
      <c r="C169">
        <v>2.1152777777777776</v>
      </c>
      <c r="D169">
        <v>1.5384615384615385</v>
      </c>
      <c r="E169" s="24">
        <v>0</v>
      </c>
      <c r="F169">
        <v>0</v>
      </c>
      <c r="G169" s="24">
        <v>0</v>
      </c>
      <c r="H169" s="24">
        <v>48.1875</v>
      </c>
      <c r="I169" t="s">
        <v>48</v>
      </c>
    </row>
    <row r="170" spans="1:9">
      <c r="A170" t="str">
        <f>"ME"&amp;TEXT(ROW(CompList[[#This Row],[items]])-2,"00000")</f>
        <v>ME00168</v>
      </c>
      <c r="B170" t="s">
        <v>3431</v>
      </c>
      <c r="C170">
        <v>2.0111111111111111</v>
      </c>
      <c r="D170">
        <v>3.2307692307692308</v>
      </c>
      <c r="E170" s="24">
        <v>0</v>
      </c>
      <c r="F170">
        <v>0</v>
      </c>
      <c r="G170" s="24">
        <v>0</v>
      </c>
      <c r="H170" s="24">
        <v>78</v>
      </c>
    </row>
    <row r="171" spans="1:9">
      <c r="A171" t="str">
        <f>"ME"&amp;TEXT(ROW(CompList[[#This Row],[items]])-2,"00000")</f>
        <v>ME00169</v>
      </c>
      <c r="B171" t="s">
        <v>70</v>
      </c>
      <c r="C171">
        <v>8.65</v>
      </c>
      <c r="D171">
        <v>13.692307692307692</v>
      </c>
      <c r="E171" s="24">
        <v>0</v>
      </c>
      <c r="F171">
        <v>0</v>
      </c>
      <c r="G171" s="24">
        <v>0</v>
      </c>
      <c r="H171" s="24">
        <v>1633.25</v>
      </c>
    </row>
    <row r="172" spans="1:9">
      <c r="A172" t="str">
        <f>"ME"&amp;TEXT(ROW(CompList[[#This Row],[items]])-2,"00000")</f>
        <v>ME00170</v>
      </c>
      <c r="B172" t="s">
        <v>3432</v>
      </c>
      <c r="C172">
        <v>1.2444444444444445</v>
      </c>
      <c r="D172">
        <v>1.5384615384615385</v>
      </c>
      <c r="E172" s="24">
        <v>0</v>
      </c>
      <c r="F172">
        <v>0</v>
      </c>
      <c r="G172" s="24">
        <v>0</v>
      </c>
      <c r="H172" s="24">
        <v>548</v>
      </c>
    </row>
    <row r="173" spans="1:9">
      <c r="A173" t="str">
        <f>"ME"&amp;TEXT(ROW(CompList[[#This Row],[items]])-2,"00000")</f>
        <v>ME00171</v>
      </c>
      <c r="B173" t="s">
        <v>3433</v>
      </c>
      <c r="C173">
        <v>4.3555555555555552</v>
      </c>
      <c r="D173">
        <v>4.0384615384615383</v>
      </c>
      <c r="E173" s="24">
        <v>0</v>
      </c>
      <c r="F173">
        <v>0</v>
      </c>
      <c r="G173" s="24">
        <v>0</v>
      </c>
      <c r="H173" s="24">
        <v>3476.5</v>
      </c>
    </row>
    <row r="174" spans="1:9">
      <c r="A174" t="str">
        <f>"ME"&amp;TEXT(ROW(CompList[[#This Row],[items]])-2,"00000")</f>
        <v>ME00172</v>
      </c>
      <c r="B174" t="s">
        <v>3434</v>
      </c>
      <c r="C174">
        <v>19.722222222222221</v>
      </c>
      <c r="D174">
        <v>0</v>
      </c>
      <c r="E174" s="24">
        <v>0</v>
      </c>
      <c r="F174">
        <v>129.23076923076923</v>
      </c>
      <c r="G174" s="24">
        <v>0</v>
      </c>
      <c r="H174" s="24">
        <v>35305</v>
      </c>
    </row>
    <row r="175" spans="1:9">
      <c r="A175" t="str">
        <f>"ME"&amp;TEXT(ROW(CompList[[#This Row],[items]])-2,"00000")</f>
        <v>ME00173</v>
      </c>
      <c r="B175" t="s">
        <v>3435</v>
      </c>
      <c r="C175">
        <v>19.722222222222221</v>
      </c>
      <c r="D175">
        <v>0</v>
      </c>
      <c r="E175" s="24">
        <v>0</v>
      </c>
      <c r="F175">
        <v>129.23076923076923</v>
      </c>
      <c r="G175" s="24">
        <v>0</v>
      </c>
      <c r="H175" s="24">
        <v>68964</v>
      </c>
    </row>
    <row r="176" spans="1:9">
      <c r="A176" t="str">
        <f>"ME"&amp;TEXT(ROW(CompList[[#This Row],[items]])-2,"00000")</f>
        <v>ME00174</v>
      </c>
      <c r="B176" t="s">
        <v>3436</v>
      </c>
      <c r="C176">
        <v>19.722222222222221</v>
      </c>
      <c r="D176">
        <v>0</v>
      </c>
      <c r="E176" s="24">
        <v>0</v>
      </c>
      <c r="F176">
        <v>129.23076923076923</v>
      </c>
      <c r="G176" s="24">
        <v>0</v>
      </c>
      <c r="H176" s="24">
        <v>110882</v>
      </c>
    </row>
    <row r="177" spans="1:9">
      <c r="A177" t="str">
        <f>"ME"&amp;TEXT(ROW(CompList[[#This Row],[items]])-2,"00000")</f>
        <v>ME00175</v>
      </c>
      <c r="B177" t="s">
        <v>3437</v>
      </c>
      <c r="C177">
        <v>19.722222222222221</v>
      </c>
      <c r="D177">
        <v>0</v>
      </c>
      <c r="E177" s="24">
        <v>0</v>
      </c>
      <c r="F177">
        <v>129.23076923076923</v>
      </c>
      <c r="G177" s="24">
        <v>0</v>
      </c>
      <c r="H177" s="24">
        <v>63557</v>
      </c>
    </row>
    <row r="178" spans="1:9">
      <c r="A178" t="str">
        <f>"ME"&amp;TEXT(ROW(CompList[[#This Row],[items]])-2,"00000")</f>
        <v>ME00176</v>
      </c>
      <c r="B178" t="s">
        <v>3438</v>
      </c>
      <c r="C178">
        <v>19.722222222222221</v>
      </c>
      <c r="D178">
        <v>0</v>
      </c>
      <c r="E178" s="24">
        <v>0</v>
      </c>
      <c r="F178">
        <v>129.23076923076923</v>
      </c>
      <c r="G178" s="24">
        <v>0</v>
      </c>
      <c r="H178" s="24">
        <v>49251</v>
      </c>
    </row>
    <row r="179" spans="1:9">
      <c r="A179" t="str">
        <f>"ME"&amp;TEXT(ROW(CompList[[#This Row],[items]])-2,"00000")</f>
        <v>ME00177</v>
      </c>
      <c r="B179" t="s">
        <v>3439</v>
      </c>
      <c r="C179">
        <v>0</v>
      </c>
      <c r="D179">
        <v>0</v>
      </c>
      <c r="E179" s="24">
        <v>0</v>
      </c>
      <c r="F179">
        <v>0</v>
      </c>
      <c r="G179" s="24">
        <v>0</v>
      </c>
      <c r="H179" s="24">
        <v>4714</v>
      </c>
    </row>
    <row r="180" spans="1:9">
      <c r="A180" t="str">
        <f>"ME"&amp;TEXT(ROW(CompList[[#This Row],[items]])-2,"00000")</f>
        <v>ME00178</v>
      </c>
      <c r="B180" t="s">
        <v>3440</v>
      </c>
      <c r="C180">
        <v>0</v>
      </c>
      <c r="D180">
        <v>0</v>
      </c>
      <c r="E180" s="24">
        <v>0</v>
      </c>
      <c r="F180">
        <v>0</v>
      </c>
      <c r="G180" s="24">
        <v>0</v>
      </c>
      <c r="H180" s="24">
        <v>3000</v>
      </c>
    </row>
    <row r="181" spans="1:9">
      <c r="A181" t="str">
        <f>"ME"&amp;TEXT(ROW(CompList[[#This Row],[items]])-2,"00000")</f>
        <v>ME00179</v>
      </c>
      <c r="B181" t="s">
        <v>62</v>
      </c>
      <c r="C181">
        <v>0</v>
      </c>
      <c r="D181">
        <v>0</v>
      </c>
      <c r="E181" s="24">
        <v>0</v>
      </c>
      <c r="F181">
        <v>0</v>
      </c>
      <c r="G181" s="24">
        <v>0</v>
      </c>
      <c r="H181" s="24">
        <v>2648</v>
      </c>
    </row>
    <row r="182" spans="1:9">
      <c r="A182" t="str">
        <f>"ME"&amp;TEXT(ROW(CompList[[#This Row],[items]])-2,"00000")</f>
        <v>ME00180</v>
      </c>
      <c r="B182" t="s">
        <v>3441</v>
      </c>
      <c r="C182">
        <v>0.62222222222222223</v>
      </c>
      <c r="D182">
        <v>0.76923076923076927</v>
      </c>
      <c r="E182" s="24">
        <v>0</v>
      </c>
      <c r="F182">
        <v>0</v>
      </c>
      <c r="G182" s="24">
        <v>0</v>
      </c>
      <c r="H182" s="24">
        <v>250</v>
      </c>
    </row>
    <row r="183" spans="1:9">
      <c r="A183" t="str">
        <f>"ME"&amp;TEXT(ROW(CompList[[#This Row],[items]])-2,"00000")</f>
        <v>ME00181</v>
      </c>
      <c r="B183" t="s">
        <v>3442</v>
      </c>
      <c r="C183">
        <v>0</v>
      </c>
      <c r="D183">
        <v>0</v>
      </c>
      <c r="E183" s="24">
        <v>0</v>
      </c>
      <c r="F183">
        <v>0</v>
      </c>
      <c r="G183" s="24">
        <v>0</v>
      </c>
      <c r="H183" s="24">
        <v>1000</v>
      </c>
    </row>
    <row r="184" spans="1:9">
      <c r="A184" t="str">
        <f>"ME"&amp;TEXT(ROW(CompList[[#This Row],[items]])-2,"00000")</f>
        <v>ME00182</v>
      </c>
      <c r="B184" t="s">
        <v>3443</v>
      </c>
      <c r="C184">
        <v>0</v>
      </c>
      <c r="D184">
        <v>0</v>
      </c>
      <c r="E184" s="24">
        <v>0</v>
      </c>
      <c r="F184">
        <v>0</v>
      </c>
      <c r="G184" s="24">
        <v>0</v>
      </c>
      <c r="H184" s="24">
        <v>11600</v>
      </c>
    </row>
    <row r="185" spans="1:9">
      <c r="A185" t="str">
        <f>"ME"&amp;TEXT(ROW(CompList[[#This Row],[items]])-2,"00000")</f>
        <v>ME00183</v>
      </c>
      <c r="B185" t="s">
        <v>3444</v>
      </c>
      <c r="C185">
        <v>7.4666666666666668</v>
      </c>
      <c r="D185">
        <v>0</v>
      </c>
      <c r="E185" s="24">
        <v>0</v>
      </c>
      <c r="F185">
        <v>0</v>
      </c>
      <c r="G185" s="24">
        <v>0</v>
      </c>
      <c r="H185" s="24">
        <v>0</v>
      </c>
    </row>
    <row r="186" spans="1:9">
      <c r="A186" t="str">
        <f>"ME"&amp;TEXT(ROW(CompList[[#This Row],[items]])-2,"00000")</f>
        <v>ME00184</v>
      </c>
      <c r="B186" t="s">
        <v>3445</v>
      </c>
      <c r="C186">
        <v>6.2204007285974496</v>
      </c>
      <c r="D186">
        <v>0</v>
      </c>
      <c r="E186" s="24">
        <v>0</v>
      </c>
      <c r="F186">
        <v>0</v>
      </c>
      <c r="G186" s="24">
        <v>0</v>
      </c>
      <c r="H186" s="24">
        <v>0</v>
      </c>
    </row>
    <row r="187" spans="1:9">
      <c r="A187" t="str">
        <f>"ME"&amp;TEXT(ROW(CompList[[#This Row],[items]])-2,"00000")</f>
        <v>ME00185</v>
      </c>
      <c r="B187" t="s">
        <v>3446</v>
      </c>
      <c r="C187">
        <v>12.444444444444445</v>
      </c>
      <c r="D187">
        <v>0</v>
      </c>
      <c r="E187" s="24">
        <v>0</v>
      </c>
      <c r="F187">
        <v>0</v>
      </c>
      <c r="G187" s="24">
        <v>0</v>
      </c>
      <c r="H187" s="24">
        <v>0</v>
      </c>
    </row>
    <row r="188" spans="1:9">
      <c r="A188" t="str">
        <f>"ME"&amp;TEXT(ROW(CompList[[#This Row],[items]])-2,"00000")</f>
        <v>ME00186</v>
      </c>
      <c r="B188" t="s">
        <v>3447</v>
      </c>
      <c r="C188">
        <v>39.200000000000003</v>
      </c>
      <c r="D188">
        <v>0</v>
      </c>
      <c r="E188" s="24">
        <v>0</v>
      </c>
      <c r="F188">
        <v>0</v>
      </c>
      <c r="G188" s="24">
        <v>0</v>
      </c>
      <c r="H188" s="24">
        <v>0</v>
      </c>
    </row>
    <row r="189" spans="1:9">
      <c r="A189" t="str">
        <f>"ME"&amp;TEXT(ROW(CompList[[#This Row],[items]])-2,"00000")</f>
        <v>ME00187</v>
      </c>
      <c r="B189" t="s">
        <v>3448</v>
      </c>
      <c r="C189">
        <v>33.6</v>
      </c>
      <c r="D189">
        <v>0</v>
      </c>
      <c r="E189" s="24">
        <v>0</v>
      </c>
      <c r="F189">
        <v>0</v>
      </c>
      <c r="G189" s="24">
        <v>0</v>
      </c>
      <c r="H189" s="24">
        <v>0</v>
      </c>
      <c r="I189" t="s">
        <v>61</v>
      </c>
    </row>
    <row r="190" spans="1:9">
      <c r="A190" t="str">
        <f>"ME"&amp;TEXT(ROW(CompList[[#This Row],[items]])-2,"00000")</f>
        <v>ME00188</v>
      </c>
      <c r="B190" t="s">
        <v>3449</v>
      </c>
      <c r="C190">
        <v>1.2666666666666666</v>
      </c>
      <c r="D190">
        <v>1.3846153846153846</v>
      </c>
      <c r="E190" s="24">
        <v>0</v>
      </c>
      <c r="F190">
        <v>0</v>
      </c>
      <c r="G190" s="24">
        <v>0</v>
      </c>
      <c r="H190" s="24">
        <v>6.7249999999999996</v>
      </c>
    </row>
    <row r="191" spans="1:9">
      <c r="A191" t="str">
        <f>"ME"&amp;TEXT(ROW(CompList[[#This Row],[items]])-2,"00000")</f>
        <v>ME00189</v>
      </c>
      <c r="B191" t="s">
        <v>58</v>
      </c>
      <c r="C191">
        <v>20.383333333333333</v>
      </c>
      <c r="D191">
        <v>90.969230769230762</v>
      </c>
      <c r="E191" s="24">
        <v>0</v>
      </c>
      <c r="F191">
        <v>0</v>
      </c>
      <c r="G191" s="24">
        <v>0</v>
      </c>
      <c r="H191" s="24">
        <v>3974.5</v>
      </c>
      <c r="I191" t="s">
        <v>59</v>
      </c>
    </row>
    <row r="192" spans="1:9">
      <c r="A192" t="str">
        <f>"ME"&amp;TEXT(ROW(CompList[[#This Row],[items]])-2,"00000")</f>
        <v>ME00190</v>
      </c>
      <c r="B192" t="s">
        <v>2890</v>
      </c>
      <c r="C192">
        <v>16.988888888888887</v>
      </c>
      <c r="D192">
        <v>56.884615384615387</v>
      </c>
      <c r="E192" s="24">
        <v>0</v>
      </c>
      <c r="F192">
        <v>0</v>
      </c>
      <c r="G192" s="24">
        <v>0</v>
      </c>
      <c r="H192" s="24">
        <v>3124.5</v>
      </c>
    </row>
    <row r="193" spans="1:9">
      <c r="A193" t="str">
        <f>"ME"&amp;TEXT(ROW(CompList[[#This Row],[items]])-2,"00000")</f>
        <v>ME00191</v>
      </c>
      <c r="B193" t="s">
        <v>5</v>
      </c>
      <c r="C193">
        <v>16.988888888888887</v>
      </c>
      <c r="D193">
        <v>51.07692307692308</v>
      </c>
      <c r="E193" s="24">
        <v>0</v>
      </c>
      <c r="F193">
        <v>0</v>
      </c>
      <c r="G193" s="24">
        <v>0</v>
      </c>
      <c r="H193" s="24">
        <v>2337.5</v>
      </c>
    </row>
    <row r="194" spans="1:9">
      <c r="A194" t="str">
        <f>"ME"&amp;TEXT(ROW(CompList[[#This Row],[items]])-2,"00000")</f>
        <v>ME00192</v>
      </c>
      <c r="B194" t="s">
        <v>3450</v>
      </c>
      <c r="C194">
        <v>0</v>
      </c>
      <c r="D194">
        <v>0</v>
      </c>
      <c r="E194" s="24">
        <v>0</v>
      </c>
      <c r="F194">
        <v>0</v>
      </c>
      <c r="G194" s="24">
        <v>0</v>
      </c>
      <c r="H194" s="24">
        <v>12500</v>
      </c>
    </row>
    <row r="195" spans="1:9">
      <c r="A195" t="str">
        <f>"ME"&amp;TEXT(ROW(CompList[[#This Row],[items]])-2,"00000")</f>
        <v>ME00193</v>
      </c>
      <c r="B195" t="s">
        <v>3451</v>
      </c>
      <c r="C195">
        <v>0</v>
      </c>
      <c r="D195">
        <v>0</v>
      </c>
      <c r="E195" s="24">
        <v>0</v>
      </c>
      <c r="F195">
        <v>0</v>
      </c>
      <c r="G195" s="24">
        <v>0</v>
      </c>
      <c r="H195" s="24">
        <v>5000</v>
      </c>
    </row>
    <row r="196" spans="1:9">
      <c r="A196" t="str">
        <f>"ME"&amp;TEXT(ROW(CompList[[#This Row],[items]])-2,"00000")</f>
        <v>ME00194</v>
      </c>
      <c r="B196" t="s">
        <v>3452</v>
      </c>
      <c r="C196">
        <v>10.922222222222222</v>
      </c>
      <c r="D196">
        <v>0</v>
      </c>
      <c r="E196" s="24">
        <v>0</v>
      </c>
      <c r="F196">
        <v>0</v>
      </c>
      <c r="G196" s="24">
        <v>0</v>
      </c>
      <c r="H196" s="24">
        <v>33602</v>
      </c>
    </row>
    <row r="197" spans="1:9">
      <c r="A197" t="str">
        <f>"ME"&amp;TEXT(ROW(CompList[[#This Row],[items]])-2,"00000")</f>
        <v>ME00195</v>
      </c>
      <c r="B197" t="s">
        <v>3453</v>
      </c>
      <c r="C197">
        <v>16.177777777777777</v>
      </c>
      <c r="D197">
        <v>20.53846153846154</v>
      </c>
      <c r="E197" s="24">
        <v>0</v>
      </c>
      <c r="F197">
        <v>0</v>
      </c>
      <c r="G197" s="24">
        <v>0</v>
      </c>
      <c r="H197" s="24">
        <v>80716</v>
      </c>
    </row>
    <row r="198" spans="1:9">
      <c r="A198" t="str">
        <f>"ME"&amp;TEXT(ROW(CompList[[#This Row],[items]])-2,"00000")</f>
        <v>ME00196</v>
      </c>
      <c r="B198" t="s">
        <v>14</v>
      </c>
      <c r="C198">
        <v>2.4888888888888889</v>
      </c>
      <c r="D198">
        <v>0</v>
      </c>
      <c r="E198" s="24">
        <v>0</v>
      </c>
      <c r="F198">
        <v>6.1538461538461542</v>
      </c>
      <c r="G198" s="24">
        <v>0</v>
      </c>
      <c r="H198" s="24">
        <v>1382</v>
      </c>
      <c r="I198" t="s">
        <v>52</v>
      </c>
    </row>
    <row r="199" spans="1:9">
      <c r="A199" t="str">
        <f>"ME"&amp;TEXT(ROW(CompList[[#This Row],[items]])-2,"00000")</f>
        <v>ME00197</v>
      </c>
      <c r="B199" t="s">
        <v>2893</v>
      </c>
      <c r="C199">
        <v>52.888888888888886</v>
      </c>
      <c r="D199">
        <v>107.69230769230769</v>
      </c>
      <c r="E199" s="24">
        <v>0</v>
      </c>
      <c r="F199">
        <v>18.46153846153846</v>
      </c>
      <c r="G199" s="24">
        <v>0</v>
      </c>
      <c r="H199" s="24">
        <v>3500</v>
      </c>
    </row>
    <row r="200" spans="1:9">
      <c r="A200" t="str">
        <f>"ME"&amp;TEXT(ROW(CompList[[#This Row],[items]])-2,"00000")</f>
        <v>ME00198</v>
      </c>
      <c r="B200" t="s">
        <v>89</v>
      </c>
      <c r="C200">
        <v>1.8666666666666667</v>
      </c>
      <c r="D200">
        <v>3.3846153846153846</v>
      </c>
      <c r="E200" s="24">
        <v>0</v>
      </c>
      <c r="F200">
        <v>0</v>
      </c>
      <c r="G200" s="24">
        <v>0</v>
      </c>
      <c r="H200" s="24">
        <v>62.5</v>
      </c>
    </row>
    <row r="201" spans="1:9">
      <c r="A201" t="str">
        <f>"ME"&amp;TEXT(ROW(CompList[[#This Row],[items]])-2,"00000")</f>
        <v>ME00199</v>
      </c>
      <c r="B201" t="s">
        <v>69</v>
      </c>
      <c r="C201">
        <v>1.8666666666666667</v>
      </c>
      <c r="D201">
        <v>1.0769230769230769</v>
      </c>
      <c r="E201" s="24">
        <v>0</v>
      </c>
      <c r="F201">
        <v>0</v>
      </c>
      <c r="G201" s="24">
        <v>0</v>
      </c>
      <c r="H201" s="24">
        <v>62.25</v>
      </c>
    </row>
    <row r="202" spans="1:9">
      <c r="A202" t="str">
        <f>"ME"&amp;TEXT(ROW(CompList[[#This Row],[items]])-2,"00000")</f>
        <v>ME00200</v>
      </c>
      <c r="B202" t="s">
        <v>30</v>
      </c>
      <c r="C202">
        <v>1.8666666666666667</v>
      </c>
      <c r="D202">
        <v>2.6153846153846154</v>
      </c>
      <c r="E202" s="24">
        <v>0</v>
      </c>
      <c r="F202">
        <v>0</v>
      </c>
      <c r="G202" s="24">
        <v>0</v>
      </c>
      <c r="H202" s="24">
        <v>58</v>
      </c>
    </row>
    <row r="203" spans="1:9">
      <c r="A203" t="str">
        <f>"ME"&amp;TEXT(ROW(CompList[[#This Row],[items]])-2,"00000")</f>
        <v>ME00201</v>
      </c>
      <c r="B203" t="s">
        <v>31</v>
      </c>
      <c r="C203">
        <v>6.7777777777777777</v>
      </c>
      <c r="D203">
        <v>10.307692307692308</v>
      </c>
      <c r="E203" s="24">
        <v>0</v>
      </c>
      <c r="F203">
        <v>0</v>
      </c>
      <c r="G203" s="24">
        <v>0</v>
      </c>
      <c r="H203" s="24">
        <v>112.5</v>
      </c>
    </row>
    <row r="204" spans="1:9">
      <c r="A204" t="str">
        <f>"ME"&amp;TEXT(ROW(CompList[[#This Row],[items]])-2,"00000")</f>
        <v>ME00202</v>
      </c>
      <c r="B204" t="s">
        <v>11</v>
      </c>
      <c r="C204">
        <v>4.1685185185185185</v>
      </c>
      <c r="D204">
        <v>3.8461538461538463</v>
      </c>
      <c r="E204" s="24">
        <v>0</v>
      </c>
      <c r="F204">
        <v>0</v>
      </c>
      <c r="G204" s="24">
        <v>0</v>
      </c>
      <c r="H204" s="24">
        <v>262.66666666666669</v>
      </c>
    </row>
    <row r="205" spans="1:9">
      <c r="A205" t="str">
        <f>"ME"&amp;TEXT(ROW(CompList[[#This Row],[items]])-2,"00000")</f>
        <v>ME00203</v>
      </c>
      <c r="B205" t="s">
        <v>2883</v>
      </c>
      <c r="C205">
        <v>12.444444444444445</v>
      </c>
      <c r="D205">
        <v>67.692307692307693</v>
      </c>
      <c r="E205" s="24">
        <v>0</v>
      </c>
      <c r="F205">
        <v>0</v>
      </c>
      <c r="G205" s="24">
        <v>0</v>
      </c>
      <c r="H205" s="24">
        <v>93054</v>
      </c>
    </row>
    <row r="206" spans="1:9">
      <c r="A206" t="str">
        <f>"ME"&amp;TEXT(ROW(CompList[[#This Row],[items]])-2,"00000")</f>
        <v>ME00204</v>
      </c>
      <c r="B206" t="s">
        <v>2886</v>
      </c>
      <c r="C206">
        <v>9.7666666666666675</v>
      </c>
      <c r="D206">
        <v>67.692307692307693</v>
      </c>
      <c r="E206" s="24">
        <v>0</v>
      </c>
      <c r="F206">
        <v>44.307692307692307</v>
      </c>
      <c r="G206" s="24">
        <v>0</v>
      </c>
      <c r="H206" s="24">
        <v>32102</v>
      </c>
    </row>
    <row r="207" spans="1:9">
      <c r="A207" t="str">
        <f>"ME"&amp;TEXT(ROW(CompList[[#This Row],[items]])-2,"00000")</f>
        <v>ME00205</v>
      </c>
      <c r="B207" t="s">
        <v>90</v>
      </c>
      <c r="C207">
        <v>3.7333333333333334</v>
      </c>
      <c r="D207">
        <v>12.538461538461538</v>
      </c>
      <c r="E207" s="24">
        <v>0</v>
      </c>
      <c r="F207">
        <v>24.615384615384617</v>
      </c>
      <c r="G207" s="24">
        <v>0</v>
      </c>
      <c r="H207" s="24">
        <v>533.5</v>
      </c>
    </row>
    <row r="208" spans="1:9">
      <c r="A208" t="str">
        <f>"ME"&amp;TEXT(ROW(CompList[[#This Row],[items]])-2,"00000")</f>
        <v>ME00206</v>
      </c>
      <c r="B208" t="s">
        <v>198</v>
      </c>
      <c r="C208">
        <v>2.4888888888888889</v>
      </c>
      <c r="D208">
        <v>2.9230769230769229</v>
      </c>
      <c r="E208" s="24">
        <v>0</v>
      </c>
      <c r="F208">
        <v>0</v>
      </c>
      <c r="G208" s="24">
        <v>0</v>
      </c>
      <c r="H208" s="24">
        <v>885</v>
      </c>
    </row>
    <row r="209" spans="1:9">
      <c r="A209" t="str">
        <f>"ME"&amp;TEXT(ROW(CompList[[#This Row],[items]])-2,"00000")</f>
        <v>ME00207</v>
      </c>
      <c r="B209" t="s">
        <v>3454</v>
      </c>
      <c r="C209">
        <v>4.3555555555555552</v>
      </c>
      <c r="D209">
        <v>4.4615384615384617</v>
      </c>
      <c r="E209" s="24">
        <v>0</v>
      </c>
      <c r="F209">
        <v>1.2307692307692308</v>
      </c>
      <c r="G209" s="24">
        <v>0</v>
      </c>
      <c r="H209" s="24">
        <v>53</v>
      </c>
    </row>
    <row r="210" spans="1:9">
      <c r="A210" t="str">
        <f>"ME"&amp;TEXT(ROW(CompList[[#This Row],[items]])-2,"00000")</f>
        <v>ME00208</v>
      </c>
      <c r="B210" t="s">
        <v>3455</v>
      </c>
      <c r="C210">
        <v>0</v>
      </c>
      <c r="D210">
        <v>0</v>
      </c>
      <c r="E210" s="24">
        <v>0</v>
      </c>
      <c r="F210">
        <v>0</v>
      </c>
      <c r="G210" s="24">
        <v>0</v>
      </c>
      <c r="H210" s="24">
        <v>20482</v>
      </c>
    </row>
    <row r="211" spans="1:9">
      <c r="A211" t="str">
        <f>"ME"&amp;TEXT(ROW(CompList[[#This Row],[items]])-2,"00000")</f>
        <v>ME00209</v>
      </c>
      <c r="B211" t="s">
        <v>3456</v>
      </c>
      <c r="C211">
        <v>26.133333333333333</v>
      </c>
      <c r="D211">
        <v>44.230769230769234</v>
      </c>
      <c r="E211" s="24">
        <v>0</v>
      </c>
      <c r="F211">
        <v>0</v>
      </c>
      <c r="G211" s="24">
        <v>0</v>
      </c>
      <c r="H211" s="24">
        <v>277</v>
      </c>
    </row>
    <row r="212" spans="1:9">
      <c r="A212" t="str">
        <f>"ME"&amp;TEXT(ROW(CompList[[#This Row],[items]])-2,"00000")</f>
        <v>ME00210</v>
      </c>
      <c r="B212" t="s">
        <v>74</v>
      </c>
      <c r="C212">
        <v>0</v>
      </c>
      <c r="D212">
        <v>0</v>
      </c>
      <c r="E212" s="24">
        <v>0</v>
      </c>
      <c r="F212">
        <v>0</v>
      </c>
      <c r="G212" s="24">
        <v>0</v>
      </c>
      <c r="H212" s="24">
        <v>41928</v>
      </c>
    </row>
    <row r="213" spans="1:9">
      <c r="A213" t="str">
        <f>"ME"&amp;TEXT(ROW(CompList[[#This Row],[items]])-2,"00000")</f>
        <v>ME00211</v>
      </c>
      <c r="B213" t="s">
        <v>3457</v>
      </c>
      <c r="C213">
        <v>3.8555555555555556</v>
      </c>
      <c r="D213">
        <v>39.230769230769234</v>
      </c>
      <c r="E213" s="24">
        <v>0</v>
      </c>
      <c r="F213">
        <v>33.846153846153847</v>
      </c>
      <c r="G213" s="24">
        <v>0</v>
      </c>
      <c r="H213" s="24">
        <v>9187</v>
      </c>
    </row>
    <row r="214" spans="1:9">
      <c r="A214" t="str">
        <f>"ME"&amp;TEXT(ROW(CompList[[#This Row],[items]])-2,"00000")</f>
        <v>ME00212</v>
      </c>
      <c r="B214" t="s">
        <v>3458</v>
      </c>
      <c r="C214">
        <v>2.4888888888888889</v>
      </c>
      <c r="D214">
        <v>2.6923076923076925</v>
      </c>
      <c r="E214" s="24">
        <v>0</v>
      </c>
      <c r="F214">
        <v>0</v>
      </c>
      <c r="G214" s="24">
        <v>0</v>
      </c>
      <c r="H214" s="24">
        <v>2466</v>
      </c>
    </row>
    <row r="215" spans="1:9">
      <c r="A215" t="str">
        <f>"ME"&amp;TEXT(ROW(CompList[[#This Row],[items]])-2,"00000")</f>
        <v>ME00213</v>
      </c>
      <c r="B215" t="s">
        <v>72</v>
      </c>
      <c r="C215">
        <v>0</v>
      </c>
      <c r="D215">
        <v>9000</v>
      </c>
      <c r="E215" s="24">
        <v>0</v>
      </c>
      <c r="F215">
        <v>0</v>
      </c>
      <c r="G215" s="24">
        <v>0</v>
      </c>
      <c r="H215" s="24">
        <v>0</v>
      </c>
      <c r="I215" t="s">
        <v>73</v>
      </c>
    </row>
    <row r="216" spans="1:9">
      <c r="A216" t="str">
        <f>"ME"&amp;TEXT(ROW(CompList[[#This Row],[items]])-2,"00000")</f>
        <v>ME00214</v>
      </c>
      <c r="B216" t="s">
        <v>3459</v>
      </c>
      <c r="C216">
        <v>0</v>
      </c>
      <c r="D216">
        <v>0</v>
      </c>
      <c r="E216" s="24">
        <v>0</v>
      </c>
      <c r="F216">
        <v>49.230769230769234</v>
      </c>
      <c r="G216" s="24">
        <v>0</v>
      </c>
      <c r="H216" s="24">
        <v>90000</v>
      </c>
    </row>
    <row r="217" spans="1:9">
      <c r="A217" t="str">
        <f>"ME"&amp;TEXT(ROW(CompList[[#This Row],[items]])-2,"00000")</f>
        <v>ME00215</v>
      </c>
      <c r="B217" t="s">
        <v>3460</v>
      </c>
      <c r="C217">
        <v>16.177777777777777</v>
      </c>
      <c r="D217">
        <v>0</v>
      </c>
      <c r="E217" s="24">
        <v>0</v>
      </c>
      <c r="F217">
        <v>0</v>
      </c>
      <c r="G217" s="24">
        <v>0</v>
      </c>
      <c r="H217" s="24">
        <v>200000</v>
      </c>
    </row>
    <row r="218" spans="1:9">
      <c r="A218" t="str">
        <f>"ME"&amp;TEXT(ROW(CompList[[#This Row],[items]])-2,"00000")</f>
        <v>ME00216</v>
      </c>
      <c r="B218" t="s">
        <v>3461</v>
      </c>
      <c r="C218">
        <v>8.0888888888888886</v>
      </c>
      <c r="D218">
        <v>0</v>
      </c>
      <c r="E218" s="24">
        <v>0</v>
      </c>
      <c r="F218">
        <v>30.76923076923077</v>
      </c>
      <c r="G218" s="24">
        <v>0</v>
      </c>
      <c r="H218" s="24">
        <v>72000</v>
      </c>
    </row>
    <row r="219" spans="1:9">
      <c r="A219" t="str">
        <f>"ME"&amp;TEXT(ROW(CompList[[#This Row],[items]])-2,"00000")</f>
        <v>ME00217</v>
      </c>
      <c r="B219" t="s">
        <v>3462</v>
      </c>
      <c r="C219">
        <v>0</v>
      </c>
      <c r="D219">
        <v>0</v>
      </c>
      <c r="E219" s="24">
        <v>0</v>
      </c>
      <c r="F219">
        <v>29.53846153846154</v>
      </c>
      <c r="G219" s="24">
        <v>0</v>
      </c>
      <c r="H219" s="24">
        <v>13486</v>
      </c>
    </row>
    <row r="220" spans="1:9">
      <c r="A220" t="str">
        <f>"ME"&amp;TEXT(ROW(CompList[[#This Row],[items]])-2,"00000")</f>
        <v>ME00218</v>
      </c>
      <c r="B220" t="s">
        <v>3463</v>
      </c>
      <c r="C220">
        <v>728</v>
      </c>
      <c r="D220">
        <v>0</v>
      </c>
      <c r="E220" s="24">
        <v>0</v>
      </c>
      <c r="F220">
        <v>0</v>
      </c>
      <c r="G220" s="24">
        <v>0</v>
      </c>
      <c r="H220" s="24">
        <v>15000</v>
      </c>
    </row>
    <row r="221" spans="1:9">
      <c r="A221" t="str">
        <f>"ME"&amp;TEXT(ROW(CompList[[#This Row],[items]])-2,"00000")</f>
        <v>ME00219</v>
      </c>
      <c r="B221" t="s">
        <v>3464</v>
      </c>
      <c r="C221">
        <v>0</v>
      </c>
      <c r="D221">
        <v>0</v>
      </c>
      <c r="E221" s="24">
        <v>0</v>
      </c>
      <c r="F221">
        <v>0</v>
      </c>
      <c r="G221" s="24">
        <v>0</v>
      </c>
      <c r="H221" s="24">
        <v>20000</v>
      </c>
    </row>
    <row r="222" spans="1:9">
      <c r="A222" t="str">
        <f>"ME"&amp;TEXT(ROW(CompList[[#This Row],[items]])-2,"00000")</f>
        <v>ME00220</v>
      </c>
      <c r="B222" t="s">
        <v>3465</v>
      </c>
      <c r="C222">
        <v>0</v>
      </c>
      <c r="D222">
        <v>0</v>
      </c>
      <c r="E222" s="24">
        <v>0</v>
      </c>
      <c r="F222">
        <v>0</v>
      </c>
      <c r="G222" s="24">
        <v>0</v>
      </c>
      <c r="H222" s="24">
        <v>50000</v>
      </c>
    </row>
    <row r="223" spans="1:9">
      <c r="A223" t="str">
        <f>"ME"&amp;TEXT(ROW(CompList[[#This Row],[items]])-2,"00000")</f>
        <v>ME00221</v>
      </c>
      <c r="B223" t="s">
        <v>55</v>
      </c>
      <c r="C223">
        <v>98.9</v>
      </c>
      <c r="D223">
        <v>162.15384615384616</v>
      </c>
      <c r="E223" s="24">
        <v>0</v>
      </c>
      <c r="F223">
        <v>0</v>
      </c>
      <c r="G223" s="24">
        <v>0</v>
      </c>
      <c r="H223" s="24">
        <v>4881</v>
      </c>
      <c r="I223" t="s">
        <v>56</v>
      </c>
    </row>
    <row r="224" spans="1:9">
      <c r="A224" t="str">
        <f>"ME"&amp;TEXT(ROW(CompList[[#This Row],[items]])-2,"00000")</f>
        <v>ME00222</v>
      </c>
      <c r="B224" t="s">
        <v>3466</v>
      </c>
      <c r="C224">
        <v>9.3000000000000007</v>
      </c>
      <c r="D224">
        <v>22.115384615384617</v>
      </c>
      <c r="E224" s="24">
        <v>0</v>
      </c>
      <c r="F224">
        <v>67.230769230769226</v>
      </c>
      <c r="G224" s="24">
        <v>0</v>
      </c>
      <c r="H224" s="24">
        <v>55254</v>
      </c>
    </row>
    <row r="225" spans="1:9">
      <c r="A225" t="str">
        <f>"ME"&amp;TEXT(ROW(CompList[[#This Row],[items]])-2,"00000")</f>
        <v>ME00223</v>
      </c>
      <c r="B225" t="s">
        <v>96</v>
      </c>
      <c r="C225">
        <v>73.355555555555554</v>
      </c>
      <c r="D225">
        <v>106.15384615384616</v>
      </c>
      <c r="E225" s="24">
        <v>0</v>
      </c>
      <c r="F225">
        <v>103.38461538461539</v>
      </c>
      <c r="G225" s="24">
        <v>0</v>
      </c>
      <c r="H225" s="24">
        <v>6896</v>
      </c>
    </row>
    <row r="226" spans="1:9">
      <c r="A226" t="str">
        <f>"ME"&amp;TEXT(ROW(CompList[[#This Row],[items]])-2,"00000")</f>
        <v>ME00224</v>
      </c>
      <c r="B226" t="s">
        <v>3467</v>
      </c>
      <c r="C226">
        <v>4.3555555555555552</v>
      </c>
      <c r="D226">
        <v>15.384615384615385</v>
      </c>
      <c r="E226" s="24">
        <v>0</v>
      </c>
      <c r="F226">
        <v>4.9230769230769234</v>
      </c>
      <c r="G226" s="24">
        <v>0</v>
      </c>
      <c r="H226" s="24">
        <v>275</v>
      </c>
    </row>
    <row r="227" spans="1:9">
      <c r="A227" t="str">
        <f>"ME"&amp;TEXT(ROW(CompList[[#This Row],[items]])-2,"00000")</f>
        <v>ME00225</v>
      </c>
      <c r="B227" t="s">
        <v>3468</v>
      </c>
      <c r="C227">
        <v>0</v>
      </c>
      <c r="D227">
        <v>0</v>
      </c>
      <c r="E227" s="24">
        <v>0</v>
      </c>
      <c r="F227">
        <v>0</v>
      </c>
      <c r="G227" s="24">
        <v>0</v>
      </c>
      <c r="H227" s="24">
        <v>1500</v>
      </c>
    </row>
    <row r="228" spans="1:9">
      <c r="A228" t="str">
        <f>"ME"&amp;TEXT(ROW(CompList[[#This Row],[items]])-2,"00000")</f>
        <v>ME00226</v>
      </c>
      <c r="B228" t="s">
        <v>3469</v>
      </c>
      <c r="C228">
        <v>0</v>
      </c>
      <c r="D228">
        <v>2.6923076923076925</v>
      </c>
      <c r="E228" s="24">
        <v>0</v>
      </c>
      <c r="F228">
        <v>14.76923076923077</v>
      </c>
      <c r="G228" s="24">
        <v>0</v>
      </c>
      <c r="H228" s="24">
        <v>15205</v>
      </c>
    </row>
    <row r="229" spans="1:9">
      <c r="A229" t="str">
        <f>"ME"&amp;TEXT(ROW(CompList[[#This Row],[items]])-2,"00000")</f>
        <v>ME00227</v>
      </c>
      <c r="B229" t="s">
        <v>3470</v>
      </c>
      <c r="C229">
        <v>0</v>
      </c>
      <c r="D229">
        <v>2.6923076923076925</v>
      </c>
      <c r="E229" s="24">
        <v>0</v>
      </c>
      <c r="F229">
        <v>18.46153846153846</v>
      </c>
      <c r="G229" s="24">
        <v>0</v>
      </c>
      <c r="H229" s="24">
        <v>3918</v>
      </c>
    </row>
    <row r="230" spans="1:9">
      <c r="A230" t="str">
        <f>"ME"&amp;TEXT(ROW(CompList[[#This Row],[items]])-2,"00000")</f>
        <v>ME00228</v>
      </c>
      <c r="B230" t="s">
        <v>3471</v>
      </c>
      <c r="C230">
        <v>0</v>
      </c>
      <c r="D230">
        <v>0</v>
      </c>
      <c r="E230" s="24">
        <v>0</v>
      </c>
      <c r="F230">
        <v>0</v>
      </c>
      <c r="G230" s="24">
        <v>0</v>
      </c>
      <c r="H230" s="24">
        <v>1300</v>
      </c>
    </row>
    <row r="231" spans="1:9">
      <c r="A231" t="str">
        <f>"ME"&amp;TEXT(ROW(CompList[[#This Row],[items]])-2,"00000")</f>
        <v>ME00229</v>
      </c>
      <c r="B231" t="s">
        <v>3472</v>
      </c>
      <c r="C231">
        <v>0</v>
      </c>
      <c r="D231">
        <v>0</v>
      </c>
      <c r="E231" s="24">
        <v>0</v>
      </c>
      <c r="F231">
        <v>0</v>
      </c>
      <c r="G231" s="24">
        <v>0</v>
      </c>
      <c r="H231" s="24">
        <v>135</v>
      </c>
    </row>
    <row r="232" spans="1:9">
      <c r="A232" t="str">
        <f>"ME"&amp;TEXT(ROW(CompList[[#This Row],[items]])-2,"00000")</f>
        <v>ME00230</v>
      </c>
      <c r="B232" t="s">
        <v>3473</v>
      </c>
      <c r="C232">
        <v>728</v>
      </c>
      <c r="D232">
        <v>0</v>
      </c>
      <c r="E232" s="24">
        <v>0</v>
      </c>
      <c r="F232">
        <v>0</v>
      </c>
      <c r="G232" s="24">
        <v>0</v>
      </c>
      <c r="H232" s="24">
        <v>50000</v>
      </c>
    </row>
    <row r="233" spans="1:9">
      <c r="A233" t="str">
        <f>"ME"&amp;TEXT(ROW(CompList[[#This Row],[items]])-2,"00000")</f>
        <v>ME00231</v>
      </c>
      <c r="B233" t="s">
        <v>3474</v>
      </c>
      <c r="C233">
        <v>0</v>
      </c>
      <c r="D233">
        <v>0</v>
      </c>
      <c r="E233" s="24">
        <v>0</v>
      </c>
      <c r="F233">
        <v>0</v>
      </c>
      <c r="G233" s="24">
        <v>0</v>
      </c>
      <c r="H233" s="24">
        <v>250</v>
      </c>
    </row>
    <row r="234" spans="1:9">
      <c r="A234" t="str">
        <f>"ME"&amp;TEXT(ROW(CompList[[#This Row],[items]])-2,"00000")</f>
        <v>ME00232</v>
      </c>
      <c r="B234" t="s">
        <v>3475</v>
      </c>
      <c r="C234">
        <v>0</v>
      </c>
      <c r="D234">
        <v>0</v>
      </c>
      <c r="E234" s="24">
        <v>0</v>
      </c>
      <c r="F234">
        <v>0</v>
      </c>
      <c r="G234" s="24">
        <v>0</v>
      </c>
      <c r="H234" s="24">
        <v>0</v>
      </c>
    </row>
    <row r="235" spans="1:9">
      <c r="A235" t="str">
        <f>"ME"&amp;TEXT(ROW(CompList[[#This Row],[items]])-2,"00000")</f>
        <v>ME00233</v>
      </c>
      <c r="B235" t="s">
        <v>3476</v>
      </c>
      <c r="C235">
        <v>0</v>
      </c>
      <c r="D235">
        <v>0</v>
      </c>
      <c r="E235" s="24">
        <v>0</v>
      </c>
      <c r="F235">
        <v>0</v>
      </c>
      <c r="G235" s="24">
        <v>0</v>
      </c>
      <c r="H235" s="24">
        <v>2634</v>
      </c>
    </row>
    <row r="236" spans="1:9">
      <c r="A236" t="str">
        <f>"ME"&amp;TEXT(ROW(CompList[[#This Row],[items]])-2,"00000")</f>
        <v>ME00234</v>
      </c>
      <c r="B236" t="s">
        <v>3477</v>
      </c>
      <c r="C236">
        <v>0</v>
      </c>
      <c r="D236">
        <v>0</v>
      </c>
      <c r="E236" s="24">
        <v>0</v>
      </c>
      <c r="F236">
        <v>0</v>
      </c>
      <c r="G236" s="24">
        <v>0</v>
      </c>
      <c r="H236" s="24">
        <v>2634</v>
      </c>
    </row>
    <row r="237" spans="1:9">
      <c r="A237" t="str">
        <f>"ME"&amp;TEXT(ROW(CompList[[#This Row],[items]])-2,"00000")</f>
        <v>ME00235</v>
      </c>
      <c r="B237" t="s">
        <v>3478</v>
      </c>
      <c r="C237">
        <v>0</v>
      </c>
      <c r="D237">
        <v>0</v>
      </c>
      <c r="E237" s="24">
        <v>0</v>
      </c>
      <c r="F237">
        <v>0</v>
      </c>
      <c r="G237" s="24">
        <v>0</v>
      </c>
      <c r="H237" s="24">
        <v>0</v>
      </c>
      <c r="I237" t="s">
        <v>46</v>
      </c>
    </row>
    <row r="238" spans="1:9">
      <c r="A238" t="str">
        <f>"ME"&amp;TEXT(ROW(CompList[[#This Row],[items]])-2,"00000")</f>
        <v>ME00236</v>
      </c>
      <c r="B238" t="s">
        <v>3479</v>
      </c>
      <c r="C238">
        <v>0</v>
      </c>
      <c r="D238">
        <v>0</v>
      </c>
      <c r="E238" s="24">
        <v>0</v>
      </c>
      <c r="F238">
        <v>0</v>
      </c>
      <c r="G238" s="24">
        <v>0</v>
      </c>
      <c r="H238" s="24">
        <v>2634</v>
      </c>
    </row>
    <row r="239" spans="1:9">
      <c r="A239" t="str">
        <f>"ME"&amp;TEXT(ROW(CompList[[#This Row],[items]])-2,"00000")</f>
        <v>ME00237</v>
      </c>
      <c r="B239" t="s">
        <v>3480</v>
      </c>
      <c r="C239">
        <v>0</v>
      </c>
      <c r="D239">
        <v>0</v>
      </c>
      <c r="E239" s="24">
        <v>0</v>
      </c>
      <c r="F239">
        <v>0</v>
      </c>
      <c r="G239" s="24">
        <v>0</v>
      </c>
      <c r="H239" s="24">
        <v>250</v>
      </c>
    </row>
    <row r="240" spans="1:9">
      <c r="A240" t="str">
        <f>"ME"&amp;TEXT(ROW(CompList[[#This Row],[items]])-2,"00000")</f>
        <v>ME00238</v>
      </c>
      <c r="B240" t="s">
        <v>3481</v>
      </c>
      <c r="C240">
        <v>0</v>
      </c>
      <c r="D240">
        <v>0</v>
      </c>
      <c r="E240" s="24">
        <v>0</v>
      </c>
      <c r="F240">
        <v>2880</v>
      </c>
      <c r="G240" s="24">
        <v>0</v>
      </c>
      <c r="H240" s="24">
        <v>34971</v>
      </c>
    </row>
    <row r="241" spans="1:8">
      <c r="A241" t="str">
        <f>"ME"&amp;TEXT(ROW(CompList[[#This Row],[items]])-2,"00000")</f>
        <v>ME00239</v>
      </c>
      <c r="B241" t="s">
        <v>79</v>
      </c>
      <c r="C241">
        <v>68.944444444444443</v>
      </c>
      <c r="D241">
        <v>26.153846153846153</v>
      </c>
      <c r="E241" s="24">
        <v>0</v>
      </c>
      <c r="F241">
        <v>135.38461538461539</v>
      </c>
      <c r="G241" s="24">
        <v>0</v>
      </c>
      <c r="H241" s="24">
        <v>7586</v>
      </c>
    </row>
    <row r="242" spans="1:8">
      <c r="A242" t="str">
        <f>"ME"&amp;TEXT(ROW(CompList[[#This Row],[items]])-2,"00000")</f>
        <v>ME00240</v>
      </c>
      <c r="B242" t="s">
        <v>3484</v>
      </c>
      <c r="C242" s="24">
        <v>0</v>
      </c>
      <c r="D242" s="24">
        <v>0</v>
      </c>
      <c r="E242" s="24">
        <v>0</v>
      </c>
      <c r="F242" s="24">
        <v>0</v>
      </c>
      <c r="G242" s="24">
        <v>0</v>
      </c>
      <c r="H242" s="24">
        <v>55155</v>
      </c>
    </row>
    <row r="243" spans="1:8">
      <c r="A243" t="str">
        <f>"ME"&amp;TEXT(ROW(CompList[[#This Row],[items]])-2,"00000")</f>
        <v>ME00241</v>
      </c>
      <c r="B243" t="s">
        <v>3490</v>
      </c>
      <c r="C243" s="24">
        <v>0</v>
      </c>
      <c r="D243" s="24">
        <v>0</v>
      </c>
      <c r="E243" s="24">
        <v>0</v>
      </c>
      <c r="F243" s="24">
        <v>0</v>
      </c>
      <c r="G243" s="24">
        <v>0</v>
      </c>
      <c r="H243" s="24">
        <v>1560</v>
      </c>
    </row>
    <row r="244" spans="1:8">
      <c r="A244" t="str">
        <f>"ME"&amp;TEXT(ROW(CompList[[#This Row],[items]])-2,"00000")</f>
        <v>ME00242</v>
      </c>
      <c r="B244" t="s">
        <v>3491</v>
      </c>
      <c r="C244" s="24">
        <v>0</v>
      </c>
      <c r="D244" s="24">
        <v>0</v>
      </c>
      <c r="E244" s="24">
        <v>0</v>
      </c>
      <c r="F244" s="24">
        <v>0</v>
      </c>
      <c r="G244" s="24">
        <v>0</v>
      </c>
      <c r="H244">
        <v>80</v>
      </c>
    </row>
    <row r="245" spans="1:8">
      <c r="A245" t="str">
        <f>"ME"&amp;TEXT(ROW(CompList[[#This Row],[items]])-2,"00000")</f>
        <v>ME00243</v>
      </c>
      <c r="B245" t="s">
        <v>3492</v>
      </c>
      <c r="C245" s="24">
        <v>0</v>
      </c>
      <c r="D245" s="24">
        <v>0</v>
      </c>
      <c r="E245" s="24">
        <v>0</v>
      </c>
      <c r="F245" s="24">
        <v>0</v>
      </c>
      <c r="G245" s="24">
        <v>0</v>
      </c>
      <c r="H245">
        <v>140</v>
      </c>
    </row>
    <row r="246" spans="1:8">
      <c r="A246" t="str">
        <f>"ME"&amp;TEXT(ROW(CompList[[#This Row],[items]])-2,"00000")</f>
        <v>ME00244</v>
      </c>
      <c r="B246" t="s">
        <v>3493</v>
      </c>
      <c r="C246" s="24">
        <v>0</v>
      </c>
      <c r="D246" s="24">
        <v>0</v>
      </c>
      <c r="E246" s="24">
        <v>0</v>
      </c>
      <c r="F246" s="24">
        <v>0</v>
      </c>
      <c r="G246" s="24">
        <v>0</v>
      </c>
      <c r="H246">
        <v>30</v>
      </c>
    </row>
    <row r="247" spans="1:8">
      <c r="A247" t="str">
        <f>"ME"&amp;TEXT(ROW(CompList[[#This Row],[items]])-2,"00000")</f>
        <v>ME00245</v>
      </c>
      <c r="B247" t="s">
        <v>3494</v>
      </c>
      <c r="C247" s="24">
        <v>0</v>
      </c>
      <c r="D247" s="24">
        <v>0</v>
      </c>
      <c r="E247" s="24">
        <v>0</v>
      </c>
      <c r="F247" s="24">
        <v>0</v>
      </c>
      <c r="G247" s="24">
        <v>0</v>
      </c>
      <c r="H247">
        <v>100</v>
      </c>
    </row>
    <row r="248" spans="1:8">
      <c r="A248" t="str">
        <f>"ME"&amp;TEXT(ROW(CompList[[#This Row],[items]])-2,"00000")</f>
        <v>ME00246</v>
      </c>
      <c r="B248" t="s">
        <v>3495</v>
      </c>
      <c r="C248" s="24">
        <v>0</v>
      </c>
      <c r="D248" s="24">
        <v>0</v>
      </c>
      <c r="E248" s="24">
        <v>0</v>
      </c>
      <c r="F248" s="24">
        <v>0</v>
      </c>
      <c r="G248" s="24">
        <v>0</v>
      </c>
      <c r="H248">
        <v>20</v>
      </c>
    </row>
    <row r="249" spans="1:8">
      <c r="A249" t="str">
        <f>"ME"&amp;TEXT(ROW(CompList[[#This Row],[items]])-2,"00000")</f>
        <v>ME00247</v>
      </c>
      <c r="B249" t="s">
        <v>3496</v>
      </c>
      <c r="C249" s="24">
        <v>0</v>
      </c>
      <c r="D249" s="24">
        <v>0</v>
      </c>
      <c r="E249" s="24">
        <v>0</v>
      </c>
      <c r="F249" s="24">
        <v>0</v>
      </c>
      <c r="G249" s="24">
        <v>0</v>
      </c>
      <c r="H249">
        <v>15</v>
      </c>
    </row>
    <row r="250" spans="1:8">
      <c r="A250" t="str">
        <f>"ME"&amp;TEXT(ROW(CompList[[#This Row],[items]])-2,"00000")</f>
        <v>ME00248</v>
      </c>
      <c r="B250" t="s">
        <v>3497</v>
      </c>
      <c r="C250" s="24">
        <v>0</v>
      </c>
      <c r="D250" s="24">
        <v>0</v>
      </c>
      <c r="E250" s="24">
        <v>0</v>
      </c>
      <c r="F250" s="24">
        <v>0</v>
      </c>
      <c r="G250" s="24">
        <v>0</v>
      </c>
      <c r="H250">
        <v>3</v>
      </c>
    </row>
    <row r="251" spans="1:8">
      <c r="A251" t="str">
        <f>"ME"&amp;TEXT(ROW(CompList[[#This Row],[items]])-2,"00000")</f>
        <v>ME00249</v>
      </c>
      <c r="B251" t="s">
        <v>3498</v>
      </c>
      <c r="C251" s="24">
        <v>0</v>
      </c>
      <c r="D251" s="24">
        <v>0</v>
      </c>
      <c r="E251" s="24">
        <v>0</v>
      </c>
      <c r="F251" s="24">
        <v>0</v>
      </c>
      <c r="G251" s="24">
        <v>0</v>
      </c>
      <c r="H251">
        <v>5</v>
      </c>
    </row>
    <row r="252" spans="1:8">
      <c r="A252" t="str">
        <f>"ME"&amp;TEXT(ROW(CompList[[#This Row],[items]])-2,"00000")</f>
        <v>ME00250</v>
      </c>
      <c r="B252" t="s">
        <v>3499</v>
      </c>
      <c r="C252" s="24">
        <v>0</v>
      </c>
      <c r="D252" s="24">
        <v>0</v>
      </c>
      <c r="E252" s="24">
        <v>0</v>
      </c>
      <c r="F252" s="24">
        <v>0</v>
      </c>
      <c r="G252" s="24">
        <v>0</v>
      </c>
      <c r="H252">
        <v>70</v>
      </c>
    </row>
    <row r="253" spans="1:8">
      <c r="A253" t="str">
        <f>"ME"&amp;TEXT(ROW(CompList[[#This Row],[items]])-2,"00000")</f>
        <v>ME00251</v>
      </c>
      <c r="B253" t="s">
        <v>3500</v>
      </c>
      <c r="C253" s="24">
        <v>0</v>
      </c>
      <c r="D253" s="24">
        <v>0</v>
      </c>
      <c r="E253" s="24">
        <v>0</v>
      </c>
      <c r="F253" s="24">
        <v>0</v>
      </c>
      <c r="G253" s="24">
        <v>0</v>
      </c>
      <c r="H253">
        <v>10</v>
      </c>
    </row>
    <row r="254" spans="1:8">
      <c r="A254" t="str">
        <f>"ME"&amp;TEXT(ROW(CompList[[#This Row],[items]])-2,"00000")</f>
        <v>ME00252</v>
      </c>
      <c r="B254" t="s">
        <v>3501</v>
      </c>
      <c r="C254" s="24">
        <v>0</v>
      </c>
      <c r="D254" s="24">
        <v>0</v>
      </c>
      <c r="E254" s="24">
        <v>0</v>
      </c>
      <c r="F254" s="24">
        <v>0</v>
      </c>
      <c r="G254" s="24">
        <v>0</v>
      </c>
      <c r="H254">
        <v>700</v>
      </c>
    </row>
    <row r="255" spans="1:8">
      <c r="A255" t="str">
        <f>"ME"&amp;TEXT(ROW(CompList[[#This Row],[items]])-2,"00000")</f>
        <v>ME00253</v>
      </c>
      <c r="B255" t="s">
        <v>3502</v>
      </c>
      <c r="C255" s="24">
        <v>0</v>
      </c>
      <c r="D255" s="24">
        <v>0</v>
      </c>
      <c r="E255" s="24">
        <v>0</v>
      </c>
      <c r="F255" s="24">
        <v>0</v>
      </c>
      <c r="G255" s="24">
        <v>0</v>
      </c>
      <c r="H255">
        <v>140</v>
      </c>
    </row>
    <row r="256" spans="1:8">
      <c r="A256" t="str">
        <f>"ME"&amp;TEXT(ROW(CompList[[#This Row],[items]])-2,"00000")</f>
        <v>ME00254</v>
      </c>
      <c r="B256" t="s">
        <v>3503</v>
      </c>
      <c r="C256" s="24">
        <v>0</v>
      </c>
      <c r="D256" s="24">
        <v>0</v>
      </c>
      <c r="E256" s="24">
        <v>0</v>
      </c>
      <c r="F256" s="24">
        <v>0</v>
      </c>
      <c r="G256" s="24">
        <v>0</v>
      </c>
      <c r="H256">
        <v>90</v>
      </c>
    </row>
    <row r="257" spans="1:8">
      <c r="A257" t="str">
        <f>"ME"&amp;TEXT(ROW(CompList[[#This Row],[items]])-2,"00000")</f>
        <v>ME00255</v>
      </c>
      <c r="B257" t="s">
        <v>3504</v>
      </c>
      <c r="C257" s="24">
        <v>0</v>
      </c>
      <c r="D257" s="24">
        <v>0</v>
      </c>
      <c r="E257" s="24">
        <v>0</v>
      </c>
      <c r="F257" s="24">
        <v>0</v>
      </c>
      <c r="G257" s="24">
        <v>0</v>
      </c>
      <c r="H257">
        <v>5</v>
      </c>
    </row>
    <row r="258" spans="1:8">
      <c r="A258" t="str">
        <f>"ME"&amp;TEXT(ROW(CompList[[#This Row],[items]])-2,"00000")</f>
        <v>ME00256</v>
      </c>
      <c r="B258" t="s">
        <v>3505</v>
      </c>
      <c r="C258" s="24">
        <v>0</v>
      </c>
      <c r="D258" s="24">
        <v>0</v>
      </c>
      <c r="E258" s="24">
        <v>0</v>
      </c>
      <c r="F258" s="24">
        <v>0</v>
      </c>
      <c r="G258" s="24">
        <v>0</v>
      </c>
      <c r="H258">
        <v>4</v>
      </c>
    </row>
    <row r="259" spans="1:8">
      <c r="A259" t="str">
        <f>"ME"&amp;TEXT(ROW(CompList[[#This Row],[items]])-2,"00000")</f>
        <v>ME00257</v>
      </c>
      <c r="B259" t="s">
        <v>3506</v>
      </c>
      <c r="C259" s="24">
        <v>0</v>
      </c>
      <c r="D259" s="24">
        <v>0</v>
      </c>
      <c r="E259" s="24">
        <v>0</v>
      </c>
      <c r="F259" s="24">
        <v>0</v>
      </c>
      <c r="G259" s="24">
        <v>0</v>
      </c>
      <c r="H259">
        <v>3</v>
      </c>
    </row>
    <row r="260" spans="1:8">
      <c r="A260" t="str">
        <f>"ME"&amp;TEXT(ROW(CompList[[#This Row],[items]])-2,"00000")</f>
        <v>ME00258</v>
      </c>
      <c r="B260" t="s">
        <v>3507</v>
      </c>
      <c r="C260" s="24">
        <v>0</v>
      </c>
      <c r="D260" s="24">
        <v>0</v>
      </c>
      <c r="E260" s="24">
        <v>0</v>
      </c>
      <c r="F260" s="24">
        <v>0</v>
      </c>
      <c r="G260" s="24">
        <v>0</v>
      </c>
      <c r="H260">
        <v>10</v>
      </c>
    </row>
    <row r="261" spans="1:8">
      <c r="A261" t="str">
        <f>"ME"&amp;TEXT(ROW(CompList[[#This Row],[items]])-2,"00000")</f>
        <v>ME00259</v>
      </c>
      <c r="B261" t="s">
        <v>3508</v>
      </c>
      <c r="C261" s="24">
        <v>0</v>
      </c>
      <c r="D261" s="24">
        <v>0</v>
      </c>
      <c r="E261" s="24">
        <v>0</v>
      </c>
      <c r="F261" s="24">
        <v>0</v>
      </c>
      <c r="G261" s="24">
        <v>0</v>
      </c>
      <c r="H261">
        <v>120</v>
      </c>
    </row>
    <row r="262" spans="1:8">
      <c r="A262" t="str">
        <f>"ME"&amp;TEXT(ROW(CompList[[#This Row],[items]])-2,"00000")</f>
        <v>ME00260</v>
      </c>
      <c r="B262" t="s">
        <v>3509</v>
      </c>
      <c r="C262" s="24">
        <v>0</v>
      </c>
      <c r="D262" s="24">
        <v>0</v>
      </c>
      <c r="E262" s="24">
        <v>0</v>
      </c>
      <c r="F262" s="24">
        <v>0</v>
      </c>
      <c r="G262" s="24">
        <v>0</v>
      </c>
      <c r="H262">
        <v>140</v>
      </c>
    </row>
    <row r="263" spans="1:8">
      <c r="A263" t="str">
        <f>"ME"&amp;TEXT(ROW(CompList[[#This Row],[items]])-2,"00000")</f>
        <v>ME00261</v>
      </c>
      <c r="B263" t="s">
        <v>3510</v>
      </c>
      <c r="C263" s="24">
        <v>0</v>
      </c>
      <c r="D263" s="24">
        <v>0</v>
      </c>
      <c r="E263" s="24">
        <v>0</v>
      </c>
      <c r="F263" s="24">
        <v>0</v>
      </c>
      <c r="G263" s="24">
        <v>0</v>
      </c>
      <c r="H263">
        <v>100</v>
      </c>
    </row>
    <row r="264" spans="1:8">
      <c r="A264" t="str">
        <f>"ME"&amp;TEXT(ROW(CompList[[#This Row],[items]])-2,"00000")</f>
        <v>ME00262</v>
      </c>
      <c r="B264" t="s">
        <v>3511</v>
      </c>
      <c r="C264" s="24">
        <v>0</v>
      </c>
      <c r="D264" s="24">
        <v>0</v>
      </c>
      <c r="E264" s="24">
        <v>0</v>
      </c>
      <c r="F264" s="24">
        <v>0</v>
      </c>
      <c r="G264" s="24">
        <v>0</v>
      </c>
      <c r="H264">
        <v>240</v>
      </c>
    </row>
    <row r="265" spans="1:8">
      <c r="A265" t="str">
        <f>"ME"&amp;TEXT(ROW(CompList[[#This Row],[items]])-2,"00000")</f>
        <v>ME00263</v>
      </c>
      <c r="B265" t="s">
        <v>3512</v>
      </c>
      <c r="C265" s="24">
        <v>0</v>
      </c>
      <c r="D265" s="24">
        <v>0</v>
      </c>
      <c r="E265" s="24">
        <v>0</v>
      </c>
      <c r="F265" s="24">
        <v>0</v>
      </c>
      <c r="G265" s="24">
        <v>0</v>
      </c>
      <c r="H265">
        <v>30</v>
      </c>
    </row>
    <row r="266" spans="1:8">
      <c r="A266" t="str">
        <f>"ME"&amp;TEXT(ROW(CompList[[#This Row],[items]])-2,"00000")</f>
        <v>ME00264</v>
      </c>
      <c r="B266" t="s">
        <v>3513</v>
      </c>
      <c r="C266" s="24">
        <v>0</v>
      </c>
      <c r="D266" s="24">
        <v>0</v>
      </c>
      <c r="E266" s="24">
        <v>0</v>
      </c>
      <c r="F266" s="24">
        <v>0</v>
      </c>
      <c r="G266" s="24">
        <v>0</v>
      </c>
      <c r="H266">
        <v>10</v>
      </c>
    </row>
    <row r="267" spans="1:8">
      <c r="A267" t="str">
        <f>"ME"&amp;TEXT(ROW(CompList[[#This Row],[items]])-2,"00000")</f>
        <v>ME00265</v>
      </c>
      <c r="B267" t="s">
        <v>3514</v>
      </c>
      <c r="C267" s="24">
        <v>0</v>
      </c>
      <c r="D267" s="24">
        <v>0</v>
      </c>
      <c r="E267" s="24">
        <v>0</v>
      </c>
      <c r="F267" s="24">
        <v>0</v>
      </c>
      <c r="G267" s="24">
        <v>0</v>
      </c>
      <c r="H267">
        <v>40</v>
      </c>
    </row>
    <row r="268" spans="1:8">
      <c r="A268" t="str">
        <f>"ME"&amp;TEXT(ROW(CompList[[#This Row],[items]])-2,"00000")</f>
        <v>ME00266</v>
      </c>
      <c r="B268" t="s">
        <v>3515</v>
      </c>
      <c r="C268" s="24">
        <v>0</v>
      </c>
      <c r="D268" s="24">
        <v>0</v>
      </c>
      <c r="E268" s="24">
        <v>0</v>
      </c>
      <c r="F268" s="24">
        <v>0</v>
      </c>
      <c r="G268" s="24">
        <v>0</v>
      </c>
      <c r="H268" s="24">
        <v>2850</v>
      </c>
    </row>
    <row r="269" spans="1:8">
      <c r="A269" t="str">
        <f>"ME"&amp;TEXT(ROW(CompList[[#This Row],[items]])-2,"00000")</f>
        <v>ME00267</v>
      </c>
      <c r="B269" t="s">
        <v>3516</v>
      </c>
      <c r="C269" s="24">
        <v>0</v>
      </c>
      <c r="D269" s="24">
        <v>0</v>
      </c>
      <c r="E269" s="24">
        <v>0</v>
      </c>
      <c r="F269" s="24">
        <v>0</v>
      </c>
      <c r="G269" s="24">
        <v>0</v>
      </c>
      <c r="H269" s="24">
        <v>35</v>
      </c>
    </row>
    <row r="270" spans="1:8">
      <c r="A270" t="str">
        <f>"ME"&amp;TEXT(ROW(CompList[[#This Row],[items]])-2,"00000")</f>
        <v>ME00268</v>
      </c>
      <c r="B270" t="s">
        <v>3517</v>
      </c>
      <c r="C270" s="24">
        <v>0</v>
      </c>
      <c r="D270" s="24">
        <v>0</v>
      </c>
      <c r="E270" s="24">
        <v>0</v>
      </c>
      <c r="F270" s="24">
        <v>0</v>
      </c>
      <c r="G270" s="24">
        <v>0</v>
      </c>
      <c r="H270" s="24">
        <v>5</v>
      </c>
    </row>
    <row r="271" spans="1:8">
      <c r="A271" t="str">
        <f>"ME"&amp;TEXT(ROW(CompList[[#This Row],[items]])-2,"00000")</f>
        <v>ME00269</v>
      </c>
      <c r="B271" t="s">
        <v>3518</v>
      </c>
      <c r="C271" s="24">
        <v>0</v>
      </c>
      <c r="D271" s="24">
        <v>0</v>
      </c>
      <c r="E271" s="24">
        <v>0</v>
      </c>
      <c r="F271" s="24">
        <v>0</v>
      </c>
      <c r="G271" s="24">
        <v>0</v>
      </c>
      <c r="H271" s="24">
        <v>6</v>
      </c>
    </row>
    <row r="272" spans="1:8">
      <c r="A272" t="str">
        <f>"ME"&amp;TEXT(ROW(CompList[[#This Row],[items]])-2,"00000")</f>
        <v>ME00270</v>
      </c>
      <c r="B272" t="s">
        <v>3519</v>
      </c>
      <c r="C272" s="24">
        <v>0</v>
      </c>
      <c r="D272" s="24">
        <v>0</v>
      </c>
      <c r="E272" s="24">
        <v>0</v>
      </c>
      <c r="F272" s="24">
        <v>0</v>
      </c>
      <c r="G272" s="24">
        <v>0</v>
      </c>
      <c r="H272" s="24">
        <v>231</v>
      </c>
    </row>
    <row r="273" spans="1:8">
      <c r="A273" t="str">
        <f>"ME"&amp;TEXT(ROW(CompList[[#This Row],[items]])-2,"00000")</f>
        <v>ME00271</v>
      </c>
      <c r="B273" t="s">
        <v>3520</v>
      </c>
      <c r="C273" s="24">
        <v>0</v>
      </c>
      <c r="D273" s="24">
        <v>0</v>
      </c>
      <c r="E273" s="24">
        <v>0</v>
      </c>
      <c r="F273" s="24">
        <v>0</v>
      </c>
      <c r="G273" s="24">
        <v>0</v>
      </c>
      <c r="H273" s="24">
        <v>281</v>
      </c>
    </row>
    <row r="274" spans="1:8">
      <c r="A274" t="str">
        <f>"ME"&amp;TEXT(ROW(CompList[[#This Row],[items]])-2,"00000")</f>
        <v>ME00272</v>
      </c>
      <c r="B274" t="s">
        <v>3521</v>
      </c>
      <c r="C274" s="24">
        <v>0</v>
      </c>
      <c r="D274" s="24">
        <v>0</v>
      </c>
      <c r="E274" s="24">
        <v>0</v>
      </c>
      <c r="F274" s="24">
        <v>0</v>
      </c>
      <c r="G274" s="24">
        <v>0</v>
      </c>
      <c r="H274" s="24">
        <v>176</v>
      </c>
    </row>
    <row r="275" spans="1:8">
      <c r="A275" t="str">
        <f>"ME"&amp;TEXT(ROW(CompList[[#This Row],[items]])-2,"00000")</f>
        <v>ME00273</v>
      </c>
      <c r="B275" t="s">
        <v>3522</v>
      </c>
      <c r="C275" s="24">
        <v>0</v>
      </c>
      <c r="D275" s="24">
        <v>0</v>
      </c>
      <c r="E275" s="24">
        <v>0</v>
      </c>
      <c r="F275" s="24">
        <v>0</v>
      </c>
      <c r="G275" s="24">
        <v>0</v>
      </c>
      <c r="H275" s="24">
        <v>1.17</v>
      </c>
    </row>
    <row r="276" spans="1:8">
      <c r="A276" t="str">
        <f>"ME"&amp;TEXT(ROW(CompList[[#This Row],[items]])-2,"00000")</f>
        <v>ME00274</v>
      </c>
      <c r="B276" t="s">
        <v>3523</v>
      </c>
      <c r="C276" s="24">
        <v>0</v>
      </c>
      <c r="D276" s="24">
        <v>0</v>
      </c>
      <c r="E276" s="24">
        <v>0</v>
      </c>
      <c r="F276" s="24">
        <v>0</v>
      </c>
      <c r="G276" s="24">
        <v>0</v>
      </c>
      <c r="H276" s="24">
        <v>0.49</v>
      </c>
    </row>
    <row r="277" spans="1:8">
      <c r="A277" t="str">
        <f>"ME"&amp;TEXT(ROW(CompList[[#This Row],[items]])-2,"00000")</f>
        <v>ME00275</v>
      </c>
      <c r="B277" t="s">
        <v>3524</v>
      </c>
      <c r="C277" s="24">
        <v>0</v>
      </c>
      <c r="D277" s="24">
        <v>0</v>
      </c>
      <c r="E277" s="24">
        <v>0</v>
      </c>
      <c r="F277" s="24">
        <v>0</v>
      </c>
      <c r="G277" s="24">
        <v>0</v>
      </c>
      <c r="H277" s="24">
        <v>1.86</v>
      </c>
    </row>
    <row r="278" spans="1:8">
      <c r="A278" t="str">
        <f>"ME"&amp;TEXT(ROW(CompList[[#This Row],[items]])-2,"00000")</f>
        <v>ME00276</v>
      </c>
      <c r="B278" t="s">
        <v>3525</v>
      </c>
      <c r="C278" s="24">
        <v>0</v>
      </c>
      <c r="D278" s="24">
        <v>0</v>
      </c>
      <c r="E278" s="24">
        <v>0</v>
      </c>
      <c r="F278" s="24">
        <v>0</v>
      </c>
      <c r="G278" s="24">
        <v>0</v>
      </c>
      <c r="H278" s="24">
        <v>1.06</v>
      </c>
    </row>
    <row r="279" spans="1:8">
      <c r="A279" t="str">
        <f>"ME"&amp;TEXT(ROW(CompList[[#This Row],[items]])-2,"00000")</f>
        <v>ME00277</v>
      </c>
      <c r="B279" t="s">
        <v>3526</v>
      </c>
      <c r="C279" s="24">
        <v>0</v>
      </c>
      <c r="D279" s="24">
        <v>0</v>
      </c>
      <c r="E279" s="24">
        <v>0</v>
      </c>
      <c r="F279" s="24">
        <v>0</v>
      </c>
      <c r="G279" s="24">
        <v>0</v>
      </c>
      <c r="H279" s="24">
        <v>3.67</v>
      </c>
    </row>
    <row r="280" spans="1:8">
      <c r="A280" t="str">
        <f>"ME"&amp;TEXT(ROW(CompList[[#This Row],[items]])-2,"00000")</f>
        <v>ME00278</v>
      </c>
      <c r="B280" t="s">
        <v>3527</v>
      </c>
      <c r="C280" s="24">
        <v>0</v>
      </c>
      <c r="D280" s="24">
        <v>0</v>
      </c>
      <c r="E280" s="24">
        <v>0</v>
      </c>
      <c r="F280" s="24">
        <v>0</v>
      </c>
      <c r="G280" s="24">
        <v>0</v>
      </c>
      <c r="H280" s="24">
        <v>1.26</v>
      </c>
    </row>
    <row r="281" spans="1:8">
      <c r="A281" t="str">
        <f>"ME"&amp;TEXT(ROW(CompList[[#This Row],[items]])-2,"00000")</f>
        <v>ME00279</v>
      </c>
      <c r="B281" t="s">
        <v>3528</v>
      </c>
      <c r="C281" s="24">
        <v>0</v>
      </c>
      <c r="D281" s="24">
        <v>0</v>
      </c>
      <c r="E281" s="24">
        <v>0</v>
      </c>
      <c r="F281" s="24">
        <v>0</v>
      </c>
      <c r="G281" s="24">
        <v>0</v>
      </c>
      <c r="H281" s="24">
        <v>16.5</v>
      </c>
    </row>
    <row r="282" spans="1:8">
      <c r="A282" t="str">
        <f>"ME"&amp;TEXT(ROW(CompList[[#This Row],[items]])-2,"00000")</f>
        <v>ME00280</v>
      </c>
      <c r="B282" t="s">
        <v>3529</v>
      </c>
      <c r="C282" s="24">
        <v>0</v>
      </c>
      <c r="D282" s="24">
        <v>0</v>
      </c>
      <c r="E282" s="24">
        <v>0</v>
      </c>
      <c r="F282" s="24">
        <v>0</v>
      </c>
      <c r="G282" s="24">
        <v>0</v>
      </c>
      <c r="H282" s="24">
        <v>36.5</v>
      </c>
    </row>
    <row r="283" spans="1:8">
      <c r="A283" t="str">
        <f>"ME"&amp;TEXT(ROW(CompList[[#This Row],[items]])-2,"00000")</f>
        <v>ME00281</v>
      </c>
      <c r="B283" t="s">
        <v>3530</v>
      </c>
      <c r="C283" s="24">
        <v>0</v>
      </c>
      <c r="D283" s="24">
        <v>0</v>
      </c>
      <c r="E283" s="24">
        <v>0</v>
      </c>
      <c r="F283" s="24">
        <v>0</v>
      </c>
      <c r="G283" s="24">
        <v>0</v>
      </c>
      <c r="H283" s="24">
        <v>36.5</v>
      </c>
    </row>
    <row r="284" spans="1:8">
      <c r="A284" t="str">
        <f>"ME"&amp;TEXT(ROW(CompList[[#This Row],[items]])-2,"00000")</f>
        <v>ME00282</v>
      </c>
      <c r="B284" t="s">
        <v>3531</v>
      </c>
      <c r="C284" s="24">
        <v>0</v>
      </c>
      <c r="D284" s="24">
        <v>0</v>
      </c>
      <c r="E284" s="24">
        <v>0</v>
      </c>
      <c r="F284" s="24">
        <v>0</v>
      </c>
      <c r="G284" s="24">
        <v>0</v>
      </c>
      <c r="H284" s="24">
        <v>36.5</v>
      </c>
    </row>
    <row r="285" spans="1:8">
      <c r="A285" t="str">
        <f>"ME"&amp;TEXT(ROW(CompList[[#This Row],[items]])-2,"00000")</f>
        <v>ME00283</v>
      </c>
      <c r="B285" t="s">
        <v>3532</v>
      </c>
      <c r="C285" s="24">
        <v>0</v>
      </c>
      <c r="D285" s="24">
        <v>0</v>
      </c>
      <c r="E285" s="24">
        <v>0</v>
      </c>
      <c r="F285" s="24">
        <v>0</v>
      </c>
      <c r="G285" s="24">
        <v>0</v>
      </c>
      <c r="H285" s="24">
        <v>36.5</v>
      </c>
    </row>
    <row r="286" spans="1:8">
      <c r="A286" t="str">
        <f>"ME"&amp;TEXT(ROW(CompList[[#This Row],[items]])-2,"00000")</f>
        <v>ME00284</v>
      </c>
      <c r="B286" t="s">
        <v>3533</v>
      </c>
      <c r="C286" s="24">
        <v>0</v>
      </c>
      <c r="D286" s="24">
        <v>0</v>
      </c>
      <c r="E286" s="24">
        <v>0</v>
      </c>
      <c r="F286" s="24">
        <v>0</v>
      </c>
      <c r="G286" s="24">
        <v>0</v>
      </c>
      <c r="H286" s="24">
        <v>36.5</v>
      </c>
    </row>
    <row r="287" spans="1:8">
      <c r="A287" t="str">
        <f>"ME"&amp;TEXT(ROW(CompList[[#This Row],[items]])-2,"00000")</f>
        <v>ME00285</v>
      </c>
      <c r="B287" t="s">
        <v>3534</v>
      </c>
      <c r="C287" s="24">
        <v>0</v>
      </c>
      <c r="D287" s="24">
        <v>0</v>
      </c>
      <c r="E287" s="24">
        <v>0</v>
      </c>
      <c r="F287" s="24">
        <v>0</v>
      </c>
      <c r="G287" s="24">
        <v>0</v>
      </c>
      <c r="H287" s="24">
        <v>144.78</v>
      </c>
    </row>
    <row r="288" spans="1:8">
      <c r="A288" t="str">
        <f>"ME"&amp;TEXT(ROW(CompList[[#This Row],[items]])-2,"00000")</f>
        <v>ME00286</v>
      </c>
      <c r="B288" t="s">
        <v>3535</v>
      </c>
      <c r="C288" s="24">
        <v>0</v>
      </c>
      <c r="D288" s="24">
        <v>0</v>
      </c>
      <c r="E288" s="24">
        <v>0</v>
      </c>
      <c r="F288" s="24">
        <v>0</v>
      </c>
      <c r="G288" s="24">
        <v>0</v>
      </c>
      <c r="H288" s="24">
        <v>4.6399999999999997</v>
      </c>
    </row>
    <row r="289" spans="1:8">
      <c r="A289" t="str">
        <f>"ME"&amp;TEXT(ROW(CompList[[#This Row],[items]])-2,"00000")</f>
        <v>ME00287</v>
      </c>
      <c r="B289" t="s">
        <v>3536</v>
      </c>
      <c r="C289" s="24">
        <v>0</v>
      </c>
      <c r="D289" s="24">
        <v>0</v>
      </c>
      <c r="E289" s="24">
        <v>0</v>
      </c>
      <c r="F289" s="24">
        <v>0</v>
      </c>
      <c r="G289" s="24">
        <v>0</v>
      </c>
      <c r="H289" s="24">
        <v>10.3</v>
      </c>
    </row>
    <row r="290" spans="1:8">
      <c r="A290" t="str">
        <f>"ME"&amp;TEXT(ROW(CompList[[#This Row],[items]])-2,"00000")</f>
        <v>ME00288</v>
      </c>
      <c r="B290" t="s">
        <v>3537</v>
      </c>
      <c r="C290" s="24">
        <v>0</v>
      </c>
      <c r="D290" s="24">
        <v>0</v>
      </c>
      <c r="E290" s="24">
        <v>0</v>
      </c>
      <c r="F290" s="24">
        <v>0</v>
      </c>
      <c r="G290" s="24">
        <v>0</v>
      </c>
      <c r="H290" s="24">
        <v>5.95</v>
      </c>
    </row>
    <row r="291" spans="1:8">
      <c r="A291" t="str">
        <f>"ME"&amp;TEXT(ROW(CompList[[#This Row],[items]])-2,"00000")</f>
        <v>ME00289</v>
      </c>
      <c r="B291" t="s">
        <v>3538</v>
      </c>
      <c r="C291" s="24">
        <v>0</v>
      </c>
      <c r="D291" s="24">
        <v>0</v>
      </c>
      <c r="E291" s="24">
        <v>0</v>
      </c>
      <c r="F291" s="24">
        <v>0</v>
      </c>
      <c r="G291" s="24">
        <v>0</v>
      </c>
      <c r="H291" s="24">
        <v>18.25</v>
      </c>
    </row>
    <row r="292" spans="1:8">
      <c r="A292" t="str">
        <f>"ME"&amp;TEXT(ROW(CompList[[#This Row],[items]])-2,"00000")</f>
        <v>ME00290</v>
      </c>
      <c r="B292" t="s">
        <v>3539</v>
      </c>
      <c r="C292" s="24">
        <v>0</v>
      </c>
      <c r="D292" s="24">
        <v>0</v>
      </c>
      <c r="E292" s="24">
        <v>0</v>
      </c>
      <c r="F292" s="24">
        <v>0</v>
      </c>
      <c r="G292" s="24">
        <v>0</v>
      </c>
      <c r="H292" s="24">
        <v>6.98</v>
      </c>
    </row>
    <row r="293" spans="1:8">
      <c r="A293" t="str">
        <f>"ME"&amp;TEXT(ROW(CompList[[#This Row],[items]])-2,"00000")</f>
        <v>ME00291</v>
      </c>
      <c r="B293" t="s">
        <v>3540</v>
      </c>
      <c r="C293" s="24">
        <v>0</v>
      </c>
      <c r="D293" s="24">
        <v>0</v>
      </c>
      <c r="E293" s="24">
        <v>0</v>
      </c>
      <c r="F293" s="24">
        <v>0</v>
      </c>
      <c r="G293" s="24">
        <v>0</v>
      </c>
      <c r="H293" s="24">
        <v>1.46</v>
      </c>
    </row>
    <row r="294" spans="1:8">
      <c r="A294" t="str">
        <f>"ME"&amp;TEXT(ROW(CompList[[#This Row],[items]])-2,"00000")</f>
        <v>ME00292</v>
      </c>
      <c r="B294" t="s">
        <v>3541</v>
      </c>
      <c r="C294" s="24">
        <v>0</v>
      </c>
      <c r="D294" s="24">
        <v>0</v>
      </c>
      <c r="E294" s="24">
        <v>0</v>
      </c>
      <c r="F294" s="24">
        <v>0</v>
      </c>
      <c r="G294" s="24">
        <v>0</v>
      </c>
      <c r="H294" s="24">
        <v>33.15</v>
      </c>
    </row>
    <row r="295" spans="1:8">
      <c r="A295" t="str">
        <f>"ME"&amp;TEXT(ROW(CompList[[#This Row],[items]])-2,"00000")</f>
        <v>ME00293</v>
      </c>
      <c r="B295" t="s">
        <v>3542</v>
      </c>
      <c r="C295" s="24">
        <v>0</v>
      </c>
      <c r="D295" s="24">
        <v>0</v>
      </c>
      <c r="E295" s="24">
        <v>0</v>
      </c>
      <c r="F295" s="24">
        <v>0</v>
      </c>
      <c r="G295" s="24">
        <v>0</v>
      </c>
      <c r="H295" s="24">
        <v>1.07</v>
      </c>
    </row>
    <row r="296" spans="1:8">
      <c r="A296" t="str">
        <f>"ME"&amp;TEXT(ROW(CompList[[#This Row],[items]])-2,"00000")</f>
        <v>ME00294</v>
      </c>
      <c r="B296" t="s">
        <v>3543</v>
      </c>
      <c r="C296" s="24">
        <v>0</v>
      </c>
      <c r="D296" s="24">
        <v>0</v>
      </c>
      <c r="E296" s="24">
        <v>0</v>
      </c>
      <c r="F296" s="24">
        <v>0</v>
      </c>
      <c r="G296" s="24">
        <v>0</v>
      </c>
      <c r="H296" s="24">
        <v>1.07</v>
      </c>
    </row>
    <row r="297" spans="1:8">
      <c r="A297" t="str">
        <f>"ME"&amp;TEXT(ROW(CompList[[#This Row],[items]])-2,"00000")</f>
        <v>ME00295</v>
      </c>
      <c r="B297" t="s">
        <v>3544</v>
      </c>
      <c r="C297" s="24">
        <v>0</v>
      </c>
      <c r="D297" s="24">
        <v>0</v>
      </c>
      <c r="E297" s="24">
        <v>0</v>
      </c>
      <c r="F297" s="24">
        <v>0</v>
      </c>
      <c r="G297" s="24">
        <v>0</v>
      </c>
      <c r="H297" s="24">
        <v>1.43</v>
      </c>
    </row>
    <row r="298" spans="1:8">
      <c r="A298" t="str">
        <f>"ME"&amp;TEXT(ROW(CompList[[#This Row],[items]])-2,"00000")</f>
        <v>ME00296</v>
      </c>
      <c r="B298" t="s">
        <v>3545</v>
      </c>
      <c r="C298" s="24">
        <v>0</v>
      </c>
      <c r="D298" s="24">
        <v>0</v>
      </c>
      <c r="E298" s="24">
        <v>0</v>
      </c>
      <c r="F298" s="24">
        <v>0</v>
      </c>
      <c r="G298" s="24">
        <v>0</v>
      </c>
      <c r="H298" s="24">
        <v>4.03</v>
      </c>
    </row>
    <row r="299" spans="1:8">
      <c r="A299" t="str">
        <f>"ME"&amp;TEXT(ROW(CompList[[#This Row],[items]])-2,"00000")</f>
        <v>ME00297</v>
      </c>
      <c r="B299" t="s">
        <v>3546</v>
      </c>
      <c r="C299" s="24">
        <v>0</v>
      </c>
      <c r="D299" s="24">
        <v>0</v>
      </c>
      <c r="E299" s="24">
        <v>0</v>
      </c>
      <c r="F299" s="24">
        <v>0</v>
      </c>
      <c r="G299" s="24">
        <v>0</v>
      </c>
      <c r="H299" s="24">
        <v>3.74</v>
      </c>
    </row>
    <row r="300" spans="1:8">
      <c r="A300" t="str">
        <f>"ME"&amp;TEXT(ROW(CompList[[#This Row],[items]])-2,"00000")</f>
        <v>ME00298</v>
      </c>
      <c r="B300" t="s">
        <v>3547</v>
      </c>
      <c r="C300" s="24">
        <v>0</v>
      </c>
      <c r="D300" s="24">
        <v>0</v>
      </c>
      <c r="E300" s="24">
        <v>0</v>
      </c>
      <c r="F300" s="24">
        <v>0</v>
      </c>
      <c r="G300" s="24">
        <v>0</v>
      </c>
      <c r="H300" s="24">
        <v>7.0000000000000007E-2</v>
      </c>
    </row>
    <row r="301" spans="1:8">
      <c r="A301" t="str">
        <f>"ME"&amp;TEXT(ROW(CompList[[#This Row],[items]])-2,"00000")</f>
        <v>ME00299</v>
      </c>
      <c r="B301" t="s">
        <v>3548</v>
      </c>
      <c r="C301" s="24">
        <v>0</v>
      </c>
      <c r="D301" s="24">
        <v>0</v>
      </c>
      <c r="E301" s="24">
        <v>0</v>
      </c>
      <c r="F301" s="24">
        <v>0</v>
      </c>
      <c r="G301" s="24">
        <v>0</v>
      </c>
      <c r="H301" s="24">
        <v>0.1</v>
      </c>
    </row>
    <row r="302" spans="1:8">
      <c r="A302" t="str">
        <f>"ME"&amp;TEXT(ROW(CompList[[#This Row],[items]])-2,"00000")</f>
        <v>ME00300</v>
      </c>
      <c r="B302" t="s">
        <v>3549</v>
      </c>
      <c r="C302" s="24">
        <v>0</v>
      </c>
      <c r="D302" s="24">
        <v>0</v>
      </c>
      <c r="E302" s="24">
        <v>0</v>
      </c>
      <c r="F302" s="24">
        <v>0</v>
      </c>
      <c r="G302" s="24">
        <v>0</v>
      </c>
      <c r="H302" s="24">
        <v>30</v>
      </c>
    </row>
    <row r="303" spans="1:8">
      <c r="A303" t="str">
        <f>"ME"&amp;TEXT(ROW(CompList[[#This Row],[items]])-2,"00000")</f>
        <v>ME00301</v>
      </c>
      <c r="B303" t="s">
        <v>3550</v>
      </c>
      <c r="C303" s="24">
        <v>0</v>
      </c>
      <c r="D303" s="24">
        <v>0</v>
      </c>
      <c r="E303" s="24">
        <v>0</v>
      </c>
      <c r="F303" s="24">
        <v>0</v>
      </c>
      <c r="G303" s="24">
        <v>0</v>
      </c>
      <c r="H303" s="24">
        <v>75</v>
      </c>
    </row>
    <row r="304" spans="1:8">
      <c r="A304" t="str">
        <f>"ME"&amp;TEXT(ROW(CompList[[#This Row],[items]])-2,"00000")</f>
        <v>ME00302</v>
      </c>
      <c r="B304" t="s">
        <v>3551</v>
      </c>
      <c r="C304" s="24">
        <v>0</v>
      </c>
      <c r="D304" s="24">
        <v>0</v>
      </c>
      <c r="E304" s="24">
        <v>0</v>
      </c>
      <c r="F304" s="24">
        <v>0</v>
      </c>
      <c r="G304" s="24">
        <v>0</v>
      </c>
      <c r="H304" s="24">
        <v>150</v>
      </c>
    </row>
    <row r="305" spans="1:8">
      <c r="A305" t="str">
        <f>"ME"&amp;TEXT(ROW(CompList[[#This Row],[items]])-2,"00000")</f>
        <v>ME00303</v>
      </c>
      <c r="B305" t="s">
        <v>3552</v>
      </c>
      <c r="C305" s="24">
        <v>0</v>
      </c>
      <c r="D305" s="24">
        <v>0</v>
      </c>
      <c r="E305" s="24">
        <v>0</v>
      </c>
      <c r="F305" s="24">
        <v>0</v>
      </c>
      <c r="G305" s="24">
        <v>0</v>
      </c>
      <c r="H305" s="24">
        <v>560</v>
      </c>
    </row>
    <row r="306" spans="1:8">
      <c r="A306" t="str">
        <f>"ME"&amp;TEXT(ROW(CompList[[#This Row],[items]])-2,"00000")</f>
        <v>ME00304</v>
      </c>
      <c r="B306" t="s">
        <v>3553</v>
      </c>
      <c r="C306" s="24">
        <v>0</v>
      </c>
      <c r="D306" s="24">
        <v>0</v>
      </c>
      <c r="E306" s="24">
        <v>0</v>
      </c>
      <c r="F306" s="24">
        <v>0</v>
      </c>
      <c r="G306" s="24">
        <v>0</v>
      </c>
      <c r="H306" s="24">
        <v>10</v>
      </c>
    </row>
    <row r="307" spans="1:8">
      <c r="A307" t="str">
        <f>"ME"&amp;TEXT(ROW(CompList[[#This Row],[items]])-2,"00000")</f>
        <v>ME00305</v>
      </c>
      <c r="B307" t="s">
        <v>3554</v>
      </c>
      <c r="C307" s="24">
        <v>0</v>
      </c>
      <c r="D307" s="24">
        <v>0</v>
      </c>
      <c r="E307" s="24">
        <v>0</v>
      </c>
      <c r="F307" s="24">
        <v>0</v>
      </c>
      <c r="G307" s="24">
        <v>0</v>
      </c>
      <c r="H307" s="24">
        <v>135</v>
      </c>
    </row>
    <row r="308" spans="1:8">
      <c r="A308" t="str">
        <f>"ME"&amp;TEXT(ROW(CompList[[#This Row],[items]])-2,"00000")</f>
        <v>ME00306</v>
      </c>
      <c r="B308" t="s">
        <v>3555</v>
      </c>
      <c r="C308" s="24">
        <v>0</v>
      </c>
      <c r="D308" s="24">
        <v>0</v>
      </c>
      <c r="E308" s="24">
        <v>0</v>
      </c>
      <c r="F308" s="24">
        <v>0</v>
      </c>
      <c r="G308" s="24">
        <v>0</v>
      </c>
      <c r="H308" s="24">
        <v>310</v>
      </c>
    </row>
    <row r="309" spans="1:8">
      <c r="A309" t="str">
        <f>"ME"&amp;TEXT(ROW(CompList[[#This Row],[items]])-2,"00000")</f>
        <v>ME00307</v>
      </c>
      <c r="B309" t="s">
        <v>3556</v>
      </c>
      <c r="C309" s="24">
        <v>0</v>
      </c>
      <c r="D309" s="24">
        <v>0</v>
      </c>
      <c r="E309" s="24">
        <v>0</v>
      </c>
      <c r="F309" s="24">
        <v>0</v>
      </c>
      <c r="G309" s="24">
        <v>0</v>
      </c>
      <c r="H309" s="24">
        <v>180</v>
      </c>
    </row>
    <row r="310" spans="1:8">
      <c r="A310" t="str">
        <f>"ME"&amp;TEXT(ROW(CompList[[#This Row],[items]])-2,"00000")</f>
        <v>ME00308</v>
      </c>
      <c r="B310" t="s">
        <v>3557</v>
      </c>
      <c r="C310" s="24">
        <v>0</v>
      </c>
      <c r="D310" s="24">
        <v>0</v>
      </c>
      <c r="E310" s="24">
        <v>0</v>
      </c>
      <c r="F310" s="24">
        <v>0</v>
      </c>
      <c r="G310" s="24">
        <v>0</v>
      </c>
      <c r="H310" s="24">
        <v>1115</v>
      </c>
    </row>
    <row r="311" spans="1:8">
      <c r="A311" t="str">
        <f>"ME"&amp;TEXT(ROW(CompList[[#This Row],[items]])-2,"00000")</f>
        <v>ME00309</v>
      </c>
      <c r="B311" t="s">
        <v>3558</v>
      </c>
      <c r="C311" s="24">
        <v>0</v>
      </c>
      <c r="D311" s="24">
        <v>0</v>
      </c>
      <c r="E311" s="24">
        <v>0</v>
      </c>
      <c r="F311" s="24">
        <v>0</v>
      </c>
      <c r="G311" s="24">
        <v>0</v>
      </c>
      <c r="H311" s="24">
        <v>1525</v>
      </c>
    </row>
    <row r="312" spans="1:8">
      <c r="A312" t="str">
        <f>"ME"&amp;TEXT(ROW(CompList[[#This Row],[items]])-2,"00000")</f>
        <v>ME00310</v>
      </c>
      <c r="B312" t="s">
        <v>3559</v>
      </c>
      <c r="C312" s="24">
        <v>0</v>
      </c>
      <c r="D312" s="24">
        <v>0</v>
      </c>
      <c r="E312" s="24">
        <v>0</v>
      </c>
      <c r="F312" s="24">
        <v>0</v>
      </c>
      <c r="G312" s="24">
        <v>0</v>
      </c>
      <c r="H312" s="24">
        <v>1830</v>
      </c>
    </row>
    <row r="313" spans="1:8">
      <c r="A313" t="str">
        <f>"ME"&amp;TEXT(ROW(CompList[[#This Row],[items]])-2,"00000")</f>
        <v>ME00311</v>
      </c>
      <c r="B313" t="s">
        <v>3560</v>
      </c>
      <c r="C313" s="24">
        <v>0</v>
      </c>
      <c r="D313" s="24">
        <v>0</v>
      </c>
      <c r="E313" s="24">
        <v>0</v>
      </c>
      <c r="F313" s="24">
        <v>0</v>
      </c>
      <c r="G313" s="24">
        <v>0</v>
      </c>
      <c r="H313" s="24">
        <v>2525</v>
      </c>
    </row>
    <row r="314" spans="1:8">
      <c r="A314" t="str">
        <f>"ME"&amp;TEXT(ROW(CompList[[#This Row],[items]])-2,"00000")</f>
        <v>ME00312</v>
      </c>
      <c r="B314" t="s">
        <v>3561</v>
      </c>
      <c r="C314" s="24">
        <v>0</v>
      </c>
      <c r="D314" s="24">
        <v>0</v>
      </c>
      <c r="E314" s="24">
        <v>0</v>
      </c>
      <c r="F314" s="24">
        <v>0</v>
      </c>
      <c r="G314" s="24">
        <v>0</v>
      </c>
      <c r="H314" s="24">
        <v>100</v>
      </c>
    </row>
    <row r="315" spans="1:8">
      <c r="A315" t="str">
        <f>"ME"&amp;TEXT(ROW(CompList[[#This Row],[items]])-2,"00000")</f>
        <v>ME00313</v>
      </c>
      <c r="B315" t="s">
        <v>3562</v>
      </c>
      <c r="C315" s="24">
        <v>0</v>
      </c>
      <c r="D315" s="24">
        <v>0</v>
      </c>
      <c r="E315" s="24">
        <v>0</v>
      </c>
      <c r="F315" s="24">
        <v>0</v>
      </c>
      <c r="G315" s="24">
        <v>0</v>
      </c>
      <c r="H315" s="24">
        <v>180</v>
      </c>
    </row>
    <row r="316" spans="1:8">
      <c r="A316" t="str">
        <f>"ME"&amp;TEXT(ROW(CompList[[#This Row],[items]])-2,"00000")</f>
        <v>ME00314</v>
      </c>
      <c r="B316" t="s">
        <v>3563</v>
      </c>
      <c r="C316" s="24">
        <v>0</v>
      </c>
      <c r="D316" s="24">
        <v>0</v>
      </c>
      <c r="E316" s="24">
        <v>0</v>
      </c>
      <c r="F316" s="24">
        <v>0</v>
      </c>
      <c r="G316" s="24">
        <v>0</v>
      </c>
      <c r="H316" s="24">
        <v>100</v>
      </c>
    </row>
    <row r="317" spans="1:8">
      <c r="A317" t="str">
        <f>"ME"&amp;TEXT(ROW(CompList[[#This Row],[items]])-2,"00000")</f>
        <v>ME00315</v>
      </c>
      <c r="B317" t="s">
        <v>3564</v>
      </c>
      <c r="C317" s="24">
        <v>0</v>
      </c>
      <c r="D317" s="24">
        <v>0</v>
      </c>
      <c r="E317" s="24">
        <v>0</v>
      </c>
      <c r="F317" s="24">
        <v>0</v>
      </c>
      <c r="G317" s="24">
        <v>0</v>
      </c>
      <c r="H317" s="24">
        <v>51</v>
      </c>
    </row>
    <row r="318" spans="1:8">
      <c r="A318" t="str">
        <f>"ME"&amp;TEXT(ROW(CompList[[#This Row],[items]])-2,"00000")</f>
        <v>ME00316</v>
      </c>
      <c r="B318" t="s">
        <v>3565</v>
      </c>
      <c r="C318" s="24">
        <v>0</v>
      </c>
      <c r="D318" s="24">
        <v>0</v>
      </c>
      <c r="E318" s="24">
        <v>0</v>
      </c>
      <c r="F318" s="24">
        <v>0</v>
      </c>
      <c r="G318" s="24">
        <v>0</v>
      </c>
      <c r="H318" s="24">
        <v>111</v>
      </c>
    </row>
    <row r="319" spans="1:8">
      <c r="A319" t="str">
        <f>"ME"&amp;TEXT(ROW(CompList[[#This Row],[items]])-2,"00000")</f>
        <v>ME00317</v>
      </c>
      <c r="B319" t="s">
        <v>3566</v>
      </c>
      <c r="C319" s="24">
        <v>0</v>
      </c>
      <c r="D319" s="24">
        <v>0</v>
      </c>
      <c r="E319" s="24">
        <v>0</v>
      </c>
      <c r="F319" s="24">
        <v>0</v>
      </c>
      <c r="G319" s="24">
        <v>0</v>
      </c>
      <c r="H319" s="24">
        <v>1211</v>
      </c>
    </row>
    <row r="320" spans="1:8">
      <c r="A320" t="str">
        <f>"ME"&amp;TEXT(ROW(CompList[[#This Row],[items]])-2,"00000")</f>
        <v>ME00318</v>
      </c>
      <c r="B320" t="s">
        <v>3567</v>
      </c>
      <c r="C320" s="24">
        <v>0</v>
      </c>
      <c r="D320" s="24">
        <v>0</v>
      </c>
      <c r="E320" s="24">
        <v>0</v>
      </c>
      <c r="F320" s="24">
        <v>0</v>
      </c>
      <c r="G320" s="24">
        <v>0</v>
      </c>
      <c r="H320" s="24">
        <v>1504</v>
      </c>
    </row>
    <row r="321" spans="1:8">
      <c r="A321" t="str">
        <f>"ME"&amp;TEXT(ROW(CompList[[#This Row],[items]])-2,"00000")</f>
        <v>ME00319</v>
      </c>
      <c r="B321" t="s">
        <v>3568</v>
      </c>
      <c r="C321" s="24">
        <v>0</v>
      </c>
      <c r="D321" s="24">
        <v>0</v>
      </c>
      <c r="E321" s="24">
        <v>0</v>
      </c>
      <c r="F321" s="24">
        <v>0</v>
      </c>
      <c r="G321" s="24">
        <v>0</v>
      </c>
      <c r="H321" s="24">
        <v>150</v>
      </c>
    </row>
    <row r="322" spans="1:8">
      <c r="A322" t="str">
        <f>"ME"&amp;TEXT(ROW(CompList[[#This Row],[items]])-2,"00000")</f>
        <v>ME00320</v>
      </c>
      <c r="B322" t="s">
        <v>3569</v>
      </c>
      <c r="C322" s="24">
        <v>0</v>
      </c>
      <c r="D322" s="24">
        <v>0</v>
      </c>
      <c r="E322" s="24">
        <v>0</v>
      </c>
      <c r="F322" s="24">
        <v>0</v>
      </c>
      <c r="G322" s="24">
        <v>0</v>
      </c>
      <c r="H322" s="24">
        <v>500</v>
      </c>
    </row>
    <row r="323" spans="1:8">
      <c r="A323" t="str">
        <f>"ME"&amp;TEXT(ROW(CompList[[#This Row],[items]])-2,"00000")</f>
        <v>ME00321</v>
      </c>
      <c r="B323" t="s">
        <v>3570</v>
      </c>
      <c r="C323" s="24">
        <v>0</v>
      </c>
      <c r="D323" s="24">
        <v>0</v>
      </c>
      <c r="E323" s="24">
        <v>0</v>
      </c>
      <c r="F323" s="24">
        <v>0</v>
      </c>
      <c r="G323" s="24">
        <v>0</v>
      </c>
      <c r="H323" s="24">
        <v>320</v>
      </c>
    </row>
    <row r="324" spans="1:8">
      <c r="A324" t="str">
        <f>"ME"&amp;TEXT(ROW(CompList[[#This Row],[items]])-2,"00000")</f>
        <v>ME00322</v>
      </c>
      <c r="B324" t="s">
        <v>3571</v>
      </c>
      <c r="C324" s="24">
        <v>0</v>
      </c>
      <c r="D324" s="24">
        <v>0</v>
      </c>
      <c r="E324" s="24">
        <v>0</v>
      </c>
      <c r="F324" s="24">
        <v>0</v>
      </c>
      <c r="G324" s="24">
        <v>0</v>
      </c>
      <c r="H324" s="24">
        <v>1100</v>
      </c>
    </row>
    <row r="325" spans="1:8">
      <c r="A325" t="str">
        <f>"ME"&amp;TEXT(ROW(CompList[[#This Row],[items]])-2,"00000")</f>
        <v>ME00323</v>
      </c>
      <c r="B325" t="s">
        <v>3572</v>
      </c>
      <c r="C325" s="24">
        <v>0</v>
      </c>
      <c r="D325" s="24">
        <v>0</v>
      </c>
      <c r="E325" s="24">
        <v>0</v>
      </c>
      <c r="F325" s="24">
        <v>0</v>
      </c>
      <c r="G325" s="24">
        <v>0</v>
      </c>
      <c r="H325" s="24">
        <v>1400</v>
      </c>
    </row>
    <row r="326" spans="1:8">
      <c r="A326" t="str">
        <f>"ME"&amp;TEXT(ROW(CompList[[#This Row],[items]])-2,"00000")</f>
        <v>ME00324</v>
      </c>
      <c r="B326" t="s">
        <v>3573</v>
      </c>
      <c r="C326" s="24">
        <v>0</v>
      </c>
      <c r="D326" s="24">
        <v>0</v>
      </c>
      <c r="E326" s="24">
        <v>0</v>
      </c>
      <c r="F326" s="24">
        <v>0</v>
      </c>
      <c r="G326" s="24">
        <v>0</v>
      </c>
      <c r="H326" s="24">
        <v>140</v>
      </c>
    </row>
    <row r="327" spans="1:8">
      <c r="A327" t="str">
        <f>"ME"&amp;TEXT(ROW(CompList[[#This Row],[items]])-2,"00000")</f>
        <v>ME00325</v>
      </c>
      <c r="B327" t="s">
        <v>3574</v>
      </c>
      <c r="C327" s="24">
        <v>0</v>
      </c>
      <c r="D327" s="24">
        <v>0</v>
      </c>
      <c r="E327" s="24">
        <v>0</v>
      </c>
      <c r="F327" s="24">
        <v>0</v>
      </c>
      <c r="G327" s="24">
        <v>0</v>
      </c>
      <c r="H327" s="24">
        <v>180</v>
      </c>
    </row>
    <row r="328" spans="1:8">
      <c r="A328" t="str">
        <f>"ME"&amp;TEXT(ROW(CompList[[#This Row],[items]])-2,"00000")</f>
        <v>ME00326</v>
      </c>
      <c r="B328" t="s">
        <v>3575</v>
      </c>
      <c r="C328" s="24">
        <v>0</v>
      </c>
      <c r="D328" s="24">
        <v>0</v>
      </c>
      <c r="E328" s="24">
        <v>0</v>
      </c>
      <c r="F328" s="24">
        <v>0</v>
      </c>
      <c r="G328" s="24">
        <v>0</v>
      </c>
      <c r="H328" s="24">
        <v>3900</v>
      </c>
    </row>
    <row r="329" spans="1:8">
      <c r="A329" t="str">
        <f>"ME"&amp;TEXT(ROW(CompList[[#This Row],[items]])-2,"00000")</f>
        <v>ME00327</v>
      </c>
      <c r="B329" t="s">
        <v>3576</v>
      </c>
      <c r="C329" s="24">
        <v>0</v>
      </c>
      <c r="D329" s="24">
        <v>0</v>
      </c>
      <c r="E329" s="24">
        <v>0</v>
      </c>
      <c r="F329" s="24">
        <v>0</v>
      </c>
      <c r="G329" s="24">
        <v>0</v>
      </c>
      <c r="H329" s="24">
        <v>3700</v>
      </c>
    </row>
    <row r="330" spans="1:8">
      <c r="A330" t="str">
        <f>"ME"&amp;TEXT(ROW(CompList[[#This Row],[items]])-2,"00000")</f>
        <v>ME00328</v>
      </c>
      <c r="B330" t="s">
        <v>3577</v>
      </c>
      <c r="C330" s="24">
        <v>0</v>
      </c>
      <c r="D330" s="24">
        <v>0</v>
      </c>
      <c r="E330" s="24">
        <v>0</v>
      </c>
      <c r="F330" s="24">
        <v>0</v>
      </c>
      <c r="G330" s="24">
        <v>0</v>
      </c>
      <c r="H330" s="24">
        <v>140</v>
      </c>
    </row>
    <row r="331" spans="1:8">
      <c r="A331" t="str">
        <f>"ME"&amp;TEXT(ROW(CompList[[#This Row],[items]])-2,"00000")</f>
        <v>ME00329</v>
      </c>
      <c r="B331" t="s">
        <v>3578</v>
      </c>
      <c r="C331" s="24">
        <v>0</v>
      </c>
      <c r="D331" s="24">
        <v>0</v>
      </c>
      <c r="E331" s="24">
        <v>0</v>
      </c>
      <c r="F331" s="24">
        <v>0</v>
      </c>
      <c r="G331" s="24">
        <v>0</v>
      </c>
      <c r="H331" s="24">
        <v>1400</v>
      </c>
    </row>
    <row r="332" spans="1:8">
      <c r="A332" t="str">
        <f>"ME"&amp;TEXT(ROW(CompList[[#This Row],[items]])-2,"00000")</f>
        <v>ME00330</v>
      </c>
      <c r="B332" t="s">
        <v>3579</v>
      </c>
      <c r="C332" s="24">
        <v>0</v>
      </c>
      <c r="D332" s="24">
        <v>0</v>
      </c>
      <c r="E332" s="24">
        <v>0</v>
      </c>
      <c r="F332" s="24">
        <v>0</v>
      </c>
      <c r="G332" s="24">
        <v>0</v>
      </c>
      <c r="H332" s="24">
        <v>770</v>
      </c>
    </row>
    <row r="333" spans="1:8">
      <c r="A333" t="str">
        <f>"ME"&amp;TEXT(ROW(CompList[[#This Row],[items]])-2,"00000")</f>
        <v>ME00331</v>
      </c>
      <c r="B333" t="s">
        <v>3580</v>
      </c>
      <c r="C333" s="24">
        <v>0</v>
      </c>
      <c r="D333" s="24">
        <v>0</v>
      </c>
      <c r="E333" s="24">
        <v>0</v>
      </c>
      <c r="F333" s="24">
        <v>0</v>
      </c>
      <c r="G333" s="24">
        <v>0</v>
      </c>
      <c r="H333" s="24">
        <v>740</v>
      </c>
    </row>
    <row r="334" spans="1:8">
      <c r="A334" t="str">
        <f>"ME"&amp;TEXT(ROW(CompList[[#This Row],[items]])-2,"00000")</f>
        <v>ME00332</v>
      </c>
      <c r="B334" t="s">
        <v>3582</v>
      </c>
      <c r="C334" s="24">
        <v>0</v>
      </c>
      <c r="D334" s="24">
        <v>0</v>
      </c>
      <c r="E334" s="24">
        <v>0</v>
      </c>
      <c r="F334" s="24">
        <v>0</v>
      </c>
      <c r="G334" s="24">
        <v>0</v>
      </c>
      <c r="H334" s="24">
        <v>465</v>
      </c>
    </row>
    <row r="335" spans="1:8">
      <c r="A335" t="str">
        <f>"ME"&amp;TEXT(ROW(CompList[[#This Row],[items]])-2,"00000")</f>
        <v>ME00333</v>
      </c>
      <c r="B335" t="s">
        <v>3583</v>
      </c>
      <c r="C335" s="24">
        <v>0</v>
      </c>
      <c r="D335" s="24">
        <v>0</v>
      </c>
      <c r="E335" s="24">
        <v>0</v>
      </c>
      <c r="F335" s="24">
        <v>0</v>
      </c>
      <c r="G335" s="24">
        <v>0</v>
      </c>
      <c r="H335" s="24">
        <v>444</v>
      </c>
    </row>
    <row r="336" spans="1:8">
      <c r="A336" t="str">
        <f>"ME"&amp;TEXT(ROW(CompList[[#This Row],[items]])-2,"00000")</f>
        <v>ME00334</v>
      </c>
      <c r="B336" t="s">
        <v>3584</v>
      </c>
      <c r="C336" s="24">
        <v>0</v>
      </c>
      <c r="D336" s="24">
        <v>0</v>
      </c>
      <c r="E336" s="24">
        <v>0</v>
      </c>
      <c r="F336" s="24">
        <v>0</v>
      </c>
      <c r="G336" s="24">
        <v>0</v>
      </c>
      <c r="H336" s="24">
        <v>421</v>
      </c>
    </row>
    <row r="337" spans="1:8">
      <c r="A337" t="str">
        <f>"ME"&amp;TEXT(ROW(CompList[[#This Row],[items]])-2,"00000")</f>
        <v>ME00335</v>
      </c>
      <c r="B337" t="s">
        <v>3585</v>
      </c>
      <c r="C337" s="24">
        <v>0</v>
      </c>
      <c r="D337" s="24">
        <v>0</v>
      </c>
      <c r="E337" s="24">
        <v>0</v>
      </c>
      <c r="F337" s="24">
        <v>0</v>
      </c>
      <c r="G337" s="24">
        <v>0</v>
      </c>
      <c r="H337" s="24">
        <v>384</v>
      </c>
    </row>
    <row r="338" spans="1:8">
      <c r="A338" t="str">
        <f>"ME"&amp;TEXT(ROW(CompList[[#This Row],[items]])-2,"00000")</f>
        <v>ME00336</v>
      </c>
      <c r="B338" t="s">
        <v>3586</v>
      </c>
      <c r="C338" s="24">
        <v>0</v>
      </c>
      <c r="D338" s="24">
        <v>0</v>
      </c>
      <c r="E338" s="24">
        <v>0</v>
      </c>
      <c r="F338" s="24">
        <v>0</v>
      </c>
      <c r="G338" s="24">
        <v>0</v>
      </c>
      <c r="H338" s="24">
        <v>328</v>
      </c>
    </row>
    <row r="339" spans="1:8">
      <c r="A339" t="str">
        <f>"ME"&amp;TEXT(ROW(CompList[[#This Row],[items]])-2,"00000")</f>
        <v>ME00337</v>
      </c>
      <c r="B339" t="s">
        <v>3587</v>
      </c>
      <c r="C339" s="24">
        <v>0</v>
      </c>
      <c r="D339" s="24">
        <v>0</v>
      </c>
      <c r="E339" s="24">
        <v>0</v>
      </c>
      <c r="F339" s="24">
        <v>0</v>
      </c>
      <c r="G339" s="24">
        <v>0</v>
      </c>
      <c r="H339" s="24">
        <v>316</v>
      </c>
    </row>
    <row r="340" spans="1:8">
      <c r="A340" t="str">
        <f>"ME"&amp;TEXT(ROW(CompList[[#This Row],[items]])-2,"00000")</f>
        <v>ME00338</v>
      </c>
      <c r="B340" t="s">
        <v>3588</v>
      </c>
      <c r="C340" s="24">
        <v>0</v>
      </c>
      <c r="D340" s="24">
        <v>0</v>
      </c>
      <c r="E340" s="24">
        <v>0</v>
      </c>
      <c r="F340" s="24">
        <v>0</v>
      </c>
      <c r="G340" s="24">
        <v>0</v>
      </c>
      <c r="H340" s="24">
        <v>308</v>
      </c>
    </row>
    <row r="341" spans="1:8">
      <c r="A341" t="str">
        <f>"ME"&amp;TEXT(ROW(CompList[[#This Row],[items]])-2,"00000")</f>
        <v>ME00339</v>
      </c>
      <c r="B341" t="s">
        <v>3589</v>
      </c>
      <c r="C341" s="24">
        <v>0</v>
      </c>
      <c r="D341" s="24">
        <v>0</v>
      </c>
      <c r="E341" s="24">
        <v>0</v>
      </c>
      <c r="F341" s="24">
        <v>0</v>
      </c>
      <c r="G341" s="24">
        <v>0</v>
      </c>
      <c r="H341" s="24">
        <v>288</v>
      </c>
    </row>
    <row r="342" spans="1:8">
      <c r="A342" t="str">
        <f>"ME"&amp;TEXT(ROW(CompList[[#This Row],[items]])-2,"00000")</f>
        <v>ME00340</v>
      </c>
      <c r="B342" t="s">
        <v>3590</v>
      </c>
      <c r="C342" s="24">
        <v>0</v>
      </c>
      <c r="D342" s="24">
        <v>0</v>
      </c>
      <c r="E342" s="24">
        <v>0</v>
      </c>
      <c r="F342" s="24">
        <v>0</v>
      </c>
      <c r="G342" s="24">
        <v>0</v>
      </c>
      <c r="H342" s="24">
        <v>285</v>
      </c>
    </row>
    <row r="343" spans="1:8">
      <c r="A343" t="str">
        <f>"ME"&amp;TEXT(ROW(CompList[[#This Row],[items]])-2,"00000")</f>
        <v>ME00341</v>
      </c>
      <c r="B343" t="s">
        <v>3591</v>
      </c>
      <c r="C343" s="24">
        <v>0</v>
      </c>
      <c r="D343" s="24">
        <v>0</v>
      </c>
      <c r="E343" s="24">
        <v>0</v>
      </c>
      <c r="F343" s="24">
        <v>0</v>
      </c>
      <c r="G343" s="24">
        <v>0</v>
      </c>
      <c r="H343" s="24">
        <v>265</v>
      </c>
    </row>
    <row r="344" spans="1:8">
      <c r="A344" t="str">
        <f>"ME"&amp;TEXT(ROW(CompList[[#This Row],[items]])-2,"00000")</f>
        <v>ME00342</v>
      </c>
      <c r="B344" t="s">
        <v>3592</v>
      </c>
      <c r="C344" s="24">
        <v>0</v>
      </c>
      <c r="D344" s="24">
        <v>0</v>
      </c>
      <c r="E344" s="24">
        <v>0</v>
      </c>
      <c r="F344" s="24">
        <v>0</v>
      </c>
      <c r="G344" s="24">
        <v>0</v>
      </c>
      <c r="H344" s="24">
        <v>250</v>
      </c>
    </row>
    <row r="345" spans="1:8">
      <c r="A345" t="str">
        <f>"ME"&amp;TEXT(ROW(CompList[[#This Row],[items]])-2,"00000")</f>
        <v>ME00343</v>
      </c>
      <c r="B345" t="s">
        <v>3593</v>
      </c>
      <c r="C345" s="24">
        <v>0</v>
      </c>
      <c r="D345" s="24">
        <v>0</v>
      </c>
      <c r="E345" s="24">
        <v>0</v>
      </c>
      <c r="F345" s="24">
        <v>0</v>
      </c>
      <c r="G345" s="24">
        <v>0</v>
      </c>
      <c r="H345" s="24">
        <v>250</v>
      </c>
    </row>
    <row r="346" spans="1:8">
      <c r="A346" t="str">
        <f>"ME"&amp;TEXT(ROW(CompList[[#This Row],[items]])-2,"00000")</f>
        <v>ME00344</v>
      </c>
      <c r="B346" t="s">
        <v>3594</v>
      </c>
      <c r="C346" s="24">
        <v>0</v>
      </c>
      <c r="D346" s="24">
        <v>0</v>
      </c>
      <c r="E346" s="24">
        <v>0</v>
      </c>
      <c r="F346" s="24">
        <v>0</v>
      </c>
      <c r="G346" s="24">
        <v>0</v>
      </c>
      <c r="H346" s="24">
        <v>244</v>
      </c>
    </row>
    <row r="347" spans="1:8">
      <c r="A347" t="str">
        <f>"ME"&amp;TEXT(ROW(CompList[[#This Row],[items]])-2,"00000")</f>
        <v>ME00345</v>
      </c>
      <c r="B347" t="s">
        <v>3595</v>
      </c>
      <c r="C347" s="24">
        <v>0</v>
      </c>
      <c r="D347" s="24">
        <v>0</v>
      </c>
      <c r="E347" s="24">
        <v>0</v>
      </c>
      <c r="F347" s="24">
        <v>0</v>
      </c>
      <c r="G347" s="24">
        <v>0</v>
      </c>
      <c r="H347" s="24">
        <v>236</v>
      </c>
    </row>
    <row r="348" spans="1:8">
      <c r="A348" t="str">
        <f>"ME"&amp;TEXT(ROW(CompList[[#This Row],[items]])-2,"00000")</f>
        <v>ME00346</v>
      </c>
      <c r="B348" t="s">
        <v>3596</v>
      </c>
      <c r="C348" s="24">
        <v>0</v>
      </c>
      <c r="D348" s="24">
        <v>0</v>
      </c>
      <c r="E348" s="24">
        <v>0</v>
      </c>
      <c r="F348" s="24">
        <v>0</v>
      </c>
      <c r="G348" s="24">
        <v>0</v>
      </c>
      <c r="H348" s="24">
        <v>228</v>
      </c>
    </row>
    <row r="349" spans="1:8">
      <c r="A349" t="str">
        <f>"ME"&amp;TEXT(ROW(CompList[[#This Row],[items]])-2,"00000")</f>
        <v>ME00347</v>
      </c>
      <c r="B349" t="s">
        <v>3597</v>
      </c>
      <c r="C349" s="24">
        <v>0</v>
      </c>
      <c r="D349" s="24">
        <v>0</v>
      </c>
      <c r="E349" s="24">
        <v>0</v>
      </c>
      <c r="F349" s="24">
        <v>0</v>
      </c>
      <c r="G349" s="24">
        <v>0</v>
      </c>
      <c r="H349" s="24">
        <v>227</v>
      </c>
    </row>
    <row r="350" spans="1:8">
      <c r="A350" t="str">
        <f>"ME"&amp;TEXT(ROW(CompList[[#This Row],[items]])-2,"00000")</f>
        <v>ME00348</v>
      </c>
      <c r="B350" t="s">
        <v>3598</v>
      </c>
      <c r="C350" s="24">
        <v>0</v>
      </c>
      <c r="D350" s="24">
        <v>0</v>
      </c>
      <c r="E350" s="24">
        <v>0</v>
      </c>
      <c r="F350" s="24">
        <v>0</v>
      </c>
      <c r="G350" s="24">
        <v>0</v>
      </c>
      <c r="H350" s="24">
        <v>227</v>
      </c>
    </row>
    <row r="351" spans="1:8">
      <c r="A351" t="str">
        <f>"ME"&amp;TEXT(ROW(CompList[[#This Row],[items]])-2,"00000")</f>
        <v>ME00349</v>
      </c>
      <c r="B351" t="s">
        <v>3599</v>
      </c>
      <c r="C351" s="24">
        <v>0</v>
      </c>
      <c r="D351" s="24">
        <v>0</v>
      </c>
      <c r="E351" s="24">
        <v>0</v>
      </c>
      <c r="F351" s="24">
        <v>0</v>
      </c>
      <c r="G351" s="24">
        <v>0</v>
      </c>
      <c r="H351" s="24">
        <v>216</v>
      </c>
    </row>
    <row r="352" spans="1:8">
      <c r="A352" t="str">
        <f>"ME"&amp;TEXT(ROW(CompList[[#This Row],[items]])-2,"00000")</f>
        <v>ME00350</v>
      </c>
      <c r="B352" t="s">
        <v>3600</v>
      </c>
      <c r="C352" s="24">
        <v>0</v>
      </c>
      <c r="D352" s="24">
        <v>0</v>
      </c>
      <c r="E352" s="24">
        <v>0</v>
      </c>
      <c r="F352" s="24">
        <v>0</v>
      </c>
      <c r="G352" s="24">
        <v>0</v>
      </c>
      <c r="H352" s="24">
        <v>210</v>
      </c>
    </row>
    <row r="353" spans="1:8">
      <c r="A353" t="str">
        <f>"ME"&amp;TEXT(ROW(CompList[[#This Row],[items]])-2,"00000")</f>
        <v>ME00351</v>
      </c>
      <c r="B353" t="s">
        <v>3601</v>
      </c>
      <c r="C353" s="24">
        <v>0</v>
      </c>
      <c r="D353" s="24">
        <v>0</v>
      </c>
      <c r="E353" s="24">
        <v>0</v>
      </c>
      <c r="F353" s="24">
        <v>0</v>
      </c>
      <c r="G353" s="24">
        <v>0</v>
      </c>
      <c r="H353" s="24">
        <v>205</v>
      </c>
    </row>
    <row r="354" spans="1:8">
      <c r="A354" t="str">
        <f>"ME"&amp;TEXT(ROW(CompList[[#This Row],[items]])-2,"00000")</f>
        <v>ME00352</v>
      </c>
      <c r="B354" t="s">
        <v>3602</v>
      </c>
      <c r="C354" s="24">
        <v>0</v>
      </c>
      <c r="D354" s="24">
        <v>0</v>
      </c>
      <c r="E354" s="24">
        <v>0</v>
      </c>
      <c r="F354" s="24">
        <v>0</v>
      </c>
      <c r="G354" s="24">
        <v>0</v>
      </c>
      <c r="H354" s="24">
        <v>198</v>
      </c>
    </row>
    <row r="355" spans="1:8">
      <c r="A355" t="str">
        <f>"ME"&amp;TEXT(ROW(CompList[[#This Row],[items]])-2,"00000")</f>
        <v>ME00353</v>
      </c>
      <c r="B355" t="s">
        <v>3603</v>
      </c>
      <c r="C355" s="24">
        <v>0</v>
      </c>
      <c r="D355" s="24">
        <v>0</v>
      </c>
      <c r="E355" s="24">
        <v>0</v>
      </c>
      <c r="F355" s="24">
        <v>0</v>
      </c>
      <c r="G355" s="24">
        <v>0</v>
      </c>
      <c r="H355" s="24">
        <v>194</v>
      </c>
    </row>
    <row r="356" spans="1:8">
      <c r="A356" t="str">
        <f>"ME"&amp;TEXT(ROW(CompList[[#This Row],[items]])-2,"00000")</f>
        <v>ME00354</v>
      </c>
      <c r="B356" t="s">
        <v>3604</v>
      </c>
      <c r="C356" s="24">
        <v>0</v>
      </c>
      <c r="D356" s="24">
        <v>0</v>
      </c>
      <c r="E356" s="24">
        <v>0</v>
      </c>
      <c r="F356" s="24">
        <v>0</v>
      </c>
      <c r="G356" s="24">
        <v>0</v>
      </c>
      <c r="H356" s="24">
        <v>187</v>
      </c>
    </row>
    <row r="357" spans="1:8">
      <c r="A357" t="str">
        <f>"ME"&amp;TEXT(ROW(CompList[[#This Row],[items]])-2,"00000")</f>
        <v>ME00355</v>
      </c>
      <c r="B357" t="s">
        <v>3605</v>
      </c>
      <c r="C357" s="24">
        <v>0</v>
      </c>
      <c r="D357" s="24">
        <v>0</v>
      </c>
      <c r="E357" s="24">
        <v>0</v>
      </c>
      <c r="F357" s="24">
        <v>0</v>
      </c>
      <c r="G357" s="24">
        <v>0</v>
      </c>
      <c r="H357" s="24">
        <v>181</v>
      </c>
    </row>
    <row r="358" spans="1:8">
      <c r="A358" t="str">
        <f>"ME"&amp;TEXT(ROW(CompList[[#This Row],[items]])-2,"00000")</f>
        <v>ME00356</v>
      </c>
      <c r="B358" t="s">
        <v>3606</v>
      </c>
      <c r="C358" s="24">
        <v>0</v>
      </c>
      <c r="D358" s="24">
        <v>0</v>
      </c>
      <c r="E358" s="24">
        <v>0</v>
      </c>
      <c r="F358" s="24">
        <v>0</v>
      </c>
      <c r="G358" s="24">
        <v>0</v>
      </c>
      <c r="H358" s="24">
        <v>180</v>
      </c>
    </row>
    <row r="359" spans="1:8">
      <c r="A359" t="str">
        <f>"ME"&amp;TEXT(ROW(CompList[[#This Row],[items]])-2,"00000")</f>
        <v>ME00357</v>
      </c>
      <c r="B359" t="s">
        <v>3607</v>
      </c>
      <c r="C359" s="24">
        <v>0</v>
      </c>
      <c r="D359" s="24">
        <v>0</v>
      </c>
      <c r="E359" s="24">
        <v>0</v>
      </c>
      <c r="F359" s="24">
        <v>0</v>
      </c>
      <c r="G359" s="24">
        <v>0</v>
      </c>
      <c r="H359" s="24">
        <v>177</v>
      </c>
    </row>
    <row r="360" spans="1:8">
      <c r="A360" t="str">
        <f>"ME"&amp;TEXT(ROW(CompList[[#This Row],[items]])-2,"00000")</f>
        <v>ME00358</v>
      </c>
      <c r="B360" t="s">
        <v>3608</v>
      </c>
      <c r="C360" s="24">
        <v>0</v>
      </c>
      <c r="D360" s="24">
        <v>0</v>
      </c>
      <c r="E360" s="24">
        <v>0</v>
      </c>
      <c r="F360" s="24">
        <v>0</v>
      </c>
      <c r="G360" s="24">
        <v>0</v>
      </c>
      <c r="H360" s="24">
        <v>171</v>
      </c>
    </row>
    <row r="361" spans="1:8">
      <c r="A361" t="str">
        <f>"ME"&amp;TEXT(ROW(CompList[[#This Row],[items]])-2,"00000")</f>
        <v>ME00359</v>
      </c>
      <c r="B361" t="s">
        <v>3609</v>
      </c>
      <c r="C361" s="24">
        <v>0</v>
      </c>
      <c r="D361" s="24">
        <v>0</v>
      </c>
      <c r="E361" s="24">
        <v>0</v>
      </c>
      <c r="F361" s="24">
        <v>0</v>
      </c>
      <c r="G361" s="24">
        <v>0</v>
      </c>
      <c r="H361" s="24">
        <v>163</v>
      </c>
    </row>
    <row r="362" spans="1:8">
      <c r="A362" t="str">
        <f>"ME"&amp;TEXT(ROW(CompList[[#This Row],[items]])-2,"00000")</f>
        <v>ME00360</v>
      </c>
      <c r="B362" t="s">
        <v>3610</v>
      </c>
      <c r="C362" s="24">
        <v>0</v>
      </c>
      <c r="D362" s="24">
        <v>0</v>
      </c>
      <c r="E362" s="24">
        <v>0</v>
      </c>
      <c r="F362" s="24">
        <v>0</v>
      </c>
      <c r="G362" s="24">
        <v>0</v>
      </c>
      <c r="H362" s="24">
        <v>143</v>
      </c>
    </row>
    <row r="363" spans="1:8">
      <c r="A363" t="str">
        <f>"ME"&amp;TEXT(ROW(CompList[[#This Row],[items]])-2,"00000")</f>
        <v>ME00361</v>
      </c>
      <c r="B363" t="s">
        <v>3611</v>
      </c>
      <c r="C363" s="24">
        <v>0</v>
      </c>
      <c r="D363" s="24">
        <v>0</v>
      </c>
      <c r="E363" s="24">
        <v>0</v>
      </c>
      <c r="F363" s="24">
        <v>0</v>
      </c>
      <c r="G363" s="24">
        <v>0</v>
      </c>
      <c r="H363" s="24">
        <v>142</v>
      </c>
    </row>
    <row r="364" spans="1:8">
      <c r="A364" t="str">
        <f>"ME"&amp;TEXT(ROW(CompList[[#This Row],[items]])-2,"00000")</f>
        <v>ME00362</v>
      </c>
      <c r="B364" t="s">
        <v>3612</v>
      </c>
      <c r="C364" s="24">
        <v>0</v>
      </c>
      <c r="D364" s="24">
        <v>0</v>
      </c>
      <c r="E364" s="24">
        <v>0</v>
      </c>
      <c r="F364" s="24">
        <v>0</v>
      </c>
      <c r="G364" s="24">
        <v>0</v>
      </c>
      <c r="H364" s="24">
        <v>141</v>
      </c>
    </row>
    <row r="365" spans="1:8">
      <c r="A365" t="str">
        <f>"ME"&amp;TEXT(ROW(CompList[[#This Row],[items]])-2,"00000")</f>
        <v>ME00363</v>
      </c>
      <c r="B365" t="s">
        <v>3613</v>
      </c>
      <c r="C365" s="24">
        <v>0</v>
      </c>
      <c r="D365" s="24">
        <v>0</v>
      </c>
      <c r="E365" s="24">
        <v>0</v>
      </c>
      <c r="F365" s="24">
        <v>0</v>
      </c>
      <c r="G365" s="24">
        <v>0</v>
      </c>
      <c r="H365" s="24">
        <v>137</v>
      </c>
    </row>
    <row r="366" spans="1:8">
      <c r="A366" t="str">
        <f>"ME"&amp;TEXT(ROW(CompList[[#This Row],[items]])-2,"00000")</f>
        <v>ME00364</v>
      </c>
      <c r="B366" t="s">
        <v>3614</v>
      </c>
      <c r="C366" s="24">
        <v>0</v>
      </c>
      <c r="D366" s="24">
        <v>0</v>
      </c>
      <c r="E366" s="24">
        <v>0</v>
      </c>
      <c r="F366" s="24">
        <v>0</v>
      </c>
      <c r="G366" s="24">
        <v>0</v>
      </c>
      <c r="H366" s="24">
        <v>133</v>
      </c>
    </row>
    <row r="367" spans="1:8">
      <c r="A367" t="str">
        <f>"ME"&amp;TEXT(ROW(CompList[[#This Row],[items]])-2,"00000")</f>
        <v>ME00365</v>
      </c>
      <c r="B367" t="s">
        <v>3615</v>
      </c>
      <c r="C367" s="24">
        <v>0</v>
      </c>
      <c r="D367" s="24">
        <v>0</v>
      </c>
      <c r="E367" s="24">
        <v>0</v>
      </c>
      <c r="F367" s="24">
        <v>0</v>
      </c>
      <c r="G367" s="24">
        <v>0</v>
      </c>
      <c r="H367" s="24">
        <v>130</v>
      </c>
    </row>
    <row r="368" spans="1:8">
      <c r="A368" t="str">
        <f>"ME"&amp;TEXT(ROW(CompList[[#This Row],[items]])-2,"00000")</f>
        <v>ME00366</v>
      </c>
      <c r="B368" t="s">
        <v>3616</v>
      </c>
      <c r="C368" s="24">
        <v>0</v>
      </c>
      <c r="D368" s="24">
        <v>0</v>
      </c>
      <c r="E368" s="24">
        <v>0</v>
      </c>
      <c r="F368" s="24">
        <v>0</v>
      </c>
      <c r="G368" s="24">
        <v>0</v>
      </c>
      <c r="H368" s="24">
        <v>130</v>
      </c>
    </row>
    <row r="369" spans="1:8">
      <c r="A369" t="str">
        <f>"ME"&amp;TEXT(ROW(CompList[[#This Row],[items]])-2,"00000")</f>
        <v>ME00367</v>
      </c>
      <c r="B369" t="s">
        <v>3617</v>
      </c>
      <c r="C369" s="24">
        <v>0</v>
      </c>
      <c r="D369" s="24">
        <v>0</v>
      </c>
      <c r="E369" s="24">
        <v>0</v>
      </c>
      <c r="F369" s="24">
        <v>0</v>
      </c>
      <c r="G369" s="24">
        <v>0</v>
      </c>
      <c r="H369" s="24">
        <v>130</v>
      </c>
    </row>
    <row r="370" spans="1:8">
      <c r="A370" t="str">
        <f>"ME"&amp;TEXT(ROW(CompList[[#This Row],[items]])-2,"00000")</f>
        <v>ME00368</v>
      </c>
      <c r="B370" t="s">
        <v>3618</v>
      </c>
      <c r="C370" s="24">
        <v>0</v>
      </c>
      <c r="D370" s="24">
        <v>0</v>
      </c>
      <c r="E370" s="24">
        <v>0</v>
      </c>
      <c r="F370" s="24">
        <v>0</v>
      </c>
      <c r="G370" s="24">
        <v>0</v>
      </c>
      <c r="H370" s="24">
        <v>130</v>
      </c>
    </row>
    <row r="371" spans="1:8">
      <c r="A371" t="str">
        <f>"ME"&amp;TEXT(ROW(CompList[[#This Row],[items]])-2,"00000")</f>
        <v>ME00369</v>
      </c>
      <c r="B371" t="s">
        <v>3619</v>
      </c>
      <c r="C371" s="24">
        <v>0</v>
      </c>
      <c r="D371" s="24">
        <v>0</v>
      </c>
      <c r="E371" s="24">
        <v>0</v>
      </c>
      <c r="F371" s="24">
        <v>0</v>
      </c>
      <c r="G371" s="24">
        <v>0</v>
      </c>
      <c r="H371" s="24">
        <v>129</v>
      </c>
    </row>
    <row r="372" spans="1:8">
      <c r="A372" t="str">
        <f>"ME"&amp;TEXT(ROW(CompList[[#This Row],[items]])-2,"00000")</f>
        <v>ME00370</v>
      </c>
      <c r="B372" t="s">
        <v>3620</v>
      </c>
      <c r="C372" s="24">
        <v>0</v>
      </c>
      <c r="D372" s="24">
        <v>0</v>
      </c>
      <c r="E372" s="24">
        <v>0</v>
      </c>
      <c r="F372" s="24">
        <v>0</v>
      </c>
      <c r="G372" s="24">
        <v>0</v>
      </c>
      <c r="H372" s="24">
        <v>125</v>
      </c>
    </row>
    <row r="373" spans="1:8">
      <c r="A373" t="str">
        <f>"ME"&amp;TEXT(ROW(CompList[[#This Row],[items]])-2,"00000")</f>
        <v>ME00371</v>
      </c>
      <c r="B373" t="s">
        <v>3621</v>
      </c>
      <c r="C373" s="24">
        <v>0</v>
      </c>
      <c r="D373" s="24">
        <v>0</v>
      </c>
      <c r="E373" s="24">
        <v>0</v>
      </c>
      <c r="F373" s="24">
        <v>0</v>
      </c>
      <c r="G373" s="24">
        <v>0</v>
      </c>
      <c r="H373" s="24">
        <v>125</v>
      </c>
    </row>
    <row r="374" spans="1:8">
      <c r="A374" t="str">
        <f>"ME"&amp;TEXT(ROW(CompList[[#This Row],[items]])-2,"00000")</f>
        <v>ME00372</v>
      </c>
      <c r="B374" t="s">
        <v>3622</v>
      </c>
      <c r="C374" s="24">
        <v>0</v>
      </c>
      <c r="D374" s="24">
        <v>0</v>
      </c>
      <c r="E374" s="24">
        <v>0</v>
      </c>
      <c r="F374" s="24">
        <v>0</v>
      </c>
      <c r="G374" s="24">
        <v>0</v>
      </c>
      <c r="H374" s="24">
        <v>121</v>
      </c>
    </row>
    <row r="375" spans="1:8">
      <c r="A375" t="str">
        <f>"ME"&amp;TEXT(ROW(CompList[[#This Row],[items]])-2,"00000")</f>
        <v>ME00373</v>
      </c>
      <c r="B375" t="s">
        <v>3623</v>
      </c>
      <c r="C375" s="24">
        <v>0</v>
      </c>
      <c r="D375" s="24">
        <v>0</v>
      </c>
      <c r="E375" s="24">
        <v>0</v>
      </c>
      <c r="F375" s="24">
        <v>0</v>
      </c>
      <c r="G375" s="24">
        <v>0</v>
      </c>
      <c r="H375" s="24">
        <v>119</v>
      </c>
    </row>
    <row r="376" spans="1:8">
      <c r="A376" t="str">
        <f>"ME"&amp;TEXT(ROW(CompList[[#This Row],[items]])-2,"00000")</f>
        <v>ME00374</v>
      </c>
      <c r="B376" t="s">
        <v>3624</v>
      </c>
      <c r="C376" s="24">
        <v>0</v>
      </c>
      <c r="D376" s="24">
        <v>0</v>
      </c>
      <c r="E376" s="24">
        <v>0</v>
      </c>
      <c r="F376" s="24">
        <v>0</v>
      </c>
      <c r="G376" s="24">
        <v>0</v>
      </c>
      <c r="H376" s="24">
        <v>119</v>
      </c>
    </row>
    <row r="377" spans="1:8">
      <c r="A377" t="str">
        <f>"ME"&amp;TEXT(ROW(CompList[[#This Row],[items]])-2,"00000")</f>
        <v>ME00375</v>
      </c>
      <c r="B377" t="s">
        <v>3626</v>
      </c>
      <c r="C377" s="24">
        <v>0</v>
      </c>
      <c r="D377" s="24">
        <v>0</v>
      </c>
      <c r="E377" s="24">
        <v>0</v>
      </c>
      <c r="F377" s="24">
        <v>0</v>
      </c>
      <c r="G377" s="24">
        <v>0</v>
      </c>
      <c r="H377" s="24">
        <v>115</v>
      </c>
    </row>
    <row r="378" spans="1:8">
      <c r="A378" t="str">
        <f>"ME"&amp;TEXT(ROW(CompList[[#This Row],[items]])-2,"00000")</f>
        <v>ME00376</v>
      </c>
      <c r="B378" t="s">
        <v>3627</v>
      </c>
      <c r="C378" s="24">
        <v>0</v>
      </c>
      <c r="D378" s="24">
        <v>0</v>
      </c>
      <c r="E378" s="24">
        <v>0</v>
      </c>
      <c r="F378" s="24">
        <v>0</v>
      </c>
      <c r="G378" s="24">
        <v>0</v>
      </c>
      <c r="H378" s="24">
        <v>115</v>
      </c>
    </row>
    <row r="379" spans="1:8">
      <c r="A379" t="str">
        <f>"ME"&amp;TEXT(ROW(CompList[[#This Row],[items]])-2,"00000")</f>
        <v>ME00377</v>
      </c>
      <c r="B379" t="s">
        <v>3628</v>
      </c>
      <c r="C379" s="24">
        <v>0</v>
      </c>
      <c r="D379" s="24">
        <v>0</v>
      </c>
      <c r="E379" s="24">
        <v>0</v>
      </c>
      <c r="F379" s="24">
        <v>0</v>
      </c>
      <c r="G379" s="24">
        <v>0</v>
      </c>
      <c r="H379" s="24">
        <v>114</v>
      </c>
    </row>
    <row r="380" spans="1:8">
      <c r="A380" t="str">
        <f>"ME"&amp;TEXT(ROW(CompList[[#This Row],[items]])-2,"00000")</f>
        <v>ME00378</v>
      </c>
      <c r="B380" t="s">
        <v>3629</v>
      </c>
      <c r="C380" s="24">
        <v>0</v>
      </c>
      <c r="D380" s="24">
        <v>0</v>
      </c>
      <c r="E380" s="24">
        <v>0</v>
      </c>
      <c r="F380" s="24">
        <v>0</v>
      </c>
      <c r="G380" s="24">
        <v>0</v>
      </c>
      <c r="H380" s="24">
        <v>114</v>
      </c>
    </row>
    <row r="381" spans="1:8">
      <c r="A381" t="str">
        <f>"ME"&amp;TEXT(ROW(CompList[[#This Row],[items]])-2,"00000")</f>
        <v>ME00379</v>
      </c>
      <c r="B381" t="s">
        <v>3630</v>
      </c>
      <c r="C381" s="24">
        <v>0</v>
      </c>
      <c r="D381" s="24">
        <v>0</v>
      </c>
      <c r="E381" s="24">
        <v>0</v>
      </c>
      <c r="F381" s="24">
        <v>0</v>
      </c>
      <c r="G381" s="24">
        <v>0</v>
      </c>
      <c r="H381" s="24">
        <v>112</v>
      </c>
    </row>
    <row r="382" spans="1:8">
      <c r="A382" t="str">
        <f>"ME"&amp;TEXT(ROW(CompList[[#This Row],[items]])-2,"00000")</f>
        <v>ME00380</v>
      </c>
      <c r="B382" t="s">
        <v>3631</v>
      </c>
      <c r="C382" s="24">
        <v>0</v>
      </c>
      <c r="D382" s="24">
        <v>0</v>
      </c>
      <c r="E382" s="24">
        <v>0</v>
      </c>
      <c r="F382" s="24">
        <v>0</v>
      </c>
      <c r="G382" s="24">
        <v>0</v>
      </c>
      <c r="H382" s="24">
        <v>112</v>
      </c>
    </row>
    <row r="383" spans="1:8">
      <c r="A383" t="str">
        <f>"ME"&amp;TEXT(ROW(CompList[[#This Row],[items]])-2,"00000")</f>
        <v>ME00381</v>
      </c>
      <c r="B383" t="s">
        <v>3632</v>
      </c>
      <c r="C383" s="24">
        <v>0</v>
      </c>
      <c r="D383" s="24">
        <v>0</v>
      </c>
      <c r="E383" s="24">
        <v>0</v>
      </c>
      <c r="F383" s="24">
        <v>0</v>
      </c>
      <c r="G383" s="24">
        <v>0</v>
      </c>
      <c r="H383" s="24">
        <v>108</v>
      </c>
    </row>
    <row r="384" spans="1:8">
      <c r="A384" t="str">
        <f>"ME"&amp;TEXT(ROW(CompList[[#This Row],[items]])-2,"00000")</f>
        <v>ME00382</v>
      </c>
      <c r="B384" t="s">
        <v>3633</v>
      </c>
      <c r="C384" s="24">
        <v>0</v>
      </c>
      <c r="D384" s="24">
        <v>0</v>
      </c>
      <c r="E384" s="24">
        <v>0</v>
      </c>
      <c r="F384" s="24">
        <v>0</v>
      </c>
      <c r="G384" s="24">
        <v>0</v>
      </c>
      <c r="H384" s="24">
        <v>108</v>
      </c>
    </row>
    <row r="385" spans="1:8">
      <c r="A385" t="str">
        <f>"ME"&amp;TEXT(ROW(CompList[[#This Row],[items]])-2,"00000")</f>
        <v>ME00383</v>
      </c>
      <c r="B385" t="s">
        <v>3634</v>
      </c>
      <c r="C385" s="24">
        <v>0</v>
      </c>
      <c r="D385" s="24">
        <v>0</v>
      </c>
      <c r="E385" s="24">
        <v>0</v>
      </c>
      <c r="F385" s="24">
        <v>0</v>
      </c>
      <c r="G385" s="24">
        <v>0</v>
      </c>
      <c r="H385" s="24">
        <v>105</v>
      </c>
    </row>
    <row r="386" spans="1:8">
      <c r="A386" t="str">
        <f>"ME"&amp;TEXT(ROW(CompList[[#This Row],[items]])-2,"00000")</f>
        <v>ME00384</v>
      </c>
      <c r="B386" t="s">
        <v>3636</v>
      </c>
      <c r="C386" s="24">
        <v>0</v>
      </c>
      <c r="D386" s="24">
        <v>0</v>
      </c>
      <c r="E386" s="24">
        <v>0</v>
      </c>
      <c r="F386" s="24">
        <v>0</v>
      </c>
      <c r="G386" s="24">
        <v>0</v>
      </c>
      <c r="H386" s="24">
        <v>103</v>
      </c>
    </row>
    <row r="387" spans="1:8">
      <c r="A387" t="str">
        <f>"ME"&amp;TEXT(ROW(CompList[[#This Row],[items]])-2,"00000")</f>
        <v>ME00385</v>
      </c>
      <c r="B387" t="s">
        <v>3637</v>
      </c>
      <c r="C387" s="24">
        <v>0</v>
      </c>
      <c r="D387" s="24">
        <v>0</v>
      </c>
      <c r="E387" s="24">
        <v>0</v>
      </c>
      <c r="F387" s="24">
        <v>0</v>
      </c>
      <c r="G387" s="24">
        <v>0</v>
      </c>
      <c r="H387" s="24">
        <v>102</v>
      </c>
    </row>
    <row r="388" spans="1:8">
      <c r="A388" t="str">
        <f>"ME"&amp;TEXT(ROW(CompList[[#This Row],[items]])-2,"00000")</f>
        <v>ME00386</v>
      </c>
      <c r="B388" t="s">
        <v>3638</v>
      </c>
      <c r="C388" s="24">
        <v>0</v>
      </c>
      <c r="D388" s="24">
        <v>0</v>
      </c>
      <c r="E388" s="24">
        <v>0</v>
      </c>
      <c r="F388" s="24">
        <v>0</v>
      </c>
      <c r="G388" s="24">
        <v>0</v>
      </c>
      <c r="H388" s="24">
        <v>102</v>
      </c>
    </row>
    <row r="389" spans="1:8">
      <c r="A389" t="str">
        <f>"ME"&amp;TEXT(ROW(CompList[[#This Row],[items]])-2,"00000")</f>
        <v>ME00387</v>
      </c>
      <c r="B389" t="s">
        <v>3639</v>
      </c>
      <c r="C389" s="24">
        <v>0</v>
      </c>
      <c r="D389" s="24">
        <v>0</v>
      </c>
      <c r="E389" s="24">
        <v>0</v>
      </c>
      <c r="F389" s="24">
        <v>0</v>
      </c>
      <c r="G389" s="24">
        <v>0</v>
      </c>
      <c r="H389" s="24">
        <v>100</v>
      </c>
    </row>
    <row r="390" spans="1:8">
      <c r="A390" t="str">
        <f>"ME"&amp;TEXT(ROW(CompList[[#This Row],[items]])-2,"00000")</f>
        <v>ME00388</v>
      </c>
      <c r="B390" t="s">
        <v>3640</v>
      </c>
      <c r="C390" s="24">
        <v>0</v>
      </c>
      <c r="D390" s="24">
        <v>0</v>
      </c>
      <c r="E390" s="24">
        <v>0</v>
      </c>
      <c r="F390" s="24">
        <v>0</v>
      </c>
      <c r="G390" s="24">
        <v>0</v>
      </c>
      <c r="H390" s="24">
        <v>98</v>
      </c>
    </row>
    <row r="391" spans="1:8">
      <c r="A391" t="str">
        <f>"ME"&amp;TEXT(ROW(CompList[[#This Row],[items]])-2,"00000")</f>
        <v>ME00389</v>
      </c>
      <c r="B391" t="s">
        <v>3641</v>
      </c>
      <c r="C391" s="24">
        <v>0</v>
      </c>
      <c r="D391" s="24">
        <v>0</v>
      </c>
      <c r="E391" s="24">
        <v>0</v>
      </c>
      <c r="F391" s="24">
        <v>0</v>
      </c>
      <c r="G391" s="24">
        <v>0</v>
      </c>
      <c r="H391" s="24">
        <v>97</v>
      </c>
    </row>
    <row r="392" spans="1:8">
      <c r="A392" t="str">
        <f>"ME"&amp;TEXT(ROW(CompList[[#This Row],[items]])-2,"00000")</f>
        <v>ME00390</v>
      </c>
      <c r="B392" t="s">
        <v>3642</v>
      </c>
      <c r="C392" s="24">
        <v>0</v>
      </c>
      <c r="D392" s="24">
        <v>0</v>
      </c>
      <c r="E392" s="24">
        <v>0</v>
      </c>
      <c r="F392" s="24">
        <v>0</v>
      </c>
      <c r="G392" s="24">
        <v>0</v>
      </c>
      <c r="H392" s="24">
        <v>96</v>
      </c>
    </row>
    <row r="393" spans="1:8">
      <c r="A393" t="str">
        <f>"ME"&amp;TEXT(ROW(CompList[[#This Row],[items]])-2,"00000")</f>
        <v>ME00391</v>
      </c>
      <c r="B393" t="s">
        <v>3643</v>
      </c>
      <c r="C393" s="24">
        <v>0</v>
      </c>
      <c r="D393" s="24">
        <v>0</v>
      </c>
      <c r="E393" s="24">
        <v>0</v>
      </c>
      <c r="F393" s="24">
        <v>0</v>
      </c>
      <c r="G393" s="24">
        <v>0</v>
      </c>
      <c r="H393" s="24">
        <v>96</v>
      </c>
    </row>
    <row r="394" spans="1:8">
      <c r="A394" t="str">
        <f>"ME"&amp;TEXT(ROW(CompList[[#This Row],[items]])-2,"00000")</f>
        <v>ME00392</v>
      </c>
      <c r="B394" t="s">
        <v>3644</v>
      </c>
      <c r="C394" s="24">
        <v>0</v>
      </c>
      <c r="D394" s="24">
        <v>0</v>
      </c>
      <c r="E394" s="24">
        <v>0</v>
      </c>
      <c r="F394" s="24">
        <v>0</v>
      </c>
      <c r="G394" s="24">
        <v>0</v>
      </c>
      <c r="H394" s="24">
        <v>94</v>
      </c>
    </row>
    <row r="395" spans="1:8">
      <c r="A395" t="str">
        <f>"ME"&amp;TEXT(ROW(CompList[[#This Row],[items]])-2,"00000")</f>
        <v>ME00393</v>
      </c>
      <c r="B395" t="s">
        <v>3645</v>
      </c>
      <c r="C395" s="24">
        <v>0</v>
      </c>
      <c r="D395" s="24">
        <v>0</v>
      </c>
      <c r="E395" s="24">
        <v>0</v>
      </c>
      <c r="F395" s="24">
        <v>0</v>
      </c>
      <c r="G395" s="24">
        <v>0</v>
      </c>
      <c r="H395" s="24">
        <v>94</v>
      </c>
    </row>
    <row r="396" spans="1:8">
      <c r="A396" t="str">
        <f>"ME"&amp;TEXT(ROW(CompList[[#This Row],[items]])-2,"00000")</f>
        <v>ME00394</v>
      </c>
      <c r="B396" t="s">
        <v>3646</v>
      </c>
      <c r="C396" s="24">
        <v>0</v>
      </c>
      <c r="D396" s="24">
        <v>0</v>
      </c>
      <c r="E396" s="24">
        <v>0</v>
      </c>
      <c r="F396" s="24">
        <v>0</v>
      </c>
      <c r="G396" s="24">
        <v>0</v>
      </c>
      <c r="H396" s="24">
        <v>94</v>
      </c>
    </row>
    <row r="397" spans="1:8">
      <c r="A397" t="str">
        <f>"ME"&amp;TEXT(ROW(CompList[[#This Row],[items]])-2,"00000")</f>
        <v>ME00395</v>
      </c>
      <c r="B397" t="s">
        <v>3647</v>
      </c>
      <c r="C397" s="24">
        <v>0</v>
      </c>
      <c r="D397" s="24">
        <v>0</v>
      </c>
      <c r="E397" s="24">
        <v>0</v>
      </c>
      <c r="F397" s="24">
        <v>0</v>
      </c>
      <c r="G397" s="24">
        <v>0</v>
      </c>
      <c r="H397" s="24">
        <v>93</v>
      </c>
    </row>
    <row r="398" spans="1:8">
      <c r="A398" t="str">
        <f>"ME"&amp;TEXT(ROW(CompList[[#This Row],[items]])-2,"00000")</f>
        <v>ME00396</v>
      </c>
      <c r="B398" t="s">
        <v>3648</v>
      </c>
      <c r="C398" s="24">
        <v>0</v>
      </c>
      <c r="D398" s="24">
        <v>0</v>
      </c>
      <c r="E398" s="24">
        <v>0</v>
      </c>
      <c r="F398" s="24">
        <v>0</v>
      </c>
      <c r="G398" s="24">
        <v>0</v>
      </c>
      <c r="H398" s="24">
        <v>90</v>
      </c>
    </row>
    <row r="399" spans="1:8">
      <c r="A399" t="str">
        <f>"ME"&amp;TEXT(ROW(CompList[[#This Row],[items]])-2,"00000")</f>
        <v>ME00397</v>
      </c>
      <c r="B399" t="s">
        <v>3649</v>
      </c>
      <c r="C399" s="24">
        <v>0</v>
      </c>
      <c r="D399" s="24">
        <v>0</v>
      </c>
      <c r="E399" s="24">
        <v>0</v>
      </c>
      <c r="F399" s="24">
        <v>0</v>
      </c>
      <c r="G399" s="24">
        <v>0</v>
      </c>
      <c r="H399" s="24">
        <v>89</v>
      </c>
    </row>
    <row r="400" spans="1:8">
      <c r="A400" t="str">
        <f>"ME"&amp;TEXT(ROW(CompList[[#This Row],[items]])-2,"00000")</f>
        <v>ME00398</v>
      </c>
      <c r="B400" t="s">
        <v>3650</v>
      </c>
      <c r="C400" s="24">
        <v>0</v>
      </c>
      <c r="D400" s="24">
        <v>0</v>
      </c>
      <c r="E400" s="24">
        <v>0</v>
      </c>
      <c r="F400" s="24">
        <v>0</v>
      </c>
      <c r="G400" s="24">
        <v>0</v>
      </c>
      <c r="H400" s="24">
        <v>88</v>
      </c>
    </row>
    <row r="401" spans="1:8">
      <c r="A401" t="str">
        <f>"ME"&amp;TEXT(ROW(CompList[[#This Row],[items]])-2,"00000")</f>
        <v>ME00399</v>
      </c>
      <c r="B401" t="s">
        <v>3651</v>
      </c>
      <c r="C401" s="24">
        <v>0</v>
      </c>
      <c r="D401" s="24">
        <v>0</v>
      </c>
      <c r="E401" s="24">
        <v>0</v>
      </c>
      <c r="F401" s="24">
        <v>0</v>
      </c>
      <c r="G401" s="24">
        <v>0</v>
      </c>
      <c r="H401" s="24">
        <v>86</v>
      </c>
    </row>
    <row r="402" spans="1:8">
      <c r="A402" t="str">
        <f>"ME"&amp;TEXT(ROW(CompList[[#This Row],[items]])-2,"00000")</f>
        <v>ME00400</v>
      </c>
      <c r="B402" t="s">
        <v>3652</v>
      </c>
      <c r="C402" s="24">
        <v>0</v>
      </c>
      <c r="D402" s="24">
        <v>0</v>
      </c>
      <c r="E402" s="24">
        <v>0</v>
      </c>
      <c r="F402" s="24">
        <v>0</v>
      </c>
      <c r="G402" s="24">
        <v>0</v>
      </c>
      <c r="H402" s="24">
        <v>86</v>
      </c>
    </row>
    <row r="403" spans="1:8">
      <c r="A403" t="str">
        <f>"ME"&amp;TEXT(ROW(CompList[[#This Row],[items]])-2,"00000")</f>
        <v>ME00401</v>
      </c>
      <c r="B403" t="s">
        <v>3653</v>
      </c>
      <c r="C403" s="24">
        <v>0</v>
      </c>
      <c r="D403" s="24">
        <v>0</v>
      </c>
      <c r="E403" s="24">
        <v>0</v>
      </c>
      <c r="F403" s="24">
        <v>0</v>
      </c>
      <c r="G403" s="24">
        <v>0</v>
      </c>
      <c r="H403" s="24">
        <v>84</v>
      </c>
    </row>
    <row r="404" spans="1:8">
      <c r="A404" t="str">
        <f>"ME"&amp;TEXT(ROW(CompList[[#This Row],[items]])-2,"00000")</f>
        <v>ME00402</v>
      </c>
      <c r="B404" t="s">
        <v>3654</v>
      </c>
      <c r="C404" s="24">
        <v>0</v>
      </c>
      <c r="D404" s="24">
        <v>0</v>
      </c>
      <c r="E404" s="24">
        <v>0</v>
      </c>
      <c r="F404" s="24">
        <v>0</v>
      </c>
      <c r="G404" s="24">
        <v>0</v>
      </c>
      <c r="H404" s="24">
        <v>83</v>
      </c>
    </row>
    <row r="405" spans="1:8">
      <c r="A405" t="str">
        <f>"ME"&amp;TEXT(ROW(CompList[[#This Row],[items]])-2,"00000")</f>
        <v>ME00403</v>
      </c>
      <c r="B405" t="s">
        <v>3655</v>
      </c>
      <c r="C405" s="24">
        <v>0</v>
      </c>
      <c r="D405" s="24">
        <v>0</v>
      </c>
      <c r="E405" s="24">
        <v>0</v>
      </c>
      <c r="F405" s="24">
        <v>0</v>
      </c>
      <c r="G405" s="24">
        <v>0</v>
      </c>
      <c r="H405" s="24">
        <v>82</v>
      </c>
    </row>
    <row r="406" spans="1:8">
      <c r="A406" t="str">
        <f>"ME"&amp;TEXT(ROW(CompList[[#This Row],[items]])-2,"00000")</f>
        <v>ME00404</v>
      </c>
      <c r="B406" t="s">
        <v>3656</v>
      </c>
      <c r="C406" s="24">
        <v>0</v>
      </c>
      <c r="D406" s="24">
        <v>0</v>
      </c>
      <c r="E406" s="24">
        <v>0</v>
      </c>
      <c r="F406" s="24">
        <v>0</v>
      </c>
      <c r="G406" s="24">
        <v>0</v>
      </c>
      <c r="H406" s="24">
        <v>82</v>
      </c>
    </row>
    <row r="407" spans="1:8">
      <c r="A407" t="str">
        <f>"ME"&amp;TEXT(ROW(CompList[[#This Row],[items]])-2,"00000")</f>
        <v>ME00405</v>
      </c>
      <c r="B407" t="s">
        <v>3657</v>
      </c>
      <c r="C407" s="24">
        <v>0</v>
      </c>
      <c r="D407" s="24">
        <v>0</v>
      </c>
      <c r="E407" s="24">
        <v>0</v>
      </c>
      <c r="F407" s="24">
        <v>0</v>
      </c>
      <c r="G407" s="24">
        <v>0</v>
      </c>
      <c r="H407" s="24">
        <v>81</v>
      </c>
    </row>
    <row r="408" spans="1:8">
      <c r="A408" t="str">
        <f>"ME"&amp;TEXT(ROW(CompList[[#This Row],[items]])-2,"00000")</f>
        <v>ME00406</v>
      </c>
      <c r="B408" t="s">
        <v>3658</v>
      </c>
      <c r="C408" s="24">
        <v>0</v>
      </c>
      <c r="D408" s="24">
        <v>0</v>
      </c>
      <c r="E408" s="24">
        <v>0</v>
      </c>
      <c r="F408" s="24">
        <v>0</v>
      </c>
      <c r="G408" s="24">
        <v>0</v>
      </c>
      <c r="H408" s="24">
        <v>81</v>
      </c>
    </row>
    <row r="409" spans="1:8">
      <c r="A409" t="str">
        <f>"ME"&amp;TEXT(ROW(CompList[[#This Row],[items]])-2,"00000")</f>
        <v>ME00407</v>
      </c>
      <c r="B409" t="s">
        <v>3659</v>
      </c>
      <c r="C409" s="24">
        <v>0</v>
      </c>
      <c r="D409" s="24">
        <v>0</v>
      </c>
      <c r="E409" s="24">
        <v>0</v>
      </c>
      <c r="F409" s="24">
        <v>0</v>
      </c>
      <c r="G409" s="24">
        <v>0</v>
      </c>
      <c r="H409" s="24">
        <v>81</v>
      </c>
    </row>
    <row r="410" spans="1:8">
      <c r="A410" t="str">
        <f>"ME"&amp;TEXT(ROW(CompList[[#This Row],[items]])-2,"00000")</f>
        <v>ME00408</v>
      </c>
      <c r="B410" t="s">
        <v>3660</v>
      </c>
      <c r="C410" s="24">
        <v>0</v>
      </c>
      <c r="D410" s="24">
        <v>0</v>
      </c>
      <c r="E410" s="24">
        <v>0</v>
      </c>
      <c r="F410" s="24">
        <v>0</v>
      </c>
      <c r="G410" s="24">
        <v>0</v>
      </c>
      <c r="H410" s="24">
        <v>79</v>
      </c>
    </row>
    <row r="411" spans="1:8">
      <c r="A411" t="str">
        <f>"ME"&amp;TEXT(ROW(CompList[[#This Row],[items]])-2,"00000")</f>
        <v>ME00409</v>
      </c>
      <c r="B411" t="s">
        <v>3661</v>
      </c>
      <c r="C411" s="24">
        <v>0</v>
      </c>
      <c r="D411" s="24">
        <v>0</v>
      </c>
      <c r="E411" s="24">
        <v>0</v>
      </c>
      <c r="F411" s="24">
        <v>0</v>
      </c>
      <c r="G411" s="24">
        <v>0</v>
      </c>
      <c r="H411" s="24">
        <v>73</v>
      </c>
    </row>
    <row r="412" spans="1:8">
      <c r="A412" t="str">
        <f>"ME"&amp;TEXT(ROW(CompList[[#This Row],[items]])-2,"00000")</f>
        <v>ME00410</v>
      </c>
      <c r="B412" t="s">
        <v>3662</v>
      </c>
      <c r="C412" s="24">
        <v>0</v>
      </c>
      <c r="D412" s="24">
        <v>0</v>
      </c>
      <c r="E412" s="24">
        <v>0</v>
      </c>
      <c r="F412" s="24">
        <v>0</v>
      </c>
      <c r="G412" s="24">
        <v>0</v>
      </c>
      <c r="H412" s="24">
        <v>72</v>
      </c>
    </row>
    <row r="413" spans="1:8">
      <c r="A413" t="str">
        <f>"ME"&amp;TEXT(ROW(CompList[[#This Row],[items]])-2,"00000")</f>
        <v>ME00411</v>
      </c>
      <c r="B413" t="s">
        <v>3663</v>
      </c>
      <c r="C413" s="24">
        <v>0</v>
      </c>
      <c r="D413" s="24">
        <v>0</v>
      </c>
      <c r="E413" s="24">
        <v>0</v>
      </c>
      <c r="F413" s="24">
        <v>0</v>
      </c>
      <c r="G413" s="24">
        <v>0</v>
      </c>
      <c r="H413" s="24">
        <v>72</v>
      </c>
    </row>
    <row r="414" spans="1:8">
      <c r="A414" t="str">
        <f>"ME"&amp;TEXT(ROW(CompList[[#This Row],[items]])-2,"00000")</f>
        <v>ME00412</v>
      </c>
      <c r="B414" t="s">
        <v>3664</v>
      </c>
      <c r="C414" s="24">
        <v>0</v>
      </c>
      <c r="D414" s="24">
        <v>0</v>
      </c>
      <c r="E414" s="24">
        <v>0</v>
      </c>
      <c r="F414" s="24">
        <v>0</v>
      </c>
      <c r="G414" s="24">
        <v>0</v>
      </c>
      <c r="H414" s="24">
        <v>71</v>
      </c>
    </row>
    <row r="415" spans="1:8">
      <c r="A415" t="str">
        <f>"ME"&amp;TEXT(ROW(CompList[[#This Row],[items]])-2,"00000")</f>
        <v>ME00413</v>
      </c>
      <c r="B415" t="s">
        <v>3665</v>
      </c>
      <c r="C415" s="24">
        <v>0</v>
      </c>
      <c r="D415" s="24">
        <v>0</v>
      </c>
      <c r="E415" s="24">
        <v>0</v>
      </c>
      <c r="F415" s="24">
        <v>0</v>
      </c>
      <c r="G415" s="24">
        <v>0</v>
      </c>
      <c r="H415" s="24">
        <v>70</v>
      </c>
    </row>
    <row r="416" spans="1:8">
      <c r="A416" t="str">
        <f>"ME"&amp;TEXT(ROW(CompList[[#This Row],[items]])-2,"00000")</f>
        <v>ME00414</v>
      </c>
      <c r="B416" t="s">
        <v>3666</v>
      </c>
      <c r="C416" s="24">
        <v>0</v>
      </c>
      <c r="D416" s="24">
        <v>0</v>
      </c>
      <c r="E416" s="24">
        <v>0</v>
      </c>
      <c r="F416" s="24">
        <v>0</v>
      </c>
      <c r="G416" s="24">
        <v>0</v>
      </c>
      <c r="H416" s="24">
        <v>70</v>
      </c>
    </row>
    <row r="417" spans="1:8">
      <c r="A417" t="str">
        <f>"ME"&amp;TEXT(ROW(CompList[[#This Row],[items]])-2,"00000")</f>
        <v>ME00415</v>
      </c>
      <c r="B417" t="s">
        <v>3667</v>
      </c>
      <c r="C417" s="24">
        <v>0</v>
      </c>
      <c r="D417" s="24">
        <v>0</v>
      </c>
      <c r="E417" s="24">
        <v>0</v>
      </c>
      <c r="F417" s="24">
        <v>0</v>
      </c>
      <c r="G417" s="24">
        <v>0</v>
      </c>
      <c r="H417" s="24">
        <v>70</v>
      </c>
    </row>
    <row r="418" spans="1:8">
      <c r="A418" t="str">
        <f>"ME"&amp;TEXT(ROW(CompList[[#This Row],[items]])-2,"00000")</f>
        <v>ME00416</v>
      </c>
      <c r="B418" t="s">
        <v>3668</v>
      </c>
      <c r="C418" s="24">
        <v>0</v>
      </c>
      <c r="D418" s="24">
        <v>0</v>
      </c>
      <c r="E418" s="24">
        <v>0</v>
      </c>
      <c r="F418" s="24">
        <v>0</v>
      </c>
      <c r="G418" s="24">
        <v>0</v>
      </c>
      <c r="H418" s="24">
        <v>68</v>
      </c>
    </row>
    <row r="419" spans="1:8">
      <c r="A419" t="str">
        <f>"ME"&amp;TEXT(ROW(CompList[[#This Row],[items]])-2,"00000")</f>
        <v>ME00417</v>
      </c>
      <c r="B419" t="s">
        <v>3669</v>
      </c>
      <c r="C419" s="24">
        <v>0</v>
      </c>
      <c r="D419" s="24">
        <v>0</v>
      </c>
      <c r="E419" s="24">
        <v>0</v>
      </c>
      <c r="F419" s="24">
        <v>0</v>
      </c>
      <c r="G419" s="24">
        <v>0</v>
      </c>
      <c r="H419" s="24">
        <v>67</v>
      </c>
    </row>
    <row r="420" spans="1:8">
      <c r="A420" t="str">
        <f>"ME"&amp;TEXT(ROW(CompList[[#This Row],[items]])-2,"00000")</f>
        <v>ME00418</v>
      </c>
      <c r="B420" t="s">
        <v>3670</v>
      </c>
      <c r="C420" s="24">
        <v>0</v>
      </c>
      <c r="D420" s="24">
        <v>0</v>
      </c>
      <c r="E420" s="24">
        <v>0</v>
      </c>
      <c r="F420" s="24">
        <v>0</v>
      </c>
      <c r="G420" s="24">
        <v>0</v>
      </c>
      <c r="H420" s="24">
        <v>66</v>
      </c>
    </row>
    <row r="421" spans="1:8">
      <c r="A421" t="str">
        <f>"ME"&amp;TEXT(ROW(CompList[[#This Row],[items]])-2,"00000")</f>
        <v>ME00419</v>
      </c>
      <c r="B421" t="s">
        <v>3671</v>
      </c>
      <c r="C421" s="24">
        <v>0</v>
      </c>
      <c r="D421" s="24">
        <v>0</v>
      </c>
      <c r="E421" s="24">
        <v>0</v>
      </c>
      <c r="F421" s="24">
        <v>0</v>
      </c>
      <c r="G421" s="24">
        <v>0</v>
      </c>
      <c r="H421" s="24">
        <v>66</v>
      </c>
    </row>
    <row r="422" spans="1:8">
      <c r="A422" t="str">
        <f>"ME"&amp;TEXT(ROW(CompList[[#This Row],[items]])-2,"00000")</f>
        <v>ME00420</v>
      </c>
      <c r="B422" t="s">
        <v>3672</v>
      </c>
      <c r="C422" s="24">
        <v>0</v>
      </c>
      <c r="D422" s="24">
        <v>0</v>
      </c>
      <c r="E422" s="24">
        <v>0</v>
      </c>
      <c r="F422" s="24">
        <v>0</v>
      </c>
      <c r="G422" s="24">
        <v>0</v>
      </c>
      <c r="H422" s="24">
        <v>65</v>
      </c>
    </row>
    <row r="423" spans="1:8">
      <c r="A423" t="str">
        <f>"ME"&amp;TEXT(ROW(CompList[[#This Row],[items]])-2,"00000")</f>
        <v>ME00421</v>
      </c>
      <c r="B423" t="s">
        <v>3673</v>
      </c>
      <c r="C423" s="24">
        <v>0</v>
      </c>
      <c r="D423" s="24">
        <v>0</v>
      </c>
      <c r="E423" s="24">
        <v>0</v>
      </c>
      <c r="F423" s="24">
        <v>0</v>
      </c>
      <c r="G423" s="24">
        <v>0</v>
      </c>
      <c r="H423" s="24">
        <v>65</v>
      </c>
    </row>
    <row r="424" spans="1:8">
      <c r="A424" t="str">
        <f>"ME"&amp;TEXT(ROW(CompList[[#This Row],[items]])-2,"00000")</f>
        <v>ME00422</v>
      </c>
      <c r="B424" t="s">
        <v>3674</v>
      </c>
      <c r="C424" s="24">
        <v>0</v>
      </c>
      <c r="D424" s="24">
        <v>0</v>
      </c>
      <c r="E424" s="24">
        <v>0</v>
      </c>
      <c r="F424" s="24">
        <v>0</v>
      </c>
      <c r="G424" s="24">
        <v>0</v>
      </c>
      <c r="H424" s="24">
        <v>65</v>
      </c>
    </row>
    <row r="425" spans="1:8">
      <c r="A425" t="str">
        <f>"ME"&amp;TEXT(ROW(CompList[[#This Row],[items]])-2,"00000")</f>
        <v>ME00423</v>
      </c>
      <c r="B425" t="s">
        <v>3675</v>
      </c>
      <c r="C425" s="24">
        <v>0</v>
      </c>
      <c r="D425" s="24">
        <v>0</v>
      </c>
      <c r="E425" s="24">
        <v>0</v>
      </c>
      <c r="F425" s="24">
        <v>0</v>
      </c>
      <c r="G425" s="24">
        <v>0</v>
      </c>
      <c r="H425" s="24">
        <v>64</v>
      </c>
    </row>
    <row r="426" spans="1:8">
      <c r="A426" t="str">
        <f>"ME"&amp;TEXT(ROW(CompList[[#This Row],[items]])-2,"00000")</f>
        <v>ME00424</v>
      </c>
      <c r="B426" t="s">
        <v>3676</v>
      </c>
      <c r="C426" s="24">
        <v>0</v>
      </c>
      <c r="D426" s="24">
        <v>0</v>
      </c>
      <c r="E426" s="24">
        <v>0</v>
      </c>
      <c r="F426" s="24">
        <v>0</v>
      </c>
      <c r="G426" s="24">
        <v>0</v>
      </c>
      <c r="H426" s="24">
        <v>64</v>
      </c>
    </row>
    <row r="427" spans="1:8">
      <c r="A427" t="str">
        <f>"ME"&amp;TEXT(ROW(CompList[[#This Row],[items]])-2,"00000")</f>
        <v>ME00425</v>
      </c>
      <c r="B427" t="s">
        <v>3677</v>
      </c>
      <c r="C427" s="24">
        <v>0</v>
      </c>
      <c r="D427" s="24">
        <v>0</v>
      </c>
      <c r="E427" s="24">
        <v>0</v>
      </c>
      <c r="F427" s="24">
        <v>0</v>
      </c>
      <c r="G427" s="24">
        <v>0</v>
      </c>
      <c r="H427" s="24">
        <v>64</v>
      </c>
    </row>
    <row r="428" spans="1:8">
      <c r="A428" t="str">
        <f>"ME"&amp;TEXT(ROW(CompList[[#This Row],[items]])-2,"00000")</f>
        <v>ME00426</v>
      </c>
      <c r="B428" t="s">
        <v>3678</v>
      </c>
      <c r="C428" s="24">
        <v>0</v>
      </c>
      <c r="D428" s="24">
        <v>0</v>
      </c>
      <c r="E428" s="24">
        <v>0</v>
      </c>
      <c r="F428" s="24">
        <v>0</v>
      </c>
      <c r="G428" s="24">
        <v>0</v>
      </c>
      <c r="H428" s="24">
        <v>64</v>
      </c>
    </row>
    <row r="429" spans="1:8">
      <c r="A429" t="str">
        <f>"ME"&amp;TEXT(ROW(CompList[[#This Row],[items]])-2,"00000")</f>
        <v>ME00427</v>
      </c>
      <c r="B429" t="s">
        <v>3679</v>
      </c>
      <c r="C429" s="24">
        <v>0</v>
      </c>
      <c r="D429" s="24">
        <v>0</v>
      </c>
      <c r="E429" s="24">
        <v>0</v>
      </c>
      <c r="F429" s="24">
        <v>0</v>
      </c>
      <c r="G429" s="24">
        <v>0</v>
      </c>
      <c r="H429" s="24">
        <v>63</v>
      </c>
    </row>
    <row r="430" spans="1:8">
      <c r="A430" t="str">
        <f>"ME"&amp;TEXT(ROW(CompList[[#This Row],[items]])-2,"00000")</f>
        <v>ME00428</v>
      </c>
      <c r="B430" t="s">
        <v>3680</v>
      </c>
      <c r="C430" s="24">
        <v>0</v>
      </c>
      <c r="D430" s="24">
        <v>0</v>
      </c>
      <c r="E430" s="24">
        <v>0</v>
      </c>
      <c r="F430" s="24">
        <v>0</v>
      </c>
      <c r="G430" s="24">
        <v>0</v>
      </c>
      <c r="H430" s="24">
        <v>62</v>
      </c>
    </row>
    <row r="431" spans="1:8">
      <c r="A431" t="str">
        <f>"ME"&amp;TEXT(ROW(CompList[[#This Row],[items]])-2,"00000")</f>
        <v>ME00429</v>
      </c>
      <c r="B431" t="s">
        <v>3681</v>
      </c>
      <c r="C431" s="24">
        <v>0</v>
      </c>
      <c r="D431" s="24">
        <v>0</v>
      </c>
      <c r="E431" s="24">
        <v>0</v>
      </c>
      <c r="F431" s="24">
        <v>0</v>
      </c>
      <c r="G431" s="24">
        <v>0</v>
      </c>
      <c r="H431" s="24">
        <v>62</v>
      </c>
    </row>
    <row r="432" spans="1:8">
      <c r="A432" t="str">
        <f>"ME"&amp;TEXT(ROW(CompList[[#This Row],[items]])-2,"00000")</f>
        <v>ME00430</v>
      </c>
      <c r="B432" t="s">
        <v>3682</v>
      </c>
      <c r="C432" s="24">
        <v>0</v>
      </c>
      <c r="D432" s="24">
        <v>0</v>
      </c>
      <c r="E432" s="24">
        <v>0</v>
      </c>
      <c r="F432" s="24">
        <v>0</v>
      </c>
      <c r="G432" s="24">
        <v>0</v>
      </c>
      <c r="H432" s="24">
        <v>62</v>
      </c>
    </row>
    <row r="433" spans="1:8">
      <c r="A433" t="str">
        <f>"ME"&amp;TEXT(ROW(CompList[[#This Row],[items]])-2,"00000")</f>
        <v>ME00431</v>
      </c>
      <c r="B433" t="s">
        <v>3683</v>
      </c>
      <c r="C433" s="24">
        <v>0</v>
      </c>
      <c r="D433" s="24">
        <v>0</v>
      </c>
      <c r="E433" s="24">
        <v>0</v>
      </c>
      <c r="F433" s="24">
        <v>0</v>
      </c>
      <c r="G433" s="24">
        <v>0</v>
      </c>
      <c r="H433" s="24">
        <v>59</v>
      </c>
    </row>
    <row r="434" spans="1:8">
      <c r="A434" t="str">
        <f>"ME"&amp;TEXT(ROW(CompList[[#This Row],[items]])-2,"00000")</f>
        <v>ME00432</v>
      </c>
      <c r="B434" t="s">
        <v>3684</v>
      </c>
      <c r="C434" s="24">
        <v>0</v>
      </c>
      <c r="D434" s="24">
        <v>0</v>
      </c>
      <c r="E434" s="24">
        <v>0</v>
      </c>
      <c r="F434" s="24">
        <v>0</v>
      </c>
      <c r="G434" s="24">
        <v>0</v>
      </c>
      <c r="H434" s="24">
        <v>58</v>
      </c>
    </row>
    <row r="435" spans="1:8">
      <c r="A435" t="str">
        <f>"ME"&amp;TEXT(ROW(CompList[[#This Row],[items]])-2,"00000")</f>
        <v>ME00433</v>
      </c>
      <c r="B435" t="s">
        <v>3685</v>
      </c>
      <c r="C435" s="24">
        <v>0</v>
      </c>
      <c r="D435" s="24">
        <v>0</v>
      </c>
      <c r="E435" s="24">
        <v>0</v>
      </c>
      <c r="F435" s="24">
        <v>0</v>
      </c>
      <c r="G435" s="24">
        <v>0</v>
      </c>
      <c r="H435" s="24">
        <v>56</v>
      </c>
    </row>
    <row r="436" spans="1:8">
      <c r="A436" t="str">
        <f>"ME"&amp;TEXT(ROW(CompList[[#This Row],[items]])-2,"00000")</f>
        <v>ME00434</v>
      </c>
      <c r="B436" t="s">
        <v>3686</v>
      </c>
      <c r="C436" s="24">
        <v>0</v>
      </c>
      <c r="D436" s="24">
        <v>0</v>
      </c>
      <c r="E436" s="24">
        <v>0</v>
      </c>
      <c r="F436" s="24">
        <v>0</v>
      </c>
      <c r="G436" s="24">
        <v>0</v>
      </c>
      <c r="H436" s="24">
        <v>55</v>
      </c>
    </row>
    <row r="437" spans="1:8">
      <c r="A437" t="str">
        <f>"ME"&amp;TEXT(ROW(CompList[[#This Row],[items]])-2,"00000")</f>
        <v>ME00435</v>
      </c>
      <c r="B437" t="s">
        <v>3687</v>
      </c>
      <c r="C437" s="24">
        <v>0</v>
      </c>
      <c r="D437" s="24">
        <v>0</v>
      </c>
      <c r="E437" s="24">
        <v>0</v>
      </c>
      <c r="F437" s="24">
        <v>0</v>
      </c>
      <c r="G437" s="24">
        <v>0</v>
      </c>
      <c r="H437" s="24">
        <v>54</v>
      </c>
    </row>
    <row r="438" spans="1:8">
      <c r="A438" t="str">
        <f>"ME"&amp;TEXT(ROW(CompList[[#This Row],[items]])-2,"00000")</f>
        <v>ME00436</v>
      </c>
      <c r="B438" t="s">
        <v>3688</v>
      </c>
      <c r="C438" s="24">
        <v>0</v>
      </c>
      <c r="D438" s="24">
        <v>0</v>
      </c>
      <c r="E438" s="24">
        <v>0</v>
      </c>
      <c r="F438" s="24">
        <v>0</v>
      </c>
      <c r="G438" s="24">
        <v>0</v>
      </c>
      <c r="H438" s="24">
        <v>54</v>
      </c>
    </row>
    <row r="439" spans="1:8">
      <c r="A439" t="str">
        <f>"ME"&amp;TEXT(ROW(CompList[[#This Row],[items]])-2,"00000")</f>
        <v>ME00437</v>
      </c>
      <c r="B439" t="s">
        <v>3689</v>
      </c>
      <c r="C439" s="24">
        <v>0</v>
      </c>
      <c r="D439" s="24">
        <v>0</v>
      </c>
      <c r="E439" s="24">
        <v>0</v>
      </c>
      <c r="F439" s="24">
        <v>0</v>
      </c>
      <c r="G439" s="24">
        <v>0</v>
      </c>
      <c r="H439" s="24">
        <v>53</v>
      </c>
    </row>
    <row r="440" spans="1:8">
      <c r="A440" t="str">
        <f>"ME"&amp;TEXT(ROW(CompList[[#This Row],[items]])-2,"00000")</f>
        <v>ME00438</v>
      </c>
      <c r="B440" t="s">
        <v>3690</v>
      </c>
      <c r="C440" s="24">
        <v>0</v>
      </c>
      <c r="D440" s="24">
        <v>0</v>
      </c>
      <c r="E440" s="24">
        <v>0</v>
      </c>
      <c r="F440" s="24">
        <v>0</v>
      </c>
      <c r="G440" s="24">
        <v>0</v>
      </c>
      <c r="H440" s="24">
        <v>52</v>
      </c>
    </row>
    <row r="441" spans="1:8">
      <c r="A441" t="str">
        <f>"ME"&amp;TEXT(ROW(CompList[[#This Row],[items]])-2,"00000")</f>
        <v>ME00439</v>
      </c>
      <c r="B441" t="s">
        <v>3691</v>
      </c>
      <c r="C441" s="24">
        <v>0</v>
      </c>
      <c r="D441" s="24">
        <v>0</v>
      </c>
      <c r="E441" s="24">
        <v>0</v>
      </c>
      <c r="F441" s="24">
        <v>0</v>
      </c>
      <c r="G441" s="24">
        <v>0</v>
      </c>
      <c r="H441" s="24">
        <v>51</v>
      </c>
    </row>
    <row r="442" spans="1:8">
      <c r="A442" t="str">
        <f>"ME"&amp;TEXT(ROW(CompList[[#This Row],[items]])-2,"00000")</f>
        <v>ME00440</v>
      </c>
      <c r="B442" t="s">
        <v>3692</v>
      </c>
      <c r="C442" s="24">
        <v>0</v>
      </c>
      <c r="D442" s="24">
        <v>0</v>
      </c>
      <c r="E442" s="24">
        <v>0</v>
      </c>
      <c r="F442" s="24">
        <v>0</v>
      </c>
      <c r="G442" s="24">
        <v>0</v>
      </c>
      <c r="H442" s="24">
        <v>50</v>
      </c>
    </row>
    <row r="443" spans="1:8">
      <c r="A443" t="str">
        <f>"ME"&amp;TEXT(ROW(CompList[[#This Row],[items]])-2,"00000")</f>
        <v>ME00441</v>
      </c>
      <c r="B443" t="s">
        <v>3693</v>
      </c>
      <c r="C443" s="24">
        <v>0</v>
      </c>
      <c r="D443" s="24">
        <v>0</v>
      </c>
      <c r="E443" s="24">
        <v>0</v>
      </c>
      <c r="F443" s="24">
        <v>0</v>
      </c>
      <c r="G443" s="24">
        <v>0</v>
      </c>
      <c r="H443" s="24">
        <v>49</v>
      </c>
    </row>
    <row r="444" spans="1:8">
      <c r="A444" t="str">
        <f>"ME"&amp;TEXT(ROW(CompList[[#This Row],[items]])-2,"00000")</f>
        <v>ME00442</v>
      </c>
      <c r="B444" t="s">
        <v>3694</v>
      </c>
      <c r="C444" s="24">
        <v>0</v>
      </c>
      <c r="D444" s="24">
        <v>0</v>
      </c>
      <c r="E444" s="24">
        <v>0</v>
      </c>
      <c r="F444" s="24">
        <v>0</v>
      </c>
      <c r="G444" s="24">
        <v>0</v>
      </c>
      <c r="H444" s="24">
        <v>47</v>
      </c>
    </row>
    <row r="445" spans="1:8">
      <c r="A445" t="str">
        <f>"ME"&amp;TEXT(ROW(CompList[[#This Row],[items]])-2,"00000")</f>
        <v>ME00443</v>
      </c>
      <c r="B445" t="s">
        <v>3695</v>
      </c>
      <c r="C445" s="24">
        <v>0</v>
      </c>
      <c r="D445" s="24">
        <v>0</v>
      </c>
      <c r="E445" s="24">
        <v>0</v>
      </c>
      <c r="F445" s="24">
        <v>0</v>
      </c>
      <c r="G445" s="24">
        <v>0</v>
      </c>
      <c r="H445" s="24">
        <v>46</v>
      </c>
    </row>
    <row r="446" spans="1:8">
      <c r="A446" t="str">
        <f>"ME"&amp;TEXT(ROW(CompList[[#This Row],[items]])-2,"00000")</f>
        <v>ME00444</v>
      </c>
      <c r="B446" t="s">
        <v>3696</v>
      </c>
      <c r="C446" s="24">
        <v>0</v>
      </c>
      <c r="D446" s="24">
        <v>0</v>
      </c>
      <c r="E446" s="24">
        <v>0</v>
      </c>
      <c r="F446" s="24">
        <v>0</v>
      </c>
      <c r="G446" s="24">
        <v>0</v>
      </c>
      <c r="H446" s="24">
        <v>45</v>
      </c>
    </row>
    <row r="447" spans="1:8">
      <c r="A447" t="str">
        <f>"ME"&amp;TEXT(ROW(CompList[[#This Row],[items]])-2,"00000")</f>
        <v>ME00445</v>
      </c>
      <c r="B447" t="s">
        <v>3697</v>
      </c>
      <c r="C447" s="24">
        <v>0</v>
      </c>
      <c r="D447" s="24">
        <v>0</v>
      </c>
      <c r="E447" s="24">
        <v>0</v>
      </c>
      <c r="F447" s="24">
        <v>0</v>
      </c>
      <c r="G447" s="24">
        <v>0</v>
      </c>
      <c r="H447" s="24">
        <v>43</v>
      </c>
    </row>
    <row r="448" spans="1:8">
      <c r="A448" t="str">
        <f>"ME"&amp;TEXT(ROW(CompList[[#This Row],[items]])-2,"00000")</f>
        <v>ME00446</v>
      </c>
      <c r="B448" t="s">
        <v>3698</v>
      </c>
      <c r="C448" s="24">
        <v>0</v>
      </c>
      <c r="D448" s="24">
        <v>0</v>
      </c>
      <c r="E448" s="24">
        <v>0</v>
      </c>
      <c r="F448" s="24">
        <v>0</v>
      </c>
      <c r="G448" s="24">
        <v>0</v>
      </c>
      <c r="H448" s="24">
        <v>42</v>
      </c>
    </row>
    <row r="449" spans="1:8">
      <c r="A449" t="str">
        <f>"ME"&amp;TEXT(ROW(CompList[[#This Row],[items]])-2,"00000")</f>
        <v>ME00447</v>
      </c>
      <c r="B449" t="s">
        <v>3699</v>
      </c>
      <c r="C449" s="24">
        <v>0</v>
      </c>
      <c r="D449" s="24">
        <v>0</v>
      </c>
      <c r="E449" s="24">
        <v>0</v>
      </c>
      <c r="F449" s="24">
        <v>0</v>
      </c>
      <c r="G449" s="24">
        <v>0</v>
      </c>
      <c r="H449" s="24">
        <v>41</v>
      </c>
    </row>
    <row r="450" spans="1:8">
      <c r="A450" t="str">
        <f>"ME"&amp;TEXT(ROW(CompList[[#This Row],[items]])-2,"00000")</f>
        <v>ME00448</v>
      </c>
      <c r="B450" t="s">
        <v>3700</v>
      </c>
      <c r="C450" s="24">
        <v>0</v>
      </c>
      <c r="D450" s="24">
        <v>0</v>
      </c>
      <c r="E450" s="24">
        <v>0</v>
      </c>
      <c r="F450" s="24">
        <v>0</v>
      </c>
      <c r="G450" s="24">
        <v>0</v>
      </c>
      <c r="H450" s="24">
        <v>41</v>
      </c>
    </row>
    <row r="451" spans="1:8">
      <c r="A451" t="str">
        <f>"ME"&amp;TEXT(ROW(CompList[[#This Row],[items]])-2,"00000")</f>
        <v>ME00449</v>
      </c>
      <c r="B451" t="s">
        <v>3701</v>
      </c>
      <c r="C451" s="24">
        <v>0</v>
      </c>
      <c r="D451" s="24">
        <v>0</v>
      </c>
      <c r="E451" s="24">
        <v>0</v>
      </c>
      <c r="F451" s="24">
        <v>0</v>
      </c>
      <c r="G451" s="24">
        <v>0</v>
      </c>
      <c r="H451" s="24">
        <v>41</v>
      </c>
    </row>
    <row r="452" spans="1:8">
      <c r="A452" t="str">
        <f>"ME"&amp;TEXT(ROW(CompList[[#This Row],[items]])-2,"00000")</f>
        <v>ME00450</v>
      </c>
      <c r="B452" t="s">
        <v>3702</v>
      </c>
      <c r="C452" s="24">
        <v>0</v>
      </c>
      <c r="D452" s="24">
        <v>0</v>
      </c>
      <c r="E452" s="24">
        <v>0</v>
      </c>
      <c r="F452" s="24">
        <v>0</v>
      </c>
      <c r="G452" s="24">
        <v>0</v>
      </c>
      <c r="H452" s="24">
        <v>41</v>
      </c>
    </row>
    <row r="453" spans="1:8">
      <c r="A453" t="str">
        <f>"ME"&amp;TEXT(ROW(CompList[[#This Row],[items]])-2,"00000")</f>
        <v>ME00451</v>
      </c>
      <c r="B453" t="s">
        <v>3703</v>
      </c>
      <c r="C453" s="24">
        <v>0</v>
      </c>
      <c r="D453" s="24">
        <v>0</v>
      </c>
      <c r="E453" s="24">
        <v>0</v>
      </c>
      <c r="F453" s="24">
        <v>0</v>
      </c>
      <c r="G453" s="24">
        <v>0</v>
      </c>
      <c r="H453" s="24">
        <v>39</v>
      </c>
    </row>
    <row r="454" spans="1:8">
      <c r="A454" t="str">
        <f>"ME"&amp;TEXT(ROW(CompList[[#This Row],[items]])-2,"00000")</f>
        <v>ME00452</v>
      </c>
      <c r="B454" t="s">
        <v>3704</v>
      </c>
      <c r="C454" s="24">
        <v>0</v>
      </c>
      <c r="D454" s="24">
        <v>0</v>
      </c>
      <c r="E454" s="24">
        <v>0</v>
      </c>
      <c r="F454" s="24">
        <v>0</v>
      </c>
      <c r="G454" s="24">
        <v>0</v>
      </c>
      <c r="H454" s="24">
        <v>39</v>
      </c>
    </row>
    <row r="455" spans="1:8">
      <c r="A455" t="str">
        <f>"ME"&amp;TEXT(ROW(CompList[[#This Row],[items]])-2,"00000")</f>
        <v>ME00453</v>
      </c>
      <c r="B455" t="s">
        <v>3705</v>
      </c>
      <c r="C455" s="24">
        <v>0</v>
      </c>
      <c r="D455" s="24">
        <v>0</v>
      </c>
      <c r="E455" s="24">
        <v>0</v>
      </c>
      <c r="F455" s="24">
        <v>0</v>
      </c>
      <c r="G455" s="24">
        <v>0</v>
      </c>
      <c r="H455" s="24">
        <v>38</v>
      </c>
    </row>
    <row r="456" spans="1:8">
      <c r="A456" t="str">
        <f>"ME"&amp;TEXT(ROW(CompList[[#This Row],[items]])-2,"00000")</f>
        <v>ME00454</v>
      </c>
      <c r="B456" t="s">
        <v>3706</v>
      </c>
      <c r="C456" s="24">
        <v>0</v>
      </c>
      <c r="D456" s="24">
        <v>0</v>
      </c>
      <c r="E456" s="24">
        <v>0</v>
      </c>
      <c r="F456" s="24">
        <v>0</v>
      </c>
      <c r="G456" s="24">
        <v>0</v>
      </c>
      <c r="H456" s="24">
        <v>38</v>
      </c>
    </row>
    <row r="457" spans="1:8">
      <c r="A457" t="str">
        <f>"ME"&amp;TEXT(ROW(CompList[[#This Row],[items]])-2,"00000")</f>
        <v>ME00455</v>
      </c>
      <c r="B457" t="s">
        <v>3707</v>
      </c>
      <c r="C457" s="24">
        <v>0</v>
      </c>
      <c r="D457" s="24">
        <v>0</v>
      </c>
      <c r="E457" s="24">
        <v>0</v>
      </c>
      <c r="F457" s="24">
        <v>0</v>
      </c>
      <c r="G457" s="24">
        <v>0</v>
      </c>
      <c r="H457" s="24">
        <v>38</v>
      </c>
    </row>
    <row r="458" spans="1:8">
      <c r="A458" t="str">
        <f>"ME"&amp;TEXT(ROW(CompList[[#This Row],[items]])-2,"00000")</f>
        <v>ME00456</v>
      </c>
      <c r="B458" t="s">
        <v>3708</v>
      </c>
      <c r="C458" s="24">
        <v>0</v>
      </c>
      <c r="D458" s="24">
        <v>0</v>
      </c>
      <c r="E458" s="24">
        <v>0</v>
      </c>
      <c r="F458" s="24">
        <v>0</v>
      </c>
      <c r="G458" s="24">
        <v>0</v>
      </c>
      <c r="H458" s="24">
        <v>38</v>
      </c>
    </row>
    <row r="459" spans="1:8">
      <c r="A459" t="str">
        <f>"ME"&amp;TEXT(ROW(CompList[[#This Row],[items]])-2,"00000")</f>
        <v>ME00457</v>
      </c>
      <c r="B459" t="s">
        <v>3709</v>
      </c>
      <c r="C459" s="24">
        <v>0</v>
      </c>
      <c r="D459" s="24">
        <v>0</v>
      </c>
      <c r="E459" s="24">
        <v>0</v>
      </c>
      <c r="F459" s="24">
        <v>0</v>
      </c>
      <c r="G459" s="24">
        <v>0</v>
      </c>
      <c r="H459" s="24">
        <v>37</v>
      </c>
    </row>
    <row r="460" spans="1:8">
      <c r="A460" t="str">
        <f>"ME"&amp;TEXT(ROW(CompList[[#This Row],[items]])-2,"00000")</f>
        <v>ME00458</v>
      </c>
      <c r="B460" t="s">
        <v>3710</v>
      </c>
      <c r="C460" s="24">
        <v>0</v>
      </c>
      <c r="D460" s="24">
        <v>0</v>
      </c>
      <c r="E460" s="24">
        <v>0</v>
      </c>
      <c r="F460" s="24">
        <v>0</v>
      </c>
      <c r="G460" s="24">
        <v>0</v>
      </c>
      <c r="H460" s="24">
        <v>36</v>
      </c>
    </row>
    <row r="461" spans="1:8">
      <c r="A461" t="str">
        <f>"ME"&amp;TEXT(ROW(CompList[[#This Row],[items]])-2,"00000")</f>
        <v>ME00459</v>
      </c>
      <c r="B461" t="s">
        <v>3711</v>
      </c>
      <c r="C461" s="24">
        <v>0</v>
      </c>
      <c r="D461" s="24">
        <v>0</v>
      </c>
      <c r="E461" s="24">
        <v>0</v>
      </c>
      <c r="F461" s="24">
        <v>0</v>
      </c>
      <c r="G461" s="24">
        <v>0</v>
      </c>
      <c r="H461" s="24">
        <v>36</v>
      </c>
    </row>
    <row r="462" spans="1:8">
      <c r="A462" t="str">
        <f>"ME"&amp;TEXT(ROW(CompList[[#This Row],[items]])-2,"00000")</f>
        <v>ME00460</v>
      </c>
      <c r="B462" t="s">
        <v>3712</v>
      </c>
      <c r="C462" s="24">
        <v>0</v>
      </c>
      <c r="D462" s="24">
        <v>0</v>
      </c>
      <c r="E462" s="24">
        <v>0</v>
      </c>
      <c r="F462" s="24">
        <v>0</v>
      </c>
      <c r="G462" s="24">
        <v>0</v>
      </c>
      <c r="H462" s="24">
        <v>36</v>
      </c>
    </row>
    <row r="463" spans="1:8">
      <c r="A463" t="str">
        <f>"ME"&amp;TEXT(ROW(CompList[[#This Row],[items]])-2,"00000")</f>
        <v>ME00461</v>
      </c>
      <c r="B463" t="s">
        <v>3713</v>
      </c>
      <c r="C463" s="24">
        <v>0</v>
      </c>
      <c r="D463" s="24">
        <v>0</v>
      </c>
      <c r="E463" s="24">
        <v>0</v>
      </c>
      <c r="F463" s="24">
        <v>0</v>
      </c>
      <c r="G463" s="24">
        <v>0</v>
      </c>
      <c r="H463" s="24">
        <v>36</v>
      </c>
    </row>
    <row r="464" spans="1:8">
      <c r="A464" t="str">
        <f>"ME"&amp;TEXT(ROW(CompList[[#This Row],[items]])-2,"00000")</f>
        <v>ME00462</v>
      </c>
      <c r="B464" t="s">
        <v>3714</v>
      </c>
      <c r="C464" s="24">
        <v>0</v>
      </c>
      <c r="D464" s="24">
        <v>0</v>
      </c>
      <c r="E464" s="24">
        <v>0</v>
      </c>
      <c r="F464" s="24">
        <v>0</v>
      </c>
      <c r="G464" s="24">
        <v>0</v>
      </c>
      <c r="H464" s="24">
        <v>35</v>
      </c>
    </row>
    <row r="465" spans="1:8">
      <c r="A465" t="str">
        <f>"ME"&amp;TEXT(ROW(CompList[[#This Row],[items]])-2,"00000")</f>
        <v>ME00463</v>
      </c>
      <c r="B465" t="s">
        <v>3715</v>
      </c>
      <c r="C465" s="24">
        <v>0</v>
      </c>
      <c r="D465" s="24">
        <v>0</v>
      </c>
      <c r="E465" s="24">
        <v>0</v>
      </c>
      <c r="F465" s="24">
        <v>0</v>
      </c>
      <c r="G465" s="24">
        <v>0</v>
      </c>
      <c r="H465" s="24">
        <v>35</v>
      </c>
    </row>
    <row r="466" spans="1:8">
      <c r="A466" t="str">
        <f>"ME"&amp;TEXT(ROW(CompList[[#This Row],[items]])-2,"00000")</f>
        <v>ME00464</v>
      </c>
      <c r="B466" t="s">
        <v>3716</v>
      </c>
      <c r="C466" s="24">
        <v>0</v>
      </c>
      <c r="D466" s="24">
        <v>0</v>
      </c>
      <c r="E466" s="24">
        <v>0</v>
      </c>
      <c r="F466" s="24">
        <v>0</v>
      </c>
      <c r="G466" s="24">
        <v>0</v>
      </c>
      <c r="H466" s="24">
        <v>35</v>
      </c>
    </row>
    <row r="467" spans="1:8">
      <c r="A467" t="str">
        <f>"ME"&amp;TEXT(ROW(CompList[[#This Row],[items]])-2,"00000")</f>
        <v>ME00465</v>
      </c>
      <c r="B467" t="s">
        <v>3717</v>
      </c>
      <c r="C467" s="24">
        <v>0</v>
      </c>
      <c r="D467" s="24">
        <v>0</v>
      </c>
      <c r="E467" s="24">
        <v>0</v>
      </c>
      <c r="F467" s="24">
        <v>0</v>
      </c>
      <c r="G467" s="24">
        <v>0</v>
      </c>
      <c r="H467" s="24">
        <v>34</v>
      </c>
    </row>
    <row r="468" spans="1:8">
      <c r="A468" t="str">
        <f>"ME"&amp;TEXT(ROW(CompList[[#This Row],[items]])-2,"00000")</f>
        <v>ME00466</v>
      </c>
      <c r="B468" t="s">
        <v>3718</v>
      </c>
      <c r="C468" s="24">
        <v>0</v>
      </c>
      <c r="D468" s="24">
        <v>0</v>
      </c>
      <c r="E468" s="24">
        <v>0</v>
      </c>
      <c r="F468" s="24">
        <v>0</v>
      </c>
      <c r="G468" s="24">
        <v>0</v>
      </c>
      <c r="H468" s="24">
        <v>34</v>
      </c>
    </row>
    <row r="469" spans="1:8">
      <c r="A469" t="str">
        <f>"ME"&amp;TEXT(ROW(CompList[[#This Row],[items]])-2,"00000")</f>
        <v>ME00467</v>
      </c>
      <c r="B469" t="s">
        <v>3719</v>
      </c>
      <c r="C469" s="24">
        <v>0</v>
      </c>
      <c r="D469" s="24">
        <v>0</v>
      </c>
      <c r="E469" s="24">
        <v>0</v>
      </c>
      <c r="F469" s="24">
        <v>0</v>
      </c>
      <c r="G469" s="24">
        <v>0</v>
      </c>
      <c r="H469" s="24">
        <v>33</v>
      </c>
    </row>
    <row r="470" spans="1:8">
      <c r="A470" t="str">
        <f>"ME"&amp;TEXT(ROW(CompList[[#This Row],[items]])-2,"00000")</f>
        <v>ME00468</v>
      </c>
      <c r="B470" t="s">
        <v>3720</v>
      </c>
      <c r="C470" s="24">
        <v>0</v>
      </c>
      <c r="D470" s="24">
        <v>0</v>
      </c>
      <c r="E470" s="24">
        <v>0</v>
      </c>
      <c r="F470" s="24">
        <v>0</v>
      </c>
      <c r="G470" s="24">
        <v>0</v>
      </c>
      <c r="H470" s="24">
        <v>33</v>
      </c>
    </row>
    <row r="471" spans="1:8">
      <c r="A471" t="str">
        <f>"ME"&amp;TEXT(ROW(CompList[[#This Row],[items]])-2,"00000")</f>
        <v>ME00469</v>
      </c>
      <c r="B471" t="s">
        <v>3721</v>
      </c>
      <c r="C471" s="24">
        <v>0</v>
      </c>
      <c r="D471" s="24">
        <v>0</v>
      </c>
      <c r="E471" s="24">
        <v>0</v>
      </c>
      <c r="F471" s="24">
        <v>0</v>
      </c>
      <c r="G471" s="24">
        <v>0</v>
      </c>
      <c r="H471" s="24">
        <v>33</v>
      </c>
    </row>
    <row r="472" spans="1:8">
      <c r="A472" t="str">
        <f>"ME"&amp;TEXT(ROW(CompList[[#This Row],[items]])-2,"00000")</f>
        <v>ME00470</v>
      </c>
      <c r="B472" t="s">
        <v>3722</v>
      </c>
      <c r="C472" s="24">
        <v>0</v>
      </c>
      <c r="D472" s="24">
        <v>0</v>
      </c>
      <c r="E472" s="24">
        <v>0</v>
      </c>
      <c r="F472" s="24">
        <v>0</v>
      </c>
      <c r="G472" s="24">
        <v>0</v>
      </c>
      <c r="H472" s="24">
        <v>32</v>
      </c>
    </row>
    <row r="473" spans="1:8">
      <c r="A473" t="str">
        <f>"ME"&amp;TEXT(ROW(CompList[[#This Row],[items]])-2,"00000")</f>
        <v>ME00471</v>
      </c>
      <c r="B473" t="s">
        <v>3723</v>
      </c>
      <c r="C473" s="24">
        <v>0</v>
      </c>
      <c r="D473" s="24">
        <v>0</v>
      </c>
      <c r="E473" s="24">
        <v>0</v>
      </c>
      <c r="F473" s="24">
        <v>0</v>
      </c>
      <c r="G473" s="24">
        <v>0</v>
      </c>
      <c r="H473" s="24">
        <v>32</v>
      </c>
    </row>
    <row r="474" spans="1:8">
      <c r="A474" t="str">
        <f>"ME"&amp;TEXT(ROW(CompList[[#This Row],[items]])-2,"00000")</f>
        <v>ME00472</v>
      </c>
      <c r="B474" t="s">
        <v>3724</v>
      </c>
      <c r="C474" s="24">
        <v>0</v>
      </c>
      <c r="D474" s="24">
        <v>0</v>
      </c>
      <c r="E474" s="24">
        <v>0</v>
      </c>
      <c r="F474" s="24">
        <v>0</v>
      </c>
      <c r="G474" s="24">
        <v>0</v>
      </c>
      <c r="H474" s="24">
        <v>32</v>
      </c>
    </row>
    <row r="475" spans="1:8">
      <c r="A475" t="str">
        <f>"ME"&amp;TEXT(ROW(CompList[[#This Row],[items]])-2,"00000")</f>
        <v>ME00473</v>
      </c>
      <c r="B475" t="s">
        <v>3725</v>
      </c>
      <c r="C475" s="24">
        <v>0</v>
      </c>
      <c r="D475" s="24">
        <v>0</v>
      </c>
      <c r="E475" s="24">
        <v>0</v>
      </c>
      <c r="F475" s="24">
        <v>0</v>
      </c>
      <c r="G475" s="24">
        <v>0</v>
      </c>
      <c r="H475" s="24">
        <v>31</v>
      </c>
    </row>
    <row r="476" spans="1:8">
      <c r="A476" t="str">
        <f>"ME"&amp;TEXT(ROW(CompList[[#This Row],[items]])-2,"00000")</f>
        <v>ME00474</v>
      </c>
      <c r="B476" t="s">
        <v>3726</v>
      </c>
      <c r="C476" s="24">
        <v>0</v>
      </c>
      <c r="D476" s="24">
        <v>0</v>
      </c>
      <c r="E476" s="24">
        <v>0</v>
      </c>
      <c r="F476" s="24">
        <v>0</v>
      </c>
      <c r="G476" s="24">
        <v>0</v>
      </c>
      <c r="H476" s="24">
        <v>31</v>
      </c>
    </row>
    <row r="477" spans="1:8">
      <c r="A477" t="str">
        <f>"ME"&amp;TEXT(ROW(CompList[[#This Row],[items]])-2,"00000")</f>
        <v>ME00475</v>
      </c>
      <c r="B477" t="s">
        <v>3727</v>
      </c>
      <c r="C477" s="24">
        <v>0</v>
      </c>
      <c r="D477" s="24">
        <v>0</v>
      </c>
      <c r="E477" s="24">
        <v>0</v>
      </c>
      <c r="F477" s="24">
        <v>0</v>
      </c>
      <c r="G477" s="24">
        <v>0</v>
      </c>
      <c r="H477" s="24">
        <v>31</v>
      </c>
    </row>
    <row r="478" spans="1:8">
      <c r="A478" t="str">
        <f>"ME"&amp;TEXT(ROW(CompList[[#This Row],[items]])-2,"00000")</f>
        <v>ME00476</v>
      </c>
      <c r="B478" t="s">
        <v>3728</v>
      </c>
      <c r="C478" s="24">
        <v>0</v>
      </c>
      <c r="D478" s="24">
        <v>0</v>
      </c>
      <c r="E478" s="24">
        <v>0</v>
      </c>
      <c r="F478" s="24">
        <v>0</v>
      </c>
      <c r="G478" s="24">
        <v>0</v>
      </c>
      <c r="H478" s="24">
        <v>31</v>
      </c>
    </row>
    <row r="479" spans="1:8">
      <c r="A479" t="str">
        <f>"ME"&amp;TEXT(ROW(CompList[[#This Row],[items]])-2,"00000")</f>
        <v>ME00477</v>
      </c>
      <c r="B479" t="s">
        <v>3729</v>
      </c>
      <c r="C479" s="24">
        <v>0</v>
      </c>
      <c r="D479" s="24">
        <v>0</v>
      </c>
      <c r="E479" s="24">
        <v>0</v>
      </c>
      <c r="F479" s="24">
        <v>0</v>
      </c>
      <c r="G479" s="24">
        <v>0</v>
      </c>
      <c r="H479" s="24">
        <v>30</v>
      </c>
    </row>
    <row r="480" spans="1:8">
      <c r="A480" t="str">
        <f>"ME"&amp;TEXT(ROW(CompList[[#This Row],[items]])-2,"00000")</f>
        <v>ME00478</v>
      </c>
      <c r="B480" t="s">
        <v>3730</v>
      </c>
      <c r="C480" s="24">
        <v>0</v>
      </c>
      <c r="D480" s="24">
        <v>0</v>
      </c>
      <c r="E480" s="24">
        <v>0</v>
      </c>
      <c r="F480" s="24">
        <v>0</v>
      </c>
      <c r="G480" s="24">
        <v>0</v>
      </c>
      <c r="H480" s="24">
        <v>29</v>
      </c>
    </row>
    <row r="481" spans="1:8">
      <c r="A481" t="str">
        <f>"ME"&amp;TEXT(ROW(CompList[[#This Row],[items]])-2,"00000")</f>
        <v>ME00479</v>
      </c>
      <c r="B481" t="s">
        <v>3731</v>
      </c>
      <c r="C481" s="24">
        <v>0</v>
      </c>
      <c r="D481" s="24">
        <v>0</v>
      </c>
      <c r="E481" s="24">
        <v>0</v>
      </c>
      <c r="F481" s="24">
        <v>0</v>
      </c>
      <c r="G481" s="24">
        <v>0</v>
      </c>
      <c r="H481" s="24">
        <v>29</v>
      </c>
    </row>
    <row r="482" spans="1:8">
      <c r="A482" t="str">
        <f>"ME"&amp;TEXT(ROW(CompList[[#This Row],[items]])-2,"00000")</f>
        <v>ME00480</v>
      </c>
      <c r="B482" t="s">
        <v>3732</v>
      </c>
      <c r="C482" s="24">
        <v>0</v>
      </c>
      <c r="D482" s="24">
        <v>0</v>
      </c>
      <c r="E482" s="24">
        <v>0</v>
      </c>
      <c r="F482" s="24">
        <v>0</v>
      </c>
      <c r="G482" s="24">
        <v>0</v>
      </c>
      <c r="H482" s="24">
        <v>28</v>
      </c>
    </row>
    <row r="483" spans="1:8">
      <c r="A483" t="str">
        <f>"ME"&amp;TEXT(ROW(CompList[[#This Row],[items]])-2,"00000")</f>
        <v>ME00481</v>
      </c>
      <c r="B483" t="s">
        <v>3733</v>
      </c>
      <c r="C483" s="24">
        <v>0</v>
      </c>
      <c r="D483" s="24">
        <v>0</v>
      </c>
      <c r="E483" s="24">
        <v>0</v>
      </c>
      <c r="F483" s="24">
        <v>0</v>
      </c>
      <c r="G483" s="24">
        <v>0</v>
      </c>
      <c r="H483" s="24">
        <v>27</v>
      </c>
    </row>
    <row r="484" spans="1:8">
      <c r="A484" t="str">
        <f>"ME"&amp;TEXT(ROW(CompList[[#This Row],[items]])-2,"00000")</f>
        <v>ME00482</v>
      </c>
      <c r="B484" t="s">
        <v>3734</v>
      </c>
      <c r="C484" s="24">
        <v>0</v>
      </c>
      <c r="D484" s="24">
        <v>0</v>
      </c>
      <c r="E484" s="24">
        <v>0</v>
      </c>
      <c r="F484" s="24">
        <v>0</v>
      </c>
      <c r="G484" s="24">
        <v>0</v>
      </c>
      <c r="H484" s="24">
        <v>26</v>
      </c>
    </row>
    <row r="485" spans="1:8">
      <c r="A485" t="str">
        <f>"ME"&amp;TEXT(ROW(CompList[[#This Row],[items]])-2,"00000")</f>
        <v>ME00483</v>
      </c>
      <c r="B485" t="s">
        <v>3735</v>
      </c>
      <c r="C485" s="24">
        <v>0</v>
      </c>
      <c r="D485" s="24">
        <v>0</v>
      </c>
      <c r="E485" s="24">
        <v>0</v>
      </c>
      <c r="F485" s="24">
        <v>0</v>
      </c>
      <c r="G485" s="24">
        <v>0</v>
      </c>
      <c r="H485" s="24">
        <v>25</v>
      </c>
    </row>
    <row r="486" spans="1:8">
      <c r="A486" t="str">
        <f>"ME"&amp;TEXT(ROW(CompList[[#This Row],[items]])-2,"00000")</f>
        <v>ME00484</v>
      </c>
      <c r="B486" t="s">
        <v>3736</v>
      </c>
      <c r="C486" s="24">
        <v>0</v>
      </c>
      <c r="D486" s="24">
        <v>0</v>
      </c>
      <c r="E486" s="24">
        <v>0</v>
      </c>
      <c r="F486" s="24">
        <v>0</v>
      </c>
      <c r="G486" s="24">
        <v>0</v>
      </c>
      <c r="H486" s="24">
        <v>25</v>
      </c>
    </row>
    <row r="487" spans="1:8">
      <c r="A487" t="str">
        <f>"ME"&amp;TEXT(ROW(CompList[[#This Row],[items]])-2,"00000")</f>
        <v>ME00485</v>
      </c>
      <c r="B487" t="s">
        <v>3737</v>
      </c>
      <c r="C487" s="24">
        <v>0</v>
      </c>
      <c r="D487" s="24">
        <v>0</v>
      </c>
      <c r="E487" s="24">
        <v>0</v>
      </c>
      <c r="F487" s="24">
        <v>0</v>
      </c>
      <c r="G487" s="24">
        <v>0</v>
      </c>
      <c r="H487" s="24">
        <v>25</v>
      </c>
    </row>
    <row r="488" spans="1:8">
      <c r="A488" t="str">
        <f>"ME"&amp;TEXT(ROW(CompList[[#This Row],[items]])-2,"00000")</f>
        <v>ME00486</v>
      </c>
      <c r="B488" t="s">
        <v>3738</v>
      </c>
      <c r="C488" s="24">
        <v>0</v>
      </c>
      <c r="D488" s="24">
        <v>0</v>
      </c>
      <c r="E488" s="24">
        <v>0</v>
      </c>
      <c r="F488" s="24">
        <v>0</v>
      </c>
      <c r="G488" s="24">
        <v>0</v>
      </c>
      <c r="H488" s="24">
        <v>24</v>
      </c>
    </row>
    <row r="489" spans="1:8">
      <c r="A489" t="str">
        <f>"ME"&amp;TEXT(ROW(CompList[[#This Row],[items]])-2,"00000")</f>
        <v>ME00487</v>
      </c>
      <c r="B489" t="s">
        <v>3739</v>
      </c>
      <c r="C489" s="24">
        <v>0</v>
      </c>
      <c r="D489" s="24">
        <v>0</v>
      </c>
      <c r="E489" s="24">
        <v>0</v>
      </c>
      <c r="F489" s="24">
        <v>0</v>
      </c>
      <c r="G489" s="24">
        <v>0</v>
      </c>
      <c r="H489" s="24">
        <v>23</v>
      </c>
    </row>
    <row r="490" spans="1:8">
      <c r="A490" t="str">
        <f>"ME"&amp;TEXT(ROW(CompList[[#This Row],[items]])-2,"00000")</f>
        <v>ME00488</v>
      </c>
      <c r="B490" t="s">
        <v>3740</v>
      </c>
      <c r="C490" s="24">
        <v>0</v>
      </c>
      <c r="D490" s="24">
        <v>0</v>
      </c>
      <c r="E490" s="24">
        <v>0</v>
      </c>
      <c r="F490" s="24">
        <v>0</v>
      </c>
      <c r="G490" s="24">
        <v>0</v>
      </c>
      <c r="H490" s="24">
        <v>22</v>
      </c>
    </row>
    <row r="491" spans="1:8">
      <c r="A491" t="str">
        <f>"ME"&amp;TEXT(ROW(CompList[[#This Row],[items]])-2,"00000")</f>
        <v>ME00489</v>
      </c>
      <c r="B491" t="s">
        <v>3741</v>
      </c>
      <c r="C491" s="24">
        <v>0</v>
      </c>
      <c r="D491" s="24">
        <v>0</v>
      </c>
      <c r="E491" s="24">
        <v>0</v>
      </c>
      <c r="F491" s="24">
        <v>0</v>
      </c>
      <c r="G491" s="24">
        <v>0</v>
      </c>
      <c r="H491" s="24">
        <v>17</v>
      </c>
    </row>
    <row r="492" spans="1:8">
      <c r="A492" t="str">
        <f>"ME"&amp;TEXT(ROW(CompList[[#This Row],[items]])-2,"00000")</f>
        <v>ME00490</v>
      </c>
      <c r="B492" t="s">
        <v>3742</v>
      </c>
      <c r="C492" s="24">
        <v>0</v>
      </c>
      <c r="D492" s="24">
        <v>0</v>
      </c>
      <c r="E492" s="24">
        <v>0</v>
      </c>
      <c r="F492" s="24">
        <v>0</v>
      </c>
      <c r="G492" s="24">
        <v>0</v>
      </c>
      <c r="H492" s="24">
        <v>13</v>
      </c>
    </row>
    <row r="493" spans="1:8">
      <c r="A493" t="str">
        <f>"ME"&amp;TEXT(ROW(CompList[[#This Row],[items]])-2,"00000")</f>
        <v>ME00491</v>
      </c>
      <c r="B493" t="s">
        <v>3743</v>
      </c>
      <c r="C493" s="24">
        <v>0</v>
      </c>
      <c r="D493" s="24">
        <v>0</v>
      </c>
      <c r="E493" s="24">
        <v>0</v>
      </c>
      <c r="F493" s="24">
        <v>0</v>
      </c>
      <c r="G493" s="24">
        <v>0</v>
      </c>
      <c r="H493" s="24">
        <v>12</v>
      </c>
    </row>
    <row r="494" spans="1:8">
      <c r="A494" t="str">
        <f>"ME"&amp;TEXT(ROW(CompList[[#This Row],[items]])-2,"00000")</f>
        <v>ME00492</v>
      </c>
      <c r="B494" t="s">
        <v>3744</v>
      </c>
      <c r="C494" s="24">
        <v>0</v>
      </c>
      <c r="D494" s="24">
        <v>0</v>
      </c>
      <c r="E494" s="24">
        <v>0</v>
      </c>
      <c r="F494" s="24">
        <v>0</v>
      </c>
      <c r="G494" s="24">
        <v>0</v>
      </c>
      <c r="H494" s="24">
        <v>11</v>
      </c>
    </row>
    <row r="495" spans="1:8">
      <c r="A495" t="str">
        <f>"ME"&amp;TEXT(ROW(CompList[[#This Row],[items]])-2,"00000")</f>
        <v>ME00493</v>
      </c>
      <c r="B495" t="s">
        <v>3745</v>
      </c>
      <c r="C495" s="24">
        <v>0</v>
      </c>
      <c r="D495" s="24">
        <v>0</v>
      </c>
      <c r="E495" s="24">
        <v>0</v>
      </c>
      <c r="F495" s="24">
        <v>0</v>
      </c>
      <c r="G495" s="24">
        <v>0</v>
      </c>
      <c r="H495" s="24">
        <v>8</v>
      </c>
    </row>
    <row r="496" spans="1:8">
      <c r="A496" t="str">
        <f>"ME"&amp;TEXT(ROW(CompList[[#This Row],[items]])-2,"00000")</f>
        <v>ME00494</v>
      </c>
      <c r="B496" t="s">
        <v>3894</v>
      </c>
      <c r="C496" s="24">
        <v>13</v>
      </c>
      <c r="D496" s="24">
        <v>26</v>
      </c>
      <c r="E496" s="24">
        <v>0</v>
      </c>
      <c r="F496" s="24">
        <v>0</v>
      </c>
      <c r="G496" s="24">
        <v>0</v>
      </c>
      <c r="H496" s="24">
        <v>1900</v>
      </c>
    </row>
    <row r="497" spans="1:8">
      <c r="A497" t="str">
        <f>"ME"&amp;TEXT(ROW(CompList[[#This Row],[items]])-2,"00000")</f>
        <v>ME00495</v>
      </c>
      <c r="B497" t="s">
        <v>3927</v>
      </c>
      <c r="C497" s="24">
        <v>0</v>
      </c>
      <c r="D497" s="24">
        <v>0</v>
      </c>
      <c r="E497" s="24">
        <v>0</v>
      </c>
      <c r="F497" s="24">
        <v>0</v>
      </c>
      <c r="G497" s="24">
        <v>0</v>
      </c>
      <c r="H497" s="24">
        <v>100855.95</v>
      </c>
    </row>
    <row r="498" spans="1:8">
      <c r="A498" t="str">
        <f>"ME"&amp;TEXT(ROW(CompList[[#This Row],[items]])-2,"00000")</f>
        <v>ME00496</v>
      </c>
      <c r="B498" t="s">
        <v>3940</v>
      </c>
      <c r="C498" s="24">
        <v>0</v>
      </c>
      <c r="D498" s="24">
        <v>0</v>
      </c>
      <c r="E498" s="24">
        <v>0</v>
      </c>
      <c r="F498" s="24">
        <v>0</v>
      </c>
      <c r="G498" s="24">
        <v>0</v>
      </c>
      <c r="H498" s="24">
        <v>2500</v>
      </c>
    </row>
  </sheetData>
  <sheetProtection selectLockedCells="1"/>
  <phoneticPr fontId="3" type="noConversion"/>
  <conditionalFormatting sqref="B235 B1 B238:B497 B499:B1048576">
    <cfRule type="duplicateValues" dxfId="70" priority="255"/>
  </conditionalFormatting>
  <conditionalFormatting sqref="B29:B33">
    <cfRule type="duplicateValues" dxfId="69" priority="38"/>
  </conditionalFormatting>
  <conditionalFormatting sqref="B34:B37">
    <cfRule type="duplicateValues" dxfId="68" priority="37"/>
  </conditionalFormatting>
  <conditionalFormatting sqref="B50:B51">
    <cfRule type="duplicateValues" dxfId="67" priority="36"/>
  </conditionalFormatting>
  <conditionalFormatting sqref="B55">
    <cfRule type="duplicateValues" dxfId="66" priority="35"/>
  </conditionalFormatting>
  <conditionalFormatting sqref="B59">
    <cfRule type="duplicateValues" dxfId="65" priority="34"/>
  </conditionalFormatting>
  <conditionalFormatting sqref="B71">
    <cfRule type="duplicateValues" dxfId="64" priority="33"/>
  </conditionalFormatting>
  <conditionalFormatting sqref="B89:B93">
    <cfRule type="duplicateValues" dxfId="63" priority="32"/>
  </conditionalFormatting>
  <conditionalFormatting sqref="B126">
    <cfRule type="duplicateValues" dxfId="62" priority="31"/>
  </conditionalFormatting>
  <conditionalFormatting sqref="B165:B169">
    <cfRule type="duplicateValues" dxfId="61" priority="40"/>
  </conditionalFormatting>
  <conditionalFormatting sqref="B170:B171">
    <cfRule type="duplicateValues" dxfId="60" priority="29"/>
  </conditionalFormatting>
  <conditionalFormatting sqref="B172">
    <cfRule type="duplicateValues" dxfId="59" priority="28"/>
  </conditionalFormatting>
  <conditionalFormatting sqref="B173">
    <cfRule type="duplicateValues" dxfId="58" priority="26"/>
    <cfRule type="duplicateValues" dxfId="57" priority="27"/>
  </conditionalFormatting>
  <conditionalFormatting sqref="B174">
    <cfRule type="duplicateValues" dxfId="56" priority="24"/>
    <cfRule type="duplicateValues" dxfId="55" priority="25"/>
  </conditionalFormatting>
  <conditionalFormatting sqref="B175:B190">
    <cfRule type="duplicateValues" dxfId="54" priority="23"/>
  </conditionalFormatting>
  <conditionalFormatting sqref="B176:B178">
    <cfRule type="duplicateValues" dxfId="53" priority="22"/>
  </conditionalFormatting>
  <conditionalFormatting sqref="B183">
    <cfRule type="duplicateValues" dxfId="52" priority="21"/>
  </conditionalFormatting>
  <conditionalFormatting sqref="B184:B185">
    <cfRule type="duplicateValues" dxfId="51" priority="20"/>
  </conditionalFormatting>
  <conditionalFormatting sqref="B188:B190">
    <cfRule type="duplicateValues" dxfId="50" priority="19"/>
  </conditionalFormatting>
  <conditionalFormatting sqref="B191">
    <cfRule type="duplicateValues" dxfId="49" priority="17"/>
  </conditionalFormatting>
  <conditionalFormatting sqref="B191:B198">
    <cfRule type="duplicateValues" dxfId="48" priority="18"/>
  </conditionalFormatting>
  <conditionalFormatting sqref="B192">
    <cfRule type="duplicateValues" dxfId="47" priority="16"/>
  </conditionalFormatting>
  <conditionalFormatting sqref="B193:B194">
    <cfRule type="duplicateValues" dxfId="46" priority="15"/>
  </conditionalFormatting>
  <conditionalFormatting sqref="B195:B198">
    <cfRule type="duplicateValues" dxfId="45" priority="14"/>
  </conditionalFormatting>
  <conditionalFormatting sqref="B203:B204">
    <cfRule type="duplicateValues" dxfId="44" priority="13"/>
  </conditionalFormatting>
  <conditionalFormatting sqref="B209">
    <cfRule type="duplicateValues" dxfId="43" priority="12"/>
  </conditionalFormatting>
  <conditionalFormatting sqref="B214">
    <cfRule type="duplicateValues" dxfId="42" priority="11"/>
  </conditionalFormatting>
  <conditionalFormatting sqref="B215:B216">
    <cfRule type="duplicateValues" dxfId="41" priority="10"/>
  </conditionalFormatting>
  <conditionalFormatting sqref="B217:B218">
    <cfRule type="duplicateValues" dxfId="40" priority="9"/>
  </conditionalFormatting>
  <conditionalFormatting sqref="B219">
    <cfRule type="duplicateValues" dxfId="39" priority="8"/>
  </conditionalFormatting>
  <conditionalFormatting sqref="B220">
    <cfRule type="duplicateValues" dxfId="38" priority="7"/>
  </conditionalFormatting>
  <conditionalFormatting sqref="B221:B225">
    <cfRule type="duplicateValues" dxfId="37" priority="6"/>
  </conditionalFormatting>
  <conditionalFormatting sqref="B226:B233">
    <cfRule type="duplicateValues" dxfId="36" priority="5"/>
  </conditionalFormatting>
  <conditionalFormatting sqref="B234">
    <cfRule type="duplicateValues" dxfId="35" priority="4"/>
  </conditionalFormatting>
  <conditionalFormatting sqref="B45:B49">
    <cfRule type="duplicateValues" dxfId="34" priority="261"/>
  </conditionalFormatting>
  <conditionalFormatting sqref="B236:B237">
    <cfRule type="duplicateValues" dxfId="33" priority="3"/>
  </conditionalFormatting>
  <conditionalFormatting sqref="B2:B498">
    <cfRule type="duplicateValues" dxfId="32" priority="287"/>
  </conditionalFormatting>
  <conditionalFormatting sqref="B498">
    <cfRule type="duplicateValues" dxfId="31" priority="2"/>
  </conditionalFormatting>
  <conditionalFormatting sqref="B498">
    <cfRule type="duplicateValues" dxfId="30" priority="1"/>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CF100-AA1C-4D67-8ADF-45123BA9CDBA}">
  <sheetPr codeName="Sheet13">
    <tabColor rgb="FF92D050"/>
  </sheetPr>
  <dimension ref="A1:M3083"/>
  <sheetViews>
    <sheetView topLeftCell="A2701" zoomScale="85" zoomScaleNormal="85" workbookViewId="0">
      <selection activeCell="C2716" sqref="C2716"/>
    </sheetView>
  </sheetViews>
  <sheetFormatPr defaultRowHeight="14.35"/>
  <cols>
    <col min="1" max="1" width="11.76171875" customWidth="1"/>
    <col min="2" max="2" width="77.1171875" customWidth="1"/>
    <col min="3" max="5" width="8.76171875" style="24" customWidth="1"/>
    <col min="6" max="7" width="12.52734375" style="24" customWidth="1"/>
    <col min="8" max="8" width="11.3515625" style="24" customWidth="1"/>
    <col min="9" max="9" width="49.64453125" bestFit="1" customWidth="1"/>
  </cols>
  <sheetData>
    <row r="1" spans="1:13" ht="43">
      <c r="A1" s="5" t="s">
        <v>19</v>
      </c>
      <c r="B1" s="5" t="s">
        <v>44</v>
      </c>
      <c r="C1" s="5" t="s">
        <v>21</v>
      </c>
      <c r="D1" s="5" t="s">
        <v>22</v>
      </c>
      <c r="E1" s="5" t="s">
        <v>3868</v>
      </c>
      <c r="F1" s="5" t="s">
        <v>23</v>
      </c>
      <c r="G1" s="5" t="s">
        <v>3867</v>
      </c>
      <c r="H1" s="5" t="s">
        <v>24</v>
      </c>
      <c r="I1" s="5" t="s">
        <v>45</v>
      </c>
    </row>
    <row r="2" spans="1:13">
      <c r="A2" t="str">
        <f>"CE"&amp;TEXT(ROW(B2)-2,"0000")</f>
        <v>CE0000</v>
      </c>
      <c r="B2" t="s">
        <v>101</v>
      </c>
      <c r="C2" s="24">
        <v>1</v>
      </c>
      <c r="D2" s="24">
        <v>1</v>
      </c>
      <c r="F2" s="24">
        <v>1</v>
      </c>
      <c r="H2" s="24">
        <v>1</v>
      </c>
      <c r="I2" s="15" t="str" cm="1">
        <f t="array" aca="1" ref="I2" ca="1">RIGHT(CELL("filename"),LEN(CELL("filename"))- MAX(IF(NOT(ISERR(SEARCH("\",CELL("filename"), ROW(1:255)))),SEARCH("\",CELL("filename"),ROW(1:255)))))</f>
        <v>[Estimating Tool.xlsm]Notes</v>
      </c>
    </row>
    <row r="3" spans="1:13">
      <c r="A3" t="str">
        <f t="shared" ref="A3:A65" si="0">"CE"&amp;TEXT(ROW(B3)-2,"0000")</f>
        <v>CE0001</v>
      </c>
      <c r="I3" t="s">
        <v>139</v>
      </c>
    </row>
    <row r="4" spans="1:13">
      <c r="A4" t="str">
        <f t="shared" si="0"/>
        <v>CE0002</v>
      </c>
      <c r="I4" t="s">
        <v>140</v>
      </c>
    </row>
    <row r="5" spans="1:13">
      <c r="A5" t="str">
        <f t="shared" si="0"/>
        <v>CE0003</v>
      </c>
      <c r="I5" t="s">
        <v>141</v>
      </c>
    </row>
    <row r="6" spans="1:13">
      <c r="A6" s="16" t="str">
        <f t="shared" si="0"/>
        <v>CE0004</v>
      </c>
      <c r="H6" s="24">
        <v>6080</v>
      </c>
      <c r="I6" t="s">
        <v>142</v>
      </c>
    </row>
    <row r="7" spans="1:13">
      <c r="A7" t="str">
        <f t="shared" si="0"/>
        <v>CE0005</v>
      </c>
      <c r="I7" t="s">
        <v>143</v>
      </c>
      <c r="M7" s="9"/>
    </row>
    <row r="8" spans="1:13">
      <c r="A8" t="str">
        <f t="shared" si="0"/>
        <v>CE0006</v>
      </c>
      <c r="I8" t="s">
        <v>144</v>
      </c>
    </row>
    <row r="9" spans="1:13">
      <c r="A9" t="str">
        <f t="shared" si="0"/>
        <v>CE0007</v>
      </c>
      <c r="I9" t="s">
        <v>145</v>
      </c>
    </row>
    <row r="10" spans="1:13">
      <c r="A10" t="str">
        <f t="shared" si="0"/>
        <v>CE0008</v>
      </c>
      <c r="I10" t="s">
        <v>146</v>
      </c>
    </row>
    <row r="11" spans="1:13">
      <c r="A11" t="str">
        <f t="shared" si="0"/>
        <v>CE0009</v>
      </c>
      <c r="I11" t="s">
        <v>147</v>
      </c>
    </row>
    <row r="12" spans="1:13">
      <c r="A12" t="str">
        <f t="shared" si="0"/>
        <v>CE0010</v>
      </c>
      <c r="I12" t="s">
        <v>148</v>
      </c>
    </row>
    <row r="13" spans="1:13">
      <c r="A13" t="str">
        <f t="shared" si="0"/>
        <v>CE0011</v>
      </c>
      <c r="I13" t="s">
        <v>149</v>
      </c>
    </row>
    <row r="14" spans="1:13">
      <c r="A14" t="str">
        <f t="shared" si="0"/>
        <v>CE0012</v>
      </c>
      <c r="I14" t="s">
        <v>150</v>
      </c>
    </row>
    <row r="15" spans="1:13">
      <c r="A15" t="str">
        <f t="shared" si="0"/>
        <v>CE0013</v>
      </c>
      <c r="I15" t="s">
        <v>151</v>
      </c>
    </row>
    <row r="16" spans="1:13">
      <c r="A16" t="str">
        <f t="shared" si="0"/>
        <v>CE0014</v>
      </c>
      <c r="I16" t="s">
        <v>152</v>
      </c>
    </row>
    <row r="17" spans="1:9">
      <c r="A17" s="16" t="str">
        <f t="shared" si="0"/>
        <v>CE0015</v>
      </c>
      <c r="H17" s="24">
        <v>110</v>
      </c>
      <c r="I17" t="s">
        <v>153</v>
      </c>
    </row>
    <row r="18" spans="1:9">
      <c r="A18" t="str">
        <f t="shared" si="0"/>
        <v>CE0016</v>
      </c>
      <c r="H18" s="24">
        <v>250</v>
      </c>
      <c r="I18" t="s">
        <v>154</v>
      </c>
    </row>
    <row r="19" spans="1:9">
      <c r="A19" t="str">
        <f t="shared" si="0"/>
        <v>CE0017</v>
      </c>
      <c r="H19" s="24">
        <v>90</v>
      </c>
      <c r="I19" t="s">
        <v>155</v>
      </c>
    </row>
    <row r="20" spans="1:9">
      <c r="A20" t="str">
        <f t="shared" si="0"/>
        <v>CE0018</v>
      </c>
      <c r="H20" s="24">
        <v>200</v>
      </c>
      <c r="I20" t="s">
        <v>156</v>
      </c>
    </row>
    <row r="21" spans="1:9">
      <c r="A21" t="str">
        <f t="shared" si="0"/>
        <v>CE0019</v>
      </c>
      <c r="H21" s="24">
        <v>100</v>
      </c>
      <c r="I21" t="s">
        <v>157</v>
      </c>
    </row>
    <row r="22" spans="1:9">
      <c r="A22" s="16" t="str">
        <f t="shared" si="0"/>
        <v>CE0020</v>
      </c>
      <c r="H22" s="24">
        <v>1300</v>
      </c>
      <c r="I22" t="s">
        <v>158</v>
      </c>
    </row>
    <row r="23" spans="1:9">
      <c r="A23" t="str">
        <f t="shared" si="0"/>
        <v>CE0021</v>
      </c>
      <c r="H23" s="24">
        <v>80</v>
      </c>
      <c r="I23" t="s">
        <v>159</v>
      </c>
    </row>
    <row r="24" spans="1:9">
      <c r="A24" t="str">
        <f t="shared" si="0"/>
        <v>CE0022</v>
      </c>
      <c r="H24" s="24">
        <v>120</v>
      </c>
      <c r="I24" t="s">
        <v>160</v>
      </c>
    </row>
    <row r="25" spans="1:9">
      <c r="A25" t="str">
        <f t="shared" si="0"/>
        <v>CE0023</v>
      </c>
      <c r="H25" s="24">
        <v>350</v>
      </c>
      <c r="I25" t="s">
        <v>161</v>
      </c>
    </row>
    <row r="26" spans="1:9">
      <c r="A26" t="str">
        <f t="shared" si="0"/>
        <v>CE0024</v>
      </c>
      <c r="H26" s="24">
        <v>250</v>
      </c>
      <c r="I26" t="s">
        <v>162</v>
      </c>
    </row>
    <row r="27" spans="1:9">
      <c r="A27" t="str">
        <f t="shared" si="0"/>
        <v>CE0025</v>
      </c>
      <c r="H27" s="24">
        <v>76</v>
      </c>
      <c r="I27" t="s">
        <v>163</v>
      </c>
    </row>
    <row r="28" spans="1:9">
      <c r="A28" t="str">
        <f t="shared" si="0"/>
        <v>CE0026</v>
      </c>
      <c r="H28" s="24">
        <v>1500</v>
      </c>
      <c r="I28" t="s">
        <v>164</v>
      </c>
    </row>
    <row r="29" spans="1:9">
      <c r="A29" t="str">
        <f t="shared" si="0"/>
        <v>CE0027</v>
      </c>
      <c r="H29" s="24">
        <v>3164</v>
      </c>
      <c r="I29" t="s">
        <v>165</v>
      </c>
    </row>
    <row r="30" spans="1:9">
      <c r="A30" t="str">
        <f t="shared" si="0"/>
        <v>CE0028</v>
      </c>
      <c r="H30" s="24">
        <v>1000</v>
      </c>
      <c r="I30" t="s">
        <v>166</v>
      </c>
    </row>
    <row r="31" spans="1:9">
      <c r="A31" t="str">
        <f t="shared" si="0"/>
        <v>CE0029</v>
      </c>
      <c r="H31" s="24">
        <v>1200</v>
      </c>
      <c r="I31" t="s">
        <v>167</v>
      </c>
    </row>
    <row r="32" spans="1:9">
      <c r="A32" t="str">
        <f t="shared" si="0"/>
        <v>CE0030</v>
      </c>
      <c r="H32" s="24">
        <v>600</v>
      </c>
      <c r="I32" t="s">
        <v>168</v>
      </c>
    </row>
    <row r="33" spans="1:9">
      <c r="A33" t="str">
        <f t="shared" si="0"/>
        <v>CE0031</v>
      </c>
      <c r="H33" s="24">
        <v>1000</v>
      </c>
      <c r="I33" t="s">
        <v>169</v>
      </c>
    </row>
    <row r="34" spans="1:9">
      <c r="A34" t="str">
        <f t="shared" si="0"/>
        <v>CE0032</v>
      </c>
      <c r="H34" s="24">
        <v>968</v>
      </c>
      <c r="I34" t="s">
        <v>170</v>
      </c>
    </row>
    <row r="35" spans="1:9">
      <c r="A35" s="16" t="str">
        <f t="shared" si="0"/>
        <v>CE0033</v>
      </c>
      <c r="C35" s="24">
        <v>0</v>
      </c>
      <c r="D35" s="24">
        <v>0</v>
      </c>
      <c r="F35" s="24">
        <v>0</v>
      </c>
      <c r="H35" s="24">
        <v>200</v>
      </c>
      <c r="I35" t="s">
        <v>171</v>
      </c>
    </row>
    <row r="36" spans="1:9">
      <c r="A36" t="str">
        <f t="shared" si="0"/>
        <v>CE0034</v>
      </c>
      <c r="C36" s="24">
        <v>0</v>
      </c>
      <c r="D36" s="24">
        <v>0</v>
      </c>
      <c r="F36" s="24">
        <v>0</v>
      </c>
      <c r="H36" s="24">
        <f>Drivers!B23</f>
        <v>750</v>
      </c>
      <c r="I36" t="s">
        <v>172</v>
      </c>
    </row>
    <row r="37" spans="1:9">
      <c r="A37" t="str">
        <f t="shared" si="0"/>
        <v>CE0035</v>
      </c>
      <c r="C37" s="24">
        <v>0</v>
      </c>
      <c r="D37" s="24">
        <v>0</v>
      </c>
      <c r="F37" s="24">
        <v>0</v>
      </c>
      <c r="H37" s="24" t="e">
        <f>Drivers!#REF!</f>
        <v>#REF!</v>
      </c>
      <c r="I37" t="s">
        <v>173</v>
      </c>
    </row>
    <row r="38" spans="1:9">
      <c r="A38" t="str">
        <f t="shared" si="0"/>
        <v>CE0036</v>
      </c>
      <c r="C38" s="24">
        <v>0</v>
      </c>
      <c r="D38" s="24">
        <v>0</v>
      </c>
      <c r="F38" s="24">
        <v>0</v>
      </c>
      <c r="H38" s="24">
        <f>Drivers!D3</f>
        <v>65</v>
      </c>
      <c r="I38" t="s">
        <v>174</v>
      </c>
    </row>
    <row r="39" spans="1:9">
      <c r="A39" t="str">
        <f t="shared" si="0"/>
        <v>CE0037</v>
      </c>
      <c r="C39" s="24">
        <v>0</v>
      </c>
      <c r="D39" s="24">
        <v>0</v>
      </c>
      <c r="F39" s="24">
        <v>0</v>
      </c>
      <c r="H39" s="24">
        <f>Drivers!D6</f>
        <v>80</v>
      </c>
      <c r="I39" t="s">
        <v>183</v>
      </c>
    </row>
    <row r="40" spans="1:9">
      <c r="A40" t="str">
        <f t="shared" si="0"/>
        <v>CE0038</v>
      </c>
      <c r="C40" s="24">
        <v>0</v>
      </c>
      <c r="D40" s="24">
        <v>0</v>
      </c>
      <c r="F40" s="24">
        <v>0</v>
      </c>
      <c r="I40" t="s">
        <v>175</v>
      </c>
    </row>
    <row r="41" spans="1:9">
      <c r="A41" t="str">
        <f t="shared" si="0"/>
        <v>CE0039</v>
      </c>
      <c r="C41" s="24">
        <v>0</v>
      </c>
      <c r="D41" s="24">
        <v>0</v>
      </c>
      <c r="F41" s="24">
        <v>0</v>
      </c>
      <c r="H41" s="24">
        <f>Drivers!D6</f>
        <v>80</v>
      </c>
      <c r="I41" t="s">
        <v>176</v>
      </c>
    </row>
    <row r="42" spans="1:9">
      <c r="A42" t="str">
        <f t="shared" si="0"/>
        <v>CE0040</v>
      </c>
      <c r="C42" s="24">
        <v>0</v>
      </c>
      <c r="D42" s="24">
        <v>0</v>
      </c>
      <c r="F42" s="24">
        <v>0</v>
      </c>
      <c r="H42" s="24">
        <f>Drivers!D7</f>
        <v>48</v>
      </c>
      <c r="I42" t="s">
        <v>177</v>
      </c>
    </row>
    <row r="43" spans="1:9">
      <c r="A43" t="str">
        <f t="shared" si="0"/>
        <v>CE0041</v>
      </c>
      <c r="C43" s="24">
        <v>0</v>
      </c>
      <c r="D43" s="24">
        <v>0</v>
      </c>
      <c r="F43" s="24">
        <v>0</v>
      </c>
      <c r="H43" s="24">
        <f>Drivers!D3</f>
        <v>65</v>
      </c>
      <c r="I43" t="s">
        <v>178</v>
      </c>
    </row>
    <row r="44" spans="1:9">
      <c r="A44" t="str">
        <f t="shared" si="0"/>
        <v>CE0042</v>
      </c>
      <c r="C44" s="24">
        <v>0</v>
      </c>
      <c r="D44" s="24">
        <v>0</v>
      </c>
      <c r="F44" s="24">
        <v>0</v>
      </c>
      <c r="H44" s="24">
        <f>Drivers!D6</f>
        <v>80</v>
      </c>
      <c r="I44" t="s">
        <v>179</v>
      </c>
    </row>
    <row r="45" spans="1:9">
      <c r="A45" t="str">
        <f t="shared" si="0"/>
        <v>CE0043</v>
      </c>
      <c r="C45" s="24">
        <v>0</v>
      </c>
      <c r="D45" s="24">
        <v>0</v>
      </c>
      <c r="F45" s="24">
        <v>0</v>
      </c>
      <c r="H45" s="24">
        <f>Drivers!B24</f>
        <v>70</v>
      </c>
      <c r="I45" t="s">
        <v>180</v>
      </c>
    </row>
    <row r="46" spans="1:9">
      <c r="A46" t="str">
        <f t="shared" si="0"/>
        <v>CE0044</v>
      </c>
      <c r="C46" s="24">
        <v>0</v>
      </c>
      <c r="D46" s="24">
        <v>0</v>
      </c>
      <c r="F46" s="24">
        <v>0</v>
      </c>
      <c r="H46" s="24" t="e">
        <f>Drivers!#REF!</f>
        <v>#REF!</v>
      </c>
      <c r="I46" t="s">
        <v>181</v>
      </c>
    </row>
    <row r="47" spans="1:9">
      <c r="A47" t="str">
        <f t="shared" si="0"/>
        <v>CE0045</v>
      </c>
      <c r="C47" s="24">
        <v>0</v>
      </c>
      <c r="D47" s="24">
        <v>0</v>
      </c>
      <c r="F47" s="24">
        <v>0</v>
      </c>
      <c r="H47" s="24" t="s">
        <v>184</v>
      </c>
      <c r="I47" t="s">
        <v>182</v>
      </c>
    </row>
    <row r="48" spans="1:9">
      <c r="A48" s="21" t="str">
        <f t="shared" si="0"/>
        <v>CE0046</v>
      </c>
    </row>
    <row r="49" spans="1:8">
      <c r="A49" t="str">
        <f t="shared" si="0"/>
        <v>CE0047</v>
      </c>
      <c r="B49" t="s">
        <v>199</v>
      </c>
      <c r="C49" s="24">
        <v>0</v>
      </c>
      <c r="D49" s="24">
        <v>0</v>
      </c>
      <c r="E49" s="24">
        <v>0</v>
      </c>
      <c r="F49" s="24">
        <v>0</v>
      </c>
      <c r="G49" s="24">
        <v>0</v>
      </c>
      <c r="H49" s="24">
        <v>4.1900000000000004</v>
      </c>
    </row>
    <row r="50" spans="1:8">
      <c r="A50" t="str">
        <f t="shared" si="0"/>
        <v>CE0048</v>
      </c>
      <c r="B50" t="s">
        <v>200</v>
      </c>
      <c r="C50" s="24">
        <v>0</v>
      </c>
      <c r="D50" s="24">
        <v>0</v>
      </c>
      <c r="E50" s="24">
        <v>0</v>
      </c>
      <c r="F50" s="24">
        <v>0</v>
      </c>
      <c r="G50" s="24">
        <v>0</v>
      </c>
      <c r="H50" s="24">
        <v>6.19</v>
      </c>
    </row>
    <row r="51" spans="1:8">
      <c r="A51" t="str">
        <f t="shared" si="0"/>
        <v>CE0049</v>
      </c>
      <c r="B51" t="s">
        <v>201</v>
      </c>
      <c r="C51" s="24">
        <v>0</v>
      </c>
      <c r="D51" s="24">
        <v>0</v>
      </c>
      <c r="E51" s="24">
        <v>0</v>
      </c>
      <c r="F51" s="24">
        <v>0</v>
      </c>
      <c r="G51" s="24">
        <v>0</v>
      </c>
      <c r="H51" s="24">
        <v>4.75</v>
      </c>
    </row>
    <row r="52" spans="1:8">
      <c r="A52" t="str">
        <f t="shared" si="0"/>
        <v>CE0050</v>
      </c>
      <c r="B52" t="s">
        <v>202</v>
      </c>
      <c r="C52" s="24">
        <v>0</v>
      </c>
      <c r="D52" s="24">
        <v>0</v>
      </c>
      <c r="E52" s="24">
        <v>0</v>
      </c>
      <c r="F52" s="24">
        <v>0</v>
      </c>
      <c r="G52" s="24">
        <v>0</v>
      </c>
      <c r="H52" s="24">
        <v>4.75</v>
      </c>
    </row>
    <row r="53" spans="1:8">
      <c r="A53" t="str">
        <f t="shared" si="0"/>
        <v>CE0051</v>
      </c>
      <c r="B53" t="s">
        <v>203</v>
      </c>
      <c r="C53" s="24">
        <v>0</v>
      </c>
      <c r="D53" s="24">
        <v>0</v>
      </c>
      <c r="E53" s="24">
        <v>0</v>
      </c>
      <c r="F53" s="24">
        <v>0</v>
      </c>
      <c r="G53" s="24">
        <v>0</v>
      </c>
      <c r="H53" s="24">
        <v>24.87</v>
      </c>
    </row>
    <row r="54" spans="1:8">
      <c r="A54" t="str">
        <f t="shared" si="0"/>
        <v>CE0052</v>
      </c>
      <c r="B54" t="s">
        <v>204</v>
      </c>
      <c r="C54" s="24">
        <v>0</v>
      </c>
      <c r="D54" s="24">
        <v>0</v>
      </c>
      <c r="E54" s="24">
        <v>0</v>
      </c>
      <c r="F54" s="24">
        <v>0</v>
      </c>
      <c r="G54" s="24">
        <v>0</v>
      </c>
      <c r="H54" s="24">
        <v>39.22</v>
      </c>
    </row>
    <row r="55" spans="1:8">
      <c r="A55" t="str">
        <f t="shared" si="0"/>
        <v>CE0053</v>
      </c>
      <c r="B55" t="s">
        <v>205</v>
      </c>
      <c r="C55" s="24">
        <v>0</v>
      </c>
      <c r="D55" s="24">
        <v>0</v>
      </c>
      <c r="E55" s="24">
        <v>0</v>
      </c>
      <c r="F55" s="24">
        <v>0</v>
      </c>
      <c r="G55" s="24">
        <v>0</v>
      </c>
      <c r="H55" s="24">
        <v>49.65</v>
      </c>
    </row>
    <row r="56" spans="1:8">
      <c r="A56" t="str">
        <f t="shared" si="0"/>
        <v>CE0054</v>
      </c>
      <c r="B56" t="s">
        <v>206</v>
      </c>
      <c r="C56" s="24">
        <v>0</v>
      </c>
      <c r="D56" s="24">
        <v>0</v>
      </c>
      <c r="E56" s="24">
        <v>0</v>
      </c>
      <c r="F56" s="24">
        <v>0</v>
      </c>
      <c r="G56" s="24">
        <v>0</v>
      </c>
      <c r="H56" s="24">
        <v>229.66</v>
      </c>
    </row>
    <row r="57" spans="1:8">
      <c r="A57" t="str">
        <f t="shared" si="0"/>
        <v>CE0055</v>
      </c>
      <c r="B57" t="s">
        <v>207</v>
      </c>
      <c r="C57" s="24">
        <v>0</v>
      </c>
      <c r="D57" s="24">
        <v>0</v>
      </c>
      <c r="E57" s="24">
        <v>0</v>
      </c>
      <c r="F57" s="24">
        <v>0</v>
      </c>
      <c r="G57" s="24">
        <v>0</v>
      </c>
      <c r="H57" s="24">
        <v>292.54000000000002</v>
      </c>
    </row>
    <row r="58" spans="1:8">
      <c r="A58" t="str">
        <f t="shared" si="0"/>
        <v>CE0056</v>
      </c>
      <c r="B58" t="s">
        <v>208</v>
      </c>
      <c r="C58" s="24">
        <v>0</v>
      </c>
      <c r="D58" s="24">
        <v>0</v>
      </c>
      <c r="E58" s="24">
        <v>0</v>
      </c>
      <c r="F58" s="24">
        <v>0</v>
      </c>
      <c r="G58" s="24">
        <v>0</v>
      </c>
      <c r="H58" s="24">
        <v>335.89</v>
      </c>
    </row>
    <row r="59" spans="1:8">
      <c r="A59" t="str">
        <f t="shared" si="0"/>
        <v>CE0057</v>
      </c>
      <c r="B59" t="s">
        <v>209</v>
      </c>
      <c r="C59" s="24">
        <v>0</v>
      </c>
      <c r="D59" s="24">
        <v>0</v>
      </c>
      <c r="E59" s="24">
        <v>0</v>
      </c>
      <c r="F59" s="24">
        <v>0</v>
      </c>
      <c r="G59" s="24">
        <v>0</v>
      </c>
      <c r="H59" s="24">
        <v>62.66</v>
      </c>
    </row>
    <row r="60" spans="1:8">
      <c r="A60" t="str">
        <f t="shared" si="0"/>
        <v>CE0058</v>
      </c>
      <c r="B60" t="s">
        <v>210</v>
      </c>
      <c r="C60" s="24">
        <v>0</v>
      </c>
      <c r="D60" s="24">
        <v>0</v>
      </c>
      <c r="E60" s="24">
        <v>0</v>
      </c>
      <c r="F60" s="24">
        <v>0</v>
      </c>
      <c r="G60" s="24">
        <v>0</v>
      </c>
      <c r="H60" s="24">
        <v>25.33</v>
      </c>
    </row>
    <row r="61" spans="1:8">
      <c r="A61" t="str">
        <f t="shared" si="0"/>
        <v>CE0059</v>
      </c>
      <c r="B61" t="s">
        <v>211</v>
      </c>
      <c r="C61" s="24">
        <v>0</v>
      </c>
      <c r="D61" s="24">
        <v>0</v>
      </c>
      <c r="E61" s="24">
        <v>0</v>
      </c>
      <c r="F61" s="24">
        <v>0</v>
      </c>
      <c r="G61" s="24">
        <v>0</v>
      </c>
      <c r="H61" s="24">
        <v>9.56</v>
      </c>
    </row>
    <row r="62" spans="1:8">
      <c r="A62" t="str">
        <f t="shared" si="0"/>
        <v>CE0060</v>
      </c>
      <c r="B62" t="s">
        <v>212</v>
      </c>
      <c r="C62" s="24">
        <v>0</v>
      </c>
      <c r="D62" s="24">
        <v>0</v>
      </c>
      <c r="E62" s="24">
        <v>0</v>
      </c>
      <c r="F62" s="24">
        <v>0</v>
      </c>
      <c r="G62" s="24">
        <v>0</v>
      </c>
      <c r="H62" s="24">
        <v>15.18</v>
      </c>
    </row>
    <row r="63" spans="1:8">
      <c r="A63" t="str">
        <f t="shared" si="0"/>
        <v>CE0061</v>
      </c>
      <c r="B63" t="s">
        <v>213</v>
      </c>
      <c r="C63" s="24">
        <v>0</v>
      </c>
      <c r="D63" s="24">
        <v>0</v>
      </c>
      <c r="E63" s="24">
        <v>0</v>
      </c>
      <c r="F63" s="24">
        <v>0</v>
      </c>
      <c r="G63" s="24">
        <v>0</v>
      </c>
      <c r="H63" s="24">
        <v>11.83</v>
      </c>
    </row>
    <row r="64" spans="1:8">
      <c r="A64" t="str">
        <f t="shared" si="0"/>
        <v>CE0062</v>
      </c>
      <c r="B64" t="s">
        <v>214</v>
      </c>
      <c r="C64" s="24">
        <v>0</v>
      </c>
      <c r="D64" s="24">
        <v>0</v>
      </c>
      <c r="E64" s="24">
        <v>0</v>
      </c>
      <c r="F64" s="24">
        <v>0</v>
      </c>
      <c r="G64" s="24">
        <v>0</v>
      </c>
      <c r="H64" s="24">
        <v>11.79</v>
      </c>
    </row>
    <row r="65" spans="1:8">
      <c r="A65" t="str">
        <f t="shared" si="0"/>
        <v>CE0063</v>
      </c>
      <c r="B65" t="s">
        <v>215</v>
      </c>
      <c r="C65" s="24">
        <v>0</v>
      </c>
      <c r="D65" s="24">
        <v>0</v>
      </c>
      <c r="E65" s="24">
        <v>0</v>
      </c>
      <c r="F65" s="24">
        <v>0</v>
      </c>
      <c r="G65" s="24">
        <v>0</v>
      </c>
      <c r="H65" s="24">
        <v>51.67</v>
      </c>
    </row>
    <row r="66" spans="1:8">
      <c r="A66" t="str">
        <f t="shared" ref="A66:A129" si="1">"CE"&amp;TEXT(ROW(B66)-2,"0000")</f>
        <v>CE0064</v>
      </c>
      <c r="B66" t="s">
        <v>216</v>
      </c>
      <c r="C66" s="24">
        <v>0</v>
      </c>
      <c r="D66" s="24">
        <v>0</v>
      </c>
      <c r="E66" s="24">
        <v>0</v>
      </c>
      <c r="F66" s="24">
        <v>0</v>
      </c>
      <c r="G66" s="24">
        <v>0</v>
      </c>
      <c r="H66" s="24">
        <v>9.7200000000000006</v>
      </c>
    </row>
    <row r="67" spans="1:8">
      <c r="A67" t="str">
        <f t="shared" si="1"/>
        <v>CE0065</v>
      </c>
      <c r="B67" t="s">
        <v>217</v>
      </c>
      <c r="C67" s="24">
        <v>0</v>
      </c>
      <c r="D67" s="24">
        <v>0</v>
      </c>
      <c r="E67" s="24">
        <v>0</v>
      </c>
      <c r="F67" s="24">
        <v>0</v>
      </c>
      <c r="G67" s="24">
        <v>0</v>
      </c>
      <c r="H67" s="24">
        <v>12.11</v>
      </c>
    </row>
    <row r="68" spans="1:8">
      <c r="A68" t="str">
        <f t="shared" si="1"/>
        <v>CE0066</v>
      </c>
      <c r="B68" t="s">
        <v>218</v>
      </c>
      <c r="C68" s="24">
        <v>0</v>
      </c>
      <c r="D68" s="24">
        <v>0</v>
      </c>
      <c r="E68" s="24">
        <v>0</v>
      </c>
      <c r="F68" s="24">
        <v>0</v>
      </c>
      <c r="G68" s="24">
        <v>0</v>
      </c>
      <c r="H68" s="24">
        <v>18.649999999999999</v>
      </c>
    </row>
    <row r="69" spans="1:8">
      <c r="A69" t="str">
        <f t="shared" si="1"/>
        <v>CE0067</v>
      </c>
      <c r="B69" t="s">
        <v>219</v>
      </c>
      <c r="C69" s="24">
        <v>0</v>
      </c>
      <c r="D69" s="24">
        <v>0</v>
      </c>
      <c r="E69" s="24">
        <v>0</v>
      </c>
      <c r="F69" s="24">
        <v>0</v>
      </c>
      <c r="G69" s="24">
        <v>0</v>
      </c>
      <c r="H69" s="24">
        <v>12.91</v>
      </c>
    </row>
    <row r="70" spans="1:8">
      <c r="A70" t="str">
        <f t="shared" si="1"/>
        <v>CE0068</v>
      </c>
      <c r="B70" t="s">
        <v>220</v>
      </c>
      <c r="C70" s="24">
        <v>0</v>
      </c>
      <c r="D70" s="24">
        <v>0</v>
      </c>
      <c r="E70" s="24">
        <v>0</v>
      </c>
      <c r="F70" s="24">
        <v>0</v>
      </c>
      <c r="G70" s="24">
        <v>0</v>
      </c>
      <c r="H70" s="24">
        <v>15.91</v>
      </c>
    </row>
    <row r="71" spans="1:8">
      <c r="A71" t="str">
        <f t="shared" si="1"/>
        <v>CE0069</v>
      </c>
      <c r="B71" t="s">
        <v>221</v>
      </c>
      <c r="C71" s="24">
        <v>0</v>
      </c>
      <c r="D71" s="24">
        <v>0</v>
      </c>
      <c r="E71" s="24">
        <v>0</v>
      </c>
      <c r="F71" s="24">
        <v>0</v>
      </c>
      <c r="G71" s="24">
        <v>0</v>
      </c>
      <c r="H71" s="24">
        <v>22.77</v>
      </c>
    </row>
    <row r="72" spans="1:8">
      <c r="A72" t="str">
        <f t="shared" si="1"/>
        <v>CE0070</v>
      </c>
      <c r="B72" t="s">
        <v>222</v>
      </c>
      <c r="C72" s="24">
        <v>0</v>
      </c>
      <c r="D72" s="24">
        <v>0</v>
      </c>
      <c r="E72" s="24">
        <v>0</v>
      </c>
      <c r="F72" s="24">
        <v>0</v>
      </c>
      <c r="G72" s="24">
        <v>0</v>
      </c>
      <c r="H72" s="24">
        <v>31.06</v>
      </c>
    </row>
    <row r="73" spans="1:8">
      <c r="A73" t="str">
        <f t="shared" si="1"/>
        <v>CE0071</v>
      </c>
      <c r="B73" t="s">
        <v>223</v>
      </c>
      <c r="C73" s="24">
        <v>0</v>
      </c>
      <c r="D73" s="24">
        <v>0</v>
      </c>
      <c r="E73" s="24">
        <v>0</v>
      </c>
      <c r="F73" s="24">
        <v>0</v>
      </c>
      <c r="G73" s="24">
        <v>0</v>
      </c>
      <c r="H73" s="24">
        <v>27.02</v>
      </c>
    </row>
    <row r="74" spans="1:8">
      <c r="A74" t="str">
        <f t="shared" si="1"/>
        <v>CE0072</v>
      </c>
      <c r="B74" t="s">
        <v>224</v>
      </c>
      <c r="C74" s="24">
        <v>0</v>
      </c>
      <c r="D74" s="24">
        <v>0</v>
      </c>
      <c r="E74" s="24">
        <v>0</v>
      </c>
      <c r="F74" s="24">
        <v>0</v>
      </c>
      <c r="G74" s="24">
        <v>0</v>
      </c>
      <c r="H74" s="24">
        <v>67.900000000000006</v>
      </c>
    </row>
    <row r="75" spans="1:8">
      <c r="A75" t="str">
        <f t="shared" si="1"/>
        <v>CE0073</v>
      </c>
      <c r="B75" t="s">
        <v>225</v>
      </c>
      <c r="C75" s="24">
        <v>0</v>
      </c>
      <c r="D75" s="24">
        <v>0</v>
      </c>
      <c r="E75" s="24">
        <v>0</v>
      </c>
      <c r="F75" s="24">
        <v>0</v>
      </c>
      <c r="G75" s="24">
        <v>0</v>
      </c>
      <c r="H75" s="24">
        <v>71.78</v>
      </c>
    </row>
    <row r="76" spans="1:8">
      <c r="A76" t="str">
        <f t="shared" si="1"/>
        <v>CE0074</v>
      </c>
      <c r="B76" t="s">
        <v>226</v>
      </c>
      <c r="C76" s="24">
        <v>0</v>
      </c>
      <c r="D76" s="24">
        <v>0</v>
      </c>
      <c r="E76" s="24">
        <v>0</v>
      </c>
      <c r="F76" s="24">
        <v>0</v>
      </c>
      <c r="G76" s="24">
        <v>0</v>
      </c>
      <c r="H76" s="24">
        <v>70.709999999999994</v>
      </c>
    </row>
    <row r="77" spans="1:8">
      <c r="A77" t="str">
        <f t="shared" si="1"/>
        <v>CE0075</v>
      </c>
      <c r="B77" t="s">
        <v>227</v>
      </c>
      <c r="C77" s="24">
        <v>0</v>
      </c>
      <c r="D77" s="24">
        <v>0</v>
      </c>
      <c r="E77" s="24">
        <v>0</v>
      </c>
      <c r="F77" s="24">
        <v>0</v>
      </c>
      <c r="G77" s="24">
        <v>0</v>
      </c>
      <c r="H77" s="24">
        <v>73.31</v>
      </c>
    </row>
    <row r="78" spans="1:8">
      <c r="A78" t="str">
        <f t="shared" si="1"/>
        <v>CE0076</v>
      </c>
      <c r="B78" t="s">
        <v>228</v>
      </c>
      <c r="C78" s="24">
        <v>0</v>
      </c>
      <c r="D78" s="24">
        <v>0</v>
      </c>
      <c r="E78" s="24">
        <v>0</v>
      </c>
      <c r="F78" s="24">
        <v>0</v>
      </c>
      <c r="G78" s="24">
        <v>0</v>
      </c>
      <c r="H78" s="24">
        <v>17.510000000000002</v>
      </c>
    </row>
    <row r="79" spans="1:8">
      <c r="A79" t="str">
        <f t="shared" si="1"/>
        <v>CE0077</v>
      </c>
      <c r="B79" t="s">
        <v>229</v>
      </c>
      <c r="C79" s="24">
        <v>0</v>
      </c>
      <c r="D79" s="24">
        <v>0</v>
      </c>
      <c r="E79" s="24">
        <v>0</v>
      </c>
      <c r="F79" s="24">
        <v>0</v>
      </c>
      <c r="G79" s="24">
        <v>0</v>
      </c>
      <c r="H79" s="24">
        <v>17.510000000000002</v>
      </c>
    </row>
    <row r="80" spans="1:8">
      <c r="A80" t="str">
        <f t="shared" si="1"/>
        <v>CE0078</v>
      </c>
      <c r="B80" t="s">
        <v>230</v>
      </c>
      <c r="C80" s="24">
        <v>0</v>
      </c>
      <c r="D80" s="24">
        <v>0</v>
      </c>
      <c r="E80" s="24">
        <v>0</v>
      </c>
      <c r="F80" s="24">
        <v>0</v>
      </c>
      <c r="G80" s="24">
        <v>0</v>
      </c>
      <c r="H80" s="24">
        <v>17.510000000000002</v>
      </c>
    </row>
    <row r="81" spans="1:8">
      <c r="A81" t="str">
        <f t="shared" si="1"/>
        <v>CE0079</v>
      </c>
      <c r="B81" t="s">
        <v>231</v>
      </c>
      <c r="C81" s="24">
        <v>0</v>
      </c>
      <c r="D81" s="24">
        <v>0</v>
      </c>
      <c r="E81" s="24">
        <v>0</v>
      </c>
      <c r="F81" s="24">
        <v>0</v>
      </c>
      <c r="G81" s="24">
        <v>0</v>
      </c>
      <c r="H81" s="24">
        <v>17.510000000000002</v>
      </c>
    </row>
    <row r="82" spans="1:8">
      <c r="A82" t="str">
        <f t="shared" si="1"/>
        <v>CE0080</v>
      </c>
      <c r="B82" t="s">
        <v>232</v>
      </c>
      <c r="C82" s="24">
        <v>0</v>
      </c>
      <c r="D82" s="24">
        <v>0</v>
      </c>
      <c r="E82" s="24">
        <v>0</v>
      </c>
      <c r="F82" s="24">
        <v>0</v>
      </c>
      <c r="G82" s="24">
        <v>0</v>
      </c>
      <c r="H82" s="24">
        <v>17.510000000000002</v>
      </c>
    </row>
    <row r="83" spans="1:8">
      <c r="A83" t="str">
        <f t="shared" si="1"/>
        <v>CE0081</v>
      </c>
      <c r="B83" t="s">
        <v>233</v>
      </c>
      <c r="C83" s="24">
        <v>0</v>
      </c>
      <c r="D83" s="24">
        <v>0</v>
      </c>
      <c r="E83" s="24">
        <v>0</v>
      </c>
      <c r="F83" s="24">
        <v>0</v>
      </c>
      <c r="G83" s="24">
        <v>0</v>
      </c>
      <c r="H83" s="24">
        <v>17.510000000000002</v>
      </c>
    </row>
    <row r="84" spans="1:8">
      <c r="A84" t="str">
        <f t="shared" si="1"/>
        <v>CE0082</v>
      </c>
      <c r="B84" t="s">
        <v>234</v>
      </c>
      <c r="C84" s="24">
        <v>0</v>
      </c>
      <c r="D84" s="24">
        <v>0</v>
      </c>
      <c r="E84" s="24">
        <v>0</v>
      </c>
      <c r="F84" s="24">
        <v>0</v>
      </c>
      <c r="G84" s="24">
        <v>0</v>
      </c>
      <c r="H84" s="24">
        <v>17.510000000000002</v>
      </c>
    </row>
    <row r="85" spans="1:8">
      <c r="A85" t="str">
        <f t="shared" si="1"/>
        <v>CE0083</v>
      </c>
      <c r="B85" t="s">
        <v>235</v>
      </c>
      <c r="C85" s="24">
        <v>0</v>
      </c>
      <c r="D85" s="24">
        <v>0</v>
      </c>
      <c r="E85" s="24">
        <v>0</v>
      </c>
      <c r="F85" s="24">
        <v>0</v>
      </c>
      <c r="G85" s="24">
        <v>0</v>
      </c>
      <c r="H85" s="24">
        <v>17.510000000000002</v>
      </c>
    </row>
    <row r="86" spans="1:8">
      <c r="A86" t="str">
        <f t="shared" si="1"/>
        <v>CE0084</v>
      </c>
      <c r="B86" t="s">
        <v>236</v>
      </c>
      <c r="C86" s="24">
        <v>0</v>
      </c>
      <c r="D86" s="24">
        <v>0</v>
      </c>
      <c r="E86" s="24">
        <v>0</v>
      </c>
      <c r="F86" s="24">
        <v>0</v>
      </c>
      <c r="G86" s="24">
        <v>0</v>
      </c>
      <c r="H86" s="24">
        <v>17.510000000000002</v>
      </c>
    </row>
    <row r="87" spans="1:8">
      <c r="A87" t="str">
        <f t="shared" si="1"/>
        <v>CE0085</v>
      </c>
      <c r="B87" t="s">
        <v>237</v>
      </c>
      <c r="C87" s="24">
        <v>0</v>
      </c>
      <c r="D87" s="24">
        <v>0</v>
      </c>
      <c r="E87" s="24">
        <v>0</v>
      </c>
      <c r="F87" s="24">
        <v>0</v>
      </c>
      <c r="G87" s="24">
        <v>0</v>
      </c>
      <c r="H87" s="24">
        <v>15.95</v>
      </c>
    </row>
    <row r="88" spans="1:8">
      <c r="A88" t="str">
        <f t="shared" si="1"/>
        <v>CE0086</v>
      </c>
      <c r="B88" t="s">
        <v>238</v>
      </c>
      <c r="C88" s="24">
        <v>0</v>
      </c>
      <c r="D88" s="24">
        <v>0</v>
      </c>
      <c r="E88" s="24">
        <v>0</v>
      </c>
      <c r="F88" s="24">
        <v>0</v>
      </c>
      <c r="G88" s="24">
        <v>0</v>
      </c>
      <c r="H88" s="24">
        <v>15.95</v>
      </c>
    </row>
    <row r="89" spans="1:8">
      <c r="A89" t="str">
        <f t="shared" si="1"/>
        <v>CE0087</v>
      </c>
      <c r="B89" t="s">
        <v>239</v>
      </c>
      <c r="C89" s="24">
        <v>0</v>
      </c>
      <c r="D89" s="24">
        <v>0</v>
      </c>
      <c r="E89" s="24">
        <v>0</v>
      </c>
      <c r="F89" s="24">
        <v>0</v>
      </c>
      <c r="G89" s="24">
        <v>0</v>
      </c>
      <c r="H89" s="24">
        <v>15.95</v>
      </c>
    </row>
    <row r="90" spans="1:8">
      <c r="A90" t="str">
        <f t="shared" si="1"/>
        <v>CE0088</v>
      </c>
      <c r="B90" t="s">
        <v>240</v>
      </c>
      <c r="C90" s="24">
        <v>0</v>
      </c>
      <c r="D90" s="24">
        <v>0</v>
      </c>
      <c r="E90" s="24">
        <v>0</v>
      </c>
      <c r="F90" s="24">
        <v>0</v>
      </c>
      <c r="G90" s="24">
        <v>0</v>
      </c>
      <c r="H90" s="24">
        <v>15.95</v>
      </c>
    </row>
    <row r="91" spans="1:8">
      <c r="A91" t="str">
        <f t="shared" si="1"/>
        <v>CE0089</v>
      </c>
      <c r="B91" t="s">
        <v>241</v>
      </c>
      <c r="C91" s="24">
        <v>0</v>
      </c>
      <c r="D91" s="24">
        <v>0</v>
      </c>
      <c r="E91" s="24">
        <v>0</v>
      </c>
      <c r="F91" s="24">
        <v>0</v>
      </c>
      <c r="G91" s="24">
        <v>0</v>
      </c>
      <c r="H91" s="24">
        <v>27.05</v>
      </c>
    </row>
    <row r="92" spans="1:8">
      <c r="A92" t="str">
        <f t="shared" si="1"/>
        <v>CE0090</v>
      </c>
      <c r="B92" t="s">
        <v>242</v>
      </c>
      <c r="C92" s="24">
        <v>0</v>
      </c>
      <c r="D92" s="24">
        <v>0</v>
      </c>
      <c r="E92" s="24">
        <v>0</v>
      </c>
      <c r="F92" s="24">
        <v>0</v>
      </c>
      <c r="G92" s="24">
        <v>0</v>
      </c>
      <c r="H92" s="24">
        <v>3.94</v>
      </c>
    </row>
    <row r="93" spans="1:8">
      <c r="A93" t="str">
        <f t="shared" si="1"/>
        <v>CE0091</v>
      </c>
      <c r="B93" t="s">
        <v>243</v>
      </c>
      <c r="C93" s="24">
        <v>0</v>
      </c>
      <c r="D93" s="24">
        <v>0</v>
      </c>
      <c r="E93" s="24">
        <v>0</v>
      </c>
      <c r="F93" s="24">
        <v>0</v>
      </c>
      <c r="G93" s="24">
        <v>0</v>
      </c>
      <c r="H93" s="24">
        <v>136.66999999999999</v>
      </c>
    </row>
    <row r="94" spans="1:8">
      <c r="A94" t="str">
        <f t="shared" si="1"/>
        <v>CE0092</v>
      </c>
      <c r="B94" t="s">
        <v>244</v>
      </c>
      <c r="C94" s="24">
        <v>0</v>
      </c>
      <c r="D94" s="24">
        <v>0</v>
      </c>
      <c r="E94" s="24">
        <v>0</v>
      </c>
      <c r="F94" s="24">
        <v>0</v>
      </c>
      <c r="G94" s="24">
        <v>0</v>
      </c>
      <c r="H94" s="24">
        <v>152.75</v>
      </c>
    </row>
    <row r="95" spans="1:8">
      <c r="A95" t="str">
        <f t="shared" si="1"/>
        <v>CE0093</v>
      </c>
      <c r="B95" t="s">
        <v>245</v>
      </c>
      <c r="C95" s="24">
        <v>0</v>
      </c>
      <c r="D95" s="24">
        <v>0</v>
      </c>
      <c r="E95" s="24">
        <v>0</v>
      </c>
      <c r="F95" s="24">
        <v>0</v>
      </c>
      <c r="G95" s="24">
        <v>0</v>
      </c>
      <c r="H95" s="24">
        <v>152.75</v>
      </c>
    </row>
    <row r="96" spans="1:8">
      <c r="A96" t="str">
        <f t="shared" si="1"/>
        <v>CE0094</v>
      </c>
      <c r="B96" t="s">
        <v>246</v>
      </c>
      <c r="C96" s="24">
        <v>0</v>
      </c>
      <c r="D96" s="24">
        <v>0</v>
      </c>
      <c r="E96" s="24">
        <v>0</v>
      </c>
      <c r="F96" s="24">
        <v>0</v>
      </c>
      <c r="G96" s="24">
        <v>0</v>
      </c>
      <c r="H96" s="24">
        <v>164.81</v>
      </c>
    </row>
    <row r="97" spans="1:8">
      <c r="A97" t="str">
        <f t="shared" si="1"/>
        <v>CE0095</v>
      </c>
      <c r="B97" t="s">
        <v>247</v>
      </c>
      <c r="C97" s="24">
        <v>0</v>
      </c>
      <c r="D97" s="24">
        <v>0</v>
      </c>
      <c r="E97" s="24">
        <v>0</v>
      </c>
      <c r="F97" s="24">
        <v>0</v>
      </c>
      <c r="G97" s="24">
        <v>0</v>
      </c>
      <c r="H97" s="24">
        <v>172.41</v>
      </c>
    </row>
    <row r="98" spans="1:8">
      <c r="A98" t="str">
        <f t="shared" si="1"/>
        <v>CE0096</v>
      </c>
      <c r="B98" t="s">
        <v>248</v>
      </c>
      <c r="C98" s="24">
        <v>0</v>
      </c>
      <c r="D98" s="24">
        <v>0</v>
      </c>
      <c r="E98" s="24">
        <v>0</v>
      </c>
      <c r="F98" s="24">
        <v>0</v>
      </c>
      <c r="G98" s="24">
        <v>0</v>
      </c>
      <c r="H98" s="24">
        <v>77.73</v>
      </c>
    </row>
    <row r="99" spans="1:8">
      <c r="A99" t="str">
        <f t="shared" si="1"/>
        <v>CE0097</v>
      </c>
      <c r="B99" t="s">
        <v>249</v>
      </c>
      <c r="C99" s="24">
        <v>0</v>
      </c>
      <c r="D99" s="24">
        <v>0</v>
      </c>
      <c r="E99" s="24">
        <v>0</v>
      </c>
      <c r="F99" s="24">
        <v>0</v>
      </c>
      <c r="G99" s="24">
        <v>0</v>
      </c>
      <c r="H99" s="24">
        <v>347.21</v>
      </c>
    </row>
    <row r="100" spans="1:8">
      <c r="A100" t="str">
        <f t="shared" si="1"/>
        <v>CE0098</v>
      </c>
      <c r="B100" t="s">
        <v>250</v>
      </c>
      <c r="C100" s="24">
        <v>0</v>
      </c>
      <c r="D100" s="24">
        <v>0</v>
      </c>
      <c r="E100" s="24">
        <v>0</v>
      </c>
      <c r="F100" s="24">
        <v>0</v>
      </c>
      <c r="G100" s="24">
        <v>0</v>
      </c>
      <c r="H100" s="24">
        <v>374.71</v>
      </c>
    </row>
    <row r="101" spans="1:8">
      <c r="A101" t="str">
        <f t="shared" si="1"/>
        <v>CE0099</v>
      </c>
      <c r="B101" t="s">
        <v>251</v>
      </c>
      <c r="C101" s="24">
        <v>0</v>
      </c>
      <c r="D101" s="24">
        <v>0</v>
      </c>
      <c r="E101" s="24">
        <v>0</v>
      </c>
      <c r="F101" s="24">
        <v>0</v>
      </c>
      <c r="G101" s="24">
        <v>0</v>
      </c>
      <c r="H101" s="24">
        <v>718.37</v>
      </c>
    </row>
    <row r="102" spans="1:8">
      <c r="A102" t="str">
        <f t="shared" si="1"/>
        <v>CE0100</v>
      </c>
      <c r="B102" t="s">
        <v>252</v>
      </c>
      <c r="C102" s="24">
        <v>0</v>
      </c>
      <c r="D102" s="24">
        <v>0</v>
      </c>
      <c r="E102" s="24">
        <v>0</v>
      </c>
      <c r="F102" s="24">
        <v>0</v>
      </c>
      <c r="G102" s="24">
        <v>0</v>
      </c>
      <c r="H102" s="24">
        <v>957.83</v>
      </c>
    </row>
    <row r="103" spans="1:8">
      <c r="A103" t="str">
        <f t="shared" si="1"/>
        <v>CE0101</v>
      </c>
      <c r="B103" t="s">
        <v>253</v>
      </c>
      <c r="C103" s="24">
        <v>0</v>
      </c>
      <c r="D103" s="24">
        <v>0</v>
      </c>
      <c r="E103" s="24">
        <v>0</v>
      </c>
      <c r="F103" s="24">
        <v>0</v>
      </c>
      <c r="G103" s="24">
        <v>0</v>
      </c>
      <c r="H103" s="24">
        <v>146.78</v>
      </c>
    </row>
    <row r="104" spans="1:8">
      <c r="A104" t="str">
        <f t="shared" si="1"/>
        <v>CE0102</v>
      </c>
      <c r="B104" t="s">
        <v>254</v>
      </c>
      <c r="C104" s="24">
        <v>0</v>
      </c>
      <c r="D104" s="24">
        <v>0</v>
      </c>
      <c r="E104" s="24">
        <v>0</v>
      </c>
      <c r="F104" s="24">
        <v>0</v>
      </c>
      <c r="G104" s="24">
        <v>0</v>
      </c>
      <c r="H104" s="24">
        <v>146.78</v>
      </c>
    </row>
    <row r="105" spans="1:8">
      <c r="A105" t="str">
        <f t="shared" si="1"/>
        <v>CE0103</v>
      </c>
      <c r="B105" t="s">
        <v>255</v>
      </c>
      <c r="C105" s="24">
        <v>0</v>
      </c>
      <c r="D105" s="24">
        <v>0</v>
      </c>
      <c r="E105" s="24">
        <v>0</v>
      </c>
      <c r="F105" s="24">
        <v>0</v>
      </c>
      <c r="G105" s="24">
        <v>0</v>
      </c>
      <c r="H105" s="24">
        <v>146.78</v>
      </c>
    </row>
    <row r="106" spans="1:8">
      <c r="A106" t="str">
        <f t="shared" si="1"/>
        <v>CE0104</v>
      </c>
      <c r="B106" t="s">
        <v>256</v>
      </c>
      <c r="C106" s="24">
        <v>0</v>
      </c>
      <c r="D106" s="24">
        <v>0</v>
      </c>
      <c r="E106" s="24">
        <v>0</v>
      </c>
      <c r="F106" s="24">
        <v>0</v>
      </c>
      <c r="G106" s="24">
        <v>0</v>
      </c>
      <c r="H106" s="24">
        <v>146.78</v>
      </c>
    </row>
    <row r="107" spans="1:8">
      <c r="A107" t="str">
        <f t="shared" si="1"/>
        <v>CE0105</v>
      </c>
      <c r="B107" t="s">
        <v>257</v>
      </c>
      <c r="C107" s="24">
        <v>0</v>
      </c>
      <c r="D107" s="24">
        <v>0</v>
      </c>
      <c r="E107" s="24">
        <v>0</v>
      </c>
      <c r="F107" s="24">
        <v>0</v>
      </c>
      <c r="G107" s="24">
        <v>0</v>
      </c>
      <c r="H107" s="24">
        <v>146.78</v>
      </c>
    </row>
    <row r="108" spans="1:8">
      <c r="A108" t="str">
        <f t="shared" si="1"/>
        <v>CE0106</v>
      </c>
      <c r="B108" t="s">
        <v>258</v>
      </c>
      <c r="C108" s="24">
        <v>0</v>
      </c>
      <c r="D108" s="24">
        <v>0</v>
      </c>
      <c r="E108" s="24">
        <v>0</v>
      </c>
      <c r="F108" s="24">
        <v>0</v>
      </c>
      <c r="G108" s="24">
        <v>0</v>
      </c>
      <c r="H108" s="24">
        <v>146.78</v>
      </c>
    </row>
    <row r="109" spans="1:8">
      <c r="A109" t="str">
        <f t="shared" si="1"/>
        <v>CE0107</v>
      </c>
      <c r="B109" t="s">
        <v>259</v>
      </c>
      <c r="C109" s="24">
        <v>0</v>
      </c>
      <c r="D109" s="24">
        <v>0</v>
      </c>
      <c r="E109" s="24">
        <v>0</v>
      </c>
      <c r="F109" s="24">
        <v>0</v>
      </c>
      <c r="G109" s="24">
        <v>0</v>
      </c>
      <c r="H109" s="24">
        <v>146.78</v>
      </c>
    </row>
    <row r="110" spans="1:8">
      <c r="A110" t="str">
        <f t="shared" si="1"/>
        <v>CE0108</v>
      </c>
      <c r="B110" t="s">
        <v>260</v>
      </c>
      <c r="C110" s="24">
        <v>0</v>
      </c>
      <c r="D110" s="24">
        <v>0</v>
      </c>
      <c r="E110" s="24">
        <v>0</v>
      </c>
      <c r="F110" s="24">
        <v>0</v>
      </c>
      <c r="G110" s="24">
        <v>0</v>
      </c>
      <c r="H110" s="24">
        <v>146.78</v>
      </c>
    </row>
    <row r="111" spans="1:8">
      <c r="A111" t="str">
        <f t="shared" si="1"/>
        <v>CE0109</v>
      </c>
      <c r="B111" t="s">
        <v>261</v>
      </c>
      <c r="C111" s="24">
        <v>0</v>
      </c>
      <c r="D111" s="24">
        <v>0</v>
      </c>
      <c r="E111" s="24">
        <v>0</v>
      </c>
      <c r="F111" s="24">
        <v>0</v>
      </c>
      <c r="G111" s="24">
        <v>0</v>
      </c>
      <c r="H111" s="24">
        <v>162.74</v>
      </c>
    </row>
    <row r="112" spans="1:8">
      <c r="A112" t="str">
        <f t="shared" si="1"/>
        <v>CE0110</v>
      </c>
      <c r="B112" t="s">
        <v>262</v>
      </c>
      <c r="C112" s="24">
        <v>0</v>
      </c>
      <c r="D112" s="24">
        <v>0</v>
      </c>
      <c r="E112" s="24">
        <v>0</v>
      </c>
      <c r="F112" s="24">
        <v>0</v>
      </c>
      <c r="G112" s="24">
        <v>0</v>
      </c>
      <c r="H112" s="24">
        <v>162.74</v>
      </c>
    </row>
    <row r="113" spans="1:8">
      <c r="A113" t="str">
        <f t="shared" si="1"/>
        <v>CE0111</v>
      </c>
      <c r="B113" t="s">
        <v>263</v>
      </c>
      <c r="C113" s="24">
        <v>0</v>
      </c>
      <c r="D113" s="24">
        <v>0</v>
      </c>
      <c r="E113" s="24">
        <v>0</v>
      </c>
      <c r="F113" s="24">
        <v>0</v>
      </c>
      <c r="G113" s="24">
        <v>0</v>
      </c>
      <c r="H113" s="24">
        <v>162.74</v>
      </c>
    </row>
    <row r="114" spans="1:8">
      <c r="A114" t="str">
        <f t="shared" si="1"/>
        <v>CE0112</v>
      </c>
      <c r="B114" t="s">
        <v>264</v>
      </c>
      <c r="C114" s="24">
        <v>0</v>
      </c>
      <c r="D114" s="24">
        <v>0</v>
      </c>
      <c r="E114" s="24">
        <v>0</v>
      </c>
      <c r="F114" s="24">
        <v>0</v>
      </c>
      <c r="G114" s="24">
        <v>0</v>
      </c>
      <c r="H114" s="24">
        <v>190.68</v>
      </c>
    </row>
    <row r="115" spans="1:8">
      <c r="A115" t="str">
        <f t="shared" si="1"/>
        <v>CE0113</v>
      </c>
      <c r="B115" t="s">
        <v>265</v>
      </c>
      <c r="C115" s="24">
        <v>0</v>
      </c>
      <c r="D115" s="24">
        <v>0</v>
      </c>
      <c r="E115" s="24">
        <v>0</v>
      </c>
      <c r="F115" s="24">
        <v>0</v>
      </c>
      <c r="G115" s="24">
        <v>0</v>
      </c>
      <c r="H115" s="24">
        <v>237.68</v>
      </c>
    </row>
    <row r="116" spans="1:8">
      <c r="A116" t="str">
        <f t="shared" si="1"/>
        <v>CE0114</v>
      </c>
      <c r="B116" t="s">
        <v>266</v>
      </c>
      <c r="C116" s="24">
        <v>0</v>
      </c>
      <c r="D116" s="24">
        <v>0</v>
      </c>
      <c r="E116" s="24">
        <v>0</v>
      </c>
      <c r="F116" s="24">
        <v>0</v>
      </c>
      <c r="G116" s="24">
        <v>0</v>
      </c>
      <c r="H116" s="24">
        <v>315.29000000000002</v>
      </c>
    </row>
    <row r="117" spans="1:8">
      <c r="A117" t="str">
        <f t="shared" si="1"/>
        <v>CE0115</v>
      </c>
      <c r="B117" t="s">
        <v>267</v>
      </c>
      <c r="C117" s="24">
        <v>0</v>
      </c>
      <c r="D117" s="24">
        <v>0</v>
      </c>
      <c r="E117" s="24">
        <v>0</v>
      </c>
      <c r="F117" s="24">
        <v>0</v>
      </c>
      <c r="G117" s="24">
        <v>0</v>
      </c>
      <c r="H117" s="24">
        <v>302.02</v>
      </c>
    </row>
    <row r="118" spans="1:8">
      <c r="A118" t="str">
        <f t="shared" si="1"/>
        <v>CE0116</v>
      </c>
      <c r="B118" t="s">
        <v>268</v>
      </c>
      <c r="C118" s="24">
        <v>0</v>
      </c>
      <c r="D118" s="24">
        <v>0</v>
      </c>
      <c r="E118" s="24">
        <v>0</v>
      </c>
      <c r="F118" s="24">
        <v>0</v>
      </c>
      <c r="G118" s="24">
        <v>0</v>
      </c>
      <c r="H118" s="24">
        <v>391.62</v>
      </c>
    </row>
    <row r="119" spans="1:8">
      <c r="A119" t="str">
        <f t="shared" si="1"/>
        <v>CE0117</v>
      </c>
      <c r="B119" t="s">
        <v>269</v>
      </c>
      <c r="C119" s="24">
        <v>0</v>
      </c>
      <c r="D119" s="24">
        <v>0</v>
      </c>
      <c r="E119" s="24">
        <v>0</v>
      </c>
      <c r="F119" s="24">
        <v>0</v>
      </c>
      <c r="G119" s="24">
        <v>0</v>
      </c>
      <c r="H119" s="24">
        <v>478.92</v>
      </c>
    </row>
    <row r="120" spans="1:8">
      <c r="A120" t="str">
        <f t="shared" si="1"/>
        <v>CE0118</v>
      </c>
      <c r="B120" t="s">
        <v>270</v>
      </c>
      <c r="C120" s="24">
        <v>0</v>
      </c>
      <c r="D120" s="24">
        <v>0</v>
      </c>
      <c r="E120" s="24">
        <v>0</v>
      </c>
      <c r="F120" s="24">
        <v>0</v>
      </c>
      <c r="G120" s="24">
        <v>0</v>
      </c>
      <c r="H120" s="24">
        <v>487.78</v>
      </c>
    </row>
    <row r="121" spans="1:8">
      <c r="A121" t="str">
        <f t="shared" si="1"/>
        <v>CE0119</v>
      </c>
      <c r="B121" t="s">
        <v>271</v>
      </c>
      <c r="C121" s="24">
        <v>0</v>
      </c>
      <c r="D121" s="24">
        <v>0</v>
      </c>
      <c r="E121" s="24">
        <v>0</v>
      </c>
      <c r="F121" s="24">
        <v>0</v>
      </c>
      <c r="G121" s="24">
        <v>0</v>
      </c>
      <c r="H121" s="24">
        <v>487.78</v>
      </c>
    </row>
    <row r="122" spans="1:8">
      <c r="A122" t="str">
        <f t="shared" si="1"/>
        <v>CE0120</v>
      </c>
      <c r="B122" t="s">
        <v>272</v>
      </c>
      <c r="C122" s="24">
        <v>0</v>
      </c>
      <c r="D122" s="24">
        <v>0</v>
      </c>
      <c r="E122" s="24">
        <v>0</v>
      </c>
      <c r="F122" s="24">
        <v>0</v>
      </c>
      <c r="G122" s="24">
        <v>0</v>
      </c>
      <c r="H122" s="24">
        <v>554.29999999999995</v>
      </c>
    </row>
    <row r="123" spans="1:8">
      <c r="A123" t="str">
        <f t="shared" si="1"/>
        <v>CE0121</v>
      </c>
      <c r="B123" t="s">
        <v>273</v>
      </c>
      <c r="C123" s="24">
        <v>0</v>
      </c>
      <c r="D123" s="24">
        <v>0</v>
      </c>
      <c r="E123" s="24">
        <v>0</v>
      </c>
      <c r="F123" s="24">
        <v>0</v>
      </c>
      <c r="G123" s="24">
        <v>0</v>
      </c>
      <c r="H123" s="24">
        <v>104.12</v>
      </c>
    </row>
    <row r="124" spans="1:8">
      <c r="A124" t="str">
        <f t="shared" si="1"/>
        <v>CE0122</v>
      </c>
      <c r="B124" t="s">
        <v>274</v>
      </c>
      <c r="C124" s="24">
        <v>0</v>
      </c>
      <c r="D124" s="24">
        <v>0</v>
      </c>
      <c r="E124" s="24">
        <v>0</v>
      </c>
      <c r="F124" s="24">
        <v>0</v>
      </c>
      <c r="G124" s="24">
        <v>0</v>
      </c>
      <c r="H124" s="24">
        <v>104.12</v>
      </c>
    </row>
    <row r="125" spans="1:8">
      <c r="A125" t="str">
        <f t="shared" si="1"/>
        <v>CE0123</v>
      </c>
      <c r="B125" t="s">
        <v>275</v>
      </c>
      <c r="C125" s="24">
        <v>0</v>
      </c>
      <c r="D125" s="24">
        <v>0</v>
      </c>
      <c r="E125" s="24">
        <v>0</v>
      </c>
      <c r="F125" s="24">
        <v>0</v>
      </c>
      <c r="G125" s="24">
        <v>0</v>
      </c>
      <c r="H125" s="24">
        <v>120.62</v>
      </c>
    </row>
    <row r="126" spans="1:8">
      <c r="A126" t="str">
        <f t="shared" si="1"/>
        <v>CE0124</v>
      </c>
      <c r="B126" t="s">
        <v>276</v>
      </c>
      <c r="C126" s="24">
        <v>0</v>
      </c>
      <c r="D126" s="24">
        <v>0</v>
      </c>
      <c r="E126" s="24">
        <v>0</v>
      </c>
      <c r="F126" s="24">
        <v>0</v>
      </c>
      <c r="G126" s="24">
        <v>0</v>
      </c>
      <c r="H126" s="24">
        <v>105.35</v>
      </c>
    </row>
    <row r="127" spans="1:8">
      <c r="A127" t="str">
        <f t="shared" si="1"/>
        <v>CE0125</v>
      </c>
      <c r="B127" t="s">
        <v>277</v>
      </c>
      <c r="C127" s="24">
        <v>0</v>
      </c>
      <c r="D127" s="24">
        <v>0</v>
      </c>
      <c r="E127" s="24">
        <v>0</v>
      </c>
      <c r="F127" s="24">
        <v>0</v>
      </c>
      <c r="G127" s="24">
        <v>0</v>
      </c>
      <c r="H127" s="24">
        <v>56.33</v>
      </c>
    </row>
    <row r="128" spans="1:8">
      <c r="A128" t="str">
        <f t="shared" si="1"/>
        <v>CE0126</v>
      </c>
      <c r="B128" t="s">
        <v>278</v>
      </c>
      <c r="C128" s="24">
        <v>0</v>
      </c>
      <c r="D128" s="24">
        <v>0</v>
      </c>
      <c r="E128" s="24">
        <v>0</v>
      </c>
      <c r="F128" s="24">
        <v>0</v>
      </c>
      <c r="G128" s="24">
        <v>0</v>
      </c>
      <c r="H128" s="24">
        <v>0.76</v>
      </c>
    </row>
    <row r="129" spans="1:8">
      <c r="A129" t="str">
        <f t="shared" si="1"/>
        <v>CE0127</v>
      </c>
      <c r="B129" t="s">
        <v>279</v>
      </c>
      <c r="C129" s="24">
        <v>0</v>
      </c>
      <c r="D129" s="24">
        <v>0</v>
      </c>
      <c r="E129" s="24">
        <v>0</v>
      </c>
      <c r="F129" s="24">
        <v>0</v>
      </c>
      <c r="G129" s="24">
        <v>0</v>
      </c>
      <c r="H129" s="24">
        <v>1.05</v>
      </c>
    </row>
    <row r="130" spans="1:8">
      <c r="A130" t="str">
        <f t="shared" ref="A130:A193" si="2">"CE"&amp;TEXT(ROW(B130)-2,"0000")</f>
        <v>CE0128</v>
      </c>
      <c r="B130" t="s">
        <v>280</v>
      </c>
      <c r="C130" s="24">
        <v>0</v>
      </c>
      <c r="D130" s="24">
        <v>0</v>
      </c>
      <c r="E130" s="24">
        <v>0</v>
      </c>
      <c r="F130" s="24">
        <v>0</v>
      </c>
      <c r="G130" s="24">
        <v>0</v>
      </c>
      <c r="H130" s="24">
        <v>2.34</v>
      </c>
    </row>
    <row r="131" spans="1:8">
      <c r="A131" t="str">
        <f t="shared" si="2"/>
        <v>CE0129</v>
      </c>
      <c r="B131" t="s">
        <v>281</v>
      </c>
      <c r="C131" s="24">
        <v>0</v>
      </c>
      <c r="D131" s="24">
        <v>0</v>
      </c>
      <c r="E131" s="24">
        <v>0</v>
      </c>
      <c r="F131" s="24">
        <v>0</v>
      </c>
      <c r="G131" s="24">
        <v>0</v>
      </c>
      <c r="H131" s="24">
        <v>9.36</v>
      </c>
    </row>
    <row r="132" spans="1:8">
      <c r="A132" t="str">
        <f t="shared" si="2"/>
        <v>CE0130</v>
      </c>
      <c r="B132" t="s">
        <v>282</v>
      </c>
      <c r="C132" s="24">
        <v>0</v>
      </c>
      <c r="D132" s="24">
        <v>0</v>
      </c>
      <c r="E132" s="24">
        <v>0</v>
      </c>
      <c r="F132" s="24">
        <v>0</v>
      </c>
      <c r="G132" s="24">
        <v>0</v>
      </c>
      <c r="H132" s="24">
        <v>37.44</v>
      </c>
    </row>
    <row r="133" spans="1:8">
      <c r="A133" t="str">
        <f t="shared" si="2"/>
        <v>CE0131</v>
      </c>
      <c r="B133" t="s">
        <v>283</v>
      </c>
      <c r="C133" s="24">
        <v>0</v>
      </c>
      <c r="D133" s="24">
        <v>0</v>
      </c>
      <c r="E133" s="24">
        <v>0</v>
      </c>
      <c r="F133" s="24">
        <v>0</v>
      </c>
      <c r="G133" s="24">
        <v>0</v>
      </c>
      <c r="H133" s="24">
        <v>7.6</v>
      </c>
    </row>
    <row r="134" spans="1:8">
      <c r="A134" t="str">
        <f t="shared" si="2"/>
        <v>CE0132</v>
      </c>
      <c r="B134" t="s">
        <v>284</v>
      </c>
      <c r="C134" s="24">
        <v>0</v>
      </c>
      <c r="D134" s="24">
        <v>0</v>
      </c>
      <c r="E134" s="24">
        <v>0</v>
      </c>
      <c r="F134" s="24">
        <v>0</v>
      </c>
      <c r="G134" s="24">
        <v>0</v>
      </c>
      <c r="H134" s="24">
        <v>15.21</v>
      </c>
    </row>
    <row r="135" spans="1:8">
      <c r="A135" t="str">
        <f t="shared" si="2"/>
        <v>CE0133</v>
      </c>
      <c r="B135" t="s">
        <v>285</v>
      </c>
      <c r="C135" s="24">
        <v>0</v>
      </c>
      <c r="D135" s="24">
        <v>0</v>
      </c>
      <c r="E135" s="24">
        <v>0</v>
      </c>
      <c r="F135" s="24">
        <v>0</v>
      </c>
      <c r="G135" s="24">
        <v>0</v>
      </c>
      <c r="H135" s="24">
        <v>8.07</v>
      </c>
    </row>
    <row r="136" spans="1:8">
      <c r="A136" t="str">
        <f t="shared" si="2"/>
        <v>CE0134</v>
      </c>
      <c r="B136" t="s">
        <v>286</v>
      </c>
      <c r="C136" s="24">
        <v>0</v>
      </c>
      <c r="D136" s="24">
        <v>0</v>
      </c>
      <c r="E136" s="24">
        <v>0</v>
      </c>
      <c r="F136" s="24">
        <v>0</v>
      </c>
      <c r="G136" s="24">
        <v>0</v>
      </c>
      <c r="H136" s="24">
        <v>33.18</v>
      </c>
    </row>
    <row r="137" spans="1:8">
      <c r="A137" t="str">
        <f t="shared" si="2"/>
        <v>CE0135</v>
      </c>
      <c r="B137" t="s">
        <v>287</v>
      </c>
      <c r="C137" s="24">
        <v>0</v>
      </c>
      <c r="D137" s="24">
        <v>0</v>
      </c>
      <c r="E137" s="24">
        <v>0</v>
      </c>
      <c r="F137" s="24">
        <v>0</v>
      </c>
      <c r="G137" s="24">
        <v>0</v>
      </c>
      <c r="H137" s="24">
        <v>75.94</v>
      </c>
    </row>
    <row r="138" spans="1:8">
      <c r="A138" t="str">
        <f t="shared" si="2"/>
        <v>CE0136</v>
      </c>
      <c r="B138" t="s">
        <v>288</v>
      </c>
      <c r="C138" s="24">
        <v>0</v>
      </c>
      <c r="D138" s="24">
        <v>0</v>
      </c>
      <c r="E138" s="24">
        <v>0</v>
      </c>
      <c r="F138" s="24">
        <v>0</v>
      </c>
      <c r="G138" s="24">
        <v>0</v>
      </c>
      <c r="H138" s="24">
        <v>88.77</v>
      </c>
    </row>
    <row r="139" spans="1:8">
      <c r="A139" t="str">
        <f t="shared" si="2"/>
        <v>CE0137</v>
      </c>
      <c r="B139" t="s">
        <v>289</v>
      </c>
      <c r="C139" s="24">
        <v>0</v>
      </c>
      <c r="D139" s="24">
        <v>0</v>
      </c>
      <c r="E139" s="24">
        <v>0</v>
      </c>
      <c r="F139" s="24">
        <v>0</v>
      </c>
      <c r="G139" s="24">
        <v>0</v>
      </c>
      <c r="H139" s="24">
        <v>2.97</v>
      </c>
    </row>
    <row r="140" spans="1:8">
      <c r="A140" t="str">
        <f t="shared" si="2"/>
        <v>CE0138</v>
      </c>
      <c r="B140" t="s">
        <v>290</v>
      </c>
      <c r="C140" s="24">
        <v>0</v>
      </c>
      <c r="D140" s="24">
        <v>0</v>
      </c>
      <c r="E140" s="24">
        <v>0</v>
      </c>
      <c r="F140" s="24">
        <v>0</v>
      </c>
      <c r="G140" s="24">
        <v>0</v>
      </c>
      <c r="H140" s="24">
        <v>93.18</v>
      </c>
    </row>
    <row r="141" spans="1:8">
      <c r="A141" t="str">
        <f t="shared" si="2"/>
        <v>CE0139</v>
      </c>
      <c r="B141" t="s">
        <v>291</v>
      </c>
      <c r="C141" s="24">
        <v>0</v>
      </c>
      <c r="D141" s="24">
        <v>0</v>
      </c>
      <c r="E141" s="24">
        <v>0</v>
      </c>
      <c r="F141" s="24">
        <v>0</v>
      </c>
      <c r="G141" s="24">
        <v>0</v>
      </c>
      <c r="H141" s="24">
        <v>102.65</v>
      </c>
    </row>
    <row r="142" spans="1:8">
      <c r="A142" t="str">
        <f t="shared" si="2"/>
        <v>CE0140</v>
      </c>
      <c r="B142" t="s">
        <v>292</v>
      </c>
      <c r="C142" s="24">
        <v>0</v>
      </c>
      <c r="D142" s="24">
        <v>0</v>
      </c>
      <c r="E142" s="24">
        <v>0</v>
      </c>
      <c r="F142" s="24">
        <v>0</v>
      </c>
      <c r="G142" s="24">
        <v>0</v>
      </c>
      <c r="H142" s="24">
        <v>121.53</v>
      </c>
    </row>
    <row r="143" spans="1:8">
      <c r="A143" t="str">
        <f t="shared" si="2"/>
        <v>CE0141</v>
      </c>
      <c r="B143" t="s">
        <v>293</v>
      </c>
      <c r="C143" s="24">
        <v>0</v>
      </c>
      <c r="D143" s="24">
        <v>0</v>
      </c>
      <c r="E143" s="24">
        <v>0</v>
      </c>
      <c r="F143" s="24">
        <v>0</v>
      </c>
      <c r="G143" s="24">
        <v>0</v>
      </c>
      <c r="H143" s="24">
        <v>145.83000000000001</v>
      </c>
    </row>
    <row r="144" spans="1:8">
      <c r="A144" t="str">
        <f t="shared" si="2"/>
        <v>CE0142</v>
      </c>
      <c r="B144" t="s">
        <v>294</v>
      </c>
      <c r="C144" s="24">
        <v>0</v>
      </c>
      <c r="D144" s="24">
        <v>0</v>
      </c>
      <c r="E144" s="24">
        <v>0</v>
      </c>
      <c r="F144" s="24">
        <v>0</v>
      </c>
      <c r="G144" s="24">
        <v>0</v>
      </c>
      <c r="H144" s="24">
        <v>200.54</v>
      </c>
    </row>
    <row r="145" spans="1:8">
      <c r="A145" t="str">
        <f t="shared" si="2"/>
        <v>CE0143</v>
      </c>
      <c r="B145" t="s">
        <v>295</v>
      </c>
      <c r="C145" s="24">
        <v>0</v>
      </c>
      <c r="D145" s="24">
        <v>0</v>
      </c>
      <c r="E145" s="24">
        <v>0</v>
      </c>
      <c r="F145" s="24">
        <v>0</v>
      </c>
      <c r="G145" s="24">
        <v>0</v>
      </c>
      <c r="H145" s="24">
        <v>93.23</v>
      </c>
    </row>
    <row r="146" spans="1:8">
      <c r="A146" t="str">
        <f t="shared" si="2"/>
        <v>CE0144</v>
      </c>
      <c r="B146" t="s">
        <v>296</v>
      </c>
      <c r="C146" s="24">
        <v>0</v>
      </c>
      <c r="D146" s="24">
        <v>0</v>
      </c>
      <c r="E146" s="24">
        <v>0</v>
      </c>
      <c r="F146" s="24">
        <v>0</v>
      </c>
      <c r="G146" s="24">
        <v>0</v>
      </c>
      <c r="H146" s="24">
        <v>270.61</v>
      </c>
    </row>
    <row r="147" spans="1:8">
      <c r="A147" t="str">
        <f t="shared" si="2"/>
        <v>CE0145</v>
      </c>
      <c r="B147" t="s">
        <v>297</v>
      </c>
      <c r="C147" s="24">
        <v>0</v>
      </c>
      <c r="D147" s="24">
        <v>0</v>
      </c>
      <c r="E147" s="24">
        <v>0</v>
      </c>
      <c r="F147" s="24">
        <v>0</v>
      </c>
      <c r="G147" s="24">
        <v>0</v>
      </c>
      <c r="H147" s="24">
        <v>223.47</v>
      </c>
    </row>
    <row r="148" spans="1:8">
      <c r="A148" t="str">
        <f t="shared" si="2"/>
        <v>CE0146</v>
      </c>
      <c r="B148" t="s">
        <v>298</v>
      </c>
      <c r="C148" s="24">
        <v>0</v>
      </c>
      <c r="D148" s="24">
        <v>0</v>
      </c>
      <c r="E148" s="24">
        <v>0</v>
      </c>
      <c r="F148" s="24">
        <v>0</v>
      </c>
      <c r="G148" s="24">
        <v>0</v>
      </c>
      <c r="H148" s="24">
        <v>349.41</v>
      </c>
    </row>
    <row r="149" spans="1:8">
      <c r="A149" t="str">
        <f t="shared" si="2"/>
        <v>CE0147</v>
      </c>
      <c r="B149" t="s">
        <v>299</v>
      </c>
      <c r="C149" s="24">
        <v>0</v>
      </c>
      <c r="D149" s="24">
        <v>0</v>
      </c>
      <c r="E149" s="24">
        <v>0</v>
      </c>
      <c r="F149" s="24">
        <v>0</v>
      </c>
      <c r="G149" s="24">
        <v>0</v>
      </c>
      <c r="H149" s="24">
        <v>182.87</v>
      </c>
    </row>
    <row r="150" spans="1:8">
      <c r="A150" t="str">
        <f t="shared" si="2"/>
        <v>CE0148</v>
      </c>
      <c r="B150" t="s">
        <v>300</v>
      </c>
      <c r="C150" s="24">
        <v>0</v>
      </c>
      <c r="D150" s="24">
        <v>0</v>
      </c>
      <c r="E150" s="24">
        <v>0</v>
      </c>
      <c r="F150" s="24">
        <v>0</v>
      </c>
      <c r="G150" s="24">
        <v>0</v>
      </c>
      <c r="H150" s="24">
        <v>397.81</v>
      </c>
    </row>
    <row r="151" spans="1:8">
      <c r="A151" t="str">
        <f t="shared" si="2"/>
        <v>CE0149</v>
      </c>
      <c r="B151" t="s">
        <v>301</v>
      </c>
      <c r="C151" s="24">
        <v>0</v>
      </c>
      <c r="D151" s="24">
        <v>0</v>
      </c>
      <c r="E151" s="24">
        <v>0</v>
      </c>
      <c r="F151" s="24">
        <v>0</v>
      </c>
      <c r="G151" s="24">
        <v>0</v>
      </c>
      <c r="H151" s="24">
        <v>525.83000000000004</v>
      </c>
    </row>
    <row r="152" spans="1:8">
      <c r="A152" t="str">
        <f t="shared" si="2"/>
        <v>CE0150</v>
      </c>
      <c r="B152" t="s">
        <v>302</v>
      </c>
      <c r="C152" s="24">
        <v>0</v>
      </c>
      <c r="D152" s="24">
        <v>0</v>
      </c>
      <c r="E152" s="24">
        <v>0</v>
      </c>
      <c r="F152" s="24">
        <v>0</v>
      </c>
      <c r="G152" s="24">
        <v>0</v>
      </c>
      <c r="H152" s="24">
        <v>53.07</v>
      </c>
    </row>
    <row r="153" spans="1:8">
      <c r="A153" t="str">
        <f t="shared" si="2"/>
        <v>CE0151</v>
      </c>
      <c r="B153" t="s">
        <v>303</v>
      </c>
      <c r="C153" s="24">
        <v>0</v>
      </c>
      <c r="D153" s="24">
        <v>0</v>
      </c>
      <c r="E153" s="24">
        <v>0</v>
      </c>
      <c r="F153" s="24">
        <v>0</v>
      </c>
      <c r="G153" s="24">
        <v>0</v>
      </c>
      <c r="H153" s="24">
        <v>6.76</v>
      </c>
    </row>
    <row r="154" spans="1:8">
      <c r="A154" t="str">
        <f t="shared" si="2"/>
        <v>CE0152</v>
      </c>
      <c r="B154" t="s">
        <v>304</v>
      </c>
      <c r="C154" s="24">
        <v>0</v>
      </c>
      <c r="D154" s="24">
        <v>0</v>
      </c>
      <c r="E154" s="24">
        <v>0</v>
      </c>
      <c r="F154" s="24">
        <v>0</v>
      </c>
      <c r="G154" s="24">
        <v>0</v>
      </c>
      <c r="H154" s="24">
        <v>4.0199999999999996</v>
      </c>
    </row>
    <row r="155" spans="1:8">
      <c r="A155" t="str">
        <f t="shared" si="2"/>
        <v>CE0153</v>
      </c>
      <c r="B155" t="s">
        <v>305</v>
      </c>
      <c r="C155" s="24">
        <v>0</v>
      </c>
      <c r="D155" s="24">
        <v>0</v>
      </c>
      <c r="E155" s="24">
        <v>0</v>
      </c>
      <c r="F155" s="24">
        <v>0</v>
      </c>
      <c r="G155" s="24">
        <v>0</v>
      </c>
      <c r="H155" s="24">
        <v>6.76</v>
      </c>
    </row>
    <row r="156" spans="1:8">
      <c r="A156" t="str">
        <f t="shared" si="2"/>
        <v>CE0154</v>
      </c>
      <c r="B156" t="s">
        <v>306</v>
      </c>
      <c r="C156" s="24">
        <v>0</v>
      </c>
      <c r="D156" s="24">
        <v>0</v>
      </c>
      <c r="E156" s="24">
        <v>0</v>
      </c>
      <c r="F156" s="24">
        <v>0</v>
      </c>
      <c r="G156" s="24">
        <v>0</v>
      </c>
      <c r="H156" s="24">
        <v>6.76</v>
      </c>
    </row>
    <row r="157" spans="1:8">
      <c r="A157" t="str">
        <f t="shared" si="2"/>
        <v>CE0155</v>
      </c>
      <c r="B157" t="s">
        <v>307</v>
      </c>
      <c r="C157" s="24">
        <v>0</v>
      </c>
      <c r="D157" s="24">
        <v>0</v>
      </c>
      <c r="E157" s="24">
        <v>0</v>
      </c>
      <c r="F157" s="24">
        <v>0</v>
      </c>
      <c r="G157" s="24">
        <v>0</v>
      </c>
      <c r="H157" s="24">
        <v>6.76</v>
      </c>
    </row>
    <row r="158" spans="1:8">
      <c r="A158" t="str">
        <f t="shared" si="2"/>
        <v>CE0156</v>
      </c>
      <c r="B158" t="s">
        <v>308</v>
      </c>
      <c r="C158" s="24">
        <v>0</v>
      </c>
      <c r="D158" s="24">
        <v>0</v>
      </c>
      <c r="E158" s="24">
        <v>0</v>
      </c>
      <c r="F158" s="24">
        <v>0</v>
      </c>
      <c r="G158" s="24">
        <v>0</v>
      </c>
      <c r="H158" s="24">
        <v>36.72</v>
      </c>
    </row>
    <row r="159" spans="1:8">
      <c r="A159" t="str">
        <f t="shared" si="2"/>
        <v>CE0157</v>
      </c>
      <c r="B159" t="s">
        <v>309</v>
      </c>
      <c r="C159" s="24">
        <v>0</v>
      </c>
      <c r="D159" s="24">
        <v>0</v>
      </c>
      <c r="E159" s="24">
        <v>0</v>
      </c>
      <c r="F159" s="24">
        <v>0</v>
      </c>
      <c r="G159" s="24">
        <v>0</v>
      </c>
      <c r="H159" s="24">
        <v>40.17</v>
      </c>
    </row>
    <row r="160" spans="1:8">
      <c r="A160" t="str">
        <f t="shared" si="2"/>
        <v>CE0158</v>
      </c>
      <c r="B160" t="s">
        <v>310</v>
      </c>
      <c r="C160" s="24">
        <v>0</v>
      </c>
      <c r="D160" s="24">
        <v>0</v>
      </c>
      <c r="E160" s="24">
        <v>0</v>
      </c>
      <c r="F160" s="24">
        <v>0</v>
      </c>
      <c r="G160" s="24">
        <v>0</v>
      </c>
      <c r="H160" s="24">
        <v>28.09</v>
      </c>
    </row>
    <row r="161" spans="1:8">
      <c r="A161" t="str">
        <f t="shared" si="2"/>
        <v>CE0159</v>
      </c>
      <c r="B161" t="s">
        <v>311</v>
      </c>
      <c r="C161" s="24">
        <v>0</v>
      </c>
      <c r="D161" s="24">
        <v>0</v>
      </c>
      <c r="E161" s="24">
        <v>0</v>
      </c>
      <c r="F161" s="24">
        <v>0</v>
      </c>
      <c r="G161" s="24">
        <v>0</v>
      </c>
      <c r="H161" s="24">
        <v>26.43</v>
      </c>
    </row>
    <row r="162" spans="1:8">
      <c r="A162" t="str">
        <f t="shared" si="2"/>
        <v>CE0160</v>
      </c>
      <c r="B162" t="s">
        <v>312</v>
      </c>
      <c r="C162" s="24">
        <v>0</v>
      </c>
      <c r="D162" s="24">
        <v>0</v>
      </c>
      <c r="E162" s="24">
        <v>0</v>
      </c>
      <c r="F162" s="24">
        <v>0</v>
      </c>
      <c r="G162" s="24">
        <v>0</v>
      </c>
      <c r="H162" s="24">
        <v>4.18</v>
      </c>
    </row>
    <row r="163" spans="1:8">
      <c r="A163" t="str">
        <f t="shared" si="2"/>
        <v>CE0161</v>
      </c>
      <c r="B163" t="s">
        <v>313</v>
      </c>
      <c r="C163" s="24">
        <v>0</v>
      </c>
      <c r="D163" s="24">
        <v>0</v>
      </c>
      <c r="E163" s="24">
        <v>0</v>
      </c>
      <c r="F163" s="24">
        <v>0</v>
      </c>
      <c r="G163" s="24">
        <v>0</v>
      </c>
      <c r="H163" s="24">
        <v>3.61</v>
      </c>
    </row>
    <row r="164" spans="1:8">
      <c r="A164" t="str">
        <f t="shared" si="2"/>
        <v>CE0162</v>
      </c>
      <c r="B164" t="s">
        <v>314</v>
      </c>
      <c r="C164" s="24">
        <v>0</v>
      </c>
      <c r="D164" s="24">
        <v>0</v>
      </c>
      <c r="E164" s="24">
        <v>0</v>
      </c>
      <c r="F164" s="24">
        <v>0</v>
      </c>
      <c r="G164" s="24">
        <v>0</v>
      </c>
      <c r="H164" s="24">
        <v>4.18</v>
      </c>
    </row>
    <row r="165" spans="1:8">
      <c r="A165" t="str">
        <f t="shared" si="2"/>
        <v>CE0163</v>
      </c>
      <c r="B165" t="s">
        <v>315</v>
      </c>
      <c r="C165" s="24">
        <v>0</v>
      </c>
      <c r="D165" s="24">
        <v>0</v>
      </c>
      <c r="E165" s="24">
        <v>0</v>
      </c>
      <c r="F165" s="24">
        <v>0</v>
      </c>
      <c r="G165" s="24">
        <v>0</v>
      </c>
      <c r="H165" s="24">
        <v>3.61</v>
      </c>
    </row>
    <row r="166" spans="1:8">
      <c r="A166" t="str">
        <f t="shared" si="2"/>
        <v>CE0164</v>
      </c>
      <c r="B166" t="s">
        <v>316</v>
      </c>
      <c r="C166" s="24">
        <v>0</v>
      </c>
      <c r="D166" s="24">
        <v>0</v>
      </c>
      <c r="E166" s="24">
        <v>0</v>
      </c>
      <c r="F166" s="24">
        <v>0</v>
      </c>
      <c r="G166" s="24">
        <v>0</v>
      </c>
      <c r="H166" s="24">
        <v>2.58</v>
      </c>
    </row>
    <row r="167" spans="1:8">
      <c r="A167" t="str">
        <f t="shared" si="2"/>
        <v>CE0165</v>
      </c>
      <c r="B167" t="s">
        <v>317</v>
      </c>
      <c r="C167" s="24">
        <v>0</v>
      </c>
      <c r="D167" s="24">
        <v>0</v>
      </c>
      <c r="E167" s="24">
        <v>0</v>
      </c>
      <c r="F167" s="24">
        <v>0</v>
      </c>
      <c r="G167" s="24">
        <v>0</v>
      </c>
      <c r="H167" s="24">
        <v>18.61</v>
      </c>
    </row>
    <row r="168" spans="1:8">
      <c r="A168" t="str">
        <f t="shared" si="2"/>
        <v>CE0166</v>
      </c>
      <c r="B168" t="s">
        <v>318</v>
      </c>
      <c r="C168" s="24">
        <v>0</v>
      </c>
      <c r="D168" s="24">
        <v>0</v>
      </c>
      <c r="E168" s="24">
        <v>0</v>
      </c>
      <c r="F168" s="24">
        <v>0</v>
      </c>
      <c r="G168" s="24">
        <v>0</v>
      </c>
      <c r="H168" s="24">
        <v>3.61</v>
      </c>
    </row>
    <row r="169" spans="1:8">
      <c r="A169" t="str">
        <f t="shared" si="2"/>
        <v>CE0167</v>
      </c>
      <c r="B169" t="s">
        <v>319</v>
      </c>
      <c r="C169" s="24">
        <v>0</v>
      </c>
      <c r="D169" s="24">
        <v>0</v>
      </c>
      <c r="E169" s="24">
        <v>0</v>
      </c>
      <c r="F169" s="24">
        <v>0</v>
      </c>
      <c r="G169" s="24">
        <v>0</v>
      </c>
      <c r="H169" s="24">
        <v>2.58</v>
      </c>
    </row>
    <row r="170" spans="1:8">
      <c r="A170" t="str">
        <f t="shared" si="2"/>
        <v>CE0168</v>
      </c>
      <c r="B170" t="s">
        <v>320</v>
      </c>
      <c r="C170" s="24">
        <v>0</v>
      </c>
      <c r="D170" s="24">
        <v>0</v>
      </c>
      <c r="E170" s="24">
        <v>0</v>
      </c>
      <c r="F170" s="24">
        <v>0</v>
      </c>
      <c r="G170" s="24">
        <v>0</v>
      </c>
      <c r="H170" s="24">
        <v>1.8</v>
      </c>
    </row>
    <row r="171" spans="1:8">
      <c r="A171" t="str">
        <f t="shared" si="2"/>
        <v>CE0169</v>
      </c>
      <c r="B171" t="s">
        <v>321</v>
      </c>
      <c r="C171" s="24">
        <v>0</v>
      </c>
      <c r="D171" s="24">
        <v>0</v>
      </c>
      <c r="E171" s="24">
        <v>0</v>
      </c>
      <c r="F171" s="24">
        <v>0</v>
      </c>
      <c r="G171" s="24">
        <v>0</v>
      </c>
      <c r="H171" s="24">
        <v>15.5</v>
      </c>
    </row>
    <row r="172" spans="1:8">
      <c r="A172" t="str">
        <f t="shared" si="2"/>
        <v>CE0170</v>
      </c>
      <c r="B172" t="s">
        <v>322</v>
      </c>
      <c r="C172" s="24">
        <v>0</v>
      </c>
      <c r="D172" s="24">
        <v>0</v>
      </c>
      <c r="E172" s="24">
        <v>0</v>
      </c>
      <c r="F172" s="24">
        <v>0</v>
      </c>
      <c r="G172" s="24">
        <v>0</v>
      </c>
      <c r="H172" s="24">
        <v>15.5</v>
      </c>
    </row>
    <row r="173" spans="1:8">
      <c r="A173" t="str">
        <f t="shared" si="2"/>
        <v>CE0171</v>
      </c>
      <c r="B173" t="s">
        <v>323</v>
      </c>
      <c r="C173" s="24">
        <v>0</v>
      </c>
      <c r="D173" s="24">
        <v>0</v>
      </c>
      <c r="E173" s="24">
        <v>0</v>
      </c>
      <c r="F173" s="24">
        <v>0</v>
      </c>
      <c r="G173" s="24">
        <v>0</v>
      </c>
      <c r="H173" s="24">
        <v>4.0199999999999996</v>
      </c>
    </row>
    <row r="174" spans="1:8">
      <c r="A174" t="str">
        <f t="shared" si="2"/>
        <v>CE0172</v>
      </c>
      <c r="B174" t="s">
        <v>324</v>
      </c>
      <c r="C174" s="24">
        <v>0</v>
      </c>
      <c r="D174" s="24">
        <v>0</v>
      </c>
      <c r="E174" s="24">
        <v>0</v>
      </c>
      <c r="F174" s="24">
        <v>0</v>
      </c>
      <c r="G174" s="24">
        <v>0</v>
      </c>
      <c r="H174" s="24">
        <v>55.46</v>
      </c>
    </row>
    <row r="175" spans="1:8">
      <c r="A175" t="str">
        <f t="shared" si="2"/>
        <v>CE0173</v>
      </c>
      <c r="B175" t="s">
        <v>325</v>
      </c>
      <c r="C175" s="24">
        <v>0</v>
      </c>
      <c r="D175" s="24">
        <v>0</v>
      </c>
      <c r="E175" s="24">
        <v>0</v>
      </c>
      <c r="F175" s="24">
        <v>0</v>
      </c>
      <c r="G175" s="24">
        <v>0</v>
      </c>
      <c r="H175" s="24">
        <v>84.45</v>
      </c>
    </row>
    <row r="176" spans="1:8">
      <c r="A176" t="str">
        <f t="shared" si="2"/>
        <v>CE0174</v>
      </c>
      <c r="B176" t="s">
        <v>326</v>
      </c>
      <c r="C176" s="24">
        <v>0</v>
      </c>
      <c r="D176" s="24">
        <v>0</v>
      </c>
      <c r="E176" s="24">
        <v>0</v>
      </c>
      <c r="F176" s="24">
        <v>0</v>
      </c>
      <c r="G176" s="24">
        <v>0</v>
      </c>
      <c r="H176" s="24">
        <v>217.23</v>
      </c>
    </row>
    <row r="177" spans="1:8">
      <c r="A177" t="str">
        <f t="shared" si="2"/>
        <v>CE0175</v>
      </c>
      <c r="B177" t="s">
        <v>327</v>
      </c>
      <c r="C177" s="24">
        <v>0</v>
      </c>
      <c r="D177" s="24">
        <v>0</v>
      </c>
      <c r="E177" s="24">
        <v>0</v>
      </c>
      <c r="F177" s="24">
        <v>0</v>
      </c>
      <c r="G177" s="24">
        <v>0</v>
      </c>
      <c r="H177" s="24">
        <v>89.92</v>
      </c>
    </row>
    <row r="178" spans="1:8">
      <c r="A178" t="str">
        <f t="shared" si="2"/>
        <v>CE0176</v>
      </c>
      <c r="B178" t="s">
        <v>328</v>
      </c>
      <c r="C178" s="24">
        <v>0</v>
      </c>
      <c r="D178" s="24">
        <v>0</v>
      </c>
      <c r="E178" s="24">
        <v>0</v>
      </c>
      <c r="F178" s="24">
        <v>0</v>
      </c>
      <c r="G178" s="24">
        <v>0</v>
      </c>
      <c r="H178" s="24">
        <v>104.52</v>
      </c>
    </row>
    <row r="179" spans="1:8">
      <c r="A179" t="str">
        <f t="shared" si="2"/>
        <v>CE0177</v>
      </c>
      <c r="B179" t="s">
        <v>329</v>
      </c>
      <c r="C179" s="24">
        <v>0</v>
      </c>
      <c r="D179" s="24">
        <v>0</v>
      </c>
      <c r="E179" s="24">
        <v>0</v>
      </c>
      <c r="F179" s="24">
        <v>0</v>
      </c>
      <c r="G179" s="24">
        <v>0</v>
      </c>
      <c r="H179" s="24">
        <v>132.21</v>
      </c>
    </row>
    <row r="180" spans="1:8">
      <c r="A180" t="str">
        <f t="shared" si="2"/>
        <v>CE0178</v>
      </c>
      <c r="B180" t="s">
        <v>330</v>
      </c>
      <c r="C180" s="24">
        <v>0</v>
      </c>
      <c r="D180" s="24">
        <v>0</v>
      </c>
      <c r="E180" s="24">
        <v>0</v>
      </c>
      <c r="F180" s="24">
        <v>0</v>
      </c>
      <c r="G180" s="24">
        <v>0</v>
      </c>
      <c r="H180" s="24">
        <v>178.66</v>
      </c>
    </row>
    <row r="181" spans="1:8">
      <c r="A181" t="str">
        <f t="shared" si="2"/>
        <v>CE0179</v>
      </c>
      <c r="B181" t="s">
        <v>331</v>
      </c>
      <c r="C181" s="24">
        <v>0</v>
      </c>
      <c r="D181" s="24">
        <v>0</v>
      </c>
      <c r="E181" s="24">
        <v>0</v>
      </c>
      <c r="F181" s="24">
        <v>0</v>
      </c>
      <c r="G181" s="24">
        <v>0</v>
      </c>
      <c r="H181" s="24">
        <v>186.7</v>
      </c>
    </row>
    <row r="182" spans="1:8">
      <c r="A182" t="str">
        <f t="shared" si="2"/>
        <v>CE0180</v>
      </c>
      <c r="B182" t="s">
        <v>332</v>
      </c>
      <c r="C182" s="24">
        <v>0</v>
      </c>
      <c r="D182" s="24">
        <v>0</v>
      </c>
      <c r="E182" s="24">
        <v>0</v>
      </c>
      <c r="F182" s="24">
        <v>0</v>
      </c>
      <c r="G182" s="24">
        <v>0</v>
      </c>
      <c r="H182" s="24">
        <v>230.47</v>
      </c>
    </row>
    <row r="183" spans="1:8">
      <c r="A183" t="str">
        <f t="shared" si="2"/>
        <v>CE0181</v>
      </c>
      <c r="B183" t="s">
        <v>333</v>
      </c>
      <c r="C183" s="24">
        <v>0</v>
      </c>
      <c r="D183" s="24">
        <v>0</v>
      </c>
      <c r="E183" s="24">
        <v>0</v>
      </c>
      <c r="F183" s="24">
        <v>0</v>
      </c>
      <c r="G183" s="24">
        <v>0</v>
      </c>
      <c r="H183" s="24">
        <v>17.940000000000001</v>
      </c>
    </row>
    <row r="184" spans="1:8">
      <c r="A184" t="str">
        <f t="shared" si="2"/>
        <v>CE0182</v>
      </c>
      <c r="B184" t="s">
        <v>334</v>
      </c>
      <c r="C184" s="24">
        <v>0</v>
      </c>
      <c r="D184" s="24">
        <v>0</v>
      </c>
      <c r="E184" s="24">
        <v>0</v>
      </c>
      <c r="F184" s="24">
        <v>0</v>
      </c>
      <c r="G184" s="24">
        <v>0</v>
      </c>
      <c r="H184" s="24">
        <v>27.52</v>
      </c>
    </row>
    <row r="185" spans="1:8">
      <c r="A185" t="str">
        <f t="shared" si="2"/>
        <v>CE0183</v>
      </c>
      <c r="B185" t="s">
        <v>335</v>
      </c>
      <c r="C185" s="24">
        <v>0</v>
      </c>
      <c r="D185" s="24">
        <v>0</v>
      </c>
      <c r="E185" s="24">
        <v>0</v>
      </c>
      <c r="F185" s="24">
        <v>0</v>
      </c>
      <c r="G185" s="24">
        <v>0</v>
      </c>
      <c r="H185" s="24">
        <v>27.52</v>
      </c>
    </row>
    <row r="186" spans="1:8">
      <c r="A186" t="str">
        <f t="shared" si="2"/>
        <v>CE0184</v>
      </c>
      <c r="B186" t="s">
        <v>336</v>
      </c>
      <c r="C186" s="24">
        <v>0</v>
      </c>
      <c r="D186" s="24">
        <v>0</v>
      </c>
      <c r="E186" s="24">
        <v>0</v>
      </c>
      <c r="F186" s="24">
        <v>0</v>
      </c>
      <c r="G186" s="24">
        <v>0</v>
      </c>
      <c r="H186" s="24">
        <v>27.52</v>
      </c>
    </row>
    <row r="187" spans="1:8">
      <c r="A187" t="str">
        <f t="shared" si="2"/>
        <v>CE0185</v>
      </c>
      <c r="B187" t="s">
        <v>337</v>
      </c>
      <c r="C187" s="24">
        <v>0</v>
      </c>
      <c r="D187" s="24">
        <v>0</v>
      </c>
      <c r="E187" s="24">
        <v>0</v>
      </c>
      <c r="F187" s="24">
        <v>0</v>
      </c>
      <c r="G187" s="24">
        <v>0</v>
      </c>
      <c r="H187" s="24">
        <v>17.940000000000001</v>
      </c>
    </row>
    <row r="188" spans="1:8">
      <c r="A188" t="str">
        <f t="shared" si="2"/>
        <v>CE0186</v>
      </c>
      <c r="B188" t="s">
        <v>338</v>
      </c>
      <c r="C188" s="24">
        <v>0</v>
      </c>
      <c r="D188" s="24">
        <v>0</v>
      </c>
      <c r="E188" s="24">
        <v>0</v>
      </c>
      <c r="F188" s="24">
        <v>0</v>
      </c>
      <c r="G188" s="24">
        <v>0</v>
      </c>
      <c r="H188" s="24">
        <v>4.33</v>
      </c>
    </row>
    <row r="189" spans="1:8">
      <c r="A189" t="str">
        <f t="shared" si="2"/>
        <v>CE0187</v>
      </c>
      <c r="B189" t="s">
        <v>339</v>
      </c>
      <c r="C189" s="24">
        <v>0</v>
      </c>
      <c r="D189" s="24">
        <v>0</v>
      </c>
      <c r="E189" s="24">
        <v>0</v>
      </c>
      <c r="F189" s="24">
        <v>0</v>
      </c>
      <c r="G189" s="24">
        <v>0</v>
      </c>
      <c r="H189" s="24">
        <v>17.940000000000001</v>
      </c>
    </row>
    <row r="190" spans="1:8">
      <c r="A190" t="str">
        <f t="shared" si="2"/>
        <v>CE0188</v>
      </c>
      <c r="B190" t="s">
        <v>340</v>
      </c>
      <c r="C190" s="24">
        <v>0</v>
      </c>
      <c r="D190" s="24">
        <v>0</v>
      </c>
      <c r="E190" s="24">
        <v>0</v>
      </c>
      <c r="F190" s="24">
        <v>0</v>
      </c>
      <c r="G190" s="24">
        <v>0</v>
      </c>
      <c r="H190" s="24">
        <v>113.02</v>
      </c>
    </row>
    <row r="191" spans="1:8">
      <c r="A191" t="str">
        <f t="shared" si="2"/>
        <v>CE0189</v>
      </c>
      <c r="B191" t="s">
        <v>341</v>
      </c>
      <c r="C191" s="24">
        <v>0</v>
      </c>
      <c r="D191" s="24">
        <v>0</v>
      </c>
      <c r="E191" s="24">
        <v>0</v>
      </c>
      <c r="F191" s="24">
        <v>0</v>
      </c>
      <c r="G191" s="24">
        <v>0</v>
      </c>
      <c r="H191" s="24">
        <v>170.59</v>
      </c>
    </row>
    <row r="192" spans="1:8">
      <c r="A192" t="str">
        <f t="shared" si="2"/>
        <v>CE0190</v>
      </c>
      <c r="B192" t="s">
        <v>342</v>
      </c>
      <c r="C192" s="24">
        <v>0</v>
      </c>
      <c r="D192" s="24">
        <v>0</v>
      </c>
      <c r="E192" s="24">
        <v>0</v>
      </c>
      <c r="F192" s="24">
        <v>0</v>
      </c>
      <c r="G192" s="24">
        <v>0</v>
      </c>
      <c r="H192" s="24">
        <v>221.54</v>
      </c>
    </row>
    <row r="193" spans="1:8">
      <c r="A193" t="str">
        <f t="shared" si="2"/>
        <v>CE0191</v>
      </c>
      <c r="B193" t="s">
        <v>343</v>
      </c>
      <c r="C193" s="24">
        <v>0</v>
      </c>
      <c r="D193" s="24">
        <v>0</v>
      </c>
      <c r="E193" s="24">
        <v>0</v>
      </c>
      <c r="F193" s="24">
        <v>0</v>
      </c>
      <c r="G193" s="24">
        <v>0</v>
      </c>
      <c r="H193" s="24">
        <v>279.14999999999998</v>
      </c>
    </row>
    <row r="194" spans="1:8">
      <c r="A194" t="str">
        <f t="shared" ref="A194:A257" si="3">"CE"&amp;TEXT(ROW(B194)-2,"0000")</f>
        <v>CE0192</v>
      </c>
      <c r="B194" t="s">
        <v>344</v>
      </c>
      <c r="C194" s="24">
        <v>0</v>
      </c>
      <c r="D194" s="24">
        <v>0</v>
      </c>
      <c r="E194" s="24">
        <v>0</v>
      </c>
      <c r="F194" s="24">
        <v>0</v>
      </c>
      <c r="G194" s="24">
        <v>0</v>
      </c>
      <c r="H194" s="24">
        <v>369.82</v>
      </c>
    </row>
    <row r="195" spans="1:8">
      <c r="A195" t="str">
        <f t="shared" si="3"/>
        <v>CE0193</v>
      </c>
      <c r="B195" t="s">
        <v>345</v>
      </c>
      <c r="C195" s="24">
        <v>0</v>
      </c>
      <c r="D195" s="24">
        <v>0</v>
      </c>
      <c r="E195" s="24">
        <v>0</v>
      </c>
      <c r="F195" s="24">
        <v>0</v>
      </c>
      <c r="G195" s="24">
        <v>0</v>
      </c>
      <c r="H195" s="24">
        <v>387.69</v>
      </c>
    </row>
    <row r="196" spans="1:8">
      <c r="A196" t="str">
        <f t="shared" si="3"/>
        <v>CE0194</v>
      </c>
      <c r="B196" t="s">
        <v>346</v>
      </c>
      <c r="C196" s="24">
        <v>0</v>
      </c>
      <c r="D196" s="24">
        <v>0</v>
      </c>
      <c r="E196" s="24">
        <v>0</v>
      </c>
      <c r="F196" s="24">
        <v>0</v>
      </c>
      <c r="G196" s="24">
        <v>0</v>
      </c>
      <c r="H196" s="24">
        <v>9.75</v>
      </c>
    </row>
    <row r="197" spans="1:8">
      <c r="A197" t="str">
        <f t="shared" si="3"/>
        <v>CE0195</v>
      </c>
      <c r="B197" t="s">
        <v>347</v>
      </c>
      <c r="C197" s="24">
        <v>0</v>
      </c>
      <c r="D197" s="24">
        <v>0</v>
      </c>
      <c r="E197" s="24">
        <v>0</v>
      </c>
      <c r="F197" s="24">
        <v>0</v>
      </c>
      <c r="G197" s="24">
        <v>0</v>
      </c>
      <c r="H197" s="24">
        <v>11.3</v>
      </c>
    </row>
    <row r="198" spans="1:8">
      <c r="A198" t="str">
        <f t="shared" si="3"/>
        <v>CE0196</v>
      </c>
      <c r="B198" t="s">
        <v>348</v>
      </c>
      <c r="C198" s="24">
        <v>0</v>
      </c>
      <c r="D198" s="24">
        <v>0</v>
      </c>
      <c r="E198" s="24">
        <v>0</v>
      </c>
      <c r="F198" s="24">
        <v>0</v>
      </c>
      <c r="G198" s="24">
        <v>0</v>
      </c>
      <c r="H198" s="24">
        <v>24.7</v>
      </c>
    </row>
    <row r="199" spans="1:8">
      <c r="A199" t="str">
        <f t="shared" si="3"/>
        <v>CE0197</v>
      </c>
      <c r="B199" t="s">
        <v>349</v>
      </c>
      <c r="C199" s="24">
        <v>0</v>
      </c>
      <c r="D199" s="24">
        <v>0</v>
      </c>
      <c r="E199" s="24">
        <v>0</v>
      </c>
      <c r="F199" s="24">
        <v>0</v>
      </c>
      <c r="G199" s="24">
        <v>0</v>
      </c>
      <c r="H199" s="24">
        <v>124.61</v>
      </c>
    </row>
    <row r="200" spans="1:8">
      <c r="A200" t="str">
        <f t="shared" si="3"/>
        <v>CE0198</v>
      </c>
      <c r="B200" t="s">
        <v>350</v>
      </c>
      <c r="C200" s="24">
        <v>0</v>
      </c>
      <c r="D200" s="24">
        <v>0</v>
      </c>
      <c r="E200" s="24">
        <v>0</v>
      </c>
      <c r="F200" s="24">
        <v>0</v>
      </c>
      <c r="G200" s="24">
        <v>0</v>
      </c>
      <c r="H200" s="24">
        <v>6.76</v>
      </c>
    </row>
    <row r="201" spans="1:8">
      <c r="A201" t="str">
        <f t="shared" si="3"/>
        <v>CE0199</v>
      </c>
      <c r="B201" t="s">
        <v>351</v>
      </c>
      <c r="C201" s="24">
        <v>0</v>
      </c>
      <c r="D201" s="24">
        <v>0</v>
      </c>
      <c r="E201" s="24">
        <v>0</v>
      </c>
      <c r="F201" s="24">
        <v>0</v>
      </c>
      <c r="G201" s="24">
        <v>0</v>
      </c>
      <c r="H201" s="24">
        <v>6.76</v>
      </c>
    </row>
    <row r="202" spans="1:8">
      <c r="A202" t="str">
        <f t="shared" si="3"/>
        <v>CE0200</v>
      </c>
      <c r="B202" t="s">
        <v>352</v>
      </c>
      <c r="C202" s="24">
        <v>0</v>
      </c>
      <c r="D202" s="24">
        <v>0</v>
      </c>
      <c r="E202" s="24">
        <v>0</v>
      </c>
      <c r="F202" s="24">
        <v>0</v>
      </c>
      <c r="G202" s="24">
        <v>0</v>
      </c>
      <c r="H202" s="24">
        <v>2.19</v>
      </c>
    </row>
    <row r="203" spans="1:8">
      <c r="A203" t="str">
        <f t="shared" si="3"/>
        <v>CE0201</v>
      </c>
      <c r="B203" t="s">
        <v>353</v>
      </c>
      <c r="C203" s="24">
        <v>0</v>
      </c>
      <c r="D203" s="24">
        <v>0</v>
      </c>
      <c r="E203" s="24">
        <v>0</v>
      </c>
      <c r="F203" s="24">
        <v>0</v>
      </c>
      <c r="G203" s="24">
        <v>0</v>
      </c>
      <c r="H203" s="24">
        <v>2.19</v>
      </c>
    </row>
    <row r="204" spans="1:8">
      <c r="A204" t="str">
        <f t="shared" si="3"/>
        <v>CE0202</v>
      </c>
      <c r="B204" t="s">
        <v>354</v>
      </c>
      <c r="C204" s="24">
        <v>0</v>
      </c>
      <c r="D204" s="24">
        <v>0</v>
      </c>
      <c r="E204" s="24">
        <v>0</v>
      </c>
      <c r="F204" s="24">
        <v>0</v>
      </c>
      <c r="G204" s="24">
        <v>0</v>
      </c>
      <c r="H204" s="24">
        <v>3.15</v>
      </c>
    </row>
    <row r="205" spans="1:8">
      <c r="A205" t="str">
        <f t="shared" si="3"/>
        <v>CE0203</v>
      </c>
      <c r="B205" t="s">
        <v>355</v>
      </c>
      <c r="C205" s="24">
        <v>0</v>
      </c>
      <c r="D205" s="24">
        <v>0</v>
      </c>
      <c r="E205" s="24">
        <v>0</v>
      </c>
      <c r="F205" s="24">
        <v>0</v>
      </c>
      <c r="G205" s="24">
        <v>0</v>
      </c>
      <c r="H205" s="24">
        <v>6.47</v>
      </c>
    </row>
    <row r="206" spans="1:8">
      <c r="A206" t="str">
        <f t="shared" si="3"/>
        <v>CE0204</v>
      </c>
      <c r="B206" t="s">
        <v>356</v>
      </c>
      <c r="C206" s="24">
        <v>0</v>
      </c>
      <c r="D206" s="24">
        <v>0</v>
      </c>
      <c r="E206" s="24">
        <v>0</v>
      </c>
      <c r="F206" s="24">
        <v>0</v>
      </c>
      <c r="G206" s="24">
        <v>0</v>
      </c>
      <c r="H206" s="24">
        <v>11.48</v>
      </c>
    </row>
    <row r="207" spans="1:8">
      <c r="A207" t="str">
        <f t="shared" si="3"/>
        <v>CE0205</v>
      </c>
      <c r="B207" t="s">
        <v>357</v>
      </c>
      <c r="C207" s="24">
        <v>0</v>
      </c>
      <c r="D207" s="24">
        <v>0</v>
      </c>
      <c r="E207" s="24">
        <v>0</v>
      </c>
      <c r="F207" s="24">
        <v>0</v>
      </c>
      <c r="G207" s="24">
        <v>0</v>
      </c>
      <c r="H207" s="24">
        <v>2.14</v>
      </c>
    </row>
    <row r="208" spans="1:8">
      <c r="A208" t="str">
        <f t="shared" si="3"/>
        <v>CE0206</v>
      </c>
      <c r="B208" t="s">
        <v>358</v>
      </c>
      <c r="C208" s="24">
        <v>0</v>
      </c>
      <c r="D208" s="24">
        <v>0</v>
      </c>
      <c r="E208" s="24">
        <v>0</v>
      </c>
      <c r="F208" s="24">
        <v>0</v>
      </c>
      <c r="G208" s="24">
        <v>0</v>
      </c>
      <c r="H208" s="24">
        <v>4.41</v>
      </c>
    </row>
    <row r="209" spans="1:8">
      <c r="A209" t="str">
        <f t="shared" si="3"/>
        <v>CE0207</v>
      </c>
      <c r="B209" t="s">
        <v>359</v>
      </c>
      <c r="C209" s="24">
        <v>0</v>
      </c>
      <c r="D209" s="24">
        <v>0</v>
      </c>
      <c r="E209" s="24">
        <v>0</v>
      </c>
      <c r="F209" s="24">
        <v>0</v>
      </c>
      <c r="G209" s="24">
        <v>0</v>
      </c>
      <c r="H209" s="24">
        <v>4.0199999999999996</v>
      </c>
    </row>
    <row r="210" spans="1:8">
      <c r="A210" t="str">
        <f t="shared" si="3"/>
        <v>CE0208</v>
      </c>
      <c r="B210" t="s">
        <v>360</v>
      </c>
      <c r="C210" s="24">
        <v>0</v>
      </c>
      <c r="D210" s="24">
        <v>0</v>
      </c>
      <c r="E210" s="24">
        <v>0</v>
      </c>
      <c r="F210" s="24">
        <v>0</v>
      </c>
      <c r="G210" s="24">
        <v>0</v>
      </c>
      <c r="H210" s="24">
        <v>6.76</v>
      </c>
    </row>
    <row r="211" spans="1:8">
      <c r="A211" t="str">
        <f t="shared" si="3"/>
        <v>CE0209</v>
      </c>
      <c r="B211" t="s">
        <v>361</v>
      </c>
      <c r="C211" s="24">
        <v>0</v>
      </c>
      <c r="D211" s="24">
        <v>0</v>
      </c>
      <c r="E211" s="24">
        <v>0</v>
      </c>
      <c r="F211" s="24">
        <v>0</v>
      </c>
      <c r="G211" s="24">
        <v>0</v>
      </c>
      <c r="H211" s="24">
        <v>12.73</v>
      </c>
    </row>
    <row r="212" spans="1:8">
      <c r="A212" t="str">
        <f t="shared" si="3"/>
        <v>CE0210</v>
      </c>
      <c r="B212" t="s">
        <v>362</v>
      </c>
      <c r="C212" s="24">
        <v>0</v>
      </c>
      <c r="D212" s="24">
        <v>0</v>
      </c>
      <c r="E212" s="24">
        <v>0</v>
      </c>
      <c r="F212" s="24">
        <v>0</v>
      </c>
      <c r="G212" s="24">
        <v>0</v>
      </c>
      <c r="H212" s="24">
        <v>255.46</v>
      </c>
    </row>
    <row r="213" spans="1:8">
      <c r="A213" t="str">
        <f t="shared" si="3"/>
        <v>CE0211</v>
      </c>
      <c r="B213" t="s">
        <v>363</v>
      </c>
      <c r="C213" s="24">
        <v>0</v>
      </c>
      <c r="D213" s="24">
        <v>0</v>
      </c>
      <c r="E213" s="24">
        <v>0</v>
      </c>
      <c r="F213" s="24">
        <v>0</v>
      </c>
      <c r="G213" s="24">
        <v>0</v>
      </c>
      <c r="H213" s="24">
        <v>26.18</v>
      </c>
    </row>
    <row r="214" spans="1:8">
      <c r="A214" t="str">
        <f t="shared" si="3"/>
        <v>CE0212</v>
      </c>
      <c r="B214" t="s">
        <v>364</v>
      </c>
      <c r="C214" s="24">
        <v>0</v>
      </c>
      <c r="D214" s="24">
        <v>0</v>
      </c>
      <c r="E214" s="24">
        <v>0</v>
      </c>
      <c r="F214" s="24">
        <v>0</v>
      </c>
      <c r="G214" s="24">
        <v>0</v>
      </c>
      <c r="H214" s="24">
        <v>52.94</v>
      </c>
    </row>
    <row r="215" spans="1:8">
      <c r="A215" t="str">
        <f t="shared" si="3"/>
        <v>CE0213</v>
      </c>
      <c r="B215" t="s">
        <v>365</v>
      </c>
      <c r="C215" s="24">
        <v>0</v>
      </c>
      <c r="D215" s="24">
        <v>0</v>
      </c>
      <c r="E215" s="24">
        <v>0</v>
      </c>
      <c r="F215" s="24">
        <v>0</v>
      </c>
      <c r="G215" s="24">
        <v>0</v>
      </c>
      <c r="H215" s="24">
        <v>69.75</v>
      </c>
    </row>
    <row r="216" spans="1:8">
      <c r="A216" t="str">
        <f t="shared" si="3"/>
        <v>CE0214</v>
      </c>
      <c r="B216" t="s">
        <v>366</v>
      </c>
      <c r="C216" s="24">
        <v>0</v>
      </c>
      <c r="D216" s="24">
        <v>0</v>
      </c>
      <c r="E216" s="24">
        <v>0</v>
      </c>
      <c r="F216" s="24">
        <v>0</v>
      </c>
      <c r="G216" s="24">
        <v>0</v>
      </c>
      <c r="H216" s="24">
        <v>4.0199999999999996</v>
      </c>
    </row>
    <row r="217" spans="1:8">
      <c r="A217" t="str">
        <f t="shared" si="3"/>
        <v>CE0215</v>
      </c>
      <c r="B217" t="s">
        <v>367</v>
      </c>
      <c r="C217" s="24">
        <v>0</v>
      </c>
      <c r="D217" s="24">
        <v>0</v>
      </c>
      <c r="E217" s="24">
        <v>0</v>
      </c>
      <c r="F217" s="24">
        <v>0</v>
      </c>
      <c r="G217" s="24">
        <v>0</v>
      </c>
      <c r="H217" s="24">
        <v>6.55</v>
      </c>
    </row>
    <row r="218" spans="1:8">
      <c r="A218" t="str">
        <f t="shared" si="3"/>
        <v>CE0216</v>
      </c>
      <c r="B218" t="s">
        <v>368</v>
      </c>
      <c r="C218" s="24">
        <v>0</v>
      </c>
      <c r="D218" s="24">
        <v>0</v>
      </c>
      <c r="E218" s="24">
        <v>0</v>
      </c>
      <c r="F218" s="24">
        <v>0</v>
      </c>
      <c r="G218" s="24">
        <v>0</v>
      </c>
      <c r="H218" s="24">
        <v>30.88</v>
      </c>
    </row>
    <row r="219" spans="1:8">
      <c r="A219" t="str">
        <f t="shared" si="3"/>
        <v>CE0217</v>
      </c>
      <c r="B219" t="s">
        <v>369</v>
      </c>
      <c r="C219" s="24">
        <v>0</v>
      </c>
      <c r="D219" s="24">
        <v>0</v>
      </c>
      <c r="E219" s="24">
        <v>0</v>
      </c>
      <c r="F219" s="24">
        <v>0</v>
      </c>
      <c r="G219" s="24">
        <v>0</v>
      </c>
      <c r="H219" s="24">
        <v>32.31</v>
      </c>
    </row>
    <row r="220" spans="1:8">
      <c r="A220" t="str">
        <f t="shared" si="3"/>
        <v>CE0218</v>
      </c>
      <c r="B220" t="s">
        <v>370</v>
      </c>
      <c r="C220" s="24">
        <v>0</v>
      </c>
      <c r="D220" s="24">
        <v>0</v>
      </c>
      <c r="E220" s="24">
        <v>0</v>
      </c>
      <c r="F220" s="24">
        <v>0</v>
      </c>
      <c r="G220" s="24">
        <v>0</v>
      </c>
      <c r="H220" s="24">
        <v>32.31</v>
      </c>
    </row>
    <row r="221" spans="1:8">
      <c r="A221" t="str">
        <f t="shared" si="3"/>
        <v>CE0219</v>
      </c>
      <c r="B221" t="s">
        <v>371</v>
      </c>
      <c r="C221" s="24">
        <v>0</v>
      </c>
      <c r="D221" s="24">
        <v>0</v>
      </c>
      <c r="E221" s="24">
        <v>0</v>
      </c>
      <c r="F221" s="24">
        <v>0</v>
      </c>
      <c r="G221" s="24">
        <v>0</v>
      </c>
      <c r="H221" s="24">
        <v>32.31</v>
      </c>
    </row>
    <row r="222" spans="1:8">
      <c r="A222" t="str">
        <f t="shared" si="3"/>
        <v>CE0220</v>
      </c>
      <c r="B222" t="s">
        <v>372</v>
      </c>
      <c r="C222" s="24">
        <v>0</v>
      </c>
      <c r="D222" s="24">
        <v>0</v>
      </c>
      <c r="E222" s="24">
        <v>0</v>
      </c>
      <c r="F222" s="24">
        <v>0</v>
      </c>
      <c r="G222" s="24">
        <v>0</v>
      </c>
      <c r="H222" s="24">
        <v>32.31</v>
      </c>
    </row>
    <row r="223" spans="1:8">
      <c r="A223" t="str">
        <f t="shared" si="3"/>
        <v>CE0221</v>
      </c>
      <c r="B223" t="s">
        <v>373</v>
      </c>
      <c r="C223" s="24">
        <v>0</v>
      </c>
      <c r="D223" s="24">
        <v>0</v>
      </c>
      <c r="E223" s="24">
        <v>0</v>
      </c>
      <c r="F223" s="24">
        <v>0</v>
      </c>
      <c r="G223" s="24">
        <v>0</v>
      </c>
      <c r="H223" s="24">
        <v>32.31</v>
      </c>
    </row>
    <row r="224" spans="1:8">
      <c r="A224" t="str">
        <f t="shared" si="3"/>
        <v>CE0222</v>
      </c>
      <c r="B224" t="s">
        <v>374</v>
      </c>
      <c r="C224" s="24">
        <v>0</v>
      </c>
      <c r="D224" s="24">
        <v>0</v>
      </c>
      <c r="E224" s="24">
        <v>0</v>
      </c>
      <c r="F224" s="24">
        <v>0</v>
      </c>
      <c r="G224" s="24">
        <v>0</v>
      </c>
      <c r="H224" s="24">
        <v>32.31</v>
      </c>
    </row>
    <row r="225" spans="1:8">
      <c r="A225" t="str">
        <f t="shared" si="3"/>
        <v>CE0223</v>
      </c>
      <c r="B225" t="s">
        <v>375</v>
      </c>
      <c r="C225" s="24">
        <v>0</v>
      </c>
      <c r="D225" s="24">
        <v>0</v>
      </c>
      <c r="E225" s="24">
        <v>0</v>
      </c>
      <c r="F225" s="24">
        <v>0</v>
      </c>
      <c r="G225" s="24">
        <v>0</v>
      </c>
      <c r="H225" s="24">
        <v>32.31</v>
      </c>
    </row>
    <row r="226" spans="1:8">
      <c r="A226" t="str">
        <f t="shared" si="3"/>
        <v>CE0224</v>
      </c>
      <c r="B226" t="s">
        <v>376</v>
      </c>
      <c r="C226" s="24">
        <v>0</v>
      </c>
      <c r="D226" s="24">
        <v>0</v>
      </c>
      <c r="E226" s="24">
        <v>0</v>
      </c>
      <c r="F226" s="24">
        <v>0</v>
      </c>
      <c r="G226" s="24">
        <v>0</v>
      </c>
      <c r="H226" s="24">
        <v>36.090000000000003</v>
      </c>
    </row>
    <row r="227" spans="1:8">
      <c r="A227" t="str">
        <f t="shared" si="3"/>
        <v>CE0225</v>
      </c>
      <c r="B227" t="s">
        <v>377</v>
      </c>
      <c r="C227" s="24">
        <v>0</v>
      </c>
      <c r="D227" s="24">
        <v>0</v>
      </c>
      <c r="E227" s="24">
        <v>0</v>
      </c>
      <c r="F227" s="24">
        <v>0</v>
      </c>
      <c r="G227" s="24">
        <v>0</v>
      </c>
      <c r="H227" s="24">
        <v>36.090000000000003</v>
      </c>
    </row>
    <row r="228" spans="1:8">
      <c r="A228" t="str">
        <f t="shared" si="3"/>
        <v>CE0226</v>
      </c>
      <c r="B228" t="s">
        <v>378</v>
      </c>
      <c r="C228" s="24">
        <v>0</v>
      </c>
      <c r="D228" s="24">
        <v>0</v>
      </c>
      <c r="E228" s="24">
        <v>0</v>
      </c>
      <c r="F228" s="24">
        <v>0</v>
      </c>
      <c r="G228" s="24">
        <v>0</v>
      </c>
      <c r="H228" s="24">
        <v>37.6</v>
      </c>
    </row>
    <row r="229" spans="1:8">
      <c r="A229" t="str">
        <f t="shared" si="3"/>
        <v>CE0227</v>
      </c>
      <c r="B229" t="s">
        <v>379</v>
      </c>
      <c r="C229" s="24">
        <v>0</v>
      </c>
      <c r="D229" s="24">
        <v>0</v>
      </c>
      <c r="E229" s="24">
        <v>0</v>
      </c>
      <c r="F229" s="24">
        <v>0</v>
      </c>
      <c r="G229" s="24">
        <v>0</v>
      </c>
      <c r="H229" s="24">
        <v>37.6</v>
      </c>
    </row>
    <row r="230" spans="1:8">
      <c r="A230" t="str">
        <f t="shared" si="3"/>
        <v>CE0228</v>
      </c>
      <c r="B230" t="s">
        <v>380</v>
      </c>
      <c r="C230" s="24">
        <v>0</v>
      </c>
      <c r="D230" s="24">
        <v>0</v>
      </c>
      <c r="E230" s="24">
        <v>0</v>
      </c>
      <c r="F230" s="24">
        <v>0</v>
      </c>
      <c r="G230" s="24">
        <v>0</v>
      </c>
      <c r="H230" s="24">
        <v>40.08</v>
      </c>
    </row>
    <row r="231" spans="1:8">
      <c r="A231" t="str">
        <f t="shared" si="3"/>
        <v>CE0229</v>
      </c>
      <c r="B231" t="s">
        <v>381</v>
      </c>
      <c r="C231" s="24">
        <v>0</v>
      </c>
      <c r="D231" s="24">
        <v>0</v>
      </c>
      <c r="E231" s="24">
        <v>0</v>
      </c>
      <c r="F231" s="24">
        <v>0</v>
      </c>
      <c r="G231" s="24">
        <v>0</v>
      </c>
      <c r="H231" s="24">
        <v>45.8</v>
      </c>
    </row>
    <row r="232" spans="1:8">
      <c r="A232" t="str">
        <f t="shared" si="3"/>
        <v>CE0230</v>
      </c>
      <c r="B232" t="s">
        <v>382</v>
      </c>
      <c r="C232" s="24">
        <v>0</v>
      </c>
      <c r="D232" s="24">
        <v>0</v>
      </c>
      <c r="E232" s="24">
        <v>0</v>
      </c>
      <c r="F232" s="24">
        <v>0</v>
      </c>
      <c r="G232" s="24">
        <v>0</v>
      </c>
      <c r="H232" s="24">
        <v>57.98</v>
      </c>
    </row>
    <row r="233" spans="1:8">
      <c r="A233" t="str">
        <f t="shared" si="3"/>
        <v>CE0231</v>
      </c>
      <c r="B233" t="s">
        <v>383</v>
      </c>
      <c r="C233" s="24">
        <v>0</v>
      </c>
      <c r="D233" s="24">
        <v>0</v>
      </c>
      <c r="E233" s="24">
        <v>0</v>
      </c>
      <c r="F233" s="24">
        <v>0</v>
      </c>
      <c r="G233" s="24">
        <v>0</v>
      </c>
      <c r="H233" s="24">
        <v>92.9</v>
      </c>
    </row>
    <row r="234" spans="1:8">
      <c r="A234" t="str">
        <f t="shared" si="3"/>
        <v>CE0232</v>
      </c>
      <c r="B234" t="s">
        <v>384</v>
      </c>
      <c r="C234" s="24">
        <v>0</v>
      </c>
      <c r="D234" s="24">
        <v>0</v>
      </c>
      <c r="E234" s="24">
        <v>0</v>
      </c>
      <c r="F234" s="24">
        <v>0</v>
      </c>
      <c r="G234" s="24">
        <v>0</v>
      </c>
      <c r="H234" s="24">
        <v>109.87</v>
      </c>
    </row>
    <row r="235" spans="1:8">
      <c r="A235" t="str">
        <f t="shared" si="3"/>
        <v>CE0233</v>
      </c>
      <c r="B235" t="s">
        <v>385</v>
      </c>
      <c r="C235" s="24">
        <v>0</v>
      </c>
      <c r="D235" s="24">
        <v>0</v>
      </c>
      <c r="E235" s="24">
        <v>0</v>
      </c>
      <c r="F235" s="24">
        <v>0</v>
      </c>
      <c r="G235" s="24">
        <v>0</v>
      </c>
      <c r="H235" s="24">
        <v>112.11</v>
      </c>
    </row>
    <row r="236" spans="1:8">
      <c r="A236" t="str">
        <f t="shared" si="3"/>
        <v>CE0234</v>
      </c>
      <c r="B236" t="s">
        <v>386</v>
      </c>
      <c r="C236" s="24">
        <v>0</v>
      </c>
      <c r="D236" s="24">
        <v>0</v>
      </c>
      <c r="E236" s="24">
        <v>0</v>
      </c>
      <c r="F236" s="24">
        <v>0</v>
      </c>
      <c r="G236" s="24">
        <v>0</v>
      </c>
      <c r="H236" s="24">
        <v>204.56</v>
      </c>
    </row>
    <row r="237" spans="1:8">
      <c r="A237" t="str">
        <f t="shared" si="3"/>
        <v>CE0235</v>
      </c>
      <c r="B237" t="s">
        <v>387</v>
      </c>
      <c r="C237" s="24">
        <v>0</v>
      </c>
      <c r="D237" s="24">
        <v>0</v>
      </c>
      <c r="E237" s="24">
        <v>0</v>
      </c>
      <c r="F237" s="24">
        <v>0</v>
      </c>
      <c r="G237" s="24">
        <v>0</v>
      </c>
      <c r="H237" s="24">
        <v>204.56</v>
      </c>
    </row>
    <row r="238" spans="1:8">
      <c r="A238" t="str">
        <f t="shared" si="3"/>
        <v>CE0236</v>
      </c>
      <c r="B238" t="s">
        <v>388</v>
      </c>
      <c r="C238" s="24">
        <v>0</v>
      </c>
      <c r="D238" s="24">
        <v>0</v>
      </c>
      <c r="E238" s="24">
        <v>0</v>
      </c>
      <c r="F238" s="24">
        <v>0</v>
      </c>
      <c r="G238" s="24">
        <v>0</v>
      </c>
      <c r="H238" s="24">
        <v>215.73</v>
      </c>
    </row>
    <row r="239" spans="1:8">
      <c r="A239" t="str">
        <f t="shared" si="3"/>
        <v>CE0237</v>
      </c>
      <c r="B239" t="s">
        <v>389</v>
      </c>
      <c r="C239" s="24">
        <v>0</v>
      </c>
      <c r="D239" s="24">
        <v>0</v>
      </c>
      <c r="E239" s="24">
        <v>0</v>
      </c>
      <c r="F239" s="24">
        <v>0</v>
      </c>
      <c r="G239" s="24">
        <v>0</v>
      </c>
      <c r="H239" s="24">
        <v>22.18</v>
      </c>
    </row>
    <row r="240" spans="1:8">
      <c r="A240" t="str">
        <f t="shared" si="3"/>
        <v>CE0238</v>
      </c>
      <c r="B240" t="s">
        <v>390</v>
      </c>
      <c r="C240" s="24">
        <v>0</v>
      </c>
      <c r="D240" s="24">
        <v>0</v>
      </c>
      <c r="E240" s="24">
        <v>0</v>
      </c>
      <c r="F240" s="24">
        <v>0</v>
      </c>
      <c r="G240" s="24">
        <v>0</v>
      </c>
      <c r="H240" s="24">
        <v>22.18</v>
      </c>
    </row>
    <row r="241" spans="1:8">
      <c r="A241" t="str">
        <f t="shared" si="3"/>
        <v>CE0239</v>
      </c>
      <c r="B241" t="s">
        <v>391</v>
      </c>
      <c r="C241" s="24">
        <v>0</v>
      </c>
      <c r="D241" s="24">
        <v>0</v>
      </c>
      <c r="E241" s="24">
        <v>0</v>
      </c>
      <c r="F241" s="24">
        <v>0</v>
      </c>
      <c r="G241" s="24">
        <v>0</v>
      </c>
      <c r="H241" s="24">
        <v>22.18</v>
      </c>
    </row>
    <row r="242" spans="1:8">
      <c r="A242" t="str">
        <f t="shared" si="3"/>
        <v>CE0240</v>
      </c>
      <c r="B242" t="s">
        <v>392</v>
      </c>
      <c r="C242" s="24">
        <v>0</v>
      </c>
      <c r="D242" s="24">
        <v>0</v>
      </c>
      <c r="E242" s="24">
        <v>0</v>
      </c>
      <c r="F242" s="24">
        <v>0</v>
      </c>
      <c r="G242" s="24">
        <v>0</v>
      </c>
      <c r="H242" s="24">
        <v>22.18</v>
      </c>
    </row>
    <row r="243" spans="1:8">
      <c r="A243" t="str">
        <f t="shared" si="3"/>
        <v>CE0241</v>
      </c>
      <c r="B243" t="s">
        <v>393</v>
      </c>
      <c r="C243" s="24">
        <v>0</v>
      </c>
      <c r="D243" s="24">
        <v>0</v>
      </c>
      <c r="E243" s="24">
        <v>0</v>
      </c>
      <c r="F243" s="24">
        <v>0</v>
      </c>
      <c r="G243" s="24">
        <v>0</v>
      </c>
      <c r="H243" s="24">
        <v>22.18</v>
      </c>
    </row>
    <row r="244" spans="1:8">
      <c r="A244" t="str">
        <f t="shared" si="3"/>
        <v>CE0242</v>
      </c>
      <c r="B244" t="s">
        <v>394</v>
      </c>
      <c r="C244" s="24">
        <v>0</v>
      </c>
      <c r="D244" s="24">
        <v>0</v>
      </c>
      <c r="E244" s="24">
        <v>0</v>
      </c>
      <c r="F244" s="24">
        <v>0</v>
      </c>
      <c r="G244" s="24">
        <v>0</v>
      </c>
      <c r="H244" s="24">
        <v>26.3</v>
      </c>
    </row>
    <row r="245" spans="1:8">
      <c r="A245" t="str">
        <f t="shared" si="3"/>
        <v>CE0243</v>
      </c>
      <c r="B245" t="s">
        <v>395</v>
      </c>
      <c r="C245" s="24">
        <v>0</v>
      </c>
      <c r="D245" s="24">
        <v>0</v>
      </c>
      <c r="E245" s="24">
        <v>0</v>
      </c>
      <c r="F245" s="24">
        <v>0</v>
      </c>
      <c r="G245" s="24">
        <v>0</v>
      </c>
      <c r="H245" s="24">
        <v>26.3</v>
      </c>
    </row>
    <row r="246" spans="1:8">
      <c r="A246" t="str">
        <f t="shared" si="3"/>
        <v>CE0244</v>
      </c>
      <c r="B246" t="s">
        <v>396</v>
      </c>
      <c r="C246" s="24">
        <v>0</v>
      </c>
      <c r="D246" s="24">
        <v>0</v>
      </c>
      <c r="E246" s="24">
        <v>0</v>
      </c>
      <c r="F246" s="24">
        <v>0</v>
      </c>
      <c r="G246" s="24">
        <v>0</v>
      </c>
      <c r="H246" s="24">
        <v>40.5</v>
      </c>
    </row>
    <row r="247" spans="1:8">
      <c r="A247" t="str">
        <f t="shared" si="3"/>
        <v>CE0245</v>
      </c>
      <c r="B247" t="s">
        <v>397</v>
      </c>
      <c r="C247" s="24">
        <v>0</v>
      </c>
      <c r="D247" s="24">
        <v>0</v>
      </c>
      <c r="E247" s="24">
        <v>0</v>
      </c>
      <c r="F247" s="24">
        <v>0</v>
      </c>
      <c r="G247" s="24">
        <v>0</v>
      </c>
      <c r="H247" s="24">
        <v>26.3</v>
      </c>
    </row>
    <row r="248" spans="1:8">
      <c r="A248" t="str">
        <f t="shared" si="3"/>
        <v>CE0246</v>
      </c>
      <c r="B248" t="s">
        <v>398</v>
      </c>
      <c r="C248" s="24">
        <v>0</v>
      </c>
      <c r="D248" s="24">
        <v>0</v>
      </c>
      <c r="E248" s="24">
        <v>0</v>
      </c>
      <c r="F248" s="24">
        <v>0</v>
      </c>
      <c r="G248" s="24">
        <v>0</v>
      </c>
      <c r="H248" s="24">
        <v>65.66</v>
      </c>
    </row>
    <row r="249" spans="1:8">
      <c r="A249" t="str">
        <f t="shared" si="3"/>
        <v>CE0247</v>
      </c>
      <c r="B249" t="s">
        <v>399</v>
      </c>
      <c r="C249" s="24">
        <v>0</v>
      </c>
      <c r="D249" s="24">
        <v>0</v>
      </c>
      <c r="E249" s="24">
        <v>0</v>
      </c>
      <c r="F249" s="24">
        <v>0</v>
      </c>
      <c r="G249" s="24">
        <v>0</v>
      </c>
      <c r="H249" s="24">
        <v>101.39</v>
      </c>
    </row>
    <row r="250" spans="1:8">
      <c r="A250" t="str">
        <f t="shared" si="3"/>
        <v>CE0248</v>
      </c>
      <c r="B250" t="s">
        <v>400</v>
      </c>
      <c r="C250" s="24">
        <v>0</v>
      </c>
      <c r="D250" s="24">
        <v>0</v>
      </c>
      <c r="E250" s="24">
        <v>0</v>
      </c>
      <c r="F250" s="24">
        <v>0</v>
      </c>
      <c r="G250" s="24">
        <v>0</v>
      </c>
      <c r="H250" s="24">
        <v>57.28</v>
      </c>
    </row>
    <row r="251" spans="1:8">
      <c r="A251" t="str">
        <f t="shared" si="3"/>
        <v>CE0249</v>
      </c>
      <c r="B251" t="s">
        <v>401</v>
      </c>
      <c r="C251" s="24">
        <v>0</v>
      </c>
      <c r="D251" s="24">
        <v>0</v>
      </c>
      <c r="E251" s="24">
        <v>0</v>
      </c>
      <c r="F251" s="24">
        <v>0</v>
      </c>
      <c r="G251" s="24">
        <v>0</v>
      </c>
      <c r="H251" s="24">
        <v>78.41</v>
      </c>
    </row>
    <row r="252" spans="1:8">
      <c r="A252" t="str">
        <f t="shared" si="3"/>
        <v>CE0250</v>
      </c>
      <c r="B252" t="s">
        <v>402</v>
      </c>
      <c r="C252" s="24">
        <v>0</v>
      </c>
      <c r="D252" s="24">
        <v>0</v>
      </c>
      <c r="E252" s="24">
        <v>0</v>
      </c>
      <c r="F252" s="24">
        <v>0</v>
      </c>
      <c r="G252" s="24">
        <v>0</v>
      </c>
      <c r="H252" s="24">
        <v>78.41</v>
      </c>
    </row>
    <row r="253" spans="1:8">
      <c r="A253" t="str">
        <f t="shared" si="3"/>
        <v>CE0251</v>
      </c>
      <c r="B253" t="s">
        <v>403</v>
      </c>
      <c r="C253" s="24">
        <v>0</v>
      </c>
      <c r="D253" s="24">
        <v>0</v>
      </c>
      <c r="E253" s="24">
        <v>0</v>
      </c>
      <c r="F253" s="24">
        <v>0</v>
      </c>
      <c r="G253" s="24">
        <v>0</v>
      </c>
      <c r="H253" s="24">
        <v>78.41</v>
      </c>
    </row>
    <row r="254" spans="1:8">
      <c r="A254" t="str">
        <f t="shared" si="3"/>
        <v>CE0252</v>
      </c>
      <c r="B254" t="s">
        <v>404</v>
      </c>
      <c r="C254" s="24">
        <v>0</v>
      </c>
      <c r="D254" s="24">
        <v>0</v>
      </c>
      <c r="E254" s="24">
        <v>0</v>
      </c>
      <c r="F254" s="24">
        <v>0</v>
      </c>
      <c r="G254" s="24">
        <v>0</v>
      </c>
      <c r="H254" s="24">
        <v>121.23</v>
      </c>
    </row>
    <row r="255" spans="1:8">
      <c r="A255" t="str">
        <f t="shared" si="3"/>
        <v>CE0253</v>
      </c>
      <c r="B255" t="s">
        <v>405</v>
      </c>
      <c r="C255" s="24">
        <v>0</v>
      </c>
      <c r="D255" s="24">
        <v>0</v>
      </c>
      <c r="E255" s="24">
        <v>0</v>
      </c>
      <c r="F255" s="24">
        <v>0</v>
      </c>
      <c r="G255" s="24">
        <v>0</v>
      </c>
      <c r="H255" s="24">
        <v>125.95</v>
      </c>
    </row>
    <row r="256" spans="1:8">
      <c r="A256" t="str">
        <f t="shared" si="3"/>
        <v>CE0254</v>
      </c>
      <c r="B256" t="s">
        <v>406</v>
      </c>
      <c r="C256" s="24">
        <v>0</v>
      </c>
      <c r="D256" s="24">
        <v>0</v>
      </c>
      <c r="E256" s="24">
        <v>0</v>
      </c>
      <c r="F256" s="24">
        <v>0</v>
      </c>
      <c r="G256" s="24">
        <v>0</v>
      </c>
      <c r="H256" s="24">
        <v>10.62</v>
      </c>
    </row>
    <row r="257" spans="1:8">
      <c r="A257" t="str">
        <f t="shared" si="3"/>
        <v>CE0255</v>
      </c>
      <c r="B257" t="s">
        <v>407</v>
      </c>
      <c r="C257" s="24">
        <v>0</v>
      </c>
      <c r="D257" s="24">
        <v>0</v>
      </c>
      <c r="E257" s="24">
        <v>0</v>
      </c>
      <c r="F257" s="24">
        <v>0</v>
      </c>
      <c r="G257" s="24">
        <v>0</v>
      </c>
      <c r="H257" s="24">
        <v>40.5</v>
      </c>
    </row>
    <row r="258" spans="1:8">
      <c r="A258" t="str">
        <f t="shared" ref="A258:A321" si="4">"CE"&amp;TEXT(ROW(B258)-2,"0000")</f>
        <v>CE0256</v>
      </c>
      <c r="B258" t="s">
        <v>408</v>
      </c>
      <c r="C258" s="24">
        <v>0</v>
      </c>
      <c r="D258" s="24">
        <v>0</v>
      </c>
      <c r="E258" s="24">
        <v>0</v>
      </c>
      <c r="F258" s="24">
        <v>0</v>
      </c>
      <c r="G258" s="24">
        <v>0</v>
      </c>
      <c r="H258" s="24">
        <v>20.67</v>
      </c>
    </row>
    <row r="259" spans="1:8">
      <c r="A259" t="str">
        <f t="shared" si="4"/>
        <v>CE0257</v>
      </c>
      <c r="B259" t="s">
        <v>409</v>
      </c>
      <c r="C259" s="24">
        <v>0</v>
      </c>
      <c r="D259" s="24">
        <v>0</v>
      </c>
      <c r="E259" s="24">
        <v>0</v>
      </c>
      <c r="F259" s="24">
        <v>0</v>
      </c>
      <c r="G259" s="24">
        <v>0</v>
      </c>
      <c r="H259" s="24">
        <v>3.19</v>
      </c>
    </row>
    <row r="260" spans="1:8">
      <c r="A260" t="str">
        <f t="shared" si="4"/>
        <v>CE0258</v>
      </c>
      <c r="B260" t="s">
        <v>410</v>
      </c>
      <c r="C260" s="24">
        <v>0</v>
      </c>
      <c r="D260" s="24">
        <v>0</v>
      </c>
      <c r="E260" s="24">
        <v>0</v>
      </c>
      <c r="F260" s="24">
        <v>0</v>
      </c>
      <c r="G260" s="24">
        <v>0</v>
      </c>
      <c r="H260" s="24">
        <v>57.98</v>
      </c>
    </row>
    <row r="261" spans="1:8">
      <c r="A261" t="str">
        <f t="shared" si="4"/>
        <v>CE0259</v>
      </c>
      <c r="B261" t="s">
        <v>411</v>
      </c>
      <c r="C261" s="24">
        <v>0</v>
      </c>
      <c r="D261" s="24">
        <v>0</v>
      </c>
      <c r="E261" s="24">
        <v>0</v>
      </c>
      <c r="F261" s="24">
        <v>0</v>
      </c>
      <c r="G261" s="24">
        <v>0</v>
      </c>
      <c r="H261" s="24">
        <v>46.39</v>
      </c>
    </row>
    <row r="262" spans="1:8">
      <c r="A262" t="str">
        <f t="shared" si="4"/>
        <v>CE0260</v>
      </c>
      <c r="B262" t="s">
        <v>412</v>
      </c>
      <c r="C262" s="24">
        <v>0</v>
      </c>
      <c r="D262" s="24">
        <v>0</v>
      </c>
      <c r="E262" s="24">
        <v>0</v>
      </c>
      <c r="F262" s="24">
        <v>0</v>
      </c>
      <c r="G262" s="24">
        <v>0</v>
      </c>
      <c r="H262" s="24">
        <v>69.97</v>
      </c>
    </row>
    <row r="263" spans="1:8">
      <c r="A263" t="str">
        <f t="shared" si="4"/>
        <v>CE0261</v>
      </c>
      <c r="B263" t="s">
        <v>413</v>
      </c>
      <c r="C263" s="24">
        <v>0</v>
      </c>
      <c r="D263" s="24">
        <v>0</v>
      </c>
      <c r="E263" s="24">
        <v>0</v>
      </c>
      <c r="F263" s="24">
        <v>0</v>
      </c>
      <c r="G263" s="24">
        <v>0</v>
      </c>
      <c r="H263" s="24">
        <v>141.03</v>
      </c>
    </row>
    <row r="264" spans="1:8">
      <c r="A264" t="str">
        <f t="shared" si="4"/>
        <v>CE0262</v>
      </c>
      <c r="B264" t="s">
        <v>414</v>
      </c>
      <c r="C264" s="24">
        <v>0</v>
      </c>
      <c r="D264" s="24">
        <v>0</v>
      </c>
      <c r="E264" s="24">
        <v>0</v>
      </c>
      <c r="F264" s="24">
        <v>0</v>
      </c>
      <c r="G264" s="24">
        <v>0</v>
      </c>
      <c r="H264" s="24">
        <v>141.03</v>
      </c>
    </row>
    <row r="265" spans="1:8">
      <c r="A265" t="str">
        <f t="shared" si="4"/>
        <v>CE0263</v>
      </c>
      <c r="B265" t="s">
        <v>415</v>
      </c>
      <c r="C265" s="24">
        <v>0</v>
      </c>
      <c r="D265" s="24">
        <v>0</v>
      </c>
      <c r="E265" s="24">
        <v>0</v>
      </c>
      <c r="F265" s="24">
        <v>0</v>
      </c>
      <c r="G265" s="24">
        <v>0</v>
      </c>
      <c r="H265" s="24">
        <v>10.050000000000001</v>
      </c>
    </row>
    <row r="266" spans="1:8">
      <c r="A266" t="str">
        <f t="shared" si="4"/>
        <v>CE0264</v>
      </c>
      <c r="B266" t="s">
        <v>416</v>
      </c>
      <c r="C266" s="24">
        <v>0</v>
      </c>
      <c r="D266" s="24">
        <v>0</v>
      </c>
      <c r="E266" s="24">
        <v>0</v>
      </c>
      <c r="F266" s="24">
        <v>0</v>
      </c>
      <c r="G266" s="24">
        <v>0</v>
      </c>
      <c r="H266" s="24">
        <v>8.51</v>
      </c>
    </row>
    <row r="267" spans="1:8">
      <c r="A267" t="str">
        <f t="shared" si="4"/>
        <v>CE0265</v>
      </c>
      <c r="B267" t="s">
        <v>417</v>
      </c>
      <c r="C267" s="24">
        <v>0</v>
      </c>
      <c r="D267" s="24">
        <v>0</v>
      </c>
      <c r="E267" s="24">
        <v>0</v>
      </c>
      <c r="F267" s="24">
        <v>0</v>
      </c>
      <c r="G267" s="24">
        <v>0</v>
      </c>
      <c r="H267" s="24">
        <v>20.39</v>
      </c>
    </row>
    <row r="268" spans="1:8">
      <c r="A268" t="str">
        <f t="shared" si="4"/>
        <v>CE0266</v>
      </c>
      <c r="B268" t="s">
        <v>418</v>
      </c>
      <c r="C268" s="24">
        <v>0</v>
      </c>
      <c r="D268" s="24">
        <v>0</v>
      </c>
      <c r="E268" s="24">
        <v>0</v>
      </c>
      <c r="F268" s="24">
        <v>0</v>
      </c>
      <c r="G268" s="24">
        <v>0</v>
      </c>
      <c r="H268" s="24">
        <v>28</v>
      </c>
    </row>
    <row r="269" spans="1:8">
      <c r="A269" t="str">
        <f t="shared" si="4"/>
        <v>CE0267</v>
      </c>
      <c r="B269" t="s">
        <v>419</v>
      </c>
      <c r="C269" s="24">
        <v>0</v>
      </c>
      <c r="D269" s="24">
        <v>0</v>
      </c>
      <c r="E269" s="24">
        <v>0</v>
      </c>
      <c r="F269" s="24">
        <v>0</v>
      </c>
      <c r="G269" s="24">
        <v>0</v>
      </c>
      <c r="H269" s="24">
        <v>2.1</v>
      </c>
    </row>
    <row r="270" spans="1:8">
      <c r="A270" t="str">
        <f t="shared" si="4"/>
        <v>CE0268</v>
      </c>
      <c r="B270" t="s">
        <v>420</v>
      </c>
      <c r="C270" s="24">
        <v>0</v>
      </c>
      <c r="D270" s="24">
        <v>0</v>
      </c>
      <c r="E270" s="24">
        <v>0</v>
      </c>
      <c r="F270" s="24">
        <v>0</v>
      </c>
      <c r="G270" s="24">
        <v>0</v>
      </c>
      <c r="H270" s="24">
        <v>2.1</v>
      </c>
    </row>
    <row r="271" spans="1:8">
      <c r="A271" t="str">
        <f t="shared" si="4"/>
        <v>CE0269</v>
      </c>
      <c r="B271" t="s">
        <v>421</v>
      </c>
      <c r="C271" s="24">
        <v>0</v>
      </c>
      <c r="D271" s="24">
        <v>0</v>
      </c>
      <c r="E271" s="24">
        <v>0</v>
      </c>
      <c r="F271" s="24">
        <v>0</v>
      </c>
      <c r="G271" s="24">
        <v>0</v>
      </c>
      <c r="H271" s="24">
        <v>2.1</v>
      </c>
    </row>
    <row r="272" spans="1:8">
      <c r="A272" t="str">
        <f t="shared" si="4"/>
        <v>CE0270</v>
      </c>
      <c r="B272" t="s">
        <v>422</v>
      </c>
      <c r="C272" s="24">
        <v>0</v>
      </c>
      <c r="D272" s="24">
        <v>0</v>
      </c>
      <c r="E272" s="24">
        <v>0</v>
      </c>
      <c r="F272" s="24">
        <v>0</v>
      </c>
      <c r="G272" s="24">
        <v>0</v>
      </c>
      <c r="H272" s="24">
        <v>2.1</v>
      </c>
    </row>
    <row r="273" spans="1:8">
      <c r="A273" t="str">
        <f t="shared" si="4"/>
        <v>CE0271</v>
      </c>
      <c r="B273" t="s">
        <v>423</v>
      </c>
      <c r="C273" s="24">
        <v>0</v>
      </c>
      <c r="D273" s="24">
        <v>0</v>
      </c>
      <c r="E273" s="24">
        <v>0</v>
      </c>
      <c r="F273" s="24">
        <v>0</v>
      </c>
      <c r="G273" s="24">
        <v>0</v>
      </c>
      <c r="H273" s="24">
        <v>2.1</v>
      </c>
    </row>
    <row r="274" spans="1:8">
      <c r="A274" t="str">
        <f t="shared" si="4"/>
        <v>CE0272</v>
      </c>
      <c r="B274" t="s">
        <v>424</v>
      </c>
      <c r="C274" s="24">
        <v>0</v>
      </c>
      <c r="D274" s="24">
        <v>0</v>
      </c>
      <c r="E274" s="24">
        <v>0</v>
      </c>
      <c r="F274" s="24">
        <v>0</v>
      </c>
      <c r="G274" s="24">
        <v>0</v>
      </c>
      <c r="H274" s="24">
        <v>3.75</v>
      </c>
    </row>
    <row r="275" spans="1:8">
      <c r="A275" t="str">
        <f t="shared" si="4"/>
        <v>CE0273</v>
      </c>
      <c r="B275" t="s">
        <v>425</v>
      </c>
      <c r="C275" s="24">
        <v>0</v>
      </c>
      <c r="D275" s="24">
        <v>0</v>
      </c>
      <c r="E275" s="24">
        <v>0</v>
      </c>
      <c r="F275" s="24">
        <v>0</v>
      </c>
      <c r="G275" s="24">
        <v>0</v>
      </c>
      <c r="H275" s="24">
        <v>3.75</v>
      </c>
    </row>
    <row r="276" spans="1:8">
      <c r="A276" t="str">
        <f t="shared" si="4"/>
        <v>CE0274</v>
      </c>
      <c r="B276" t="s">
        <v>426</v>
      </c>
      <c r="C276" s="24">
        <v>0</v>
      </c>
      <c r="D276" s="24">
        <v>0</v>
      </c>
      <c r="E276" s="24">
        <v>0</v>
      </c>
      <c r="F276" s="24">
        <v>0</v>
      </c>
      <c r="G276" s="24">
        <v>0</v>
      </c>
      <c r="H276" s="24">
        <v>3.75</v>
      </c>
    </row>
    <row r="277" spans="1:8">
      <c r="A277" t="str">
        <f t="shared" si="4"/>
        <v>CE0275</v>
      </c>
      <c r="B277" t="s">
        <v>427</v>
      </c>
      <c r="C277" s="24">
        <v>0</v>
      </c>
      <c r="D277" s="24">
        <v>0</v>
      </c>
      <c r="E277" s="24">
        <v>0</v>
      </c>
      <c r="F277" s="24">
        <v>0</v>
      </c>
      <c r="G277" s="24">
        <v>0</v>
      </c>
      <c r="H277" s="24">
        <v>3.75</v>
      </c>
    </row>
    <row r="278" spans="1:8">
      <c r="A278" t="str">
        <f t="shared" si="4"/>
        <v>CE0276</v>
      </c>
      <c r="B278" t="s">
        <v>428</v>
      </c>
      <c r="C278" s="24">
        <v>0</v>
      </c>
      <c r="D278" s="24">
        <v>0</v>
      </c>
      <c r="E278" s="24">
        <v>0</v>
      </c>
      <c r="F278" s="24">
        <v>0</v>
      </c>
      <c r="G278" s="24">
        <v>0</v>
      </c>
      <c r="H278" s="24">
        <v>3.75</v>
      </c>
    </row>
    <row r="279" spans="1:8">
      <c r="A279" t="str">
        <f t="shared" si="4"/>
        <v>CE0277</v>
      </c>
      <c r="B279" t="s">
        <v>429</v>
      </c>
      <c r="C279" s="24">
        <v>0</v>
      </c>
      <c r="D279" s="24">
        <v>0</v>
      </c>
      <c r="E279" s="24">
        <v>0</v>
      </c>
      <c r="F279" s="24">
        <v>0</v>
      </c>
      <c r="G279" s="24">
        <v>0</v>
      </c>
      <c r="H279" s="24">
        <v>3.5</v>
      </c>
    </row>
    <row r="280" spans="1:8">
      <c r="A280" t="str">
        <f t="shared" si="4"/>
        <v>CE0278</v>
      </c>
      <c r="B280" t="s">
        <v>430</v>
      </c>
      <c r="C280" s="24">
        <v>0</v>
      </c>
      <c r="D280" s="24">
        <v>0</v>
      </c>
      <c r="E280" s="24">
        <v>0</v>
      </c>
      <c r="F280" s="24">
        <v>0</v>
      </c>
      <c r="G280" s="24">
        <v>0</v>
      </c>
      <c r="H280" s="24">
        <v>3.5</v>
      </c>
    </row>
    <row r="281" spans="1:8">
      <c r="A281" t="str">
        <f t="shared" si="4"/>
        <v>CE0279</v>
      </c>
      <c r="B281" t="s">
        <v>431</v>
      </c>
      <c r="C281" s="24">
        <v>0</v>
      </c>
      <c r="D281" s="24">
        <v>0</v>
      </c>
      <c r="E281" s="24">
        <v>0</v>
      </c>
      <c r="F281" s="24">
        <v>0</v>
      </c>
      <c r="G281" s="24">
        <v>0</v>
      </c>
      <c r="H281" s="24">
        <v>3.5</v>
      </c>
    </row>
    <row r="282" spans="1:8">
      <c r="A282" t="str">
        <f t="shared" si="4"/>
        <v>CE0280</v>
      </c>
      <c r="B282" t="s">
        <v>432</v>
      </c>
      <c r="C282" s="24">
        <v>0</v>
      </c>
      <c r="D282" s="24">
        <v>0</v>
      </c>
      <c r="E282" s="24">
        <v>0</v>
      </c>
      <c r="F282" s="24">
        <v>0</v>
      </c>
      <c r="G282" s="24">
        <v>0</v>
      </c>
      <c r="H282" s="24">
        <v>3.5</v>
      </c>
    </row>
    <row r="283" spans="1:8">
      <c r="A283" t="str">
        <f t="shared" si="4"/>
        <v>CE0281</v>
      </c>
      <c r="B283" t="s">
        <v>433</v>
      </c>
      <c r="C283" s="24">
        <v>0</v>
      </c>
      <c r="D283" s="24">
        <v>0</v>
      </c>
      <c r="E283" s="24">
        <v>0</v>
      </c>
      <c r="F283" s="24">
        <v>0</v>
      </c>
      <c r="G283" s="24">
        <v>0</v>
      </c>
      <c r="H283" s="24">
        <v>3.5</v>
      </c>
    </row>
    <row r="284" spans="1:8">
      <c r="A284" t="str">
        <f t="shared" si="4"/>
        <v>CE0282</v>
      </c>
      <c r="B284" t="s">
        <v>434</v>
      </c>
      <c r="C284" s="24">
        <v>0</v>
      </c>
      <c r="D284" s="24">
        <v>0</v>
      </c>
      <c r="E284" s="24">
        <v>0</v>
      </c>
      <c r="F284" s="24">
        <v>0</v>
      </c>
      <c r="G284" s="24">
        <v>0</v>
      </c>
      <c r="H284" s="24">
        <v>3.75</v>
      </c>
    </row>
    <row r="285" spans="1:8">
      <c r="A285" t="str">
        <f t="shared" si="4"/>
        <v>CE0283</v>
      </c>
      <c r="B285" t="s">
        <v>435</v>
      </c>
      <c r="C285" s="24">
        <v>0</v>
      </c>
      <c r="D285" s="24">
        <v>0</v>
      </c>
      <c r="E285" s="24">
        <v>0</v>
      </c>
      <c r="F285" s="24">
        <v>0</v>
      </c>
      <c r="G285" s="24">
        <v>0</v>
      </c>
      <c r="H285" s="24">
        <v>3.75</v>
      </c>
    </row>
    <row r="286" spans="1:8">
      <c r="A286" t="str">
        <f t="shared" si="4"/>
        <v>CE0284</v>
      </c>
      <c r="B286" t="s">
        <v>436</v>
      </c>
      <c r="C286" s="24">
        <v>0</v>
      </c>
      <c r="D286" s="24">
        <v>0</v>
      </c>
      <c r="E286" s="24">
        <v>0</v>
      </c>
      <c r="F286" s="24">
        <v>0</v>
      </c>
      <c r="G286" s="24">
        <v>0</v>
      </c>
      <c r="H286" s="24">
        <v>3.75</v>
      </c>
    </row>
    <row r="287" spans="1:8">
      <c r="A287" t="str">
        <f t="shared" si="4"/>
        <v>CE0285</v>
      </c>
      <c r="B287" t="s">
        <v>437</v>
      </c>
      <c r="C287" s="24">
        <v>0</v>
      </c>
      <c r="D287" s="24">
        <v>0</v>
      </c>
      <c r="E287" s="24">
        <v>0</v>
      </c>
      <c r="F287" s="24">
        <v>0</v>
      </c>
      <c r="G287" s="24">
        <v>0</v>
      </c>
      <c r="H287" s="24">
        <v>3.75</v>
      </c>
    </row>
    <row r="288" spans="1:8">
      <c r="A288" t="str">
        <f t="shared" si="4"/>
        <v>CE0286</v>
      </c>
      <c r="B288" t="s">
        <v>438</v>
      </c>
      <c r="C288" s="24">
        <v>0</v>
      </c>
      <c r="D288" s="24">
        <v>0</v>
      </c>
      <c r="E288" s="24">
        <v>0</v>
      </c>
      <c r="F288" s="24">
        <v>0</v>
      </c>
      <c r="G288" s="24">
        <v>0</v>
      </c>
      <c r="H288" s="24">
        <v>3.75</v>
      </c>
    </row>
    <row r="289" spans="1:8">
      <c r="A289" t="str">
        <f t="shared" si="4"/>
        <v>CE0287</v>
      </c>
      <c r="B289" t="s">
        <v>439</v>
      </c>
      <c r="C289" s="24">
        <v>0</v>
      </c>
      <c r="D289" s="24">
        <v>0</v>
      </c>
      <c r="E289" s="24">
        <v>0</v>
      </c>
      <c r="F289" s="24">
        <v>0</v>
      </c>
      <c r="G289" s="24">
        <v>0</v>
      </c>
      <c r="H289" s="24">
        <v>3.75</v>
      </c>
    </row>
    <row r="290" spans="1:8">
      <c r="A290" t="str">
        <f t="shared" si="4"/>
        <v>CE0288</v>
      </c>
      <c r="B290" t="s">
        <v>440</v>
      </c>
      <c r="C290" s="24">
        <v>0</v>
      </c>
      <c r="D290" s="24">
        <v>0</v>
      </c>
      <c r="E290" s="24">
        <v>0</v>
      </c>
      <c r="F290" s="24">
        <v>0</v>
      </c>
      <c r="G290" s="24">
        <v>0</v>
      </c>
      <c r="H290" s="24">
        <v>2.9</v>
      </c>
    </row>
    <row r="291" spans="1:8">
      <c r="A291" t="str">
        <f t="shared" si="4"/>
        <v>CE0289</v>
      </c>
      <c r="B291" t="s">
        <v>441</v>
      </c>
      <c r="C291" s="24">
        <v>0</v>
      </c>
      <c r="D291" s="24">
        <v>0</v>
      </c>
      <c r="E291" s="24">
        <v>0</v>
      </c>
      <c r="F291" s="24">
        <v>0</v>
      </c>
      <c r="G291" s="24">
        <v>0</v>
      </c>
      <c r="H291" s="24">
        <v>2.9</v>
      </c>
    </row>
    <row r="292" spans="1:8">
      <c r="A292" t="str">
        <f t="shared" si="4"/>
        <v>CE0290</v>
      </c>
      <c r="B292" t="s">
        <v>442</v>
      </c>
      <c r="C292" s="24">
        <v>0</v>
      </c>
      <c r="D292" s="24">
        <v>0</v>
      </c>
      <c r="E292" s="24">
        <v>0</v>
      </c>
      <c r="F292" s="24">
        <v>0</v>
      </c>
      <c r="G292" s="24">
        <v>0</v>
      </c>
      <c r="H292" s="24">
        <v>2.9</v>
      </c>
    </row>
    <row r="293" spans="1:8">
      <c r="A293" t="str">
        <f t="shared" si="4"/>
        <v>CE0291</v>
      </c>
      <c r="B293" t="s">
        <v>443</v>
      </c>
      <c r="C293" s="24">
        <v>0</v>
      </c>
      <c r="D293" s="24">
        <v>0</v>
      </c>
      <c r="E293" s="24">
        <v>0</v>
      </c>
      <c r="F293" s="24">
        <v>0</v>
      </c>
      <c r="G293" s="24">
        <v>0</v>
      </c>
      <c r="H293" s="24">
        <v>2.9</v>
      </c>
    </row>
    <row r="294" spans="1:8">
      <c r="A294" t="str">
        <f t="shared" si="4"/>
        <v>CE0292</v>
      </c>
      <c r="B294" t="s">
        <v>444</v>
      </c>
      <c r="C294" s="24">
        <v>0</v>
      </c>
      <c r="D294" s="24">
        <v>0</v>
      </c>
      <c r="E294" s="24">
        <v>0</v>
      </c>
      <c r="F294" s="24">
        <v>0</v>
      </c>
      <c r="G294" s="24">
        <v>0</v>
      </c>
      <c r="H294" s="24">
        <v>2.9</v>
      </c>
    </row>
    <row r="295" spans="1:8">
      <c r="A295" t="str">
        <f t="shared" si="4"/>
        <v>CE0293</v>
      </c>
      <c r="B295" t="s">
        <v>445</v>
      </c>
      <c r="C295" s="24">
        <v>0</v>
      </c>
      <c r="D295" s="24">
        <v>0</v>
      </c>
      <c r="E295" s="24">
        <v>0</v>
      </c>
      <c r="F295" s="24">
        <v>0</v>
      </c>
      <c r="G295" s="24">
        <v>0</v>
      </c>
      <c r="H295" s="24">
        <v>2.9</v>
      </c>
    </row>
    <row r="296" spans="1:8">
      <c r="A296" t="str">
        <f t="shared" si="4"/>
        <v>CE0294</v>
      </c>
      <c r="B296" t="s">
        <v>446</v>
      </c>
      <c r="C296" s="24">
        <v>0</v>
      </c>
      <c r="D296" s="24">
        <v>0</v>
      </c>
      <c r="E296" s="24">
        <v>0</v>
      </c>
      <c r="F296" s="24">
        <v>0</v>
      </c>
      <c r="G296" s="24">
        <v>0</v>
      </c>
      <c r="H296" s="24">
        <v>5.67</v>
      </c>
    </row>
    <row r="297" spans="1:8">
      <c r="A297" t="str">
        <f t="shared" si="4"/>
        <v>CE0295</v>
      </c>
      <c r="B297" t="s">
        <v>447</v>
      </c>
      <c r="C297" s="24">
        <v>0</v>
      </c>
      <c r="D297" s="24">
        <v>0</v>
      </c>
      <c r="E297" s="24">
        <v>0</v>
      </c>
      <c r="F297" s="24">
        <v>0</v>
      </c>
      <c r="G297" s="24">
        <v>0</v>
      </c>
      <c r="H297" s="24">
        <v>5.67</v>
      </c>
    </row>
    <row r="298" spans="1:8">
      <c r="A298" t="str">
        <f t="shared" si="4"/>
        <v>CE0296</v>
      </c>
      <c r="B298" t="s">
        <v>448</v>
      </c>
      <c r="C298" s="24">
        <v>0</v>
      </c>
      <c r="D298" s="24">
        <v>0</v>
      </c>
      <c r="E298" s="24">
        <v>0</v>
      </c>
      <c r="F298" s="24">
        <v>0</v>
      </c>
      <c r="G298" s="24">
        <v>0</v>
      </c>
      <c r="H298" s="24">
        <v>5.67</v>
      </c>
    </row>
    <row r="299" spans="1:8">
      <c r="A299" t="str">
        <f t="shared" si="4"/>
        <v>CE0297</v>
      </c>
      <c r="B299" t="s">
        <v>449</v>
      </c>
      <c r="C299" s="24">
        <v>0</v>
      </c>
      <c r="D299" s="24">
        <v>0</v>
      </c>
      <c r="E299" s="24">
        <v>0</v>
      </c>
      <c r="F299" s="24">
        <v>0</v>
      </c>
      <c r="G299" s="24">
        <v>0</v>
      </c>
      <c r="H299" s="24">
        <v>10.71</v>
      </c>
    </row>
    <row r="300" spans="1:8">
      <c r="A300" t="str">
        <f t="shared" si="4"/>
        <v>CE0298</v>
      </c>
      <c r="B300" t="s">
        <v>450</v>
      </c>
      <c r="C300" s="24">
        <v>0</v>
      </c>
      <c r="D300" s="24">
        <v>0</v>
      </c>
      <c r="E300" s="24">
        <v>0</v>
      </c>
      <c r="F300" s="24">
        <v>0</v>
      </c>
      <c r="G300" s="24">
        <v>0</v>
      </c>
      <c r="H300" s="24">
        <v>10.71</v>
      </c>
    </row>
    <row r="301" spans="1:8">
      <c r="A301" t="str">
        <f t="shared" si="4"/>
        <v>CE0299</v>
      </c>
      <c r="B301" t="s">
        <v>451</v>
      </c>
      <c r="C301" s="24">
        <v>0</v>
      </c>
      <c r="D301" s="24">
        <v>0</v>
      </c>
      <c r="E301" s="24">
        <v>0</v>
      </c>
      <c r="F301" s="24">
        <v>0</v>
      </c>
      <c r="G301" s="24">
        <v>0</v>
      </c>
      <c r="H301" s="24">
        <v>10.71</v>
      </c>
    </row>
    <row r="302" spans="1:8">
      <c r="A302" t="str">
        <f t="shared" si="4"/>
        <v>CE0300</v>
      </c>
      <c r="B302" t="s">
        <v>452</v>
      </c>
      <c r="C302" s="24">
        <v>0</v>
      </c>
      <c r="D302" s="24">
        <v>0</v>
      </c>
      <c r="E302" s="24">
        <v>0</v>
      </c>
      <c r="F302" s="24">
        <v>0</v>
      </c>
      <c r="G302" s="24">
        <v>0</v>
      </c>
      <c r="H302" s="24">
        <v>10.71</v>
      </c>
    </row>
    <row r="303" spans="1:8">
      <c r="A303" t="str">
        <f t="shared" si="4"/>
        <v>CE0301</v>
      </c>
      <c r="B303" t="s">
        <v>453</v>
      </c>
      <c r="C303" s="24">
        <v>0</v>
      </c>
      <c r="D303" s="24">
        <v>0</v>
      </c>
      <c r="E303" s="24">
        <v>0</v>
      </c>
      <c r="F303" s="24">
        <v>0</v>
      </c>
      <c r="G303" s="24">
        <v>0</v>
      </c>
      <c r="H303" s="24">
        <v>10.71</v>
      </c>
    </row>
    <row r="304" spans="1:8">
      <c r="A304" t="str">
        <f t="shared" si="4"/>
        <v>CE0302</v>
      </c>
      <c r="B304" t="s">
        <v>454</v>
      </c>
      <c r="C304" s="24">
        <v>0</v>
      </c>
      <c r="D304" s="24">
        <v>0</v>
      </c>
      <c r="E304" s="24">
        <v>0</v>
      </c>
      <c r="F304" s="24">
        <v>0</v>
      </c>
      <c r="G304" s="24">
        <v>0</v>
      </c>
      <c r="H304" s="24">
        <v>5.67</v>
      </c>
    </row>
    <row r="305" spans="1:8">
      <c r="A305" t="str">
        <f t="shared" si="4"/>
        <v>CE0303</v>
      </c>
      <c r="B305" t="s">
        <v>455</v>
      </c>
      <c r="C305" s="24">
        <v>0</v>
      </c>
      <c r="D305" s="24">
        <v>0</v>
      </c>
      <c r="E305" s="24">
        <v>0</v>
      </c>
      <c r="F305" s="24">
        <v>0</v>
      </c>
      <c r="G305" s="24">
        <v>0</v>
      </c>
      <c r="H305" s="24">
        <v>5.67</v>
      </c>
    </row>
    <row r="306" spans="1:8">
      <c r="A306" t="str">
        <f t="shared" si="4"/>
        <v>CE0304</v>
      </c>
      <c r="B306" t="s">
        <v>456</v>
      </c>
      <c r="C306" s="24">
        <v>0</v>
      </c>
      <c r="D306" s="24">
        <v>0</v>
      </c>
      <c r="E306" s="24">
        <v>0</v>
      </c>
      <c r="F306" s="24">
        <v>0</v>
      </c>
      <c r="G306" s="24">
        <v>0</v>
      </c>
      <c r="H306" s="24">
        <v>5.67</v>
      </c>
    </row>
    <row r="307" spans="1:8">
      <c r="A307" t="str">
        <f t="shared" si="4"/>
        <v>CE0305</v>
      </c>
      <c r="B307" t="s">
        <v>457</v>
      </c>
      <c r="C307" s="24">
        <v>0</v>
      </c>
      <c r="D307" s="24">
        <v>0</v>
      </c>
      <c r="E307" s="24">
        <v>0</v>
      </c>
      <c r="F307" s="24">
        <v>0</v>
      </c>
      <c r="G307" s="24">
        <v>0</v>
      </c>
      <c r="H307" s="24">
        <v>5.67</v>
      </c>
    </row>
    <row r="308" spans="1:8">
      <c r="A308" t="str">
        <f t="shared" si="4"/>
        <v>CE0306</v>
      </c>
      <c r="B308" t="s">
        <v>458</v>
      </c>
      <c r="C308" s="24">
        <v>0</v>
      </c>
      <c r="D308" s="24">
        <v>0</v>
      </c>
      <c r="E308" s="24">
        <v>0</v>
      </c>
      <c r="F308" s="24">
        <v>0</v>
      </c>
      <c r="G308" s="24">
        <v>0</v>
      </c>
      <c r="H308" s="24">
        <v>9.5</v>
      </c>
    </row>
    <row r="309" spans="1:8">
      <c r="A309" t="str">
        <f t="shared" si="4"/>
        <v>CE0307</v>
      </c>
      <c r="B309" t="s">
        <v>459</v>
      </c>
      <c r="C309" s="24">
        <v>0</v>
      </c>
      <c r="D309" s="24">
        <v>0</v>
      </c>
      <c r="E309" s="24">
        <v>0</v>
      </c>
      <c r="F309" s="24">
        <v>0</v>
      </c>
      <c r="G309" s="24">
        <v>0</v>
      </c>
      <c r="H309" s="24">
        <v>9.5</v>
      </c>
    </row>
    <row r="310" spans="1:8">
      <c r="A310" t="str">
        <f t="shared" si="4"/>
        <v>CE0308</v>
      </c>
      <c r="B310" t="s">
        <v>460</v>
      </c>
      <c r="C310" s="24">
        <v>0</v>
      </c>
      <c r="D310" s="24">
        <v>0</v>
      </c>
      <c r="E310" s="24">
        <v>0</v>
      </c>
      <c r="F310" s="24">
        <v>0</v>
      </c>
      <c r="G310" s="24">
        <v>0</v>
      </c>
      <c r="H310" s="24">
        <v>9.5</v>
      </c>
    </row>
    <row r="311" spans="1:8">
      <c r="A311" t="str">
        <f t="shared" si="4"/>
        <v>CE0309</v>
      </c>
      <c r="B311" t="s">
        <v>461</v>
      </c>
      <c r="C311" s="24">
        <v>0</v>
      </c>
      <c r="D311" s="24">
        <v>0</v>
      </c>
      <c r="E311" s="24">
        <v>0</v>
      </c>
      <c r="F311" s="24">
        <v>0</v>
      </c>
      <c r="G311" s="24">
        <v>0</v>
      </c>
      <c r="H311" s="24">
        <v>22.15</v>
      </c>
    </row>
    <row r="312" spans="1:8">
      <c r="A312" t="str">
        <f t="shared" si="4"/>
        <v>CE0310</v>
      </c>
      <c r="B312" t="s">
        <v>462</v>
      </c>
      <c r="C312" s="24">
        <v>0</v>
      </c>
      <c r="D312" s="24">
        <v>0</v>
      </c>
      <c r="E312" s="24">
        <v>0</v>
      </c>
      <c r="F312" s="24">
        <v>0</v>
      </c>
      <c r="G312" s="24">
        <v>0</v>
      </c>
      <c r="H312" s="24">
        <v>27.73</v>
      </c>
    </row>
    <row r="313" spans="1:8">
      <c r="A313" t="str">
        <f t="shared" si="4"/>
        <v>CE0311</v>
      </c>
      <c r="B313" t="s">
        <v>463</v>
      </c>
      <c r="C313" s="24">
        <v>0</v>
      </c>
      <c r="D313" s="24">
        <v>0</v>
      </c>
      <c r="E313" s="24">
        <v>0</v>
      </c>
      <c r="F313" s="24">
        <v>0</v>
      </c>
      <c r="G313" s="24">
        <v>0</v>
      </c>
      <c r="H313" s="24">
        <v>2</v>
      </c>
    </row>
    <row r="314" spans="1:8">
      <c r="A314" t="str">
        <f t="shared" si="4"/>
        <v>CE0312</v>
      </c>
      <c r="B314" t="s">
        <v>464</v>
      </c>
      <c r="C314" s="24">
        <v>0</v>
      </c>
      <c r="D314" s="24">
        <v>0</v>
      </c>
      <c r="E314" s="24">
        <v>0</v>
      </c>
      <c r="F314" s="24">
        <v>0</v>
      </c>
      <c r="G314" s="24">
        <v>0</v>
      </c>
      <c r="H314" s="24">
        <v>5.38</v>
      </c>
    </row>
    <row r="315" spans="1:8">
      <c r="A315" t="str">
        <f t="shared" si="4"/>
        <v>CE0313</v>
      </c>
      <c r="B315" t="s">
        <v>465</v>
      </c>
      <c r="C315" s="24">
        <v>0</v>
      </c>
      <c r="D315" s="24">
        <v>0</v>
      </c>
      <c r="E315" s="24">
        <v>0</v>
      </c>
      <c r="F315" s="24">
        <v>0</v>
      </c>
      <c r="G315" s="24">
        <v>0</v>
      </c>
      <c r="H315" s="24">
        <v>5.38</v>
      </c>
    </row>
    <row r="316" spans="1:8">
      <c r="A316" t="str">
        <f t="shared" si="4"/>
        <v>CE0314</v>
      </c>
      <c r="B316" t="s">
        <v>466</v>
      </c>
      <c r="C316" s="24">
        <v>0</v>
      </c>
      <c r="D316" s="24">
        <v>0</v>
      </c>
      <c r="E316" s="24">
        <v>0</v>
      </c>
      <c r="F316" s="24">
        <v>0</v>
      </c>
      <c r="G316" s="24">
        <v>0</v>
      </c>
      <c r="H316" s="24">
        <v>5.38</v>
      </c>
    </row>
    <row r="317" spans="1:8">
      <c r="A317" t="str">
        <f t="shared" si="4"/>
        <v>CE0315</v>
      </c>
      <c r="B317" t="s">
        <v>467</v>
      </c>
      <c r="C317" s="24">
        <v>0</v>
      </c>
      <c r="D317" s="24">
        <v>0</v>
      </c>
      <c r="E317" s="24">
        <v>0</v>
      </c>
      <c r="F317" s="24">
        <v>0</v>
      </c>
      <c r="G317" s="24">
        <v>0</v>
      </c>
      <c r="H317" s="24">
        <v>5.38</v>
      </c>
    </row>
    <row r="318" spans="1:8">
      <c r="A318" t="str">
        <f t="shared" si="4"/>
        <v>CE0316</v>
      </c>
      <c r="B318" t="s">
        <v>468</v>
      </c>
      <c r="C318" s="24">
        <v>0</v>
      </c>
      <c r="D318" s="24">
        <v>0</v>
      </c>
      <c r="E318" s="24">
        <v>0</v>
      </c>
      <c r="F318" s="24">
        <v>0</v>
      </c>
      <c r="G318" s="24">
        <v>0</v>
      </c>
      <c r="H318" s="24">
        <v>5.46</v>
      </c>
    </row>
    <row r="319" spans="1:8">
      <c r="A319" t="str">
        <f t="shared" si="4"/>
        <v>CE0317</v>
      </c>
      <c r="B319" t="s">
        <v>469</v>
      </c>
      <c r="C319" s="24">
        <v>0</v>
      </c>
      <c r="D319" s="24">
        <v>0</v>
      </c>
      <c r="E319" s="24">
        <v>0</v>
      </c>
      <c r="F319" s="24">
        <v>0</v>
      </c>
      <c r="G319" s="24">
        <v>0</v>
      </c>
      <c r="H319" s="24">
        <v>5.46</v>
      </c>
    </row>
    <row r="320" spans="1:8">
      <c r="A320" t="str">
        <f t="shared" si="4"/>
        <v>CE0318</v>
      </c>
      <c r="B320" t="s">
        <v>470</v>
      </c>
      <c r="C320" s="24">
        <v>0</v>
      </c>
      <c r="D320" s="24">
        <v>0</v>
      </c>
      <c r="E320" s="24">
        <v>0</v>
      </c>
      <c r="F320" s="24">
        <v>0</v>
      </c>
      <c r="G320" s="24">
        <v>0</v>
      </c>
      <c r="H320" s="24">
        <v>31.22</v>
      </c>
    </row>
    <row r="321" spans="1:8">
      <c r="A321" t="str">
        <f t="shared" si="4"/>
        <v>CE0319</v>
      </c>
      <c r="B321" t="s">
        <v>471</v>
      </c>
      <c r="C321" s="24">
        <v>0</v>
      </c>
      <c r="D321" s="24">
        <v>0</v>
      </c>
      <c r="E321" s="24">
        <v>0</v>
      </c>
      <c r="F321" s="24">
        <v>0</v>
      </c>
      <c r="G321" s="24">
        <v>0</v>
      </c>
      <c r="H321" s="24">
        <v>31.22</v>
      </c>
    </row>
    <row r="322" spans="1:8">
      <c r="A322" t="str">
        <f t="shared" ref="A322:A385" si="5">"CE"&amp;TEXT(ROW(B322)-2,"0000")</f>
        <v>CE0320</v>
      </c>
      <c r="B322" t="s">
        <v>472</v>
      </c>
      <c r="C322" s="24">
        <v>0</v>
      </c>
      <c r="D322" s="24">
        <v>0</v>
      </c>
      <c r="E322" s="24">
        <v>0</v>
      </c>
      <c r="F322" s="24">
        <v>0</v>
      </c>
      <c r="G322" s="24">
        <v>0</v>
      </c>
      <c r="H322" s="24">
        <v>29.92</v>
      </c>
    </row>
    <row r="323" spans="1:8">
      <c r="A323" t="str">
        <f t="shared" si="5"/>
        <v>CE0321</v>
      </c>
      <c r="B323" t="s">
        <v>473</v>
      </c>
      <c r="C323" s="24">
        <v>0</v>
      </c>
      <c r="D323" s="24">
        <v>0</v>
      </c>
      <c r="E323" s="24">
        <v>0</v>
      </c>
      <c r="F323" s="24">
        <v>0</v>
      </c>
      <c r="G323" s="24">
        <v>0</v>
      </c>
      <c r="H323" s="24">
        <v>31.22</v>
      </c>
    </row>
    <row r="324" spans="1:8">
      <c r="A324" t="str">
        <f t="shared" si="5"/>
        <v>CE0322</v>
      </c>
      <c r="B324" t="s">
        <v>474</v>
      </c>
      <c r="C324" s="24">
        <v>0</v>
      </c>
      <c r="D324" s="24">
        <v>0</v>
      </c>
      <c r="E324" s="24">
        <v>0</v>
      </c>
      <c r="F324" s="24">
        <v>0</v>
      </c>
      <c r="G324" s="24">
        <v>0</v>
      </c>
      <c r="H324" s="24">
        <v>30.42</v>
      </c>
    </row>
    <row r="325" spans="1:8">
      <c r="A325" t="str">
        <f t="shared" si="5"/>
        <v>CE0323</v>
      </c>
      <c r="B325" t="s">
        <v>475</v>
      </c>
      <c r="C325" s="24">
        <v>0</v>
      </c>
      <c r="D325" s="24">
        <v>0</v>
      </c>
      <c r="E325" s="24">
        <v>0</v>
      </c>
      <c r="F325" s="24">
        <v>0</v>
      </c>
      <c r="G325" s="24">
        <v>0</v>
      </c>
      <c r="H325" s="24">
        <v>30.42</v>
      </c>
    </row>
    <row r="326" spans="1:8">
      <c r="A326" t="str">
        <f t="shared" si="5"/>
        <v>CE0324</v>
      </c>
      <c r="B326" t="s">
        <v>476</v>
      </c>
      <c r="C326" s="24">
        <v>0</v>
      </c>
      <c r="D326" s="24">
        <v>0</v>
      </c>
      <c r="E326" s="24">
        <v>0</v>
      </c>
      <c r="F326" s="24">
        <v>0</v>
      </c>
      <c r="G326" s="24">
        <v>0</v>
      </c>
      <c r="H326" s="24">
        <v>3.21</v>
      </c>
    </row>
    <row r="327" spans="1:8">
      <c r="A327" t="str">
        <f t="shared" si="5"/>
        <v>CE0325</v>
      </c>
      <c r="B327" t="s">
        <v>477</v>
      </c>
      <c r="C327" s="24">
        <v>0</v>
      </c>
      <c r="D327" s="24">
        <v>0</v>
      </c>
      <c r="E327" s="24">
        <v>0</v>
      </c>
      <c r="F327" s="24">
        <v>0</v>
      </c>
      <c r="G327" s="24">
        <v>0</v>
      </c>
      <c r="H327" s="24">
        <v>1.1499999999999999</v>
      </c>
    </row>
    <row r="328" spans="1:8">
      <c r="A328" t="str">
        <f t="shared" si="5"/>
        <v>CE0326</v>
      </c>
      <c r="B328" t="s">
        <v>478</v>
      </c>
      <c r="C328" s="24">
        <v>0</v>
      </c>
      <c r="D328" s="24">
        <v>0</v>
      </c>
      <c r="E328" s="24">
        <v>0</v>
      </c>
      <c r="F328" s="24">
        <v>0</v>
      </c>
      <c r="G328" s="24">
        <v>0</v>
      </c>
      <c r="H328" s="24">
        <v>2.35</v>
      </c>
    </row>
    <row r="329" spans="1:8">
      <c r="A329" t="str">
        <f t="shared" si="5"/>
        <v>CE0327</v>
      </c>
      <c r="B329" t="s">
        <v>479</v>
      </c>
      <c r="C329" s="24">
        <v>0</v>
      </c>
      <c r="D329" s="24">
        <v>0</v>
      </c>
      <c r="E329" s="24">
        <v>0</v>
      </c>
      <c r="F329" s="24">
        <v>0</v>
      </c>
      <c r="G329" s="24">
        <v>0</v>
      </c>
      <c r="H329" s="24">
        <v>2.35</v>
      </c>
    </row>
    <row r="330" spans="1:8">
      <c r="A330" t="str">
        <f t="shared" si="5"/>
        <v>CE0328</v>
      </c>
      <c r="B330" t="s">
        <v>480</v>
      </c>
      <c r="C330" s="24">
        <v>0</v>
      </c>
      <c r="D330" s="24">
        <v>0</v>
      </c>
      <c r="E330" s="24">
        <v>0</v>
      </c>
      <c r="F330" s="24">
        <v>0</v>
      </c>
      <c r="G330" s="24">
        <v>0</v>
      </c>
      <c r="H330" s="24">
        <v>5.38</v>
      </c>
    </row>
    <row r="331" spans="1:8">
      <c r="A331" t="str">
        <f t="shared" si="5"/>
        <v>CE0329</v>
      </c>
      <c r="B331" t="s">
        <v>481</v>
      </c>
      <c r="C331" s="24">
        <v>0</v>
      </c>
      <c r="D331" s="24">
        <v>0</v>
      </c>
      <c r="E331" s="24">
        <v>0</v>
      </c>
      <c r="F331" s="24">
        <v>0</v>
      </c>
      <c r="G331" s="24">
        <v>0</v>
      </c>
      <c r="H331" s="24">
        <v>5.38</v>
      </c>
    </row>
    <row r="332" spans="1:8">
      <c r="A332" t="str">
        <f t="shared" si="5"/>
        <v>CE0330</v>
      </c>
      <c r="B332" t="s">
        <v>482</v>
      </c>
      <c r="C332" s="24">
        <v>0</v>
      </c>
      <c r="D332" s="24">
        <v>0</v>
      </c>
      <c r="E332" s="24">
        <v>0</v>
      </c>
      <c r="F332" s="24">
        <v>0</v>
      </c>
      <c r="G332" s="24">
        <v>0</v>
      </c>
      <c r="H332" s="24">
        <v>3.99</v>
      </c>
    </row>
    <row r="333" spans="1:8">
      <c r="A333" t="str">
        <f t="shared" si="5"/>
        <v>CE0331</v>
      </c>
      <c r="B333" t="s">
        <v>483</v>
      </c>
      <c r="C333" s="24">
        <v>0</v>
      </c>
      <c r="D333" s="24">
        <v>0</v>
      </c>
      <c r="E333" s="24">
        <v>0</v>
      </c>
      <c r="F333" s="24">
        <v>0</v>
      </c>
      <c r="G333" s="24">
        <v>0</v>
      </c>
      <c r="H333" s="24">
        <v>5.46</v>
      </c>
    </row>
    <row r="334" spans="1:8">
      <c r="A334" t="str">
        <f t="shared" si="5"/>
        <v>CE0332</v>
      </c>
      <c r="B334" t="s">
        <v>484</v>
      </c>
      <c r="C334" s="24">
        <v>0</v>
      </c>
      <c r="D334" s="24">
        <v>0</v>
      </c>
      <c r="E334" s="24">
        <v>0</v>
      </c>
      <c r="F334" s="24">
        <v>0</v>
      </c>
      <c r="G334" s="24">
        <v>0</v>
      </c>
      <c r="H334" s="24">
        <v>3.97</v>
      </c>
    </row>
    <row r="335" spans="1:8">
      <c r="A335" t="str">
        <f t="shared" si="5"/>
        <v>CE0333</v>
      </c>
      <c r="B335" t="s">
        <v>485</v>
      </c>
      <c r="C335" s="24">
        <v>0</v>
      </c>
      <c r="D335" s="24">
        <v>0</v>
      </c>
      <c r="E335" s="24">
        <v>0</v>
      </c>
      <c r="F335" s="24">
        <v>0</v>
      </c>
      <c r="G335" s="24">
        <v>0</v>
      </c>
      <c r="H335" s="24">
        <v>3.97</v>
      </c>
    </row>
    <row r="336" spans="1:8">
      <c r="A336" t="str">
        <f t="shared" si="5"/>
        <v>CE0334</v>
      </c>
      <c r="B336" t="s">
        <v>486</v>
      </c>
      <c r="C336" s="24">
        <v>0</v>
      </c>
      <c r="D336" s="24">
        <v>0</v>
      </c>
      <c r="E336" s="24">
        <v>0</v>
      </c>
      <c r="F336" s="24">
        <v>0</v>
      </c>
      <c r="G336" s="24">
        <v>0</v>
      </c>
      <c r="H336" s="24">
        <v>3.97</v>
      </c>
    </row>
    <row r="337" spans="1:8">
      <c r="A337" t="str">
        <f t="shared" si="5"/>
        <v>CE0335</v>
      </c>
      <c r="B337" t="s">
        <v>487</v>
      </c>
      <c r="C337" s="24">
        <v>0</v>
      </c>
      <c r="D337" s="24">
        <v>0</v>
      </c>
      <c r="E337" s="24">
        <v>0</v>
      </c>
      <c r="F337" s="24">
        <v>0</v>
      </c>
      <c r="G337" s="24">
        <v>0</v>
      </c>
      <c r="H337" s="24">
        <v>3.97</v>
      </c>
    </row>
    <row r="338" spans="1:8">
      <c r="A338" t="str">
        <f t="shared" si="5"/>
        <v>CE0336</v>
      </c>
      <c r="B338" t="s">
        <v>488</v>
      </c>
      <c r="C338" s="24">
        <v>0</v>
      </c>
      <c r="D338" s="24">
        <v>0</v>
      </c>
      <c r="E338" s="24">
        <v>0</v>
      </c>
      <c r="F338" s="24">
        <v>0</v>
      </c>
      <c r="G338" s="24">
        <v>0</v>
      </c>
      <c r="H338" s="24">
        <v>3.97</v>
      </c>
    </row>
    <row r="339" spans="1:8">
      <c r="A339" t="str">
        <f t="shared" si="5"/>
        <v>CE0337</v>
      </c>
      <c r="B339" t="s">
        <v>489</v>
      </c>
      <c r="C339" s="24">
        <v>0</v>
      </c>
      <c r="D339" s="24">
        <v>0</v>
      </c>
      <c r="E339" s="24">
        <v>0</v>
      </c>
      <c r="F339" s="24">
        <v>0</v>
      </c>
      <c r="G339" s="24">
        <v>0</v>
      </c>
      <c r="H339" s="24">
        <v>7.94</v>
      </c>
    </row>
    <row r="340" spans="1:8">
      <c r="A340" t="str">
        <f t="shared" si="5"/>
        <v>CE0338</v>
      </c>
      <c r="B340" t="s">
        <v>490</v>
      </c>
      <c r="C340" s="24">
        <v>0</v>
      </c>
      <c r="D340" s="24">
        <v>0</v>
      </c>
      <c r="E340" s="24">
        <v>0</v>
      </c>
      <c r="F340" s="24">
        <v>0</v>
      </c>
      <c r="G340" s="24">
        <v>0</v>
      </c>
      <c r="H340" s="24">
        <v>7.94</v>
      </c>
    </row>
    <row r="341" spans="1:8">
      <c r="A341" t="str">
        <f t="shared" si="5"/>
        <v>CE0339</v>
      </c>
      <c r="B341" t="s">
        <v>491</v>
      </c>
      <c r="C341" s="24">
        <v>0</v>
      </c>
      <c r="D341" s="24">
        <v>0</v>
      </c>
      <c r="E341" s="24">
        <v>0</v>
      </c>
      <c r="F341" s="24">
        <v>0</v>
      </c>
      <c r="G341" s="24">
        <v>0</v>
      </c>
      <c r="H341" s="24">
        <v>7.94</v>
      </c>
    </row>
    <row r="342" spans="1:8">
      <c r="A342" t="str">
        <f t="shared" si="5"/>
        <v>CE0340</v>
      </c>
      <c r="B342" t="s">
        <v>492</v>
      </c>
      <c r="C342" s="24">
        <v>0</v>
      </c>
      <c r="D342" s="24">
        <v>0</v>
      </c>
      <c r="E342" s="24">
        <v>0</v>
      </c>
      <c r="F342" s="24">
        <v>0</v>
      </c>
      <c r="G342" s="24">
        <v>0</v>
      </c>
      <c r="H342" s="24">
        <v>7.94</v>
      </c>
    </row>
    <row r="343" spans="1:8">
      <c r="A343" t="str">
        <f t="shared" si="5"/>
        <v>CE0341</v>
      </c>
      <c r="B343" t="s">
        <v>493</v>
      </c>
      <c r="C343" s="24">
        <v>0</v>
      </c>
      <c r="D343" s="24">
        <v>0</v>
      </c>
      <c r="E343" s="24">
        <v>0</v>
      </c>
      <c r="F343" s="24">
        <v>0</v>
      </c>
      <c r="G343" s="24">
        <v>0</v>
      </c>
      <c r="H343" s="24">
        <v>7.94</v>
      </c>
    </row>
    <row r="344" spans="1:8">
      <c r="A344" t="str">
        <f t="shared" si="5"/>
        <v>CE0342</v>
      </c>
      <c r="B344" t="s">
        <v>494</v>
      </c>
      <c r="C344" s="24">
        <v>0</v>
      </c>
      <c r="D344" s="24">
        <v>0</v>
      </c>
      <c r="E344" s="24">
        <v>0</v>
      </c>
      <c r="F344" s="24">
        <v>0</v>
      </c>
      <c r="G344" s="24">
        <v>0</v>
      </c>
      <c r="H344" s="24">
        <v>38.15</v>
      </c>
    </row>
    <row r="345" spans="1:8">
      <c r="A345" t="str">
        <f t="shared" si="5"/>
        <v>CE0343</v>
      </c>
      <c r="B345" t="s">
        <v>495</v>
      </c>
      <c r="C345" s="24">
        <v>0</v>
      </c>
      <c r="D345" s="24">
        <v>0</v>
      </c>
      <c r="E345" s="24">
        <v>0</v>
      </c>
      <c r="F345" s="24">
        <v>0</v>
      </c>
      <c r="G345" s="24">
        <v>0</v>
      </c>
      <c r="H345" s="24">
        <v>54.62</v>
      </c>
    </row>
    <row r="346" spans="1:8">
      <c r="A346" t="str">
        <f t="shared" si="5"/>
        <v>CE0344</v>
      </c>
      <c r="B346" t="s">
        <v>496</v>
      </c>
      <c r="C346" s="24">
        <v>0</v>
      </c>
      <c r="D346" s="24">
        <v>0</v>
      </c>
      <c r="E346" s="24">
        <v>0</v>
      </c>
      <c r="F346" s="24">
        <v>0</v>
      </c>
      <c r="G346" s="24">
        <v>0</v>
      </c>
      <c r="H346" s="24">
        <v>466.45</v>
      </c>
    </row>
    <row r="347" spans="1:8">
      <c r="A347" t="str">
        <f t="shared" si="5"/>
        <v>CE0345</v>
      </c>
      <c r="B347" t="s">
        <v>497</v>
      </c>
      <c r="C347" s="24">
        <v>0</v>
      </c>
      <c r="D347" s="24">
        <v>0</v>
      </c>
      <c r="E347" s="24">
        <v>0</v>
      </c>
      <c r="F347" s="24">
        <v>0</v>
      </c>
      <c r="G347" s="24">
        <v>0</v>
      </c>
      <c r="H347" s="24">
        <v>75.510000000000005</v>
      </c>
    </row>
    <row r="348" spans="1:8">
      <c r="A348" t="str">
        <f t="shared" si="5"/>
        <v>CE0346</v>
      </c>
      <c r="B348" t="s">
        <v>498</v>
      </c>
      <c r="C348" s="24">
        <v>0</v>
      </c>
      <c r="D348" s="24">
        <v>0</v>
      </c>
      <c r="E348" s="24">
        <v>0</v>
      </c>
      <c r="F348" s="24">
        <v>0</v>
      </c>
      <c r="G348" s="24">
        <v>0</v>
      </c>
      <c r="H348" s="24">
        <v>529.79</v>
      </c>
    </row>
    <row r="349" spans="1:8">
      <c r="A349" t="str">
        <f t="shared" si="5"/>
        <v>CE0347</v>
      </c>
      <c r="B349" t="s">
        <v>499</v>
      </c>
      <c r="C349" s="24">
        <v>0</v>
      </c>
      <c r="D349" s="24">
        <v>0</v>
      </c>
      <c r="E349" s="24">
        <v>0</v>
      </c>
      <c r="F349" s="24">
        <v>0</v>
      </c>
      <c r="G349" s="24">
        <v>0</v>
      </c>
      <c r="H349" s="24">
        <v>545.28</v>
      </c>
    </row>
    <row r="350" spans="1:8">
      <c r="A350" t="str">
        <f t="shared" si="5"/>
        <v>CE0348</v>
      </c>
      <c r="B350" t="s">
        <v>500</v>
      </c>
      <c r="C350" s="24">
        <v>0</v>
      </c>
      <c r="D350" s="24">
        <v>0</v>
      </c>
      <c r="E350" s="24">
        <v>0</v>
      </c>
      <c r="F350" s="24">
        <v>0</v>
      </c>
      <c r="G350" s="24">
        <v>0</v>
      </c>
      <c r="H350" s="24">
        <v>466.45</v>
      </c>
    </row>
    <row r="351" spans="1:8">
      <c r="A351" t="str">
        <f t="shared" si="5"/>
        <v>CE0349</v>
      </c>
      <c r="B351" t="s">
        <v>501</v>
      </c>
      <c r="C351" s="24">
        <v>0</v>
      </c>
      <c r="D351" s="24">
        <v>0</v>
      </c>
      <c r="E351" s="24">
        <v>0</v>
      </c>
      <c r="F351" s="24">
        <v>0</v>
      </c>
      <c r="G351" s="24">
        <v>0</v>
      </c>
      <c r="H351" s="24">
        <v>229.96</v>
      </c>
    </row>
    <row r="352" spans="1:8">
      <c r="A352" t="str">
        <f t="shared" si="5"/>
        <v>CE0350</v>
      </c>
      <c r="B352" t="s">
        <v>502</v>
      </c>
      <c r="C352" s="24">
        <v>0</v>
      </c>
      <c r="D352" s="24">
        <v>0</v>
      </c>
      <c r="E352" s="24">
        <v>0</v>
      </c>
      <c r="F352" s="24">
        <v>0</v>
      </c>
      <c r="G352" s="24">
        <v>0</v>
      </c>
      <c r="H352" s="24">
        <v>75.23</v>
      </c>
    </row>
    <row r="353" spans="1:8">
      <c r="A353" t="str">
        <f t="shared" si="5"/>
        <v>CE0351</v>
      </c>
      <c r="B353" t="s">
        <v>503</v>
      </c>
      <c r="C353" s="24">
        <v>0</v>
      </c>
      <c r="D353" s="24">
        <v>0</v>
      </c>
      <c r="E353" s="24">
        <v>0</v>
      </c>
      <c r="F353" s="24">
        <v>0</v>
      </c>
      <c r="G353" s="24">
        <v>0</v>
      </c>
      <c r="H353" s="24">
        <v>75.510000000000005</v>
      </c>
    </row>
    <row r="354" spans="1:8">
      <c r="A354" t="str">
        <f t="shared" si="5"/>
        <v>CE0352</v>
      </c>
      <c r="B354" t="s">
        <v>504</v>
      </c>
      <c r="C354" s="24">
        <v>0</v>
      </c>
      <c r="D354" s="24">
        <v>0</v>
      </c>
      <c r="E354" s="24">
        <v>0</v>
      </c>
      <c r="F354" s="24">
        <v>0</v>
      </c>
      <c r="G354" s="24">
        <v>0</v>
      </c>
      <c r="H354" s="24">
        <v>75.23</v>
      </c>
    </row>
    <row r="355" spans="1:8">
      <c r="A355" t="str">
        <f t="shared" si="5"/>
        <v>CE0353</v>
      </c>
      <c r="B355" t="s">
        <v>505</v>
      </c>
      <c r="C355" s="24">
        <v>0</v>
      </c>
      <c r="D355" s="24">
        <v>0</v>
      </c>
      <c r="E355" s="24">
        <v>0</v>
      </c>
      <c r="F355" s="24">
        <v>0</v>
      </c>
      <c r="G355" s="24">
        <v>0</v>
      </c>
      <c r="H355" s="24">
        <v>75.23</v>
      </c>
    </row>
    <row r="356" spans="1:8">
      <c r="A356" t="str">
        <f t="shared" si="5"/>
        <v>CE0354</v>
      </c>
      <c r="B356" t="s">
        <v>506</v>
      </c>
      <c r="C356" s="24">
        <v>0</v>
      </c>
      <c r="D356" s="24">
        <v>0</v>
      </c>
      <c r="E356" s="24">
        <v>0</v>
      </c>
      <c r="F356" s="24">
        <v>0</v>
      </c>
      <c r="G356" s="24">
        <v>0</v>
      </c>
      <c r="H356" s="24">
        <v>75.23</v>
      </c>
    </row>
    <row r="357" spans="1:8">
      <c r="A357" t="str">
        <f t="shared" si="5"/>
        <v>CE0355</v>
      </c>
      <c r="B357" t="s">
        <v>507</v>
      </c>
      <c r="C357" s="24">
        <v>0</v>
      </c>
      <c r="D357" s="24">
        <v>0</v>
      </c>
      <c r="E357" s="24">
        <v>0</v>
      </c>
      <c r="F357" s="24">
        <v>0</v>
      </c>
      <c r="G357" s="24">
        <v>0</v>
      </c>
      <c r="H357" s="24">
        <v>56.5</v>
      </c>
    </row>
    <row r="358" spans="1:8">
      <c r="A358" t="str">
        <f t="shared" si="5"/>
        <v>CE0356</v>
      </c>
      <c r="B358" t="s">
        <v>508</v>
      </c>
      <c r="C358" s="24">
        <v>0</v>
      </c>
      <c r="D358" s="24">
        <v>0</v>
      </c>
      <c r="E358" s="24">
        <v>0</v>
      </c>
      <c r="F358" s="24">
        <v>0</v>
      </c>
      <c r="G358" s="24">
        <v>0</v>
      </c>
      <c r="H358" s="24">
        <v>608.61</v>
      </c>
    </row>
    <row r="359" spans="1:8">
      <c r="A359" t="str">
        <f t="shared" si="5"/>
        <v>CE0357</v>
      </c>
      <c r="B359" t="s">
        <v>509</v>
      </c>
      <c r="C359" s="24">
        <v>0</v>
      </c>
      <c r="D359" s="24">
        <v>0</v>
      </c>
      <c r="E359" s="24">
        <v>0</v>
      </c>
      <c r="F359" s="24">
        <v>0</v>
      </c>
      <c r="G359" s="24">
        <v>0</v>
      </c>
      <c r="H359" s="24">
        <v>545.28</v>
      </c>
    </row>
    <row r="360" spans="1:8">
      <c r="A360" t="str">
        <f t="shared" si="5"/>
        <v>CE0358</v>
      </c>
      <c r="B360" t="s">
        <v>510</v>
      </c>
      <c r="C360" s="24">
        <v>0</v>
      </c>
      <c r="D360" s="24">
        <v>0</v>
      </c>
      <c r="E360" s="24">
        <v>0</v>
      </c>
      <c r="F360" s="24">
        <v>0</v>
      </c>
      <c r="G360" s="24">
        <v>0</v>
      </c>
      <c r="H360" s="24">
        <v>608.61</v>
      </c>
    </row>
    <row r="361" spans="1:8">
      <c r="A361" t="str">
        <f t="shared" si="5"/>
        <v>CE0359</v>
      </c>
      <c r="B361" t="s">
        <v>511</v>
      </c>
      <c r="C361" s="24">
        <v>0</v>
      </c>
      <c r="D361" s="24">
        <v>0</v>
      </c>
      <c r="E361" s="24">
        <v>0</v>
      </c>
      <c r="F361" s="24">
        <v>0</v>
      </c>
      <c r="G361" s="24">
        <v>0</v>
      </c>
      <c r="H361" s="24">
        <v>28.56</v>
      </c>
    </row>
    <row r="362" spans="1:8">
      <c r="A362" t="str">
        <f t="shared" si="5"/>
        <v>CE0360</v>
      </c>
      <c r="B362" t="s">
        <v>512</v>
      </c>
      <c r="C362" s="24">
        <v>0</v>
      </c>
      <c r="D362" s="24">
        <v>0</v>
      </c>
      <c r="E362" s="24">
        <v>0</v>
      </c>
      <c r="F362" s="24">
        <v>0</v>
      </c>
      <c r="G362" s="24">
        <v>0</v>
      </c>
      <c r="H362" s="24">
        <v>44.44</v>
      </c>
    </row>
    <row r="363" spans="1:8">
      <c r="A363" t="str">
        <f t="shared" si="5"/>
        <v>CE0361</v>
      </c>
      <c r="B363" t="s">
        <v>513</v>
      </c>
      <c r="C363" s="24">
        <v>0</v>
      </c>
      <c r="D363" s="24">
        <v>0</v>
      </c>
      <c r="E363" s="24">
        <v>0</v>
      </c>
      <c r="F363" s="24">
        <v>0</v>
      </c>
      <c r="G363" s="24">
        <v>0</v>
      </c>
      <c r="H363" s="24">
        <v>19.66</v>
      </c>
    </row>
    <row r="364" spans="1:8">
      <c r="A364" t="str">
        <f t="shared" si="5"/>
        <v>CE0362</v>
      </c>
      <c r="B364" t="s">
        <v>514</v>
      </c>
      <c r="C364" s="24">
        <v>0</v>
      </c>
      <c r="D364" s="24">
        <v>0</v>
      </c>
      <c r="E364" s="24">
        <v>0</v>
      </c>
      <c r="F364" s="24">
        <v>0</v>
      </c>
      <c r="G364" s="24">
        <v>0</v>
      </c>
      <c r="H364" s="24">
        <v>19.66</v>
      </c>
    </row>
    <row r="365" spans="1:8">
      <c r="A365" t="str">
        <f t="shared" si="5"/>
        <v>CE0363</v>
      </c>
      <c r="B365" t="s">
        <v>515</v>
      </c>
      <c r="C365" s="24">
        <v>0</v>
      </c>
      <c r="D365" s="24">
        <v>0</v>
      </c>
      <c r="E365" s="24">
        <v>0</v>
      </c>
      <c r="F365" s="24">
        <v>0</v>
      </c>
      <c r="G365" s="24">
        <v>0</v>
      </c>
      <c r="H365" s="24">
        <v>19.66</v>
      </c>
    </row>
    <row r="366" spans="1:8">
      <c r="A366" t="str">
        <f t="shared" si="5"/>
        <v>CE0364</v>
      </c>
      <c r="B366" t="s">
        <v>516</v>
      </c>
      <c r="C366" s="24">
        <v>0</v>
      </c>
      <c r="D366" s="24">
        <v>0</v>
      </c>
      <c r="E366" s="24">
        <v>0</v>
      </c>
      <c r="F366" s="24">
        <v>0</v>
      </c>
      <c r="G366" s="24">
        <v>0</v>
      </c>
      <c r="H366" s="24">
        <v>19.66</v>
      </c>
    </row>
    <row r="367" spans="1:8">
      <c r="A367" t="str">
        <f t="shared" si="5"/>
        <v>CE0365</v>
      </c>
      <c r="B367" t="s">
        <v>517</v>
      </c>
      <c r="C367" s="24">
        <v>0</v>
      </c>
      <c r="D367" s="24">
        <v>0</v>
      </c>
      <c r="E367" s="24">
        <v>0</v>
      </c>
      <c r="F367" s="24">
        <v>0</v>
      </c>
      <c r="G367" s="24">
        <v>0</v>
      </c>
      <c r="H367" s="24">
        <v>19.66</v>
      </c>
    </row>
    <row r="368" spans="1:8">
      <c r="A368" t="str">
        <f t="shared" si="5"/>
        <v>CE0366</v>
      </c>
      <c r="B368" t="s">
        <v>518</v>
      </c>
      <c r="C368" s="24">
        <v>0</v>
      </c>
      <c r="D368" s="24">
        <v>0</v>
      </c>
      <c r="E368" s="24">
        <v>0</v>
      </c>
      <c r="F368" s="24">
        <v>0</v>
      </c>
      <c r="G368" s="24">
        <v>0</v>
      </c>
      <c r="H368" s="24">
        <v>21.97</v>
      </c>
    </row>
    <row r="369" spans="1:8">
      <c r="A369" t="str">
        <f t="shared" si="5"/>
        <v>CE0367</v>
      </c>
      <c r="B369" t="s">
        <v>519</v>
      </c>
      <c r="C369" s="24">
        <v>0</v>
      </c>
      <c r="D369" s="24">
        <v>0</v>
      </c>
      <c r="E369" s="24">
        <v>0</v>
      </c>
      <c r="F369" s="24">
        <v>0</v>
      </c>
      <c r="G369" s="24">
        <v>0</v>
      </c>
      <c r="H369" s="24">
        <v>22.31</v>
      </c>
    </row>
    <row r="370" spans="1:8">
      <c r="A370" t="str">
        <f t="shared" si="5"/>
        <v>CE0368</v>
      </c>
      <c r="B370" t="s">
        <v>520</v>
      </c>
      <c r="C370" s="24">
        <v>0</v>
      </c>
      <c r="D370" s="24">
        <v>0</v>
      </c>
      <c r="E370" s="24">
        <v>0</v>
      </c>
      <c r="F370" s="24">
        <v>0</v>
      </c>
      <c r="G370" s="24">
        <v>0</v>
      </c>
      <c r="H370" s="24">
        <v>37.479999999999997</v>
      </c>
    </row>
    <row r="371" spans="1:8">
      <c r="A371" t="str">
        <f t="shared" si="5"/>
        <v>CE0369</v>
      </c>
      <c r="B371" t="s">
        <v>521</v>
      </c>
      <c r="C371" s="24">
        <v>0</v>
      </c>
      <c r="D371" s="24">
        <v>0</v>
      </c>
      <c r="E371" s="24">
        <v>0</v>
      </c>
      <c r="F371" s="24">
        <v>0</v>
      </c>
      <c r="G371" s="24">
        <v>0</v>
      </c>
      <c r="H371" s="24">
        <v>11.13</v>
      </c>
    </row>
    <row r="372" spans="1:8">
      <c r="A372" t="str">
        <f t="shared" si="5"/>
        <v>CE0370</v>
      </c>
      <c r="B372" t="s">
        <v>522</v>
      </c>
      <c r="C372" s="24">
        <v>0</v>
      </c>
      <c r="D372" s="24">
        <v>0</v>
      </c>
      <c r="E372" s="24">
        <v>0</v>
      </c>
      <c r="F372" s="24">
        <v>0</v>
      </c>
      <c r="G372" s="24">
        <v>0</v>
      </c>
      <c r="H372" s="24">
        <v>9.5399999999999991</v>
      </c>
    </row>
    <row r="373" spans="1:8">
      <c r="A373" t="str">
        <f t="shared" si="5"/>
        <v>CE0371</v>
      </c>
      <c r="B373" t="s">
        <v>523</v>
      </c>
      <c r="C373" s="24">
        <v>0</v>
      </c>
      <c r="D373" s="24">
        <v>0</v>
      </c>
      <c r="E373" s="24">
        <v>0</v>
      </c>
      <c r="F373" s="24">
        <v>0</v>
      </c>
      <c r="G373" s="24">
        <v>0</v>
      </c>
      <c r="H373" s="24">
        <v>13.19</v>
      </c>
    </row>
    <row r="374" spans="1:8">
      <c r="A374" t="str">
        <f t="shared" si="5"/>
        <v>CE0372</v>
      </c>
      <c r="B374" t="s">
        <v>524</v>
      </c>
      <c r="C374" s="24">
        <v>0</v>
      </c>
      <c r="D374" s="24">
        <v>0</v>
      </c>
      <c r="E374" s="24">
        <v>0</v>
      </c>
      <c r="F374" s="24">
        <v>0</v>
      </c>
      <c r="G374" s="24">
        <v>0</v>
      </c>
      <c r="H374" s="24">
        <v>24.16</v>
      </c>
    </row>
    <row r="375" spans="1:8">
      <c r="A375" t="str">
        <f t="shared" si="5"/>
        <v>CE0373</v>
      </c>
      <c r="B375" t="s">
        <v>525</v>
      </c>
      <c r="C375" s="24">
        <v>0</v>
      </c>
      <c r="D375" s="24">
        <v>0</v>
      </c>
      <c r="E375" s="24">
        <v>0</v>
      </c>
      <c r="F375" s="24">
        <v>0</v>
      </c>
      <c r="G375" s="24">
        <v>0</v>
      </c>
      <c r="H375" s="24">
        <v>19.75</v>
      </c>
    </row>
    <row r="376" spans="1:8">
      <c r="A376" t="str">
        <f t="shared" si="5"/>
        <v>CE0374</v>
      </c>
      <c r="B376" t="s">
        <v>526</v>
      </c>
      <c r="C376" s="24">
        <v>0</v>
      </c>
      <c r="D376" s="24">
        <v>0</v>
      </c>
      <c r="E376" s="24">
        <v>0</v>
      </c>
      <c r="F376" s="24">
        <v>0</v>
      </c>
      <c r="G376" s="24">
        <v>0</v>
      </c>
      <c r="H376" s="24">
        <v>24.16</v>
      </c>
    </row>
    <row r="377" spans="1:8">
      <c r="A377" t="str">
        <f t="shared" si="5"/>
        <v>CE0375</v>
      </c>
      <c r="B377" t="s">
        <v>527</v>
      </c>
      <c r="C377" s="24">
        <v>0</v>
      </c>
      <c r="D377" s="24">
        <v>0</v>
      </c>
      <c r="E377" s="24">
        <v>0</v>
      </c>
      <c r="F377" s="24">
        <v>0</v>
      </c>
      <c r="G377" s="24">
        <v>0</v>
      </c>
      <c r="H377" s="24">
        <v>24.16</v>
      </c>
    </row>
    <row r="378" spans="1:8">
      <c r="A378" t="str">
        <f t="shared" si="5"/>
        <v>CE0376</v>
      </c>
      <c r="B378" t="s">
        <v>528</v>
      </c>
      <c r="C378" s="24">
        <v>0</v>
      </c>
      <c r="D378" s="24">
        <v>0</v>
      </c>
      <c r="E378" s="24">
        <v>0</v>
      </c>
      <c r="F378" s="24">
        <v>0</v>
      </c>
      <c r="G378" s="24">
        <v>0</v>
      </c>
      <c r="H378" s="24">
        <v>26.97</v>
      </c>
    </row>
    <row r="379" spans="1:8">
      <c r="A379" t="str">
        <f t="shared" si="5"/>
        <v>CE0377</v>
      </c>
      <c r="B379" t="s">
        <v>529</v>
      </c>
      <c r="C379" s="24">
        <v>0</v>
      </c>
      <c r="D379" s="24">
        <v>0</v>
      </c>
      <c r="E379" s="24">
        <v>0</v>
      </c>
      <c r="F379" s="24">
        <v>0</v>
      </c>
      <c r="G379" s="24">
        <v>0</v>
      </c>
      <c r="H379" s="24">
        <v>26.97</v>
      </c>
    </row>
    <row r="380" spans="1:8">
      <c r="A380" t="str">
        <f t="shared" si="5"/>
        <v>CE0378</v>
      </c>
      <c r="B380" t="s">
        <v>530</v>
      </c>
      <c r="C380" s="24">
        <v>0</v>
      </c>
      <c r="D380" s="24">
        <v>0</v>
      </c>
      <c r="E380" s="24">
        <v>0</v>
      </c>
      <c r="F380" s="24">
        <v>0</v>
      </c>
      <c r="G380" s="24">
        <v>0</v>
      </c>
      <c r="H380" s="24">
        <v>204.71</v>
      </c>
    </row>
    <row r="381" spans="1:8">
      <c r="A381" t="str">
        <f t="shared" si="5"/>
        <v>CE0379</v>
      </c>
      <c r="B381" t="s">
        <v>531</v>
      </c>
      <c r="C381" s="24">
        <v>0</v>
      </c>
      <c r="D381" s="24">
        <v>0</v>
      </c>
      <c r="E381" s="24">
        <v>0</v>
      </c>
      <c r="F381" s="24">
        <v>0</v>
      </c>
      <c r="G381" s="24">
        <v>0</v>
      </c>
      <c r="H381" s="24">
        <v>311.14</v>
      </c>
    </row>
    <row r="382" spans="1:8">
      <c r="A382" t="str">
        <f t="shared" si="5"/>
        <v>CE0380</v>
      </c>
      <c r="B382" t="s">
        <v>532</v>
      </c>
      <c r="C382" s="24">
        <v>0</v>
      </c>
      <c r="D382" s="24">
        <v>0</v>
      </c>
      <c r="E382" s="24">
        <v>0</v>
      </c>
      <c r="F382" s="24">
        <v>0</v>
      </c>
      <c r="G382" s="24">
        <v>0</v>
      </c>
      <c r="H382" s="24">
        <v>382.08</v>
      </c>
    </row>
    <row r="383" spans="1:8">
      <c r="A383" t="str">
        <f t="shared" si="5"/>
        <v>CE0381</v>
      </c>
      <c r="B383" t="s">
        <v>533</v>
      </c>
      <c r="C383" s="24">
        <v>0</v>
      </c>
      <c r="D383" s="24">
        <v>0</v>
      </c>
      <c r="E383" s="24">
        <v>0</v>
      </c>
      <c r="F383" s="24">
        <v>0</v>
      </c>
      <c r="G383" s="24">
        <v>0</v>
      </c>
      <c r="H383" s="24">
        <v>461.15</v>
      </c>
    </row>
    <row r="384" spans="1:8">
      <c r="A384" t="str">
        <f t="shared" si="5"/>
        <v>CE0382</v>
      </c>
      <c r="B384" t="s">
        <v>534</v>
      </c>
      <c r="C384" s="24">
        <v>0</v>
      </c>
      <c r="D384" s="24">
        <v>0</v>
      </c>
      <c r="E384" s="24">
        <v>0</v>
      </c>
      <c r="F384" s="24">
        <v>0</v>
      </c>
      <c r="G384" s="24">
        <v>0</v>
      </c>
      <c r="H384" s="24">
        <v>543.17999999999995</v>
      </c>
    </row>
    <row r="385" spans="1:8">
      <c r="A385" t="str">
        <f t="shared" si="5"/>
        <v>CE0383</v>
      </c>
      <c r="B385" t="s">
        <v>535</v>
      </c>
      <c r="C385" s="24">
        <v>0</v>
      </c>
      <c r="D385" s="24">
        <v>0</v>
      </c>
      <c r="E385" s="24">
        <v>0</v>
      </c>
      <c r="F385" s="24">
        <v>0</v>
      </c>
      <c r="G385" s="24">
        <v>0</v>
      </c>
      <c r="H385" s="24">
        <v>566.83000000000004</v>
      </c>
    </row>
    <row r="386" spans="1:8">
      <c r="A386" t="str">
        <f t="shared" ref="A386:A449" si="6">"CE"&amp;TEXT(ROW(B386)-2,"0000")</f>
        <v>CE0384</v>
      </c>
      <c r="B386" t="s">
        <v>536</v>
      </c>
      <c r="C386" s="24">
        <v>0</v>
      </c>
      <c r="D386" s="24">
        <v>0</v>
      </c>
      <c r="E386" s="24">
        <v>0</v>
      </c>
      <c r="F386" s="24">
        <v>0</v>
      </c>
      <c r="G386" s="24">
        <v>0</v>
      </c>
      <c r="H386" s="24">
        <v>708.73</v>
      </c>
    </row>
    <row r="387" spans="1:8">
      <c r="A387" t="str">
        <f t="shared" si="6"/>
        <v>CE0385</v>
      </c>
      <c r="B387" t="s">
        <v>537</v>
      </c>
      <c r="C387" s="24">
        <v>0</v>
      </c>
      <c r="D387" s="24">
        <v>0</v>
      </c>
      <c r="E387" s="24">
        <v>0</v>
      </c>
      <c r="F387" s="24">
        <v>0</v>
      </c>
      <c r="G387" s="24">
        <v>0</v>
      </c>
      <c r="H387" s="24">
        <v>64.510000000000005</v>
      </c>
    </row>
    <row r="388" spans="1:8">
      <c r="A388" t="str">
        <f t="shared" si="6"/>
        <v>CE0386</v>
      </c>
      <c r="B388" t="s">
        <v>538</v>
      </c>
      <c r="C388" s="24">
        <v>0</v>
      </c>
      <c r="D388" s="24">
        <v>0</v>
      </c>
      <c r="E388" s="24">
        <v>0</v>
      </c>
      <c r="F388" s="24">
        <v>0</v>
      </c>
      <c r="G388" s="24">
        <v>0</v>
      </c>
      <c r="H388" s="24">
        <v>616.46</v>
      </c>
    </row>
    <row r="389" spans="1:8">
      <c r="A389" t="str">
        <f t="shared" si="6"/>
        <v>CE0387</v>
      </c>
      <c r="B389" t="s">
        <v>539</v>
      </c>
      <c r="C389" s="24">
        <v>0</v>
      </c>
      <c r="D389" s="24">
        <v>0</v>
      </c>
      <c r="E389" s="24">
        <v>0</v>
      </c>
      <c r="F389" s="24">
        <v>0</v>
      </c>
      <c r="G389" s="24">
        <v>0</v>
      </c>
      <c r="H389" s="24">
        <v>146.33000000000001</v>
      </c>
    </row>
    <row r="390" spans="1:8">
      <c r="A390" t="str">
        <f t="shared" si="6"/>
        <v>CE0388</v>
      </c>
      <c r="B390" t="s">
        <v>540</v>
      </c>
      <c r="C390" s="24">
        <v>0</v>
      </c>
      <c r="D390" s="24">
        <v>0</v>
      </c>
      <c r="E390" s="24">
        <v>0</v>
      </c>
      <c r="F390" s="24">
        <v>0</v>
      </c>
      <c r="G390" s="24">
        <v>0</v>
      </c>
      <c r="H390" s="24">
        <v>217.19</v>
      </c>
    </row>
    <row r="391" spans="1:8">
      <c r="A391" t="str">
        <f t="shared" si="6"/>
        <v>CE0389</v>
      </c>
      <c r="B391" t="s">
        <v>541</v>
      </c>
      <c r="C391" s="24">
        <v>0</v>
      </c>
      <c r="D391" s="24">
        <v>0</v>
      </c>
      <c r="E391" s="24">
        <v>0</v>
      </c>
      <c r="F391" s="24">
        <v>0</v>
      </c>
      <c r="G391" s="24">
        <v>0</v>
      </c>
      <c r="H391" s="24">
        <v>44.06</v>
      </c>
    </row>
    <row r="392" spans="1:8">
      <c r="A392" t="str">
        <f t="shared" si="6"/>
        <v>CE0390</v>
      </c>
      <c r="B392" t="s">
        <v>542</v>
      </c>
      <c r="C392" s="24">
        <v>0</v>
      </c>
      <c r="D392" s="24">
        <v>0</v>
      </c>
      <c r="E392" s="24">
        <v>0</v>
      </c>
      <c r="F392" s="24">
        <v>0</v>
      </c>
      <c r="G392" s="24">
        <v>0</v>
      </c>
      <c r="H392" s="24">
        <v>4130.49</v>
      </c>
    </row>
    <row r="393" spans="1:8">
      <c r="A393" t="str">
        <f t="shared" si="6"/>
        <v>CE0391</v>
      </c>
      <c r="B393" t="s">
        <v>543</v>
      </c>
      <c r="C393" s="24">
        <v>0</v>
      </c>
      <c r="D393" s="24">
        <v>0</v>
      </c>
      <c r="E393" s="24">
        <v>0</v>
      </c>
      <c r="F393" s="24">
        <v>0</v>
      </c>
      <c r="G393" s="24">
        <v>0</v>
      </c>
      <c r="H393" s="24">
        <v>6076.9</v>
      </c>
    </row>
    <row r="394" spans="1:8">
      <c r="A394" t="str">
        <f t="shared" si="6"/>
        <v>CE0392</v>
      </c>
      <c r="B394" t="s">
        <v>544</v>
      </c>
      <c r="C394" s="24">
        <v>0</v>
      </c>
      <c r="D394" s="24">
        <v>0</v>
      </c>
      <c r="E394" s="24">
        <v>0</v>
      </c>
      <c r="F394" s="24">
        <v>0</v>
      </c>
      <c r="G394" s="24">
        <v>0</v>
      </c>
      <c r="H394" s="24">
        <v>8993.2900000000009</v>
      </c>
    </row>
    <row r="395" spans="1:8">
      <c r="A395" t="str">
        <f t="shared" si="6"/>
        <v>CE0393</v>
      </c>
      <c r="B395" t="s">
        <v>545</v>
      </c>
      <c r="C395" s="24">
        <v>0</v>
      </c>
      <c r="D395" s="24">
        <v>0</v>
      </c>
      <c r="E395" s="24">
        <v>0</v>
      </c>
      <c r="F395" s="24">
        <v>0</v>
      </c>
      <c r="G395" s="24">
        <v>0</v>
      </c>
      <c r="H395" s="24">
        <v>802.97</v>
      </c>
    </row>
    <row r="396" spans="1:8">
      <c r="A396" t="str">
        <f t="shared" si="6"/>
        <v>CE0394</v>
      </c>
      <c r="B396" t="s">
        <v>546</v>
      </c>
      <c r="C396" s="24">
        <v>0</v>
      </c>
      <c r="D396" s="24">
        <v>0</v>
      </c>
      <c r="E396" s="24">
        <v>0</v>
      </c>
      <c r="F396" s="24">
        <v>0</v>
      </c>
      <c r="G396" s="24">
        <v>0</v>
      </c>
      <c r="H396" s="24">
        <v>642.58000000000004</v>
      </c>
    </row>
    <row r="397" spans="1:8">
      <c r="A397" t="str">
        <f t="shared" si="6"/>
        <v>CE0395</v>
      </c>
      <c r="B397" t="s">
        <v>547</v>
      </c>
      <c r="C397" s="24">
        <v>0</v>
      </c>
      <c r="D397" s="24">
        <v>0</v>
      </c>
      <c r="E397" s="24">
        <v>0</v>
      </c>
      <c r="F397" s="24">
        <v>0</v>
      </c>
      <c r="G397" s="24">
        <v>0</v>
      </c>
      <c r="H397" s="24">
        <v>868.34</v>
      </c>
    </row>
    <row r="398" spans="1:8">
      <c r="A398" t="str">
        <f t="shared" si="6"/>
        <v>CE0396</v>
      </c>
      <c r="B398" t="s">
        <v>548</v>
      </c>
      <c r="C398" s="24">
        <v>0</v>
      </c>
      <c r="D398" s="24">
        <v>0</v>
      </c>
      <c r="E398" s="24">
        <v>0</v>
      </c>
      <c r="F398" s="24">
        <v>0</v>
      </c>
      <c r="G398" s="24">
        <v>0</v>
      </c>
      <c r="H398" s="24">
        <v>850.87</v>
      </c>
    </row>
    <row r="399" spans="1:8">
      <c r="A399" t="str">
        <f t="shared" si="6"/>
        <v>CE0397</v>
      </c>
      <c r="B399" t="s">
        <v>549</v>
      </c>
      <c r="C399" s="24">
        <v>0</v>
      </c>
      <c r="D399" s="24">
        <v>0</v>
      </c>
      <c r="E399" s="24">
        <v>0</v>
      </c>
      <c r="F399" s="24">
        <v>0</v>
      </c>
      <c r="G399" s="24">
        <v>0</v>
      </c>
      <c r="H399" s="24">
        <v>831.37</v>
      </c>
    </row>
    <row r="400" spans="1:8">
      <c r="A400" t="str">
        <f t="shared" si="6"/>
        <v>CE0398</v>
      </c>
      <c r="B400" t="s">
        <v>550</v>
      </c>
      <c r="C400" s="24">
        <v>0</v>
      </c>
      <c r="D400" s="24">
        <v>0</v>
      </c>
      <c r="E400" s="24">
        <v>0</v>
      </c>
      <c r="F400" s="24">
        <v>0</v>
      </c>
      <c r="G400" s="24">
        <v>0</v>
      </c>
      <c r="H400" s="24">
        <v>1023.92</v>
      </c>
    </row>
    <row r="401" spans="1:8">
      <c r="A401" t="str">
        <f t="shared" si="6"/>
        <v>CE0399</v>
      </c>
      <c r="B401" t="s">
        <v>551</v>
      </c>
      <c r="C401" s="24">
        <v>0</v>
      </c>
      <c r="D401" s="24">
        <v>0</v>
      </c>
      <c r="E401" s="24">
        <v>0</v>
      </c>
      <c r="F401" s="24">
        <v>0</v>
      </c>
      <c r="G401" s="24">
        <v>0</v>
      </c>
      <c r="H401" s="24">
        <v>850.87</v>
      </c>
    </row>
    <row r="402" spans="1:8">
      <c r="A402" t="str">
        <f t="shared" si="6"/>
        <v>CE0400</v>
      </c>
      <c r="B402" t="s">
        <v>552</v>
      </c>
      <c r="C402" s="24">
        <v>0</v>
      </c>
      <c r="D402" s="24">
        <v>0</v>
      </c>
      <c r="E402" s="24">
        <v>0</v>
      </c>
      <c r="F402" s="24">
        <v>0</v>
      </c>
      <c r="G402" s="24">
        <v>0</v>
      </c>
      <c r="H402" s="24">
        <v>981.89</v>
      </c>
    </row>
    <row r="403" spans="1:8">
      <c r="A403" t="str">
        <f t="shared" si="6"/>
        <v>CE0401</v>
      </c>
      <c r="B403" t="s">
        <v>553</v>
      </c>
      <c r="C403" s="24">
        <v>0</v>
      </c>
      <c r="D403" s="24">
        <v>0</v>
      </c>
      <c r="E403" s="24">
        <v>0</v>
      </c>
      <c r="F403" s="24">
        <v>0</v>
      </c>
      <c r="G403" s="24">
        <v>0</v>
      </c>
      <c r="H403" s="24">
        <v>28.19</v>
      </c>
    </row>
    <row r="404" spans="1:8">
      <c r="A404" t="str">
        <f t="shared" si="6"/>
        <v>CE0402</v>
      </c>
      <c r="B404" t="s">
        <v>554</v>
      </c>
      <c r="C404" s="24">
        <v>0</v>
      </c>
      <c r="D404" s="24">
        <v>0</v>
      </c>
      <c r="E404" s="24">
        <v>0</v>
      </c>
      <c r="F404" s="24">
        <v>0</v>
      </c>
      <c r="G404" s="24">
        <v>0</v>
      </c>
      <c r="H404" s="24">
        <v>339.55</v>
      </c>
    </row>
    <row r="405" spans="1:8">
      <c r="A405" t="str">
        <f t="shared" si="6"/>
        <v>CE0403</v>
      </c>
      <c r="B405" t="s">
        <v>555</v>
      </c>
      <c r="C405" s="24">
        <v>0</v>
      </c>
      <c r="D405" s="24">
        <v>0</v>
      </c>
      <c r="E405" s="24">
        <v>0</v>
      </c>
      <c r="F405" s="24">
        <v>0</v>
      </c>
      <c r="G405" s="24">
        <v>0</v>
      </c>
      <c r="H405" s="24">
        <v>209.21</v>
      </c>
    </row>
    <row r="406" spans="1:8">
      <c r="A406" t="str">
        <f t="shared" si="6"/>
        <v>CE0404</v>
      </c>
      <c r="B406" t="s">
        <v>556</v>
      </c>
      <c r="C406" s="24">
        <v>0</v>
      </c>
      <c r="D406" s="24">
        <v>0</v>
      </c>
      <c r="E406" s="24">
        <v>0</v>
      </c>
      <c r="F406" s="24">
        <v>0</v>
      </c>
      <c r="G406" s="24">
        <v>0</v>
      </c>
      <c r="H406" s="24">
        <v>308.77</v>
      </c>
    </row>
    <row r="407" spans="1:8">
      <c r="A407" t="str">
        <f t="shared" si="6"/>
        <v>CE0405</v>
      </c>
      <c r="B407" t="s">
        <v>557</v>
      </c>
      <c r="C407" s="24">
        <v>0</v>
      </c>
      <c r="D407" s="24">
        <v>0</v>
      </c>
      <c r="E407" s="24">
        <v>0</v>
      </c>
      <c r="F407" s="24">
        <v>0</v>
      </c>
      <c r="G407" s="24">
        <v>0</v>
      </c>
      <c r="H407" s="24">
        <v>381.17</v>
      </c>
    </row>
    <row r="408" spans="1:8">
      <c r="A408" t="str">
        <f t="shared" si="6"/>
        <v>CE0406</v>
      </c>
      <c r="B408" t="s">
        <v>558</v>
      </c>
      <c r="C408" s="24">
        <v>0</v>
      </c>
      <c r="D408" s="24">
        <v>0</v>
      </c>
      <c r="E408" s="24">
        <v>0</v>
      </c>
      <c r="F408" s="24">
        <v>0</v>
      </c>
      <c r="G408" s="24">
        <v>0</v>
      </c>
      <c r="H408" s="24">
        <v>404.77</v>
      </c>
    </row>
    <row r="409" spans="1:8">
      <c r="A409" t="str">
        <f t="shared" si="6"/>
        <v>CE0407</v>
      </c>
      <c r="B409" t="s">
        <v>559</v>
      </c>
      <c r="C409" s="24">
        <v>0</v>
      </c>
      <c r="D409" s="24">
        <v>0</v>
      </c>
      <c r="E409" s="24">
        <v>0</v>
      </c>
      <c r="F409" s="24">
        <v>0</v>
      </c>
      <c r="G409" s="24">
        <v>0</v>
      </c>
      <c r="H409" s="24">
        <v>322.57</v>
      </c>
    </row>
    <row r="410" spans="1:8">
      <c r="A410" t="str">
        <f t="shared" si="6"/>
        <v>CE0408</v>
      </c>
      <c r="B410" t="s">
        <v>560</v>
      </c>
      <c r="C410" s="24">
        <v>0</v>
      </c>
      <c r="D410" s="24">
        <v>0</v>
      </c>
      <c r="E410" s="24">
        <v>0</v>
      </c>
      <c r="F410" s="24">
        <v>0</v>
      </c>
      <c r="G410" s="24">
        <v>0</v>
      </c>
      <c r="H410" s="24">
        <v>366.39</v>
      </c>
    </row>
    <row r="411" spans="1:8">
      <c r="A411" t="str">
        <f t="shared" si="6"/>
        <v>CE0409</v>
      </c>
      <c r="B411" t="s">
        <v>561</v>
      </c>
      <c r="C411" s="24">
        <v>0</v>
      </c>
      <c r="D411" s="24">
        <v>0</v>
      </c>
      <c r="E411" s="24">
        <v>0</v>
      </c>
      <c r="F411" s="24">
        <v>0</v>
      </c>
      <c r="G411" s="24">
        <v>0</v>
      </c>
      <c r="H411" s="24">
        <v>34.39</v>
      </c>
    </row>
    <row r="412" spans="1:8">
      <c r="A412" t="str">
        <f t="shared" si="6"/>
        <v>CE0410</v>
      </c>
      <c r="B412" t="s">
        <v>562</v>
      </c>
      <c r="C412" s="24">
        <v>0</v>
      </c>
      <c r="D412" s="24">
        <v>0</v>
      </c>
      <c r="E412" s="24">
        <v>0</v>
      </c>
      <c r="F412" s="24">
        <v>0</v>
      </c>
      <c r="G412" s="24">
        <v>0</v>
      </c>
      <c r="H412" s="24">
        <v>45.85</v>
      </c>
    </row>
    <row r="413" spans="1:8">
      <c r="A413" t="str">
        <f t="shared" si="6"/>
        <v>CE0411</v>
      </c>
      <c r="B413" t="s">
        <v>563</v>
      </c>
      <c r="C413" s="24">
        <v>0</v>
      </c>
      <c r="D413" s="24">
        <v>0</v>
      </c>
      <c r="E413" s="24">
        <v>0</v>
      </c>
      <c r="F413" s="24">
        <v>0</v>
      </c>
      <c r="G413" s="24">
        <v>0</v>
      </c>
      <c r="H413" s="24">
        <v>15.76</v>
      </c>
    </row>
    <row r="414" spans="1:8">
      <c r="A414" t="str">
        <f t="shared" si="6"/>
        <v>CE0412</v>
      </c>
      <c r="B414" t="s">
        <v>564</v>
      </c>
      <c r="C414" s="24">
        <v>0</v>
      </c>
      <c r="D414" s="24">
        <v>0</v>
      </c>
      <c r="E414" s="24">
        <v>0</v>
      </c>
      <c r="F414" s="24">
        <v>0</v>
      </c>
      <c r="G414" s="24">
        <v>0</v>
      </c>
      <c r="H414" s="24">
        <v>835.97</v>
      </c>
    </row>
    <row r="415" spans="1:8">
      <c r="A415" t="str">
        <f t="shared" si="6"/>
        <v>CE0413</v>
      </c>
      <c r="B415" t="s">
        <v>565</v>
      </c>
      <c r="C415" s="24">
        <v>0</v>
      </c>
      <c r="D415" s="24">
        <v>0</v>
      </c>
      <c r="E415" s="24">
        <v>0</v>
      </c>
      <c r="F415" s="24">
        <v>0</v>
      </c>
      <c r="G415" s="24">
        <v>0</v>
      </c>
      <c r="H415" s="24">
        <v>1929.35</v>
      </c>
    </row>
    <row r="416" spans="1:8">
      <c r="A416" t="str">
        <f t="shared" si="6"/>
        <v>CE0414</v>
      </c>
      <c r="B416" t="s">
        <v>566</v>
      </c>
      <c r="C416" s="24">
        <v>0</v>
      </c>
      <c r="D416" s="24">
        <v>0</v>
      </c>
      <c r="E416" s="24">
        <v>0</v>
      </c>
      <c r="F416" s="24">
        <v>0</v>
      </c>
      <c r="G416" s="24">
        <v>0</v>
      </c>
      <c r="H416" s="24">
        <v>2082.6799999999998</v>
      </c>
    </row>
    <row r="417" spans="1:8">
      <c r="A417" t="str">
        <f t="shared" si="6"/>
        <v>CE0415</v>
      </c>
      <c r="B417" t="s">
        <v>567</v>
      </c>
      <c r="C417" s="24">
        <v>0</v>
      </c>
      <c r="D417" s="24">
        <v>0</v>
      </c>
      <c r="E417" s="24">
        <v>0</v>
      </c>
      <c r="F417" s="24">
        <v>0</v>
      </c>
      <c r="G417" s="24">
        <v>0</v>
      </c>
      <c r="H417" s="24">
        <v>2359.54</v>
      </c>
    </row>
    <row r="418" spans="1:8">
      <c r="A418" t="str">
        <f t="shared" si="6"/>
        <v>CE0416</v>
      </c>
      <c r="B418" t="s">
        <v>568</v>
      </c>
      <c r="C418" s="24">
        <v>0</v>
      </c>
      <c r="D418" s="24">
        <v>0</v>
      </c>
      <c r="E418" s="24">
        <v>0</v>
      </c>
      <c r="F418" s="24">
        <v>0</v>
      </c>
      <c r="G418" s="24">
        <v>0</v>
      </c>
      <c r="H418" s="24">
        <v>3749.46</v>
      </c>
    </row>
    <row r="419" spans="1:8">
      <c r="A419" t="str">
        <f t="shared" si="6"/>
        <v>CE0417</v>
      </c>
      <c r="B419" t="s">
        <v>569</v>
      </c>
      <c r="C419" s="24">
        <v>0</v>
      </c>
      <c r="D419" s="24">
        <v>0</v>
      </c>
      <c r="E419" s="24">
        <v>0</v>
      </c>
      <c r="F419" s="24">
        <v>0</v>
      </c>
      <c r="G419" s="24">
        <v>0</v>
      </c>
      <c r="H419" s="24">
        <v>5511.6</v>
      </c>
    </row>
    <row r="420" spans="1:8">
      <c r="A420" t="str">
        <f t="shared" si="6"/>
        <v>CE0418</v>
      </c>
      <c r="B420" t="s">
        <v>570</v>
      </c>
      <c r="C420" s="24">
        <v>0</v>
      </c>
      <c r="D420" s="24">
        <v>0</v>
      </c>
      <c r="E420" s="24">
        <v>0</v>
      </c>
      <c r="F420" s="24">
        <v>0</v>
      </c>
      <c r="G420" s="24">
        <v>0</v>
      </c>
      <c r="H420" s="24">
        <v>7901.25</v>
      </c>
    </row>
    <row r="421" spans="1:8">
      <c r="A421" t="str">
        <f t="shared" si="6"/>
        <v>CE0419</v>
      </c>
      <c r="B421" t="s">
        <v>571</v>
      </c>
      <c r="C421" s="24">
        <v>0</v>
      </c>
      <c r="D421" s="24">
        <v>0</v>
      </c>
      <c r="E421" s="24">
        <v>0</v>
      </c>
      <c r="F421" s="24">
        <v>0</v>
      </c>
      <c r="G421" s="24">
        <v>0</v>
      </c>
      <c r="H421" s="24">
        <v>9828.3799999999992</v>
      </c>
    </row>
    <row r="422" spans="1:8">
      <c r="A422" t="str">
        <f t="shared" si="6"/>
        <v>CE0420</v>
      </c>
      <c r="B422" t="s">
        <v>572</v>
      </c>
      <c r="C422" s="24">
        <v>0</v>
      </c>
      <c r="D422" s="24">
        <v>0</v>
      </c>
      <c r="E422" s="24">
        <v>0</v>
      </c>
      <c r="F422" s="24">
        <v>0</v>
      </c>
      <c r="G422" s="24">
        <v>0</v>
      </c>
      <c r="H422" s="24">
        <v>12976.04</v>
      </c>
    </row>
    <row r="423" spans="1:8">
      <c r="A423" t="str">
        <f t="shared" si="6"/>
        <v>CE0421</v>
      </c>
      <c r="B423" t="s">
        <v>573</v>
      </c>
      <c r="C423" s="24">
        <v>0</v>
      </c>
      <c r="D423" s="24">
        <v>0</v>
      </c>
      <c r="E423" s="24">
        <v>0</v>
      </c>
      <c r="F423" s="24">
        <v>0</v>
      </c>
      <c r="G423" s="24">
        <v>0</v>
      </c>
      <c r="H423" s="24">
        <v>4058.47</v>
      </c>
    </row>
    <row r="424" spans="1:8">
      <c r="A424" t="str">
        <f t="shared" si="6"/>
        <v>CE0422</v>
      </c>
      <c r="B424" t="s">
        <v>574</v>
      </c>
      <c r="C424" s="24">
        <v>0</v>
      </c>
      <c r="D424" s="24">
        <v>0</v>
      </c>
      <c r="E424" s="24">
        <v>0</v>
      </c>
      <c r="F424" s="24">
        <v>0</v>
      </c>
      <c r="G424" s="24">
        <v>0</v>
      </c>
      <c r="H424" s="24">
        <v>5874.99</v>
      </c>
    </row>
    <row r="425" spans="1:8">
      <c r="A425" t="str">
        <f t="shared" si="6"/>
        <v>CE0423</v>
      </c>
      <c r="B425" t="s">
        <v>575</v>
      </c>
      <c r="C425" s="24">
        <v>0</v>
      </c>
      <c r="D425" s="24">
        <v>0</v>
      </c>
      <c r="E425" s="24">
        <v>0</v>
      </c>
      <c r="F425" s="24">
        <v>0</v>
      </c>
      <c r="G425" s="24">
        <v>0</v>
      </c>
      <c r="H425" s="24">
        <v>8441.08</v>
      </c>
    </row>
    <row r="426" spans="1:8">
      <c r="A426" t="str">
        <f t="shared" si="6"/>
        <v>CE0424</v>
      </c>
      <c r="B426" t="s">
        <v>576</v>
      </c>
      <c r="C426" s="24">
        <v>0</v>
      </c>
      <c r="D426" s="24">
        <v>0</v>
      </c>
      <c r="E426" s="24">
        <v>0</v>
      </c>
      <c r="F426" s="24">
        <v>0</v>
      </c>
      <c r="G426" s="24">
        <v>0</v>
      </c>
      <c r="H426" s="24">
        <v>10466.94</v>
      </c>
    </row>
    <row r="427" spans="1:8">
      <c r="A427" t="str">
        <f t="shared" si="6"/>
        <v>CE0425</v>
      </c>
      <c r="B427" t="s">
        <v>577</v>
      </c>
      <c r="C427" s="24">
        <v>0</v>
      </c>
      <c r="D427" s="24">
        <v>0</v>
      </c>
      <c r="E427" s="24">
        <v>0</v>
      </c>
      <c r="F427" s="24">
        <v>0</v>
      </c>
      <c r="G427" s="24">
        <v>0</v>
      </c>
      <c r="H427" s="24">
        <v>13843.38</v>
      </c>
    </row>
    <row r="428" spans="1:8">
      <c r="A428" t="str">
        <f t="shared" si="6"/>
        <v>CE0426</v>
      </c>
      <c r="B428" t="s">
        <v>578</v>
      </c>
      <c r="C428" s="24">
        <v>0</v>
      </c>
      <c r="D428" s="24">
        <v>0</v>
      </c>
      <c r="E428" s="24">
        <v>0</v>
      </c>
      <c r="F428" s="24">
        <v>0</v>
      </c>
      <c r="G428" s="24">
        <v>0</v>
      </c>
      <c r="H428" s="24">
        <v>742.82</v>
      </c>
    </row>
    <row r="429" spans="1:8">
      <c r="A429" t="str">
        <f t="shared" si="6"/>
        <v>CE0427</v>
      </c>
      <c r="B429" t="s">
        <v>579</v>
      </c>
      <c r="C429" s="24">
        <v>0</v>
      </c>
      <c r="D429" s="24">
        <v>0</v>
      </c>
      <c r="E429" s="24">
        <v>0</v>
      </c>
      <c r="F429" s="24">
        <v>0</v>
      </c>
      <c r="G429" s="24">
        <v>0</v>
      </c>
      <c r="H429" s="24">
        <v>4626.3900000000003</v>
      </c>
    </row>
    <row r="430" spans="1:8">
      <c r="A430" t="str">
        <f t="shared" si="6"/>
        <v>CE0428</v>
      </c>
      <c r="B430" t="s">
        <v>580</v>
      </c>
      <c r="C430" s="24">
        <v>0</v>
      </c>
      <c r="D430" s="24">
        <v>0</v>
      </c>
      <c r="E430" s="24">
        <v>0</v>
      </c>
      <c r="F430" s="24">
        <v>0</v>
      </c>
      <c r="G430" s="24">
        <v>0</v>
      </c>
      <c r="H430" s="24">
        <v>6638.74</v>
      </c>
    </row>
    <row r="431" spans="1:8">
      <c r="A431" t="str">
        <f t="shared" si="6"/>
        <v>CE0429</v>
      </c>
      <c r="B431" t="s">
        <v>581</v>
      </c>
      <c r="C431" s="24">
        <v>0</v>
      </c>
      <c r="D431" s="24">
        <v>0</v>
      </c>
      <c r="E431" s="24">
        <v>0</v>
      </c>
      <c r="F431" s="24">
        <v>0</v>
      </c>
      <c r="G431" s="24">
        <v>0</v>
      </c>
      <c r="H431" s="24">
        <v>9454.01</v>
      </c>
    </row>
    <row r="432" spans="1:8">
      <c r="A432" t="str">
        <f t="shared" si="6"/>
        <v>CE0430</v>
      </c>
      <c r="B432" t="s">
        <v>582</v>
      </c>
      <c r="C432" s="24">
        <v>0</v>
      </c>
      <c r="D432" s="24">
        <v>0</v>
      </c>
      <c r="E432" s="24">
        <v>0</v>
      </c>
      <c r="F432" s="24">
        <v>0</v>
      </c>
      <c r="G432" s="24">
        <v>0</v>
      </c>
      <c r="H432" s="24">
        <v>11618.31</v>
      </c>
    </row>
    <row r="433" spans="1:8">
      <c r="A433" t="str">
        <f t="shared" si="6"/>
        <v>CE0431</v>
      </c>
      <c r="B433" t="s">
        <v>583</v>
      </c>
      <c r="C433" s="24">
        <v>0</v>
      </c>
      <c r="D433" s="24">
        <v>0</v>
      </c>
      <c r="E433" s="24">
        <v>0</v>
      </c>
      <c r="F433" s="24">
        <v>0</v>
      </c>
      <c r="G433" s="24">
        <v>0</v>
      </c>
      <c r="H433" s="24">
        <v>600.72</v>
      </c>
    </row>
    <row r="434" spans="1:8">
      <c r="A434" t="str">
        <f t="shared" si="6"/>
        <v>CE0432</v>
      </c>
      <c r="B434" t="s">
        <v>584</v>
      </c>
      <c r="C434" s="24">
        <v>0</v>
      </c>
      <c r="D434" s="24">
        <v>0</v>
      </c>
      <c r="E434" s="24">
        <v>0</v>
      </c>
      <c r="F434" s="24">
        <v>0</v>
      </c>
      <c r="G434" s="24">
        <v>0</v>
      </c>
      <c r="H434" s="24">
        <v>123.38</v>
      </c>
    </row>
    <row r="435" spans="1:8">
      <c r="A435" t="str">
        <f t="shared" si="6"/>
        <v>CE0433</v>
      </c>
      <c r="B435" t="s">
        <v>585</v>
      </c>
      <c r="C435" s="24">
        <v>0</v>
      </c>
      <c r="D435" s="24">
        <v>0</v>
      </c>
      <c r="E435" s="24">
        <v>0</v>
      </c>
      <c r="F435" s="24">
        <v>0</v>
      </c>
      <c r="G435" s="24">
        <v>0</v>
      </c>
      <c r="H435" s="24">
        <v>131.88</v>
      </c>
    </row>
    <row r="436" spans="1:8">
      <c r="A436" t="str">
        <f t="shared" si="6"/>
        <v>CE0434</v>
      </c>
      <c r="B436" t="s">
        <v>586</v>
      </c>
      <c r="C436" s="24">
        <v>0</v>
      </c>
      <c r="D436" s="24">
        <v>0</v>
      </c>
      <c r="E436" s="24">
        <v>0</v>
      </c>
      <c r="F436" s="24">
        <v>0</v>
      </c>
      <c r="G436" s="24">
        <v>0</v>
      </c>
      <c r="H436" s="24">
        <v>123.38</v>
      </c>
    </row>
    <row r="437" spans="1:8">
      <c r="A437" t="str">
        <f t="shared" si="6"/>
        <v>CE0435</v>
      </c>
      <c r="B437" t="s">
        <v>587</v>
      </c>
      <c r="C437" s="24">
        <v>0</v>
      </c>
      <c r="D437" s="24">
        <v>0</v>
      </c>
      <c r="E437" s="24">
        <v>0</v>
      </c>
      <c r="F437" s="24">
        <v>0</v>
      </c>
      <c r="G437" s="24">
        <v>0</v>
      </c>
      <c r="H437" s="24">
        <v>131.88</v>
      </c>
    </row>
    <row r="438" spans="1:8">
      <c r="A438" t="str">
        <f t="shared" si="6"/>
        <v>CE0436</v>
      </c>
      <c r="B438" t="s">
        <v>588</v>
      </c>
      <c r="C438" s="24">
        <v>0</v>
      </c>
      <c r="D438" s="24">
        <v>0</v>
      </c>
      <c r="E438" s="24">
        <v>0</v>
      </c>
      <c r="F438" s="24">
        <v>0</v>
      </c>
      <c r="G438" s="24">
        <v>0</v>
      </c>
      <c r="H438" s="24">
        <v>123.38</v>
      </c>
    </row>
    <row r="439" spans="1:8">
      <c r="A439" t="str">
        <f t="shared" si="6"/>
        <v>CE0437</v>
      </c>
      <c r="B439" t="s">
        <v>589</v>
      </c>
      <c r="C439" s="24">
        <v>0</v>
      </c>
      <c r="D439" s="24">
        <v>0</v>
      </c>
      <c r="E439" s="24">
        <v>0</v>
      </c>
      <c r="F439" s="24">
        <v>0</v>
      </c>
      <c r="G439" s="24">
        <v>0</v>
      </c>
      <c r="H439" s="24">
        <v>131.88</v>
      </c>
    </row>
    <row r="440" spans="1:8">
      <c r="A440" t="str">
        <f t="shared" si="6"/>
        <v>CE0438</v>
      </c>
      <c r="B440" t="s">
        <v>590</v>
      </c>
      <c r="C440" s="24">
        <v>0</v>
      </c>
      <c r="D440" s="24">
        <v>0</v>
      </c>
      <c r="E440" s="24">
        <v>0</v>
      </c>
      <c r="F440" s="24">
        <v>0</v>
      </c>
      <c r="G440" s="24">
        <v>0</v>
      </c>
      <c r="H440" s="24">
        <v>31.74</v>
      </c>
    </row>
    <row r="441" spans="1:8">
      <c r="A441" t="str">
        <f t="shared" si="6"/>
        <v>CE0439</v>
      </c>
      <c r="B441" t="s">
        <v>591</v>
      </c>
      <c r="C441" s="24">
        <v>0</v>
      </c>
      <c r="D441" s="24">
        <v>0</v>
      </c>
      <c r="E441" s="24">
        <v>0</v>
      </c>
      <c r="F441" s="24">
        <v>0</v>
      </c>
      <c r="G441" s="24">
        <v>0</v>
      </c>
      <c r="H441" s="24">
        <v>24.18</v>
      </c>
    </row>
    <row r="442" spans="1:8">
      <c r="A442" t="str">
        <f t="shared" si="6"/>
        <v>CE0440</v>
      </c>
      <c r="B442" t="s">
        <v>592</v>
      </c>
      <c r="C442" s="24">
        <v>0</v>
      </c>
      <c r="D442" s="24">
        <v>0</v>
      </c>
      <c r="E442" s="24">
        <v>0</v>
      </c>
      <c r="F442" s="24">
        <v>0</v>
      </c>
      <c r="G442" s="24">
        <v>0</v>
      </c>
      <c r="H442" s="24">
        <v>362.76</v>
      </c>
    </row>
    <row r="443" spans="1:8">
      <c r="A443" t="str">
        <f t="shared" si="6"/>
        <v>CE0441</v>
      </c>
      <c r="B443" t="s">
        <v>593</v>
      </c>
      <c r="C443" s="24">
        <v>0</v>
      </c>
      <c r="D443" s="24">
        <v>0</v>
      </c>
      <c r="E443" s="24">
        <v>0</v>
      </c>
      <c r="F443" s="24">
        <v>0</v>
      </c>
      <c r="G443" s="24">
        <v>0</v>
      </c>
      <c r="H443" s="24">
        <v>177.6</v>
      </c>
    </row>
    <row r="444" spans="1:8">
      <c r="A444" t="str">
        <f t="shared" si="6"/>
        <v>CE0442</v>
      </c>
      <c r="B444" t="s">
        <v>594</v>
      </c>
      <c r="C444" s="24">
        <v>0</v>
      </c>
      <c r="D444" s="24">
        <v>0</v>
      </c>
      <c r="E444" s="24">
        <v>0</v>
      </c>
      <c r="F444" s="24">
        <v>0</v>
      </c>
      <c r="G444" s="24">
        <v>0</v>
      </c>
      <c r="H444" s="24">
        <v>177.6</v>
      </c>
    </row>
    <row r="445" spans="1:8">
      <c r="A445" t="str">
        <f t="shared" si="6"/>
        <v>CE0443</v>
      </c>
      <c r="B445" t="s">
        <v>595</v>
      </c>
      <c r="C445" s="24">
        <v>0</v>
      </c>
      <c r="D445" s="24">
        <v>0</v>
      </c>
      <c r="E445" s="24">
        <v>0</v>
      </c>
      <c r="F445" s="24">
        <v>0</v>
      </c>
      <c r="G445" s="24">
        <v>0</v>
      </c>
      <c r="H445" s="24">
        <v>780.67</v>
      </c>
    </row>
    <row r="446" spans="1:8">
      <c r="A446" t="str">
        <f t="shared" si="6"/>
        <v>CE0444</v>
      </c>
      <c r="B446" t="s">
        <v>596</v>
      </c>
      <c r="C446" s="24">
        <v>0</v>
      </c>
      <c r="D446" s="24">
        <v>0</v>
      </c>
      <c r="E446" s="24">
        <v>0</v>
      </c>
      <c r="F446" s="24">
        <v>0</v>
      </c>
      <c r="G446" s="24">
        <v>0</v>
      </c>
      <c r="H446" s="24">
        <v>736.08</v>
      </c>
    </row>
    <row r="447" spans="1:8">
      <c r="A447" t="str">
        <f t="shared" si="6"/>
        <v>CE0445</v>
      </c>
      <c r="B447" t="s">
        <v>597</v>
      </c>
      <c r="C447" s="24">
        <v>0</v>
      </c>
      <c r="D447" s="24">
        <v>0</v>
      </c>
      <c r="E447" s="24">
        <v>0</v>
      </c>
      <c r="F447" s="24">
        <v>0</v>
      </c>
      <c r="G447" s="24">
        <v>0</v>
      </c>
      <c r="H447" s="24">
        <v>233.51</v>
      </c>
    </row>
    <row r="448" spans="1:8">
      <c r="A448" t="str">
        <f t="shared" si="6"/>
        <v>CE0446</v>
      </c>
      <c r="B448" t="s">
        <v>598</v>
      </c>
      <c r="C448" s="24">
        <v>0</v>
      </c>
      <c r="D448" s="24">
        <v>0</v>
      </c>
      <c r="E448" s="24">
        <v>0</v>
      </c>
      <c r="F448" s="24">
        <v>0</v>
      </c>
      <c r="G448" s="24">
        <v>0</v>
      </c>
      <c r="H448" s="24">
        <v>273.57</v>
      </c>
    </row>
    <row r="449" spans="1:8">
      <c r="A449" t="str">
        <f t="shared" si="6"/>
        <v>CE0447</v>
      </c>
      <c r="B449" t="s">
        <v>599</v>
      </c>
      <c r="C449" s="24">
        <v>0</v>
      </c>
      <c r="D449" s="24">
        <v>0</v>
      </c>
      <c r="E449" s="24">
        <v>0</v>
      </c>
      <c r="F449" s="24">
        <v>0</v>
      </c>
      <c r="G449" s="24">
        <v>0</v>
      </c>
      <c r="H449" s="24">
        <v>362.76</v>
      </c>
    </row>
    <row r="450" spans="1:8">
      <c r="A450" t="str">
        <f t="shared" ref="A450:A513" si="7">"CE"&amp;TEXT(ROW(B450)-2,"0000")</f>
        <v>CE0448</v>
      </c>
      <c r="B450" t="s">
        <v>600</v>
      </c>
      <c r="C450" s="24">
        <v>0</v>
      </c>
      <c r="D450" s="24">
        <v>0</v>
      </c>
      <c r="E450" s="24">
        <v>0</v>
      </c>
      <c r="F450" s="24">
        <v>0</v>
      </c>
      <c r="G450" s="24">
        <v>0</v>
      </c>
      <c r="H450" s="24">
        <v>213.11</v>
      </c>
    </row>
    <row r="451" spans="1:8">
      <c r="A451" t="str">
        <f t="shared" si="7"/>
        <v>CE0449</v>
      </c>
      <c r="B451" t="s">
        <v>601</v>
      </c>
      <c r="C451" s="24">
        <v>0</v>
      </c>
      <c r="D451" s="24">
        <v>0</v>
      </c>
      <c r="E451" s="24">
        <v>0</v>
      </c>
      <c r="F451" s="24">
        <v>0</v>
      </c>
      <c r="G451" s="24">
        <v>0</v>
      </c>
      <c r="H451" s="24">
        <v>157.19</v>
      </c>
    </row>
    <row r="452" spans="1:8">
      <c r="A452" t="str">
        <f t="shared" si="7"/>
        <v>CE0450</v>
      </c>
      <c r="B452" t="s">
        <v>602</v>
      </c>
      <c r="C452" s="24">
        <v>0</v>
      </c>
      <c r="D452" s="24">
        <v>0</v>
      </c>
      <c r="E452" s="24">
        <v>0</v>
      </c>
      <c r="F452" s="24">
        <v>0</v>
      </c>
      <c r="G452" s="24">
        <v>0</v>
      </c>
      <c r="H452" s="24">
        <v>213.11</v>
      </c>
    </row>
    <row r="453" spans="1:8">
      <c r="A453" t="str">
        <f t="shared" si="7"/>
        <v>CE0451</v>
      </c>
      <c r="B453" t="s">
        <v>603</v>
      </c>
      <c r="C453" s="24">
        <v>0</v>
      </c>
      <c r="D453" s="24">
        <v>0</v>
      </c>
      <c r="E453" s="24">
        <v>0</v>
      </c>
      <c r="F453" s="24">
        <v>0</v>
      </c>
      <c r="G453" s="24">
        <v>0</v>
      </c>
      <c r="H453" s="24">
        <v>201.78</v>
      </c>
    </row>
    <row r="454" spans="1:8">
      <c r="A454" t="str">
        <f t="shared" si="7"/>
        <v>CE0452</v>
      </c>
      <c r="B454" t="s">
        <v>604</v>
      </c>
      <c r="C454" s="24">
        <v>0</v>
      </c>
      <c r="D454" s="24">
        <v>0</v>
      </c>
      <c r="E454" s="24">
        <v>0</v>
      </c>
      <c r="F454" s="24">
        <v>0</v>
      </c>
      <c r="G454" s="24">
        <v>0</v>
      </c>
      <c r="H454" s="24">
        <v>334.03</v>
      </c>
    </row>
    <row r="455" spans="1:8">
      <c r="A455" t="str">
        <f t="shared" si="7"/>
        <v>CE0453</v>
      </c>
      <c r="B455" t="s">
        <v>605</v>
      </c>
      <c r="C455" s="24">
        <v>0</v>
      </c>
      <c r="D455" s="24">
        <v>0</v>
      </c>
      <c r="E455" s="24">
        <v>0</v>
      </c>
      <c r="F455" s="24">
        <v>0</v>
      </c>
      <c r="G455" s="24">
        <v>0</v>
      </c>
      <c r="H455" s="24">
        <v>201.78</v>
      </c>
    </row>
    <row r="456" spans="1:8">
      <c r="A456" t="str">
        <f t="shared" si="7"/>
        <v>CE0454</v>
      </c>
      <c r="B456" t="s">
        <v>606</v>
      </c>
      <c r="C456" s="24">
        <v>0</v>
      </c>
      <c r="D456" s="24">
        <v>0</v>
      </c>
      <c r="E456" s="24">
        <v>0</v>
      </c>
      <c r="F456" s="24">
        <v>0</v>
      </c>
      <c r="G456" s="24">
        <v>0</v>
      </c>
      <c r="H456" s="24">
        <v>334.03</v>
      </c>
    </row>
    <row r="457" spans="1:8">
      <c r="A457" t="str">
        <f t="shared" si="7"/>
        <v>CE0455</v>
      </c>
      <c r="B457" t="s">
        <v>607</v>
      </c>
      <c r="C457" s="24">
        <v>0</v>
      </c>
      <c r="D457" s="24">
        <v>0</v>
      </c>
      <c r="E457" s="24">
        <v>0</v>
      </c>
      <c r="F457" s="24">
        <v>0</v>
      </c>
      <c r="G457" s="24">
        <v>0</v>
      </c>
      <c r="H457" s="24">
        <v>209.33</v>
      </c>
    </row>
    <row r="458" spans="1:8">
      <c r="A458" t="str">
        <f t="shared" si="7"/>
        <v>CE0456</v>
      </c>
      <c r="B458" t="s">
        <v>608</v>
      </c>
      <c r="C458" s="24">
        <v>0</v>
      </c>
      <c r="D458" s="24">
        <v>0</v>
      </c>
      <c r="E458" s="24">
        <v>0</v>
      </c>
      <c r="F458" s="24">
        <v>0</v>
      </c>
      <c r="G458" s="24">
        <v>0</v>
      </c>
      <c r="H458" s="24">
        <v>188.94</v>
      </c>
    </row>
    <row r="459" spans="1:8">
      <c r="A459" t="str">
        <f t="shared" si="7"/>
        <v>CE0457</v>
      </c>
      <c r="B459" t="s">
        <v>609</v>
      </c>
      <c r="C459" s="24">
        <v>0</v>
      </c>
      <c r="D459" s="24">
        <v>0</v>
      </c>
      <c r="E459" s="24">
        <v>0</v>
      </c>
      <c r="F459" s="24">
        <v>0</v>
      </c>
      <c r="G459" s="24">
        <v>0</v>
      </c>
      <c r="H459" s="24">
        <v>209.33</v>
      </c>
    </row>
    <row r="460" spans="1:8">
      <c r="A460" t="str">
        <f t="shared" si="7"/>
        <v>CE0458</v>
      </c>
      <c r="B460" t="s">
        <v>610</v>
      </c>
      <c r="C460" s="24">
        <v>0</v>
      </c>
      <c r="D460" s="24">
        <v>0</v>
      </c>
      <c r="E460" s="24">
        <v>0</v>
      </c>
      <c r="F460" s="24">
        <v>0</v>
      </c>
      <c r="G460" s="24">
        <v>0</v>
      </c>
      <c r="H460" s="24">
        <v>1328.9</v>
      </c>
    </row>
    <row r="461" spans="1:8">
      <c r="A461" t="str">
        <f t="shared" si="7"/>
        <v>CE0459</v>
      </c>
      <c r="B461" t="s">
        <v>611</v>
      </c>
      <c r="C461" s="24">
        <v>0</v>
      </c>
      <c r="D461" s="24">
        <v>0</v>
      </c>
      <c r="E461" s="24">
        <v>0</v>
      </c>
      <c r="F461" s="24">
        <v>0</v>
      </c>
      <c r="G461" s="24">
        <v>0</v>
      </c>
      <c r="H461" s="24">
        <v>1889.6</v>
      </c>
    </row>
    <row r="462" spans="1:8">
      <c r="A462" t="str">
        <f t="shared" si="7"/>
        <v>CE0460</v>
      </c>
      <c r="B462" t="s">
        <v>612</v>
      </c>
      <c r="C462" s="24">
        <v>0</v>
      </c>
      <c r="D462" s="24">
        <v>0</v>
      </c>
      <c r="E462" s="24">
        <v>0</v>
      </c>
      <c r="F462" s="24">
        <v>0</v>
      </c>
      <c r="G462" s="24">
        <v>0</v>
      </c>
      <c r="H462" s="24">
        <v>1724.3</v>
      </c>
    </row>
    <row r="463" spans="1:8">
      <c r="A463" t="str">
        <f t="shared" si="7"/>
        <v>CE0461</v>
      </c>
      <c r="B463" t="s">
        <v>613</v>
      </c>
      <c r="C463" s="24">
        <v>0</v>
      </c>
      <c r="D463" s="24">
        <v>0</v>
      </c>
      <c r="E463" s="24">
        <v>0</v>
      </c>
      <c r="F463" s="24">
        <v>0</v>
      </c>
      <c r="G463" s="24">
        <v>0</v>
      </c>
      <c r="H463" s="24">
        <v>2396.19</v>
      </c>
    </row>
    <row r="464" spans="1:8">
      <c r="A464" t="str">
        <f t="shared" si="7"/>
        <v>CE0462</v>
      </c>
      <c r="B464" t="s">
        <v>614</v>
      </c>
      <c r="C464" s="24">
        <v>0</v>
      </c>
      <c r="D464" s="24">
        <v>0</v>
      </c>
      <c r="E464" s="24">
        <v>0</v>
      </c>
      <c r="F464" s="24">
        <v>0</v>
      </c>
      <c r="G464" s="24">
        <v>0</v>
      </c>
      <c r="H464" s="24">
        <v>2575.2199999999998</v>
      </c>
    </row>
    <row r="465" spans="1:8">
      <c r="A465" t="str">
        <f t="shared" si="7"/>
        <v>CE0463</v>
      </c>
      <c r="B465" t="s">
        <v>615</v>
      </c>
      <c r="C465" s="24">
        <v>0</v>
      </c>
      <c r="D465" s="24">
        <v>0</v>
      </c>
      <c r="E465" s="24">
        <v>0</v>
      </c>
      <c r="F465" s="24">
        <v>0</v>
      </c>
      <c r="G465" s="24">
        <v>0</v>
      </c>
      <c r="H465" s="24">
        <v>3002.66</v>
      </c>
    </row>
    <row r="466" spans="1:8">
      <c r="A466" t="str">
        <f t="shared" si="7"/>
        <v>CE0464</v>
      </c>
      <c r="B466" t="s">
        <v>616</v>
      </c>
      <c r="C466" s="24">
        <v>0</v>
      </c>
      <c r="D466" s="24">
        <v>0</v>
      </c>
      <c r="E466" s="24">
        <v>0</v>
      </c>
      <c r="F466" s="24">
        <v>0</v>
      </c>
      <c r="G466" s="24">
        <v>0</v>
      </c>
      <c r="H466" s="24">
        <v>3644.82</v>
      </c>
    </row>
    <row r="467" spans="1:8">
      <c r="A467" t="str">
        <f t="shared" si="7"/>
        <v>CE0465</v>
      </c>
      <c r="B467" t="s">
        <v>617</v>
      </c>
      <c r="C467" s="24">
        <v>0</v>
      </c>
      <c r="D467" s="24">
        <v>0</v>
      </c>
      <c r="E467" s="24">
        <v>0</v>
      </c>
      <c r="F467" s="24">
        <v>0</v>
      </c>
      <c r="G467" s="24">
        <v>0</v>
      </c>
      <c r="H467" s="24">
        <v>5658.8</v>
      </c>
    </row>
    <row r="468" spans="1:8">
      <c r="A468" t="str">
        <f t="shared" si="7"/>
        <v>CE0466</v>
      </c>
      <c r="B468" t="s">
        <v>618</v>
      </c>
      <c r="C468" s="24">
        <v>0</v>
      </c>
      <c r="D468" s="24">
        <v>0</v>
      </c>
      <c r="E468" s="24">
        <v>0</v>
      </c>
      <c r="F468" s="24">
        <v>0</v>
      </c>
      <c r="G468" s="24">
        <v>0</v>
      </c>
      <c r="H468" s="24">
        <v>7524.26</v>
      </c>
    </row>
    <row r="469" spans="1:8">
      <c r="A469" t="str">
        <f t="shared" si="7"/>
        <v>CE0467</v>
      </c>
      <c r="B469" t="s">
        <v>619</v>
      </c>
      <c r="C469" s="24">
        <v>0</v>
      </c>
      <c r="D469" s="24">
        <v>0</v>
      </c>
      <c r="E469" s="24">
        <v>0</v>
      </c>
      <c r="F469" s="24">
        <v>0</v>
      </c>
      <c r="G469" s="24">
        <v>0</v>
      </c>
      <c r="H469" s="24">
        <v>1609.23</v>
      </c>
    </row>
    <row r="470" spans="1:8">
      <c r="A470" t="str">
        <f t="shared" si="7"/>
        <v>CE0468</v>
      </c>
      <c r="B470" t="s">
        <v>620</v>
      </c>
      <c r="C470" s="24">
        <v>0</v>
      </c>
      <c r="D470" s="24">
        <v>0</v>
      </c>
      <c r="E470" s="24">
        <v>0</v>
      </c>
      <c r="F470" s="24">
        <v>0</v>
      </c>
      <c r="G470" s="24">
        <v>0</v>
      </c>
      <c r="H470" s="24">
        <v>1896.48</v>
      </c>
    </row>
    <row r="471" spans="1:8">
      <c r="A471" t="str">
        <f t="shared" si="7"/>
        <v>CE0469</v>
      </c>
      <c r="B471" t="s">
        <v>621</v>
      </c>
      <c r="C471" s="24">
        <v>0</v>
      </c>
      <c r="D471" s="24">
        <v>0</v>
      </c>
      <c r="E471" s="24">
        <v>0</v>
      </c>
      <c r="F471" s="24">
        <v>0</v>
      </c>
      <c r="G471" s="24">
        <v>0</v>
      </c>
      <c r="H471" s="24">
        <v>2646.04</v>
      </c>
    </row>
    <row r="472" spans="1:8">
      <c r="A472" t="str">
        <f t="shared" si="7"/>
        <v>CE0470</v>
      </c>
      <c r="B472" t="s">
        <v>622</v>
      </c>
      <c r="C472" s="24">
        <v>0</v>
      </c>
      <c r="D472" s="24">
        <v>0</v>
      </c>
      <c r="E472" s="24">
        <v>0</v>
      </c>
      <c r="F472" s="24">
        <v>0</v>
      </c>
      <c r="G472" s="24">
        <v>0</v>
      </c>
      <c r="H472" s="24">
        <v>3863.98</v>
      </c>
    </row>
    <row r="473" spans="1:8">
      <c r="A473" t="str">
        <f t="shared" si="7"/>
        <v>CE0471</v>
      </c>
      <c r="B473" t="s">
        <v>623</v>
      </c>
      <c r="C473" s="24">
        <v>0</v>
      </c>
      <c r="D473" s="24">
        <v>0</v>
      </c>
      <c r="E473" s="24">
        <v>0</v>
      </c>
      <c r="F473" s="24">
        <v>0</v>
      </c>
      <c r="G473" s="24">
        <v>0</v>
      </c>
      <c r="H473" s="24">
        <v>5543.84</v>
      </c>
    </row>
    <row r="474" spans="1:8">
      <c r="A474" t="str">
        <f t="shared" si="7"/>
        <v>CE0472</v>
      </c>
      <c r="B474" t="s">
        <v>624</v>
      </c>
      <c r="C474" s="24">
        <v>0</v>
      </c>
      <c r="D474" s="24">
        <v>0</v>
      </c>
      <c r="E474" s="24">
        <v>0</v>
      </c>
      <c r="F474" s="24">
        <v>0</v>
      </c>
      <c r="G474" s="24">
        <v>0</v>
      </c>
      <c r="H474" s="24">
        <v>1731.2</v>
      </c>
    </row>
    <row r="475" spans="1:8">
      <c r="A475" t="str">
        <f t="shared" si="7"/>
        <v>CE0473</v>
      </c>
      <c r="B475" t="s">
        <v>625</v>
      </c>
      <c r="C475" s="24">
        <v>0</v>
      </c>
      <c r="D475" s="24">
        <v>0</v>
      </c>
      <c r="E475" s="24">
        <v>0</v>
      </c>
      <c r="F475" s="24">
        <v>0</v>
      </c>
      <c r="G475" s="24">
        <v>0</v>
      </c>
      <c r="H475" s="24">
        <v>1939.34</v>
      </c>
    </row>
    <row r="476" spans="1:8">
      <c r="A476" t="str">
        <f t="shared" si="7"/>
        <v>CE0474</v>
      </c>
      <c r="B476" t="s">
        <v>626</v>
      </c>
      <c r="C476" s="24">
        <v>0</v>
      </c>
      <c r="D476" s="24">
        <v>0</v>
      </c>
      <c r="E476" s="24">
        <v>0</v>
      </c>
      <c r="F476" s="24">
        <v>0</v>
      </c>
      <c r="G476" s="24">
        <v>0</v>
      </c>
      <c r="H476" s="24">
        <v>2711.31</v>
      </c>
    </row>
    <row r="477" spans="1:8">
      <c r="A477" t="str">
        <f t="shared" si="7"/>
        <v>CE0475</v>
      </c>
      <c r="B477" t="s">
        <v>627</v>
      </c>
      <c r="C477" s="24">
        <v>0</v>
      </c>
      <c r="D477" s="24">
        <v>0</v>
      </c>
      <c r="E477" s="24">
        <v>0</v>
      </c>
      <c r="F477" s="24">
        <v>0</v>
      </c>
      <c r="G477" s="24">
        <v>0</v>
      </c>
      <c r="H477" s="24">
        <v>4217.6000000000004</v>
      </c>
    </row>
    <row r="478" spans="1:8">
      <c r="A478" t="str">
        <f t="shared" si="7"/>
        <v>CE0476</v>
      </c>
      <c r="B478" t="s">
        <v>628</v>
      </c>
      <c r="C478" s="24">
        <v>0</v>
      </c>
      <c r="D478" s="24">
        <v>0</v>
      </c>
      <c r="E478" s="24">
        <v>0</v>
      </c>
      <c r="F478" s="24">
        <v>0</v>
      </c>
      <c r="G478" s="24">
        <v>0</v>
      </c>
      <c r="H478" s="24">
        <v>5678.69</v>
      </c>
    </row>
    <row r="479" spans="1:8">
      <c r="A479" t="str">
        <f t="shared" si="7"/>
        <v>CE0477</v>
      </c>
      <c r="B479" t="s">
        <v>629</v>
      </c>
      <c r="C479" s="24">
        <v>0</v>
      </c>
      <c r="D479" s="24">
        <v>0</v>
      </c>
      <c r="E479" s="24">
        <v>0</v>
      </c>
      <c r="F479" s="24">
        <v>0</v>
      </c>
      <c r="G479" s="24">
        <v>0</v>
      </c>
      <c r="H479" s="24">
        <v>7456.38</v>
      </c>
    </row>
    <row r="480" spans="1:8">
      <c r="A480" t="str">
        <f t="shared" si="7"/>
        <v>CE0478</v>
      </c>
      <c r="B480" t="s">
        <v>630</v>
      </c>
      <c r="C480" s="24">
        <v>0</v>
      </c>
      <c r="D480" s="24">
        <v>0</v>
      </c>
      <c r="E480" s="24">
        <v>0</v>
      </c>
      <c r="F480" s="24">
        <v>0</v>
      </c>
      <c r="G480" s="24">
        <v>0</v>
      </c>
      <c r="H480" s="24">
        <v>8813.5</v>
      </c>
    </row>
    <row r="481" spans="1:8">
      <c r="A481" t="str">
        <f t="shared" si="7"/>
        <v>CE0479</v>
      </c>
      <c r="B481" t="s">
        <v>631</v>
      </c>
      <c r="C481" s="24">
        <v>0</v>
      </c>
      <c r="D481" s="24">
        <v>0</v>
      </c>
      <c r="E481" s="24">
        <v>0</v>
      </c>
      <c r="F481" s="24">
        <v>0</v>
      </c>
      <c r="G481" s="24">
        <v>0</v>
      </c>
      <c r="H481" s="24">
        <v>10295.42</v>
      </c>
    </row>
    <row r="482" spans="1:8">
      <c r="A482" t="str">
        <f t="shared" si="7"/>
        <v>CE0480</v>
      </c>
      <c r="B482" t="s">
        <v>632</v>
      </c>
      <c r="C482" s="24">
        <v>0</v>
      </c>
      <c r="D482" s="24">
        <v>0</v>
      </c>
      <c r="E482" s="24">
        <v>0</v>
      </c>
      <c r="F482" s="24">
        <v>0</v>
      </c>
      <c r="G482" s="24">
        <v>0</v>
      </c>
      <c r="H482" s="24">
        <v>2005.6</v>
      </c>
    </row>
    <row r="483" spans="1:8">
      <c r="A483" t="str">
        <f t="shared" si="7"/>
        <v>CE0481</v>
      </c>
      <c r="B483" t="s">
        <v>633</v>
      </c>
      <c r="C483" s="24">
        <v>0</v>
      </c>
      <c r="D483" s="24">
        <v>0</v>
      </c>
      <c r="E483" s="24">
        <v>0</v>
      </c>
      <c r="F483" s="24">
        <v>0</v>
      </c>
      <c r="G483" s="24">
        <v>0</v>
      </c>
      <c r="H483" s="24">
        <v>2493.4299999999998</v>
      </c>
    </row>
    <row r="484" spans="1:8">
      <c r="A484" t="str">
        <f t="shared" si="7"/>
        <v>CE0482</v>
      </c>
      <c r="B484" t="s">
        <v>634</v>
      </c>
      <c r="C484" s="24">
        <v>0</v>
      </c>
      <c r="D484" s="24">
        <v>0</v>
      </c>
      <c r="E484" s="24">
        <v>0</v>
      </c>
      <c r="F484" s="24">
        <v>0</v>
      </c>
      <c r="G484" s="24">
        <v>0</v>
      </c>
      <c r="H484" s="24">
        <v>3485.97</v>
      </c>
    </row>
    <row r="485" spans="1:8">
      <c r="A485" t="str">
        <f t="shared" si="7"/>
        <v>CE0483</v>
      </c>
      <c r="B485" t="s">
        <v>635</v>
      </c>
      <c r="C485" s="24">
        <v>0</v>
      </c>
      <c r="D485" s="24">
        <v>0</v>
      </c>
      <c r="E485" s="24">
        <v>0</v>
      </c>
      <c r="F485" s="24">
        <v>0</v>
      </c>
      <c r="G485" s="24">
        <v>0</v>
      </c>
      <c r="H485" s="24">
        <v>4970.74</v>
      </c>
    </row>
    <row r="486" spans="1:8">
      <c r="A486" t="str">
        <f t="shared" si="7"/>
        <v>CE0484</v>
      </c>
      <c r="B486" t="s">
        <v>636</v>
      </c>
      <c r="C486" s="24">
        <v>0</v>
      </c>
      <c r="D486" s="24">
        <v>0</v>
      </c>
      <c r="E486" s="24">
        <v>0</v>
      </c>
      <c r="F486" s="24">
        <v>0</v>
      </c>
      <c r="G486" s="24">
        <v>0</v>
      </c>
      <c r="H486" s="24">
        <v>6760.35</v>
      </c>
    </row>
    <row r="487" spans="1:8">
      <c r="A487" t="str">
        <f t="shared" si="7"/>
        <v>CE0485</v>
      </c>
      <c r="B487" t="s">
        <v>637</v>
      </c>
      <c r="C487" s="24">
        <v>0</v>
      </c>
      <c r="D487" s="24">
        <v>0</v>
      </c>
      <c r="E487" s="24">
        <v>0</v>
      </c>
      <c r="F487" s="24">
        <v>0</v>
      </c>
      <c r="G487" s="24">
        <v>0</v>
      </c>
      <c r="H487" s="24">
        <v>8663.6</v>
      </c>
    </row>
    <row r="488" spans="1:8">
      <c r="A488" t="str">
        <f t="shared" si="7"/>
        <v>CE0486</v>
      </c>
      <c r="B488" t="s">
        <v>638</v>
      </c>
      <c r="C488" s="24">
        <v>0</v>
      </c>
      <c r="D488" s="24">
        <v>0</v>
      </c>
      <c r="E488" s="24">
        <v>0</v>
      </c>
      <c r="F488" s="24">
        <v>0</v>
      </c>
      <c r="G488" s="24">
        <v>0</v>
      </c>
      <c r="H488" s="24">
        <v>9433.85</v>
      </c>
    </row>
    <row r="489" spans="1:8">
      <c r="A489" t="str">
        <f t="shared" si="7"/>
        <v>CE0487</v>
      </c>
      <c r="B489" t="s">
        <v>639</v>
      </c>
      <c r="C489" s="24">
        <v>0</v>
      </c>
      <c r="D489" s="24">
        <v>0</v>
      </c>
      <c r="E489" s="24">
        <v>0</v>
      </c>
      <c r="F489" s="24">
        <v>0</v>
      </c>
      <c r="G489" s="24">
        <v>0</v>
      </c>
      <c r="H489" s="24">
        <v>10640.07</v>
      </c>
    </row>
    <row r="490" spans="1:8">
      <c r="A490" t="str">
        <f t="shared" si="7"/>
        <v>CE0488</v>
      </c>
      <c r="B490" t="s">
        <v>640</v>
      </c>
      <c r="C490" s="24">
        <v>0</v>
      </c>
      <c r="D490" s="24">
        <v>0</v>
      </c>
      <c r="E490" s="24">
        <v>0</v>
      </c>
      <c r="F490" s="24">
        <v>0</v>
      </c>
      <c r="G490" s="24">
        <v>0</v>
      </c>
      <c r="H490" s="24">
        <v>1751</v>
      </c>
    </row>
    <row r="491" spans="1:8">
      <c r="A491" t="str">
        <f t="shared" si="7"/>
        <v>CE0489</v>
      </c>
      <c r="B491" t="s">
        <v>641</v>
      </c>
      <c r="C491" s="24">
        <v>0</v>
      </c>
      <c r="D491" s="24">
        <v>0</v>
      </c>
      <c r="E491" s="24">
        <v>0</v>
      </c>
      <c r="F491" s="24">
        <v>0</v>
      </c>
      <c r="G491" s="24">
        <v>0</v>
      </c>
      <c r="H491" s="24">
        <v>2603</v>
      </c>
    </row>
    <row r="492" spans="1:8">
      <c r="A492" t="str">
        <f t="shared" si="7"/>
        <v>CE0490</v>
      </c>
      <c r="B492" t="s">
        <v>642</v>
      </c>
      <c r="C492" s="24">
        <v>0</v>
      </c>
      <c r="D492" s="24">
        <v>0</v>
      </c>
      <c r="E492" s="24">
        <v>0</v>
      </c>
      <c r="F492" s="24">
        <v>0</v>
      </c>
      <c r="G492" s="24">
        <v>0</v>
      </c>
      <c r="H492" s="24">
        <v>87</v>
      </c>
    </row>
    <row r="493" spans="1:8">
      <c r="A493" t="str">
        <f t="shared" si="7"/>
        <v>CE0491</v>
      </c>
      <c r="B493" t="s">
        <v>643</v>
      </c>
      <c r="C493" s="24">
        <v>0</v>
      </c>
      <c r="D493" s="24">
        <v>0</v>
      </c>
      <c r="E493" s="24">
        <v>0</v>
      </c>
      <c r="F493" s="24">
        <v>0</v>
      </c>
      <c r="G493" s="24">
        <v>0</v>
      </c>
      <c r="H493" s="24">
        <v>109</v>
      </c>
    </row>
    <row r="494" spans="1:8">
      <c r="A494" t="str">
        <f t="shared" si="7"/>
        <v>CE0492</v>
      </c>
      <c r="B494" t="s">
        <v>644</v>
      </c>
      <c r="C494" s="24">
        <v>0</v>
      </c>
      <c r="D494" s="24">
        <v>0</v>
      </c>
      <c r="E494" s="24">
        <v>0</v>
      </c>
      <c r="F494" s="24">
        <v>0</v>
      </c>
      <c r="G494" s="24">
        <v>0</v>
      </c>
      <c r="H494" s="24">
        <v>184</v>
      </c>
    </row>
    <row r="495" spans="1:8">
      <c r="A495" t="str">
        <f t="shared" si="7"/>
        <v>CE0493</v>
      </c>
      <c r="B495" t="s">
        <v>645</v>
      </c>
      <c r="C495" s="24">
        <v>0</v>
      </c>
      <c r="D495" s="24">
        <v>0</v>
      </c>
      <c r="E495" s="24">
        <v>0</v>
      </c>
      <c r="F495" s="24">
        <v>0</v>
      </c>
      <c r="G495" s="24">
        <v>0</v>
      </c>
      <c r="H495" s="24">
        <v>257</v>
      </c>
    </row>
    <row r="496" spans="1:8">
      <c r="A496" t="str">
        <f t="shared" si="7"/>
        <v>CE0494</v>
      </c>
      <c r="B496" t="s">
        <v>646</v>
      </c>
      <c r="C496" s="24">
        <v>0</v>
      </c>
      <c r="D496" s="24">
        <v>0</v>
      </c>
      <c r="E496" s="24">
        <v>0</v>
      </c>
      <c r="F496" s="24">
        <v>0</v>
      </c>
      <c r="G496" s="24">
        <v>0</v>
      </c>
      <c r="H496" s="24">
        <v>276</v>
      </c>
    </row>
    <row r="497" spans="1:8">
      <c r="A497" t="str">
        <f t="shared" si="7"/>
        <v>CE0495</v>
      </c>
      <c r="B497" t="s">
        <v>647</v>
      </c>
      <c r="C497" s="24">
        <v>0</v>
      </c>
      <c r="D497" s="24">
        <v>0</v>
      </c>
      <c r="E497" s="24">
        <v>0</v>
      </c>
      <c r="F497" s="24">
        <v>0</v>
      </c>
      <c r="G497" s="24">
        <v>0</v>
      </c>
      <c r="H497" s="24">
        <v>115</v>
      </c>
    </row>
    <row r="498" spans="1:8">
      <c r="A498" t="str">
        <f t="shared" si="7"/>
        <v>CE0496</v>
      </c>
      <c r="B498" t="s">
        <v>648</v>
      </c>
      <c r="C498" s="24">
        <v>0</v>
      </c>
      <c r="D498" s="24">
        <v>0</v>
      </c>
      <c r="E498" s="24">
        <v>0</v>
      </c>
      <c r="F498" s="24">
        <v>0</v>
      </c>
      <c r="G498" s="24">
        <v>0</v>
      </c>
      <c r="H498" s="24">
        <v>256</v>
      </c>
    </row>
    <row r="499" spans="1:8">
      <c r="A499" t="str">
        <f t="shared" si="7"/>
        <v>CE0497</v>
      </c>
      <c r="B499" t="s">
        <v>649</v>
      </c>
      <c r="C499" s="24">
        <v>0</v>
      </c>
      <c r="D499" s="24">
        <v>0</v>
      </c>
      <c r="E499" s="24">
        <v>0</v>
      </c>
      <c r="F499" s="24">
        <v>0</v>
      </c>
      <c r="G499" s="24">
        <v>0</v>
      </c>
      <c r="H499" s="24">
        <v>448</v>
      </c>
    </row>
    <row r="500" spans="1:8">
      <c r="A500" t="str">
        <f t="shared" si="7"/>
        <v>CE0498</v>
      </c>
      <c r="B500" t="s">
        <v>650</v>
      </c>
      <c r="C500" s="24">
        <v>0</v>
      </c>
      <c r="D500" s="24">
        <v>0</v>
      </c>
      <c r="E500" s="24">
        <v>0</v>
      </c>
      <c r="F500" s="24">
        <v>0</v>
      </c>
      <c r="G500" s="24">
        <v>0</v>
      </c>
      <c r="H500" s="24">
        <v>925</v>
      </c>
    </row>
    <row r="501" spans="1:8">
      <c r="A501" t="str">
        <f t="shared" si="7"/>
        <v>CE0499</v>
      </c>
      <c r="B501" t="s">
        <v>651</v>
      </c>
      <c r="C501" s="24">
        <v>0</v>
      </c>
      <c r="D501" s="24">
        <v>0</v>
      </c>
      <c r="E501" s="24">
        <v>0</v>
      </c>
      <c r="F501" s="24">
        <v>0</v>
      </c>
      <c r="G501" s="24">
        <v>0</v>
      </c>
      <c r="H501" s="24">
        <v>1425</v>
      </c>
    </row>
    <row r="502" spans="1:8">
      <c r="A502" t="str">
        <f t="shared" si="7"/>
        <v>CE0500</v>
      </c>
      <c r="B502" t="s">
        <v>652</v>
      </c>
      <c r="C502" s="24">
        <v>0</v>
      </c>
      <c r="D502" s="24">
        <v>0</v>
      </c>
      <c r="E502" s="24">
        <v>0</v>
      </c>
      <c r="F502" s="24">
        <v>0</v>
      </c>
      <c r="G502" s="24">
        <v>0</v>
      </c>
      <c r="H502" s="24">
        <v>1596</v>
      </c>
    </row>
    <row r="503" spans="1:8">
      <c r="A503" t="str">
        <f t="shared" si="7"/>
        <v>CE0501</v>
      </c>
      <c r="B503" t="s">
        <v>653</v>
      </c>
      <c r="C503" s="24">
        <v>0</v>
      </c>
      <c r="D503" s="24">
        <v>0</v>
      </c>
      <c r="E503" s="24">
        <v>0</v>
      </c>
      <c r="F503" s="24">
        <v>0</v>
      </c>
      <c r="G503" s="24">
        <v>0</v>
      </c>
      <c r="H503" s="24">
        <v>1922</v>
      </c>
    </row>
    <row r="504" spans="1:8">
      <c r="A504" t="str">
        <f t="shared" si="7"/>
        <v>CE0502</v>
      </c>
      <c r="B504" t="s">
        <v>654</v>
      </c>
      <c r="C504" s="24">
        <v>0</v>
      </c>
      <c r="D504" s="24">
        <v>0</v>
      </c>
      <c r="E504" s="24">
        <v>0</v>
      </c>
      <c r="F504" s="24">
        <v>0</v>
      </c>
      <c r="G504" s="24">
        <v>0</v>
      </c>
      <c r="H504" s="24">
        <v>2717</v>
      </c>
    </row>
    <row r="505" spans="1:8">
      <c r="A505" t="str">
        <f t="shared" si="7"/>
        <v>CE0503</v>
      </c>
      <c r="B505" t="s">
        <v>655</v>
      </c>
      <c r="C505" s="24">
        <v>0</v>
      </c>
      <c r="D505" s="24">
        <v>0</v>
      </c>
      <c r="E505" s="24">
        <v>0</v>
      </c>
      <c r="F505" s="24">
        <v>0</v>
      </c>
      <c r="G505" s="24">
        <v>0</v>
      </c>
      <c r="H505" s="24">
        <v>3290</v>
      </c>
    </row>
    <row r="506" spans="1:8">
      <c r="A506" t="str">
        <f t="shared" si="7"/>
        <v>CE0504</v>
      </c>
      <c r="B506" t="s">
        <v>656</v>
      </c>
      <c r="C506" s="24">
        <v>0</v>
      </c>
      <c r="D506" s="24">
        <v>0</v>
      </c>
      <c r="E506" s="24">
        <v>0</v>
      </c>
      <c r="F506" s="24">
        <v>0</v>
      </c>
      <c r="G506" s="24">
        <v>0</v>
      </c>
      <c r="H506" s="24">
        <v>84</v>
      </c>
    </row>
    <row r="507" spans="1:8">
      <c r="A507" t="str">
        <f t="shared" si="7"/>
        <v>CE0505</v>
      </c>
      <c r="B507" t="s">
        <v>657</v>
      </c>
      <c r="C507" s="24">
        <v>0</v>
      </c>
      <c r="D507" s="24">
        <v>0</v>
      </c>
      <c r="E507" s="24">
        <v>0</v>
      </c>
      <c r="F507" s="24">
        <v>0</v>
      </c>
      <c r="G507" s="24">
        <v>0</v>
      </c>
      <c r="H507" s="24">
        <v>77</v>
      </c>
    </row>
    <row r="508" spans="1:8">
      <c r="A508" t="str">
        <f t="shared" si="7"/>
        <v>CE0506</v>
      </c>
      <c r="B508" t="s">
        <v>658</v>
      </c>
      <c r="C508" s="24">
        <v>0</v>
      </c>
      <c r="D508" s="24">
        <v>0</v>
      </c>
      <c r="E508" s="24">
        <v>0</v>
      </c>
      <c r="F508" s="24">
        <v>0</v>
      </c>
      <c r="G508" s="24">
        <v>0</v>
      </c>
      <c r="H508" s="24">
        <v>2372</v>
      </c>
    </row>
    <row r="509" spans="1:8">
      <c r="A509" t="str">
        <f t="shared" si="7"/>
        <v>CE0507</v>
      </c>
      <c r="B509" t="s">
        <v>659</v>
      </c>
      <c r="C509" s="24">
        <v>0</v>
      </c>
      <c r="D509" s="24">
        <v>0</v>
      </c>
      <c r="E509" s="24">
        <v>0</v>
      </c>
      <c r="F509" s="24">
        <v>0</v>
      </c>
      <c r="G509" s="24">
        <v>0</v>
      </c>
      <c r="H509" s="24">
        <v>2941</v>
      </c>
    </row>
    <row r="510" spans="1:8">
      <c r="A510" t="str">
        <f t="shared" si="7"/>
        <v>CE0508</v>
      </c>
      <c r="B510" t="s">
        <v>660</v>
      </c>
      <c r="C510" s="24">
        <v>0</v>
      </c>
      <c r="D510" s="24">
        <v>0</v>
      </c>
      <c r="E510" s="24">
        <v>0</v>
      </c>
      <c r="F510" s="24">
        <v>0</v>
      </c>
      <c r="G510" s="24">
        <v>0</v>
      </c>
      <c r="H510" s="24">
        <v>3626</v>
      </c>
    </row>
    <row r="511" spans="1:8">
      <c r="A511" t="str">
        <f t="shared" si="7"/>
        <v>CE0509</v>
      </c>
      <c r="B511" t="s">
        <v>661</v>
      </c>
      <c r="C511" s="24">
        <v>0</v>
      </c>
      <c r="D511" s="24">
        <v>0</v>
      </c>
      <c r="E511" s="24">
        <v>0</v>
      </c>
      <c r="F511" s="24">
        <v>0</v>
      </c>
      <c r="G511" s="24">
        <v>0</v>
      </c>
      <c r="H511" s="24">
        <v>4153</v>
      </c>
    </row>
    <row r="512" spans="1:8">
      <c r="A512" t="str">
        <f t="shared" si="7"/>
        <v>CE0510</v>
      </c>
      <c r="B512" t="s">
        <v>662</v>
      </c>
      <c r="C512" s="24">
        <v>0</v>
      </c>
      <c r="D512" s="24">
        <v>0</v>
      </c>
      <c r="E512" s="24">
        <v>0</v>
      </c>
      <c r="F512" s="24">
        <v>0</v>
      </c>
      <c r="G512" s="24">
        <v>0</v>
      </c>
      <c r="H512" s="24">
        <v>925</v>
      </c>
    </row>
    <row r="513" spans="1:8">
      <c r="A513" t="str">
        <f t="shared" si="7"/>
        <v>CE0511</v>
      </c>
      <c r="B513" t="s">
        <v>663</v>
      </c>
      <c r="C513" s="24">
        <v>0</v>
      </c>
      <c r="D513" s="24">
        <v>0</v>
      </c>
      <c r="E513" s="24">
        <v>0</v>
      </c>
      <c r="F513" s="24">
        <v>0</v>
      </c>
      <c r="G513" s="24">
        <v>0</v>
      </c>
      <c r="H513" s="24">
        <v>1507</v>
      </c>
    </row>
    <row r="514" spans="1:8">
      <c r="A514" t="str">
        <f t="shared" ref="A514:A577" si="8">"CE"&amp;TEXT(ROW(B514)-2,"0000")</f>
        <v>CE0512</v>
      </c>
      <c r="B514" t="s">
        <v>664</v>
      </c>
      <c r="C514" s="24">
        <v>0</v>
      </c>
      <c r="D514" s="24">
        <v>0</v>
      </c>
      <c r="E514" s="24">
        <v>0</v>
      </c>
      <c r="F514" s="24">
        <v>0</v>
      </c>
      <c r="G514" s="24">
        <v>0</v>
      </c>
      <c r="H514" s="24">
        <v>1615</v>
      </c>
    </row>
    <row r="515" spans="1:8">
      <c r="A515" t="str">
        <f t="shared" si="8"/>
        <v>CE0513</v>
      </c>
      <c r="B515" t="s">
        <v>665</v>
      </c>
      <c r="C515" s="24">
        <v>0</v>
      </c>
      <c r="D515" s="24">
        <v>0</v>
      </c>
      <c r="E515" s="24">
        <v>0</v>
      </c>
      <c r="F515" s="24">
        <v>0</v>
      </c>
      <c r="G515" s="24">
        <v>0</v>
      </c>
      <c r="H515" s="24">
        <v>1994</v>
      </c>
    </row>
    <row r="516" spans="1:8">
      <c r="A516" t="str">
        <f t="shared" si="8"/>
        <v>CE0514</v>
      </c>
      <c r="B516" t="s">
        <v>666</v>
      </c>
      <c r="C516" s="24">
        <v>0</v>
      </c>
      <c r="D516" s="24">
        <v>0</v>
      </c>
      <c r="E516" s="24">
        <v>0</v>
      </c>
      <c r="F516" s="24">
        <v>0</v>
      </c>
      <c r="G516" s="24">
        <v>0</v>
      </c>
      <c r="H516" s="24">
        <v>2717</v>
      </c>
    </row>
    <row r="517" spans="1:8">
      <c r="A517" t="str">
        <f t="shared" si="8"/>
        <v>CE0515</v>
      </c>
      <c r="B517" t="s">
        <v>667</v>
      </c>
      <c r="C517" s="24">
        <v>0</v>
      </c>
      <c r="D517" s="24">
        <v>0</v>
      </c>
      <c r="E517" s="24">
        <v>0</v>
      </c>
      <c r="F517" s="24">
        <v>0</v>
      </c>
      <c r="G517" s="24">
        <v>0</v>
      </c>
      <c r="H517" s="24">
        <v>3290</v>
      </c>
    </row>
    <row r="518" spans="1:8">
      <c r="A518" t="str">
        <f t="shared" si="8"/>
        <v>CE0516</v>
      </c>
      <c r="B518" t="s">
        <v>668</v>
      </c>
      <c r="C518" s="24">
        <v>0</v>
      </c>
      <c r="D518" s="24">
        <v>0</v>
      </c>
      <c r="E518" s="24">
        <v>0</v>
      </c>
      <c r="F518" s="24">
        <v>0</v>
      </c>
      <c r="G518" s="24">
        <v>0</v>
      </c>
      <c r="H518" s="24">
        <v>2520</v>
      </c>
    </row>
    <row r="519" spans="1:8">
      <c r="A519" t="str">
        <f t="shared" si="8"/>
        <v>CE0517</v>
      </c>
      <c r="B519" t="s">
        <v>669</v>
      </c>
      <c r="C519" s="24">
        <v>0</v>
      </c>
      <c r="D519" s="24">
        <v>0</v>
      </c>
      <c r="E519" s="24">
        <v>0</v>
      </c>
      <c r="F519" s="24">
        <v>0</v>
      </c>
      <c r="G519" s="24">
        <v>0</v>
      </c>
      <c r="H519" s="24">
        <v>3060</v>
      </c>
    </row>
    <row r="520" spans="1:8">
      <c r="A520" t="str">
        <f t="shared" si="8"/>
        <v>CE0518</v>
      </c>
      <c r="B520" t="s">
        <v>670</v>
      </c>
      <c r="C520" s="24">
        <v>0</v>
      </c>
      <c r="D520" s="24">
        <v>0</v>
      </c>
      <c r="E520" s="24">
        <v>0</v>
      </c>
      <c r="F520" s="24">
        <v>0</v>
      </c>
      <c r="G520" s="24">
        <v>0</v>
      </c>
      <c r="H520" s="24">
        <v>3720</v>
      </c>
    </row>
    <row r="521" spans="1:8">
      <c r="A521" t="str">
        <f t="shared" si="8"/>
        <v>CE0519</v>
      </c>
      <c r="B521" t="s">
        <v>671</v>
      </c>
      <c r="C521" s="24">
        <v>0</v>
      </c>
      <c r="D521" s="24">
        <v>0</v>
      </c>
      <c r="E521" s="24">
        <v>0</v>
      </c>
      <c r="F521" s="24">
        <v>0</v>
      </c>
      <c r="G521" s="24">
        <v>0</v>
      </c>
      <c r="H521" s="24">
        <v>4320</v>
      </c>
    </row>
    <row r="522" spans="1:8">
      <c r="A522" t="str">
        <f t="shared" si="8"/>
        <v>CE0520</v>
      </c>
      <c r="B522" t="s">
        <v>672</v>
      </c>
      <c r="C522" s="24">
        <v>0</v>
      </c>
      <c r="D522" s="24">
        <v>0</v>
      </c>
      <c r="E522" s="24">
        <v>0</v>
      </c>
      <c r="F522" s="24">
        <v>0</v>
      </c>
      <c r="G522" s="24">
        <v>0</v>
      </c>
      <c r="H522" s="24">
        <v>849.54</v>
      </c>
    </row>
    <row r="523" spans="1:8">
      <c r="A523" t="str">
        <f t="shared" si="8"/>
        <v>CE0521</v>
      </c>
      <c r="B523" t="s">
        <v>673</v>
      </c>
      <c r="C523" s="24">
        <v>0</v>
      </c>
      <c r="D523" s="24">
        <v>0</v>
      </c>
      <c r="E523" s="24">
        <v>0</v>
      </c>
      <c r="F523" s="24">
        <v>0</v>
      </c>
      <c r="G523" s="24">
        <v>0</v>
      </c>
      <c r="H523" s="24">
        <v>772.31</v>
      </c>
    </row>
    <row r="524" spans="1:8">
      <c r="A524" t="str">
        <f t="shared" si="8"/>
        <v>CE0522</v>
      </c>
      <c r="B524" t="s">
        <v>674</v>
      </c>
      <c r="C524" s="24">
        <v>0</v>
      </c>
      <c r="D524" s="24">
        <v>0</v>
      </c>
      <c r="E524" s="24">
        <v>0</v>
      </c>
      <c r="F524" s="24">
        <v>0</v>
      </c>
      <c r="G524" s="24">
        <v>0</v>
      </c>
      <c r="H524" s="24">
        <v>1476.72</v>
      </c>
    </row>
    <row r="525" spans="1:8">
      <c r="A525" t="str">
        <f t="shared" si="8"/>
        <v>CE0523</v>
      </c>
      <c r="B525" t="s">
        <v>675</v>
      </c>
      <c r="C525" s="24">
        <v>0</v>
      </c>
      <c r="D525" s="24">
        <v>0</v>
      </c>
      <c r="E525" s="24">
        <v>0</v>
      </c>
      <c r="F525" s="24">
        <v>0</v>
      </c>
      <c r="G525" s="24">
        <v>0</v>
      </c>
      <c r="H525" s="24">
        <v>372.56</v>
      </c>
    </row>
    <row r="526" spans="1:8">
      <c r="A526" t="str">
        <f t="shared" si="8"/>
        <v>CE0524</v>
      </c>
      <c r="B526" t="s">
        <v>676</v>
      </c>
      <c r="C526" s="24">
        <v>0</v>
      </c>
      <c r="D526" s="24">
        <v>0</v>
      </c>
      <c r="E526" s="24">
        <v>0</v>
      </c>
      <c r="F526" s="24">
        <v>0</v>
      </c>
      <c r="G526" s="24">
        <v>0</v>
      </c>
      <c r="H526" s="24">
        <v>883.75</v>
      </c>
    </row>
    <row r="527" spans="1:8">
      <c r="A527" t="str">
        <f t="shared" si="8"/>
        <v>CE0525</v>
      </c>
      <c r="B527" t="s">
        <v>677</v>
      </c>
      <c r="C527" s="24">
        <v>0</v>
      </c>
      <c r="D527" s="24">
        <v>0</v>
      </c>
      <c r="E527" s="24">
        <v>0</v>
      </c>
      <c r="F527" s="24">
        <v>0</v>
      </c>
      <c r="G527" s="24">
        <v>0</v>
      </c>
      <c r="H527" s="24">
        <v>809.55</v>
      </c>
    </row>
    <row r="528" spans="1:8">
      <c r="A528" t="str">
        <f t="shared" si="8"/>
        <v>CE0526</v>
      </c>
      <c r="B528" t="s">
        <v>678</v>
      </c>
      <c r="C528" s="24">
        <v>0</v>
      </c>
      <c r="D528" s="24">
        <v>0</v>
      </c>
      <c r="E528" s="24">
        <v>0</v>
      </c>
      <c r="F528" s="24">
        <v>0</v>
      </c>
      <c r="G528" s="24">
        <v>0</v>
      </c>
      <c r="H528" s="24">
        <v>192.28</v>
      </c>
    </row>
    <row r="529" spans="1:8">
      <c r="A529" t="str">
        <f t="shared" si="8"/>
        <v>CE0527</v>
      </c>
      <c r="B529" t="s">
        <v>679</v>
      </c>
      <c r="C529" s="24">
        <v>0</v>
      </c>
      <c r="D529" s="24">
        <v>0</v>
      </c>
      <c r="E529" s="24">
        <v>0</v>
      </c>
      <c r="F529" s="24">
        <v>0</v>
      </c>
      <c r="G529" s="24">
        <v>0</v>
      </c>
      <c r="H529" s="24">
        <v>45.19</v>
      </c>
    </row>
    <row r="530" spans="1:8">
      <c r="A530" t="str">
        <f t="shared" si="8"/>
        <v>CE0528</v>
      </c>
      <c r="B530" t="s">
        <v>680</v>
      </c>
      <c r="C530" s="24">
        <v>0</v>
      </c>
      <c r="D530" s="24">
        <v>0</v>
      </c>
      <c r="E530" s="24">
        <v>0</v>
      </c>
      <c r="F530" s="24">
        <v>0</v>
      </c>
      <c r="G530" s="24">
        <v>0</v>
      </c>
      <c r="H530" s="24">
        <v>437.28</v>
      </c>
    </row>
    <row r="531" spans="1:8">
      <c r="A531" t="str">
        <f t="shared" si="8"/>
        <v>CE0529</v>
      </c>
      <c r="B531" t="s">
        <v>681</v>
      </c>
      <c r="C531" s="24">
        <v>0</v>
      </c>
      <c r="D531" s="24">
        <v>0</v>
      </c>
      <c r="E531" s="24">
        <v>0</v>
      </c>
      <c r="F531" s="24">
        <v>0</v>
      </c>
      <c r="G531" s="24">
        <v>0</v>
      </c>
      <c r="H531" s="24">
        <v>24.71</v>
      </c>
    </row>
    <row r="532" spans="1:8">
      <c r="A532" t="str">
        <f t="shared" si="8"/>
        <v>CE0530</v>
      </c>
      <c r="B532" t="s">
        <v>682</v>
      </c>
      <c r="C532" s="24">
        <v>0</v>
      </c>
      <c r="D532" s="24">
        <v>0</v>
      </c>
      <c r="E532" s="24">
        <v>0</v>
      </c>
      <c r="F532" s="24">
        <v>0</v>
      </c>
      <c r="G532" s="24">
        <v>0</v>
      </c>
      <c r="H532" s="24">
        <v>229.64</v>
      </c>
    </row>
    <row r="533" spans="1:8">
      <c r="A533" t="str">
        <f t="shared" si="8"/>
        <v>CE0531</v>
      </c>
      <c r="B533" t="s">
        <v>683</v>
      </c>
      <c r="C533" s="24">
        <v>0</v>
      </c>
      <c r="D533" s="24">
        <v>0</v>
      </c>
      <c r="E533" s="24">
        <v>0</v>
      </c>
      <c r="F533" s="24">
        <v>0</v>
      </c>
      <c r="G533" s="24">
        <v>0</v>
      </c>
      <c r="H533" s="24">
        <v>247.59</v>
      </c>
    </row>
    <row r="534" spans="1:8">
      <c r="A534" t="str">
        <f t="shared" si="8"/>
        <v>CE0532</v>
      </c>
      <c r="B534" t="s">
        <v>684</v>
      </c>
      <c r="C534" s="24">
        <v>0</v>
      </c>
      <c r="D534" s="24">
        <v>0</v>
      </c>
      <c r="E534" s="24">
        <v>0</v>
      </c>
      <c r="F534" s="24">
        <v>0</v>
      </c>
      <c r="G534" s="24">
        <v>0</v>
      </c>
      <c r="H534" s="24">
        <v>96.33</v>
      </c>
    </row>
    <row r="535" spans="1:8">
      <c r="A535" t="str">
        <f t="shared" si="8"/>
        <v>CE0533</v>
      </c>
      <c r="B535" t="s">
        <v>685</v>
      </c>
      <c r="C535" s="24">
        <v>0</v>
      </c>
      <c r="D535" s="24">
        <v>0</v>
      </c>
      <c r="E535" s="24">
        <v>0</v>
      </c>
      <c r="F535" s="24">
        <v>0</v>
      </c>
      <c r="G535" s="24">
        <v>0</v>
      </c>
      <c r="H535" s="24">
        <v>11.28</v>
      </c>
    </row>
    <row r="536" spans="1:8">
      <c r="A536" t="str">
        <f t="shared" si="8"/>
        <v>CE0534</v>
      </c>
      <c r="B536" t="s">
        <v>686</v>
      </c>
      <c r="C536" s="24">
        <v>0</v>
      </c>
      <c r="D536" s="24">
        <v>0</v>
      </c>
      <c r="E536" s="24">
        <v>0</v>
      </c>
      <c r="F536" s="24">
        <v>0</v>
      </c>
      <c r="G536" s="24">
        <v>0</v>
      </c>
      <c r="H536" s="24">
        <v>85.51</v>
      </c>
    </row>
    <row r="537" spans="1:8">
      <c r="A537" t="str">
        <f t="shared" si="8"/>
        <v>CE0535</v>
      </c>
      <c r="B537" t="s">
        <v>687</v>
      </c>
      <c r="C537" s="24">
        <v>0</v>
      </c>
      <c r="D537" s="24">
        <v>0</v>
      </c>
      <c r="E537" s="24">
        <v>0</v>
      </c>
      <c r="F537" s="24">
        <v>0</v>
      </c>
      <c r="G537" s="24">
        <v>0</v>
      </c>
      <c r="H537" s="24">
        <v>241.8</v>
      </c>
    </row>
    <row r="538" spans="1:8">
      <c r="A538" t="str">
        <f t="shared" si="8"/>
        <v>CE0536</v>
      </c>
      <c r="B538" t="s">
        <v>688</v>
      </c>
      <c r="C538" s="24">
        <v>0</v>
      </c>
      <c r="D538" s="24">
        <v>0</v>
      </c>
      <c r="E538" s="24">
        <v>0</v>
      </c>
      <c r="F538" s="24">
        <v>0</v>
      </c>
      <c r="G538" s="24">
        <v>0</v>
      </c>
      <c r="H538" s="24">
        <v>58.16</v>
      </c>
    </row>
    <row r="539" spans="1:8">
      <c r="A539" t="str">
        <f t="shared" si="8"/>
        <v>CE0537</v>
      </c>
      <c r="B539" t="s">
        <v>689</v>
      </c>
      <c r="C539" s="24">
        <v>0</v>
      </c>
      <c r="D539" s="24">
        <v>0</v>
      </c>
      <c r="E539" s="24">
        <v>0</v>
      </c>
      <c r="F539" s="24">
        <v>0</v>
      </c>
      <c r="G539" s="24">
        <v>0</v>
      </c>
      <c r="H539" s="24">
        <v>281.87</v>
      </c>
    </row>
    <row r="540" spans="1:8">
      <c r="A540" t="str">
        <f t="shared" si="8"/>
        <v>CE0538</v>
      </c>
      <c r="B540" t="s">
        <v>690</v>
      </c>
      <c r="C540" s="24">
        <v>0</v>
      </c>
      <c r="D540" s="24">
        <v>0</v>
      </c>
      <c r="E540" s="24">
        <v>0</v>
      </c>
      <c r="F540" s="24">
        <v>0</v>
      </c>
      <c r="G540" s="24">
        <v>0</v>
      </c>
      <c r="H540" s="24">
        <v>226.93</v>
      </c>
    </row>
    <row r="541" spans="1:8">
      <c r="A541" t="str">
        <f t="shared" si="8"/>
        <v>CE0539</v>
      </c>
      <c r="B541" t="s">
        <v>691</v>
      </c>
      <c r="C541" s="24">
        <v>0</v>
      </c>
      <c r="D541" s="24">
        <v>0</v>
      </c>
      <c r="E541" s="24">
        <v>0</v>
      </c>
      <c r="F541" s="24">
        <v>0</v>
      </c>
      <c r="G541" s="24">
        <v>0</v>
      </c>
      <c r="H541" s="24">
        <v>64.83</v>
      </c>
    </row>
    <row r="542" spans="1:8">
      <c r="A542" t="str">
        <f t="shared" si="8"/>
        <v>CE0540</v>
      </c>
      <c r="B542" t="s">
        <v>692</v>
      </c>
      <c r="C542" s="24">
        <v>0</v>
      </c>
      <c r="D542" s="24">
        <v>0</v>
      </c>
      <c r="E542" s="24">
        <v>0</v>
      </c>
      <c r="F542" s="24">
        <v>0</v>
      </c>
      <c r="G542" s="24">
        <v>0</v>
      </c>
      <c r="H542" s="24">
        <v>185.17</v>
      </c>
    </row>
    <row r="543" spans="1:8">
      <c r="A543" t="str">
        <f t="shared" si="8"/>
        <v>CE0541</v>
      </c>
      <c r="B543" t="s">
        <v>693</v>
      </c>
      <c r="C543" s="24">
        <v>0</v>
      </c>
      <c r="D543" s="24">
        <v>0</v>
      </c>
      <c r="E543" s="24">
        <v>0</v>
      </c>
      <c r="F543" s="24">
        <v>0</v>
      </c>
      <c r="G543" s="24">
        <v>0</v>
      </c>
      <c r="H543" s="24">
        <v>107.17</v>
      </c>
    </row>
    <row r="544" spans="1:8">
      <c r="A544" t="str">
        <f t="shared" si="8"/>
        <v>CE0542</v>
      </c>
      <c r="B544" t="s">
        <v>694</v>
      </c>
      <c r="C544" s="24">
        <v>0</v>
      </c>
      <c r="D544" s="24">
        <v>0</v>
      </c>
      <c r="E544" s="24">
        <v>0</v>
      </c>
      <c r="F544" s="24">
        <v>0</v>
      </c>
      <c r="G544" s="24">
        <v>0</v>
      </c>
      <c r="H544" s="24">
        <v>107.17</v>
      </c>
    </row>
    <row r="545" spans="1:8">
      <c r="A545" t="str">
        <f t="shared" si="8"/>
        <v>CE0543</v>
      </c>
      <c r="B545" t="s">
        <v>695</v>
      </c>
      <c r="C545" s="24">
        <v>0</v>
      </c>
      <c r="D545" s="24">
        <v>0</v>
      </c>
      <c r="E545" s="24">
        <v>0</v>
      </c>
      <c r="F545" s="24">
        <v>0</v>
      </c>
      <c r="G545" s="24">
        <v>0</v>
      </c>
      <c r="H545" s="24">
        <v>39.65</v>
      </c>
    </row>
    <row r="546" spans="1:8">
      <c r="A546" t="str">
        <f t="shared" si="8"/>
        <v>CE0544</v>
      </c>
      <c r="B546" t="s">
        <v>696</v>
      </c>
      <c r="C546" s="24">
        <v>0</v>
      </c>
      <c r="D546" s="24">
        <v>0</v>
      </c>
      <c r="E546" s="24">
        <v>0</v>
      </c>
      <c r="F546" s="24">
        <v>0</v>
      </c>
      <c r="G546" s="24">
        <v>0</v>
      </c>
      <c r="H546" s="24">
        <v>22.32</v>
      </c>
    </row>
    <row r="547" spans="1:8">
      <c r="A547" t="str">
        <f t="shared" si="8"/>
        <v>CE0545</v>
      </c>
      <c r="B547" t="s">
        <v>697</v>
      </c>
      <c r="C547" s="24">
        <v>0</v>
      </c>
      <c r="D547" s="24">
        <v>0</v>
      </c>
      <c r="E547" s="24">
        <v>0</v>
      </c>
      <c r="F547" s="24">
        <v>0</v>
      </c>
      <c r="G547" s="24">
        <v>0</v>
      </c>
      <c r="H547" s="24">
        <v>37.229999999999997</v>
      </c>
    </row>
    <row r="548" spans="1:8">
      <c r="A548" t="str">
        <f t="shared" si="8"/>
        <v>CE0546</v>
      </c>
      <c r="B548" t="s">
        <v>698</v>
      </c>
      <c r="C548" s="24">
        <v>0</v>
      </c>
      <c r="D548" s="24">
        <v>0</v>
      </c>
      <c r="E548" s="24">
        <v>0</v>
      </c>
      <c r="F548" s="24">
        <v>0</v>
      </c>
      <c r="G548" s="24">
        <v>0</v>
      </c>
      <c r="H548" s="24">
        <v>21.41</v>
      </c>
    </row>
    <row r="549" spans="1:8">
      <c r="A549" t="str">
        <f t="shared" si="8"/>
        <v>CE0547</v>
      </c>
      <c r="B549" t="s">
        <v>699</v>
      </c>
      <c r="C549" s="24">
        <v>0</v>
      </c>
      <c r="D549" s="24">
        <v>0</v>
      </c>
      <c r="E549" s="24">
        <v>0</v>
      </c>
      <c r="F549" s="24">
        <v>0</v>
      </c>
      <c r="G549" s="24">
        <v>0</v>
      </c>
      <c r="H549" s="24">
        <v>21.83</v>
      </c>
    </row>
    <row r="550" spans="1:8">
      <c r="A550" t="str">
        <f t="shared" si="8"/>
        <v>CE0548</v>
      </c>
      <c r="B550" t="s">
        <v>700</v>
      </c>
      <c r="C550" s="24">
        <v>0</v>
      </c>
      <c r="D550" s="24">
        <v>0</v>
      </c>
      <c r="E550" s="24">
        <v>0</v>
      </c>
      <c r="F550" s="24">
        <v>0</v>
      </c>
      <c r="G550" s="24">
        <v>0</v>
      </c>
      <c r="H550" s="24">
        <v>21.41</v>
      </c>
    </row>
    <row r="551" spans="1:8">
      <c r="A551" t="str">
        <f t="shared" si="8"/>
        <v>CE0549</v>
      </c>
      <c r="B551" t="s">
        <v>701</v>
      </c>
      <c r="C551" s="24">
        <v>0</v>
      </c>
      <c r="D551" s="24">
        <v>0</v>
      </c>
      <c r="E551" s="24">
        <v>0</v>
      </c>
      <c r="F551" s="24">
        <v>0</v>
      </c>
      <c r="G551" s="24">
        <v>0</v>
      </c>
      <c r="H551" s="24">
        <v>126.14</v>
      </c>
    </row>
    <row r="552" spans="1:8">
      <c r="A552" t="str">
        <f t="shared" si="8"/>
        <v>CE0550</v>
      </c>
      <c r="B552" t="s">
        <v>702</v>
      </c>
      <c r="C552" s="24">
        <v>0</v>
      </c>
      <c r="D552" s="24">
        <v>0</v>
      </c>
      <c r="E552" s="24">
        <v>0</v>
      </c>
      <c r="F552" s="24">
        <v>0</v>
      </c>
      <c r="G552" s="24">
        <v>0</v>
      </c>
      <c r="H552" s="24">
        <v>31.86</v>
      </c>
    </row>
    <row r="553" spans="1:8">
      <c r="A553" t="str">
        <f t="shared" si="8"/>
        <v>CE0551</v>
      </c>
      <c r="B553" t="s">
        <v>703</v>
      </c>
      <c r="C553" s="24">
        <v>0</v>
      </c>
      <c r="D553" s="24">
        <v>0</v>
      </c>
      <c r="E553" s="24">
        <v>0</v>
      </c>
      <c r="F553" s="24">
        <v>0</v>
      </c>
      <c r="G553" s="24">
        <v>0</v>
      </c>
      <c r="H553" s="24">
        <v>12.8</v>
      </c>
    </row>
    <row r="554" spans="1:8">
      <c r="A554" t="str">
        <f t="shared" si="8"/>
        <v>CE0552</v>
      </c>
      <c r="B554" t="s">
        <v>704</v>
      </c>
      <c r="C554" s="24">
        <v>0</v>
      </c>
      <c r="D554" s="24">
        <v>0</v>
      </c>
      <c r="E554" s="24">
        <v>0</v>
      </c>
      <c r="F554" s="24">
        <v>0</v>
      </c>
      <c r="G554" s="24">
        <v>0</v>
      </c>
      <c r="H554" s="24">
        <v>7.6</v>
      </c>
    </row>
    <row r="555" spans="1:8">
      <c r="A555" t="str">
        <f t="shared" si="8"/>
        <v>CE0553</v>
      </c>
      <c r="B555" t="s">
        <v>705</v>
      </c>
      <c r="C555" s="24">
        <v>0</v>
      </c>
      <c r="D555" s="24">
        <v>0</v>
      </c>
      <c r="E555" s="24">
        <v>0</v>
      </c>
      <c r="F555" s="24">
        <v>0</v>
      </c>
      <c r="G555" s="24">
        <v>0</v>
      </c>
      <c r="H555" s="24">
        <v>7.6</v>
      </c>
    </row>
    <row r="556" spans="1:8">
      <c r="A556" t="str">
        <f t="shared" si="8"/>
        <v>CE0554</v>
      </c>
      <c r="B556" t="s">
        <v>706</v>
      </c>
      <c r="C556" s="24">
        <v>0</v>
      </c>
      <c r="D556" s="24">
        <v>0</v>
      </c>
      <c r="E556" s="24">
        <v>0</v>
      </c>
      <c r="F556" s="24">
        <v>0</v>
      </c>
      <c r="G556" s="24">
        <v>0</v>
      </c>
      <c r="H556" s="24">
        <v>7.6</v>
      </c>
    </row>
    <row r="557" spans="1:8">
      <c r="A557" t="str">
        <f t="shared" si="8"/>
        <v>CE0555</v>
      </c>
      <c r="B557" t="s">
        <v>707</v>
      </c>
      <c r="C557" s="24">
        <v>0</v>
      </c>
      <c r="D557" s="24">
        <v>0</v>
      </c>
      <c r="E557" s="24">
        <v>0</v>
      </c>
      <c r="F557" s="24">
        <v>0</v>
      </c>
      <c r="G557" s="24">
        <v>0</v>
      </c>
      <c r="H557" s="24">
        <v>8.25</v>
      </c>
    </row>
    <row r="558" spans="1:8">
      <c r="A558" t="str">
        <f t="shared" si="8"/>
        <v>CE0556</v>
      </c>
      <c r="B558" t="s">
        <v>708</v>
      </c>
      <c r="C558" s="24">
        <v>0</v>
      </c>
      <c r="D558" s="24">
        <v>0</v>
      </c>
      <c r="E558" s="24">
        <v>0</v>
      </c>
      <c r="F558" s="24">
        <v>0</v>
      </c>
      <c r="G558" s="24">
        <v>0</v>
      </c>
      <c r="H558" s="24">
        <v>8.25</v>
      </c>
    </row>
    <row r="559" spans="1:8">
      <c r="A559" t="str">
        <f t="shared" si="8"/>
        <v>CE0557</v>
      </c>
      <c r="B559" t="s">
        <v>709</v>
      </c>
      <c r="C559" s="24">
        <v>0</v>
      </c>
      <c r="D559" s="24">
        <v>0</v>
      </c>
      <c r="E559" s="24">
        <v>0</v>
      </c>
      <c r="F559" s="24">
        <v>0</v>
      </c>
      <c r="G559" s="24">
        <v>0</v>
      </c>
      <c r="H559" s="24">
        <v>10.220000000000001</v>
      </c>
    </row>
    <row r="560" spans="1:8">
      <c r="A560" t="str">
        <f t="shared" si="8"/>
        <v>CE0558</v>
      </c>
      <c r="B560" t="s">
        <v>710</v>
      </c>
      <c r="C560" s="24">
        <v>0</v>
      </c>
      <c r="D560" s="24">
        <v>0</v>
      </c>
      <c r="E560" s="24">
        <v>0</v>
      </c>
      <c r="F560" s="24">
        <v>0</v>
      </c>
      <c r="G560" s="24">
        <v>0</v>
      </c>
      <c r="H560" s="24">
        <v>10.87</v>
      </c>
    </row>
    <row r="561" spans="1:8">
      <c r="A561" t="str">
        <f t="shared" si="8"/>
        <v>CE0559</v>
      </c>
      <c r="B561" t="s">
        <v>711</v>
      </c>
      <c r="C561" s="24">
        <v>0</v>
      </c>
      <c r="D561" s="24">
        <v>0</v>
      </c>
      <c r="E561" s="24">
        <v>0</v>
      </c>
      <c r="F561" s="24">
        <v>0</v>
      </c>
      <c r="G561" s="24">
        <v>0</v>
      </c>
      <c r="H561" s="24">
        <v>8.5299999999999994</v>
      </c>
    </row>
    <row r="562" spans="1:8">
      <c r="A562" t="str">
        <f t="shared" si="8"/>
        <v>CE0560</v>
      </c>
      <c r="B562" t="s">
        <v>712</v>
      </c>
      <c r="C562" s="24">
        <v>0</v>
      </c>
      <c r="D562" s="24">
        <v>0</v>
      </c>
      <c r="E562" s="24">
        <v>0</v>
      </c>
      <c r="F562" s="24">
        <v>0</v>
      </c>
      <c r="G562" s="24">
        <v>0</v>
      </c>
      <c r="H562" s="24">
        <v>3.32</v>
      </c>
    </row>
    <row r="563" spans="1:8">
      <c r="A563" t="str">
        <f t="shared" si="8"/>
        <v>CE0561</v>
      </c>
      <c r="B563" t="s">
        <v>713</v>
      </c>
      <c r="C563" s="24">
        <v>0</v>
      </c>
      <c r="D563" s="24">
        <v>0</v>
      </c>
      <c r="E563" s="24">
        <v>0</v>
      </c>
      <c r="F563" s="24">
        <v>0</v>
      </c>
      <c r="G563" s="24">
        <v>0</v>
      </c>
      <c r="H563" s="24">
        <v>153.94999999999999</v>
      </c>
    </row>
    <row r="564" spans="1:8">
      <c r="A564" t="str">
        <f t="shared" si="8"/>
        <v>CE0562</v>
      </c>
      <c r="B564" t="s">
        <v>714</v>
      </c>
      <c r="C564" s="24">
        <v>0</v>
      </c>
      <c r="D564" s="24">
        <v>0</v>
      </c>
      <c r="E564" s="24">
        <v>0</v>
      </c>
      <c r="F564" s="24">
        <v>0</v>
      </c>
      <c r="G564" s="24">
        <v>0</v>
      </c>
      <c r="H564" s="24">
        <v>81.67</v>
      </c>
    </row>
    <row r="565" spans="1:8">
      <c r="A565" t="str">
        <f t="shared" si="8"/>
        <v>CE0563</v>
      </c>
      <c r="B565" t="s">
        <v>715</v>
      </c>
      <c r="C565" s="24">
        <v>0</v>
      </c>
      <c r="D565" s="24">
        <v>0</v>
      </c>
      <c r="E565" s="24">
        <v>0</v>
      </c>
      <c r="F565" s="24">
        <v>0</v>
      </c>
      <c r="G565" s="24">
        <v>0</v>
      </c>
      <c r="H565" s="24">
        <v>164.91</v>
      </c>
    </row>
    <row r="566" spans="1:8">
      <c r="A566" t="str">
        <f t="shared" si="8"/>
        <v>CE0564</v>
      </c>
      <c r="B566" t="s">
        <v>716</v>
      </c>
      <c r="C566" s="24">
        <v>0</v>
      </c>
      <c r="D566" s="24">
        <v>0</v>
      </c>
      <c r="E566" s="24">
        <v>0</v>
      </c>
      <c r="F566" s="24">
        <v>0</v>
      </c>
      <c r="G566" s="24">
        <v>0</v>
      </c>
      <c r="H566" s="24">
        <v>88.06</v>
      </c>
    </row>
    <row r="567" spans="1:8">
      <c r="A567" t="str">
        <f t="shared" si="8"/>
        <v>CE0565</v>
      </c>
      <c r="B567" t="s">
        <v>717</v>
      </c>
      <c r="C567" s="24">
        <v>0</v>
      </c>
      <c r="D567" s="24">
        <v>0</v>
      </c>
      <c r="E567" s="24">
        <v>0</v>
      </c>
      <c r="F567" s="24">
        <v>0</v>
      </c>
      <c r="G567" s="24">
        <v>0</v>
      </c>
      <c r="H567" s="24">
        <v>5.54</v>
      </c>
    </row>
    <row r="568" spans="1:8">
      <c r="A568" t="str">
        <f t="shared" si="8"/>
        <v>CE0566</v>
      </c>
      <c r="B568" t="s">
        <v>718</v>
      </c>
      <c r="C568" s="24">
        <v>0</v>
      </c>
      <c r="D568" s="24">
        <v>0</v>
      </c>
      <c r="E568" s="24">
        <v>0</v>
      </c>
      <c r="F568" s="24">
        <v>0</v>
      </c>
      <c r="G568" s="24">
        <v>0</v>
      </c>
      <c r="H568" s="24">
        <v>7.22</v>
      </c>
    </row>
    <row r="569" spans="1:8">
      <c r="A569" t="str">
        <f t="shared" si="8"/>
        <v>CE0567</v>
      </c>
      <c r="B569" t="s">
        <v>719</v>
      </c>
      <c r="C569" s="24">
        <v>0</v>
      </c>
      <c r="D569" s="24">
        <v>0</v>
      </c>
      <c r="E569" s="24">
        <v>0</v>
      </c>
      <c r="F569" s="24">
        <v>0</v>
      </c>
      <c r="G569" s="24">
        <v>0</v>
      </c>
      <c r="H569" s="24">
        <v>8.77</v>
      </c>
    </row>
    <row r="570" spans="1:8">
      <c r="A570" t="str">
        <f t="shared" si="8"/>
        <v>CE0568</v>
      </c>
      <c r="B570" t="s">
        <v>720</v>
      </c>
      <c r="C570" s="24">
        <v>0</v>
      </c>
      <c r="D570" s="24">
        <v>0</v>
      </c>
      <c r="E570" s="24">
        <v>0</v>
      </c>
      <c r="F570" s="24">
        <v>0</v>
      </c>
      <c r="G570" s="24">
        <v>0</v>
      </c>
      <c r="H570" s="24">
        <v>10.29</v>
      </c>
    </row>
    <row r="571" spans="1:8">
      <c r="A571" t="str">
        <f t="shared" si="8"/>
        <v>CE0569</v>
      </c>
      <c r="B571" t="s">
        <v>721</v>
      </c>
      <c r="C571" s="24">
        <v>0</v>
      </c>
      <c r="D571" s="24">
        <v>0</v>
      </c>
      <c r="E571" s="24">
        <v>0</v>
      </c>
      <c r="F571" s="24">
        <v>0</v>
      </c>
      <c r="G571" s="24">
        <v>0</v>
      </c>
      <c r="H571" s="24">
        <v>7.83</v>
      </c>
    </row>
    <row r="572" spans="1:8">
      <c r="A572" t="str">
        <f t="shared" si="8"/>
        <v>CE0570</v>
      </c>
      <c r="B572" t="s">
        <v>722</v>
      </c>
      <c r="C572" s="24">
        <v>0</v>
      </c>
      <c r="D572" s="24">
        <v>0</v>
      </c>
      <c r="E572" s="24">
        <v>0</v>
      </c>
      <c r="F572" s="24">
        <v>0</v>
      </c>
      <c r="G572" s="24">
        <v>0</v>
      </c>
      <c r="H572" s="24">
        <v>8.4</v>
      </c>
    </row>
    <row r="573" spans="1:8">
      <c r="A573" t="str">
        <f t="shared" si="8"/>
        <v>CE0571</v>
      </c>
      <c r="B573" t="s">
        <v>723</v>
      </c>
      <c r="C573" s="24">
        <v>0</v>
      </c>
      <c r="D573" s="24">
        <v>0</v>
      </c>
      <c r="E573" s="24">
        <v>0</v>
      </c>
      <c r="F573" s="24">
        <v>0</v>
      </c>
      <c r="G573" s="24">
        <v>0</v>
      </c>
      <c r="H573" s="24">
        <v>9.9</v>
      </c>
    </row>
    <row r="574" spans="1:8">
      <c r="A574" t="str">
        <f t="shared" si="8"/>
        <v>CE0572</v>
      </c>
      <c r="B574" t="s">
        <v>724</v>
      </c>
      <c r="C574" s="24">
        <v>0</v>
      </c>
      <c r="D574" s="24">
        <v>0</v>
      </c>
      <c r="E574" s="24">
        <v>0</v>
      </c>
      <c r="F574" s="24">
        <v>0</v>
      </c>
      <c r="G574" s="24">
        <v>0</v>
      </c>
      <c r="H574" s="24">
        <v>11.43</v>
      </c>
    </row>
    <row r="575" spans="1:8">
      <c r="A575" t="str">
        <f t="shared" si="8"/>
        <v>CE0573</v>
      </c>
      <c r="B575" t="s">
        <v>725</v>
      </c>
      <c r="C575" s="24">
        <v>0</v>
      </c>
      <c r="D575" s="24">
        <v>0</v>
      </c>
      <c r="E575" s="24">
        <v>0</v>
      </c>
      <c r="F575" s="24">
        <v>0</v>
      </c>
      <c r="G575" s="24">
        <v>0</v>
      </c>
      <c r="H575" s="24">
        <v>0.48</v>
      </c>
    </row>
    <row r="576" spans="1:8">
      <c r="A576" t="str">
        <f t="shared" si="8"/>
        <v>CE0574</v>
      </c>
      <c r="B576" t="s">
        <v>726</v>
      </c>
      <c r="C576" s="24">
        <v>0</v>
      </c>
      <c r="D576" s="24">
        <v>0</v>
      </c>
      <c r="E576" s="24">
        <v>0</v>
      </c>
      <c r="F576" s="24">
        <v>0</v>
      </c>
      <c r="G576" s="24">
        <v>0</v>
      </c>
      <c r="H576" s="24">
        <v>5.24</v>
      </c>
    </row>
    <row r="577" spans="1:8">
      <c r="A577" t="str">
        <f t="shared" si="8"/>
        <v>CE0575</v>
      </c>
      <c r="B577" t="s">
        <v>727</v>
      </c>
      <c r="C577" s="24">
        <v>0</v>
      </c>
      <c r="D577" s="24">
        <v>0</v>
      </c>
      <c r="E577" s="24">
        <v>0</v>
      </c>
      <c r="F577" s="24">
        <v>0</v>
      </c>
      <c r="G577" s="24">
        <v>0</v>
      </c>
      <c r="H577" s="24">
        <v>5.45</v>
      </c>
    </row>
    <row r="578" spans="1:8">
      <c r="A578" t="str">
        <f t="shared" ref="A578:A641" si="9">"CE"&amp;TEXT(ROW(B578)-2,"0000")</f>
        <v>CE0576</v>
      </c>
      <c r="B578" t="s">
        <v>728</v>
      </c>
      <c r="C578" s="24">
        <v>0</v>
      </c>
      <c r="D578" s="24">
        <v>0</v>
      </c>
      <c r="E578" s="24">
        <v>0</v>
      </c>
      <c r="F578" s="24">
        <v>0</v>
      </c>
      <c r="G578" s="24">
        <v>0</v>
      </c>
      <c r="H578" s="24">
        <v>5.79</v>
      </c>
    </row>
    <row r="579" spans="1:8">
      <c r="A579" t="str">
        <f t="shared" si="9"/>
        <v>CE0577</v>
      </c>
      <c r="B579" t="s">
        <v>729</v>
      </c>
      <c r="C579" s="24">
        <v>0</v>
      </c>
      <c r="D579" s="24">
        <v>0</v>
      </c>
      <c r="E579" s="24">
        <v>0</v>
      </c>
      <c r="F579" s="24">
        <v>0</v>
      </c>
      <c r="G579" s="24">
        <v>0</v>
      </c>
      <c r="H579" s="24">
        <v>7.11</v>
      </c>
    </row>
    <row r="580" spans="1:8">
      <c r="A580" t="str">
        <f t="shared" si="9"/>
        <v>CE0578</v>
      </c>
      <c r="B580" t="s">
        <v>730</v>
      </c>
      <c r="C580" s="24">
        <v>0</v>
      </c>
      <c r="D580" s="24">
        <v>0</v>
      </c>
      <c r="E580" s="24">
        <v>0</v>
      </c>
      <c r="F580" s="24">
        <v>0</v>
      </c>
      <c r="G580" s="24">
        <v>0</v>
      </c>
      <c r="H580" s="24">
        <v>7.83</v>
      </c>
    </row>
    <row r="581" spans="1:8">
      <c r="A581" t="str">
        <f t="shared" si="9"/>
        <v>CE0579</v>
      </c>
      <c r="B581" t="s">
        <v>731</v>
      </c>
      <c r="C581" s="24">
        <v>0</v>
      </c>
      <c r="D581" s="24">
        <v>0</v>
      </c>
      <c r="E581" s="24">
        <v>0</v>
      </c>
      <c r="F581" s="24">
        <v>0</v>
      </c>
      <c r="G581" s="24">
        <v>0</v>
      </c>
      <c r="H581" s="24">
        <v>8.5500000000000007</v>
      </c>
    </row>
    <row r="582" spans="1:8">
      <c r="A582" t="str">
        <f t="shared" si="9"/>
        <v>CE0580</v>
      </c>
      <c r="B582" t="s">
        <v>732</v>
      </c>
      <c r="C582" s="24">
        <v>0</v>
      </c>
      <c r="D582" s="24">
        <v>0</v>
      </c>
      <c r="E582" s="24">
        <v>0</v>
      </c>
      <c r="F582" s="24">
        <v>0</v>
      </c>
      <c r="G582" s="24">
        <v>0</v>
      </c>
      <c r="H582" s="24">
        <v>5.56</v>
      </c>
    </row>
    <row r="583" spans="1:8">
      <c r="A583" t="str">
        <f t="shared" si="9"/>
        <v>CE0581</v>
      </c>
      <c r="B583" t="s">
        <v>733</v>
      </c>
      <c r="C583" s="24">
        <v>0</v>
      </c>
      <c r="D583" s="24">
        <v>0</v>
      </c>
      <c r="E583" s="24">
        <v>0</v>
      </c>
      <c r="F583" s="24">
        <v>0</v>
      </c>
      <c r="G583" s="24">
        <v>0</v>
      </c>
      <c r="H583" s="24">
        <v>5.91</v>
      </c>
    </row>
    <row r="584" spans="1:8">
      <c r="A584" t="str">
        <f t="shared" si="9"/>
        <v>CE0582</v>
      </c>
      <c r="B584" t="s">
        <v>734</v>
      </c>
      <c r="C584" s="24">
        <v>0</v>
      </c>
      <c r="D584" s="24">
        <v>0</v>
      </c>
      <c r="E584" s="24">
        <v>0</v>
      </c>
      <c r="F584" s="24">
        <v>0</v>
      </c>
      <c r="G584" s="24">
        <v>0</v>
      </c>
      <c r="H584" s="24">
        <v>6.8</v>
      </c>
    </row>
    <row r="585" spans="1:8">
      <c r="A585" t="str">
        <f t="shared" si="9"/>
        <v>CE0583</v>
      </c>
      <c r="B585" t="s">
        <v>735</v>
      </c>
      <c r="C585" s="24">
        <v>0</v>
      </c>
      <c r="D585" s="24">
        <v>0</v>
      </c>
      <c r="E585" s="24">
        <v>0</v>
      </c>
      <c r="F585" s="24">
        <v>0</v>
      </c>
      <c r="G585" s="24">
        <v>0</v>
      </c>
      <c r="H585" s="24">
        <v>8.4</v>
      </c>
    </row>
    <row r="586" spans="1:8">
      <c r="A586" t="str">
        <f t="shared" si="9"/>
        <v>CE0584</v>
      </c>
      <c r="B586" t="s">
        <v>736</v>
      </c>
      <c r="C586" s="24">
        <v>0</v>
      </c>
      <c r="D586" s="24">
        <v>0</v>
      </c>
      <c r="E586" s="24">
        <v>0</v>
      </c>
      <c r="F586" s="24">
        <v>0</v>
      </c>
      <c r="G586" s="24">
        <v>0</v>
      </c>
      <c r="H586" s="24">
        <v>8.15</v>
      </c>
    </row>
    <row r="587" spans="1:8">
      <c r="A587" t="str">
        <f t="shared" si="9"/>
        <v>CE0585</v>
      </c>
      <c r="B587" t="s">
        <v>737</v>
      </c>
      <c r="C587" s="24">
        <v>0</v>
      </c>
      <c r="D587" s="24">
        <v>0</v>
      </c>
      <c r="E587" s="24">
        <v>0</v>
      </c>
      <c r="F587" s="24">
        <v>0</v>
      </c>
      <c r="G587" s="24">
        <v>0</v>
      </c>
      <c r="H587" s="24">
        <v>8.48</v>
      </c>
    </row>
    <row r="588" spans="1:8">
      <c r="A588" t="str">
        <f t="shared" si="9"/>
        <v>CE0586</v>
      </c>
      <c r="B588" t="s">
        <v>738</v>
      </c>
      <c r="C588" s="24">
        <v>0</v>
      </c>
      <c r="D588" s="24">
        <v>0</v>
      </c>
      <c r="E588" s="24">
        <v>0</v>
      </c>
      <c r="F588" s="24">
        <v>0</v>
      </c>
      <c r="G588" s="24">
        <v>0</v>
      </c>
      <c r="H588" s="24">
        <v>6.18</v>
      </c>
    </row>
    <row r="589" spans="1:8">
      <c r="A589" t="str">
        <f t="shared" si="9"/>
        <v>CE0587</v>
      </c>
      <c r="B589" t="s">
        <v>739</v>
      </c>
      <c r="C589" s="24">
        <v>0</v>
      </c>
      <c r="D589" s="24">
        <v>0</v>
      </c>
      <c r="E589" s="24">
        <v>0</v>
      </c>
      <c r="F589" s="24">
        <v>0</v>
      </c>
      <c r="G589" s="24">
        <v>0</v>
      </c>
      <c r="H589" s="24">
        <v>7.11</v>
      </c>
    </row>
    <row r="590" spans="1:8">
      <c r="A590" t="str">
        <f t="shared" si="9"/>
        <v>CE0588</v>
      </c>
      <c r="B590" t="s">
        <v>740</v>
      </c>
      <c r="C590" s="24">
        <v>0</v>
      </c>
      <c r="D590" s="24">
        <v>0</v>
      </c>
      <c r="E590" s="24">
        <v>0</v>
      </c>
      <c r="F590" s="24">
        <v>0</v>
      </c>
      <c r="G590" s="24">
        <v>0</v>
      </c>
      <c r="H590" s="24">
        <v>8.67</v>
      </c>
    </row>
    <row r="591" spans="1:8">
      <c r="A591" t="str">
        <f t="shared" si="9"/>
        <v>CE0589</v>
      </c>
      <c r="B591" t="s">
        <v>741</v>
      </c>
      <c r="C591" s="24">
        <v>0</v>
      </c>
      <c r="D591" s="24">
        <v>0</v>
      </c>
      <c r="E591" s="24">
        <v>0</v>
      </c>
      <c r="F591" s="24">
        <v>0</v>
      </c>
      <c r="G591" s="24">
        <v>0</v>
      </c>
      <c r="H591" s="24">
        <v>10.51</v>
      </c>
    </row>
    <row r="592" spans="1:8">
      <c r="A592" t="str">
        <f t="shared" si="9"/>
        <v>CE0590</v>
      </c>
      <c r="B592" t="s">
        <v>742</v>
      </c>
      <c r="C592" s="24">
        <v>0</v>
      </c>
      <c r="D592" s="24">
        <v>0</v>
      </c>
      <c r="E592" s="24">
        <v>0</v>
      </c>
      <c r="F592" s="24">
        <v>0</v>
      </c>
      <c r="G592" s="24">
        <v>0</v>
      </c>
      <c r="H592" s="24">
        <v>12.36</v>
      </c>
    </row>
    <row r="593" spans="1:8">
      <c r="A593" t="str">
        <f t="shared" si="9"/>
        <v>CE0591</v>
      </c>
      <c r="B593" t="s">
        <v>743</v>
      </c>
      <c r="C593" s="24">
        <v>0</v>
      </c>
      <c r="D593" s="24">
        <v>0</v>
      </c>
      <c r="E593" s="24">
        <v>0</v>
      </c>
      <c r="F593" s="24">
        <v>0</v>
      </c>
      <c r="G593" s="24">
        <v>0</v>
      </c>
      <c r="H593" s="24">
        <v>14.2</v>
      </c>
    </row>
    <row r="594" spans="1:8">
      <c r="A594" t="str">
        <f t="shared" si="9"/>
        <v>CE0592</v>
      </c>
      <c r="B594" t="s">
        <v>744</v>
      </c>
      <c r="C594" s="24">
        <v>0</v>
      </c>
      <c r="D594" s="24">
        <v>0</v>
      </c>
      <c r="E594" s="24">
        <v>0</v>
      </c>
      <c r="F594" s="24">
        <v>0</v>
      </c>
      <c r="G594" s="24">
        <v>0</v>
      </c>
      <c r="H594" s="24">
        <v>5.0199999999999996</v>
      </c>
    </row>
    <row r="595" spans="1:8">
      <c r="A595" t="str">
        <f t="shared" si="9"/>
        <v>CE0593</v>
      </c>
      <c r="B595" t="s">
        <v>745</v>
      </c>
      <c r="C595" s="24">
        <v>0</v>
      </c>
      <c r="D595" s="24">
        <v>0</v>
      </c>
      <c r="E595" s="24">
        <v>0</v>
      </c>
      <c r="F595" s="24">
        <v>0</v>
      </c>
      <c r="G595" s="24">
        <v>0</v>
      </c>
      <c r="H595" s="24">
        <v>5.52</v>
      </c>
    </row>
    <row r="596" spans="1:8">
      <c r="A596" t="str">
        <f t="shared" si="9"/>
        <v>CE0594</v>
      </c>
      <c r="B596" t="s">
        <v>746</v>
      </c>
      <c r="C596" s="24">
        <v>0</v>
      </c>
      <c r="D596" s="24">
        <v>0</v>
      </c>
      <c r="E596" s="24">
        <v>0</v>
      </c>
      <c r="F596" s="24">
        <v>0</v>
      </c>
      <c r="G596" s="24">
        <v>0</v>
      </c>
      <c r="H596" s="24">
        <v>7.37</v>
      </c>
    </row>
    <row r="597" spans="1:8">
      <c r="A597" t="str">
        <f t="shared" si="9"/>
        <v>CE0595</v>
      </c>
      <c r="B597" t="s">
        <v>747</v>
      </c>
      <c r="C597" s="24">
        <v>0</v>
      </c>
      <c r="D597" s="24">
        <v>0</v>
      </c>
      <c r="E597" s="24">
        <v>0</v>
      </c>
      <c r="F597" s="24">
        <v>0</v>
      </c>
      <c r="G597" s="24">
        <v>0</v>
      </c>
      <c r="H597" s="24">
        <v>7.85</v>
      </c>
    </row>
    <row r="598" spans="1:8">
      <c r="A598" t="str">
        <f t="shared" si="9"/>
        <v>CE0596</v>
      </c>
      <c r="B598" t="s">
        <v>748</v>
      </c>
      <c r="C598" s="24">
        <v>0</v>
      </c>
      <c r="D598" s="24">
        <v>0</v>
      </c>
      <c r="E598" s="24">
        <v>0</v>
      </c>
      <c r="F598" s="24">
        <v>0</v>
      </c>
      <c r="G598" s="24">
        <v>0</v>
      </c>
      <c r="H598" s="24">
        <v>9.4600000000000009</v>
      </c>
    </row>
    <row r="599" spans="1:8">
      <c r="A599" t="str">
        <f t="shared" si="9"/>
        <v>CE0597</v>
      </c>
      <c r="B599" t="s">
        <v>749</v>
      </c>
      <c r="C599" s="24">
        <v>0</v>
      </c>
      <c r="D599" s="24">
        <v>0</v>
      </c>
      <c r="E599" s="24">
        <v>0</v>
      </c>
      <c r="F599" s="24">
        <v>0</v>
      </c>
      <c r="G599" s="24">
        <v>0</v>
      </c>
      <c r="H599" s="24">
        <v>11.27</v>
      </c>
    </row>
    <row r="600" spans="1:8">
      <c r="A600" t="str">
        <f t="shared" si="9"/>
        <v>CE0598</v>
      </c>
      <c r="B600" t="s">
        <v>750</v>
      </c>
      <c r="C600" s="24">
        <v>0</v>
      </c>
      <c r="D600" s="24">
        <v>0</v>
      </c>
      <c r="E600" s="24">
        <v>0</v>
      </c>
      <c r="F600" s="24">
        <v>0</v>
      </c>
      <c r="G600" s="24">
        <v>0</v>
      </c>
      <c r="H600" s="24">
        <v>19.059999999999999</v>
      </c>
    </row>
    <row r="601" spans="1:8">
      <c r="A601" t="str">
        <f t="shared" si="9"/>
        <v>CE0599</v>
      </c>
      <c r="B601" t="s">
        <v>751</v>
      </c>
      <c r="C601" s="24">
        <v>0</v>
      </c>
      <c r="D601" s="24">
        <v>0</v>
      </c>
      <c r="E601" s="24">
        <v>0</v>
      </c>
      <c r="F601" s="24">
        <v>0</v>
      </c>
      <c r="G601" s="24">
        <v>0</v>
      </c>
      <c r="H601" s="24">
        <v>22.84</v>
      </c>
    </row>
    <row r="602" spans="1:8">
      <c r="A602" t="str">
        <f t="shared" si="9"/>
        <v>CE0600</v>
      </c>
      <c r="B602" t="s">
        <v>752</v>
      </c>
      <c r="C602" s="24">
        <v>0</v>
      </c>
      <c r="D602" s="24">
        <v>0</v>
      </c>
      <c r="E602" s="24">
        <v>0</v>
      </c>
      <c r="F602" s="24">
        <v>0</v>
      </c>
      <c r="G602" s="24">
        <v>0</v>
      </c>
      <c r="H602" s="24">
        <v>25.63</v>
      </c>
    </row>
    <row r="603" spans="1:8">
      <c r="A603" t="str">
        <f t="shared" si="9"/>
        <v>CE0601</v>
      </c>
      <c r="B603" t="s">
        <v>753</v>
      </c>
      <c r="C603" s="24">
        <v>0</v>
      </c>
      <c r="D603" s="24">
        <v>0</v>
      </c>
      <c r="E603" s="24">
        <v>0</v>
      </c>
      <c r="F603" s="24">
        <v>0</v>
      </c>
      <c r="G603" s="24">
        <v>0</v>
      </c>
      <c r="H603" s="24">
        <v>27.01</v>
      </c>
    </row>
    <row r="604" spans="1:8">
      <c r="A604" t="str">
        <f t="shared" si="9"/>
        <v>CE0602</v>
      </c>
      <c r="B604" t="s">
        <v>754</v>
      </c>
      <c r="C604" s="24">
        <v>0</v>
      </c>
      <c r="D604" s="24">
        <v>0</v>
      </c>
      <c r="E604" s="24">
        <v>0</v>
      </c>
      <c r="F604" s="24">
        <v>0</v>
      </c>
      <c r="G604" s="24">
        <v>0</v>
      </c>
      <c r="H604" s="24">
        <v>31.71</v>
      </c>
    </row>
    <row r="605" spans="1:8">
      <c r="A605" t="str">
        <f t="shared" si="9"/>
        <v>CE0603</v>
      </c>
      <c r="B605" t="s">
        <v>755</v>
      </c>
      <c r="C605" s="24">
        <v>0</v>
      </c>
      <c r="D605" s="24">
        <v>0</v>
      </c>
      <c r="E605" s="24">
        <v>0</v>
      </c>
      <c r="F605" s="24">
        <v>0</v>
      </c>
      <c r="G605" s="24">
        <v>0</v>
      </c>
      <c r="H605" s="24">
        <v>5.66</v>
      </c>
    </row>
    <row r="606" spans="1:8">
      <c r="A606" t="str">
        <f t="shared" si="9"/>
        <v>CE0604</v>
      </c>
      <c r="B606" t="s">
        <v>756</v>
      </c>
      <c r="C606" s="24">
        <v>0</v>
      </c>
      <c r="D606" s="24">
        <v>0</v>
      </c>
      <c r="E606" s="24">
        <v>0</v>
      </c>
      <c r="F606" s="24">
        <v>0</v>
      </c>
      <c r="G606" s="24">
        <v>0</v>
      </c>
      <c r="H606" s="24">
        <v>7.36</v>
      </c>
    </row>
    <row r="607" spans="1:8">
      <c r="A607" t="str">
        <f t="shared" si="9"/>
        <v>CE0605</v>
      </c>
      <c r="B607" t="s">
        <v>757</v>
      </c>
      <c r="C607" s="24">
        <v>0</v>
      </c>
      <c r="D607" s="24">
        <v>0</v>
      </c>
      <c r="E607" s="24">
        <v>0</v>
      </c>
      <c r="F607" s="24">
        <v>0</v>
      </c>
      <c r="G607" s="24">
        <v>0</v>
      </c>
      <c r="H607" s="24">
        <v>8.94</v>
      </c>
    </row>
    <row r="608" spans="1:8">
      <c r="A608" t="str">
        <f t="shared" si="9"/>
        <v>CE0606</v>
      </c>
      <c r="B608" t="s">
        <v>758</v>
      </c>
      <c r="C608" s="24">
        <v>0</v>
      </c>
      <c r="D608" s="24">
        <v>0</v>
      </c>
      <c r="E608" s="24">
        <v>0</v>
      </c>
      <c r="F608" s="24">
        <v>0</v>
      </c>
      <c r="G608" s="24">
        <v>0</v>
      </c>
      <c r="H608" s="24">
        <v>10.39</v>
      </c>
    </row>
    <row r="609" spans="1:8">
      <c r="A609" t="str">
        <f t="shared" si="9"/>
        <v>CE0607</v>
      </c>
      <c r="B609" t="s">
        <v>759</v>
      </c>
      <c r="C609" s="24">
        <v>0</v>
      </c>
      <c r="D609" s="24">
        <v>0</v>
      </c>
      <c r="E609" s="24">
        <v>0</v>
      </c>
      <c r="F609" s="24">
        <v>0</v>
      </c>
      <c r="G609" s="24">
        <v>0</v>
      </c>
      <c r="H609" s="24">
        <v>7.98</v>
      </c>
    </row>
    <row r="610" spans="1:8">
      <c r="A610" t="str">
        <f t="shared" si="9"/>
        <v>CE0608</v>
      </c>
      <c r="B610" t="s">
        <v>760</v>
      </c>
      <c r="C610" s="24">
        <v>0</v>
      </c>
      <c r="D610" s="24">
        <v>0</v>
      </c>
      <c r="E610" s="24">
        <v>0</v>
      </c>
      <c r="F610" s="24">
        <v>0</v>
      </c>
      <c r="G610" s="24">
        <v>0</v>
      </c>
      <c r="H610" s="24">
        <v>8.56</v>
      </c>
    </row>
    <row r="611" spans="1:8">
      <c r="A611" t="str">
        <f t="shared" si="9"/>
        <v>CE0609</v>
      </c>
      <c r="B611" t="s">
        <v>761</v>
      </c>
      <c r="C611" s="24">
        <v>0</v>
      </c>
      <c r="D611" s="24">
        <v>0</v>
      </c>
      <c r="E611" s="24">
        <v>0</v>
      </c>
      <c r="F611" s="24">
        <v>0</v>
      </c>
      <c r="G611" s="24">
        <v>0</v>
      </c>
      <c r="H611" s="24">
        <v>10.11</v>
      </c>
    </row>
    <row r="612" spans="1:8">
      <c r="A612" t="str">
        <f t="shared" si="9"/>
        <v>CE0610</v>
      </c>
      <c r="B612" t="s">
        <v>762</v>
      </c>
      <c r="C612" s="24">
        <v>0</v>
      </c>
      <c r="D612" s="24">
        <v>0</v>
      </c>
      <c r="E612" s="24">
        <v>0</v>
      </c>
      <c r="F612" s="24">
        <v>0</v>
      </c>
      <c r="G612" s="24">
        <v>0</v>
      </c>
      <c r="H612" s="24">
        <v>11.65</v>
      </c>
    </row>
    <row r="613" spans="1:8">
      <c r="A613" t="str">
        <f t="shared" si="9"/>
        <v>CE0611</v>
      </c>
      <c r="B613" t="s">
        <v>763</v>
      </c>
      <c r="C613" s="24">
        <v>0</v>
      </c>
      <c r="D613" s="24">
        <v>0</v>
      </c>
      <c r="E613" s="24">
        <v>0</v>
      </c>
      <c r="F613" s="24">
        <v>0</v>
      </c>
      <c r="G613" s="24">
        <v>0</v>
      </c>
      <c r="H613" s="24">
        <v>2.93</v>
      </c>
    </row>
    <row r="614" spans="1:8">
      <c r="A614" t="str">
        <f t="shared" si="9"/>
        <v>CE0612</v>
      </c>
      <c r="B614" t="s">
        <v>764</v>
      </c>
      <c r="C614" s="24">
        <v>0</v>
      </c>
      <c r="D614" s="24">
        <v>0</v>
      </c>
      <c r="E614" s="24">
        <v>0</v>
      </c>
      <c r="F614" s="24">
        <v>0</v>
      </c>
      <c r="G614" s="24">
        <v>0</v>
      </c>
      <c r="H614" s="24">
        <v>2.93</v>
      </c>
    </row>
    <row r="615" spans="1:8">
      <c r="A615" t="str">
        <f t="shared" si="9"/>
        <v>CE0613</v>
      </c>
      <c r="B615" t="s">
        <v>765</v>
      </c>
      <c r="C615" s="24">
        <v>0</v>
      </c>
      <c r="D615" s="24">
        <v>0</v>
      </c>
      <c r="E615" s="24">
        <v>0</v>
      </c>
      <c r="F615" s="24">
        <v>0</v>
      </c>
      <c r="G615" s="24">
        <v>0</v>
      </c>
      <c r="H615" s="24">
        <v>3.51</v>
      </c>
    </row>
    <row r="616" spans="1:8">
      <c r="A616" t="str">
        <f t="shared" si="9"/>
        <v>CE0614</v>
      </c>
      <c r="B616" t="s">
        <v>766</v>
      </c>
      <c r="C616" s="24">
        <v>0</v>
      </c>
      <c r="D616" s="24">
        <v>0</v>
      </c>
      <c r="E616" s="24">
        <v>0</v>
      </c>
      <c r="F616" s="24">
        <v>0</v>
      </c>
      <c r="G616" s="24">
        <v>0</v>
      </c>
      <c r="H616" s="24">
        <v>5.67</v>
      </c>
    </row>
    <row r="617" spans="1:8">
      <c r="A617" t="str">
        <f t="shared" si="9"/>
        <v>CE0615</v>
      </c>
      <c r="B617" t="s">
        <v>767</v>
      </c>
      <c r="C617" s="24">
        <v>0</v>
      </c>
      <c r="D617" s="24">
        <v>0</v>
      </c>
      <c r="E617" s="24">
        <v>0</v>
      </c>
      <c r="F617" s="24">
        <v>0</v>
      </c>
      <c r="G617" s="24">
        <v>0</v>
      </c>
      <c r="H617" s="24">
        <v>0.4</v>
      </c>
    </row>
    <row r="618" spans="1:8">
      <c r="A618" t="str">
        <f t="shared" si="9"/>
        <v>CE0616</v>
      </c>
      <c r="B618" t="s">
        <v>768</v>
      </c>
      <c r="C618" s="24">
        <v>0</v>
      </c>
      <c r="D618" s="24">
        <v>0</v>
      </c>
      <c r="E618" s="24">
        <v>0</v>
      </c>
      <c r="F618" s="24">
        <v>0</v>
      </c>
      <c r="G618" s="24">
        <v>0</v>
      </c>
      <c r="H618" s="24">
        <v>33.49</v>
      </c>
    </row>
    <row r="619" spans="1:8">
      <c r="A619" t="str">
        <f t="shared" si="9"/>
        <v>CE0617</v>
      </c>
      <c r="B619" t="s">
        <v>769</v>
      </c>
      <c r="C619" s="24">
        <v>0</v>
      </c>
      <c r="D619" s="24">
        <v>0</v>
      </c>
      <c r="E619" s="24">
        <v>0</v>
      </c>
      <c r="F619" s="24">
        <v>0</v>
      </c>
      <c r="G619" s="24">
        <v>0</v>
      </c>
      <c r="H619" s="24">
        <v>0.25</v>
      </c>
    </row>
    <row r="620" spans="1:8">
      <c r="A620" t="str">
        <f t="shared" si="9"/>
        <v>CE0618</v>
      </c>
      <c r="B620" t="s">
        <v>770</v>
      </c>
      <c r="C620" s="24">
        <v>0</v>
      </c>
      <c r="D620" s="24">
        <v>0</v>
      </c>
      <c r="E620" s="24">
        <v>0</v>
      </c>
      <c r="F620" s="24">
        <v>0</v>
      </c>
      <c r="G620" s="24">
        <v>0</v>
      </c>
      <c r="H620" s="24">
        <v>25.08</v>
      </c>
    </row>
    <row r="621" spans="1:8">
      <c r="A621" t="str">
        <f t="shared" si="9"/>
        <v>CE0619</v>
      </c>
      <c r="B621" t="s">
        <v>771</v>
      </c>
      <c r="C621" s="24">
        <v>0</v>
      </c>
      <c r="D621" s="24">
        <v>0</v>
      </c>
      <c r="E621" s="24">
        <v>0</v>
      </c>
      <c r="F621" s="24">
        <v>0</v>
      </c>
      <c r="G621" s="24">
        <v>0</v>
      </c>
      <c r="H621" s="24">
        <v>108.41</v>
      </c>
    </row>
    <row r="622" spans="1:8">
      <c r="A622" t="str">
        <f t="shared" si="9"/>
        <v>CE0620</v>
      </c>
      <c r="B622" t="s">
        <v>772</v>
      </c>
      <c r="C622" s="24">
        <v>0</v>
      </c>
      <c r="D622" s="24">
        <v>0</v>
      </c>
      <c r="E622" s="24">
        <v>0</v>
      </c>
      <c r="F622" s="24">
        <v>0</v>
      </c>
      <c r="G622" s="24">
        <v>0</v>
      </c>
      <c r="H622" s="24">
        <v>110.04</v>
      </c>
    </row>
    <row r="623" spans="1:8">
      <c r="A623" t="str">
        <f t="shared" si="9"/>
        <v>CE0621</v>
      </c>
      <c r="B623" t="s">
        <v>773</v>
      </c>
      <c r="C623" s="24">
        <v>0</v>
      </c>
      <c r="D623" s="24">
        <v>0</v>
      </c>
      <c r="E623" s="24">
        <v>0</v>
      </c>
      <c r="F623" s="24">
        <v>0</v>
      </c>
      <c r="G623" s="24">
        <v>0</v>
      </c>
      <c r="H623" s="24">
        <v>20.89</v>
      </c>
    </row>
    <row r="624" spans="1:8">
      <c r="A624" t="str">
        <f t="shared" si="9"/>
        <v>CE0622</v>
      </c>
      <c r="B624" t="s">
        <v>774</v>
      </c>
      <c r="C624" s="24">
        <v>0</v>
      </c>
      <c r="D624" s="24">
        <v>0</v>
      </c>
      <c r="E624" s="24">
        <v>0</v>
      </c>
      <c r="F624" s="24">
        <v>0</v>
      </c>
      <c r="G624" s="24">
        <v>0</v>
      </c>
      <c r="H624" s="24">
        <v>9.67</v>
      </c>
    </row>
    <row r="625" spans="1:8">
      <c r="A625" t="str">
        <f t="shared" si="9"/>
        <v>CE0623</v>
      </c>
      <c r="B625" t="s">
        <v>775</v>
      </c>
      <c r="C625" s="24">
        <v>0</v>
      </c>
      <c r="D625" s="24">
        <v>0</v>
      </c>
      <c r="E625" s="24">
        <v>0</v>
      </c>
      <c r="F625" s="24">
        <v>0</v>
      </c>
      <c r="G625" s="24">
        <v>0</v>
      </c>
      <c r="H625" s="24">
        <v>11.15</v>
      </c>
    </row>
    <row r="626" spans="1:8">
      <c r="A626" t="str">
        <f t="shared" si="9"/>
        <v>CE0624</v>
      </c>
      <c r="B626" t="s">
        <v>776</v>
      </c>
      <c r="C626" s="24">
        <v>0</v>
      </c>
      <c r="D626" s="24">
        <v>0</v>
      </c>
      <c r="E626" s="24">
        <v>0</v>
      </c>
      <c r="F626" s="24">
        <v>0</v>
      </c>
      <c r="G626" s="24">
        <v>0</v>
      </c>
      <c r="H626" s="24">
        <v>14.18</v>
      </c>
    </row>
    <row r="627" spans="1:8">
      <c r="A627" t="str">
        <f t="shared" si="9"/>
        <v>CE0625</v>
      </c>
      <c r="B627" t="s">
        <v>777</v>
      </c>
      <c r="C627" s="24">
        <v>0</v>
      </c>
      <c r="D627" s="24">
        <v>0</v>
      </c>
      <c r="E627" s="24">
        <v>0</v>
      </c>
      <c r="F627" s="24">
        <v>0</v>
      </c>
      <c r="G627" s="24">
        <v>0</v>
      </c>
      <c r="H627" s="24">
        <v>16.350000000000001</v>
      </c>
    </row>
    <row r="628" spans="1:8">
      <c r="A628" t="str">
        <f t="shared" si="9"/>
        <v>CE0626</v>
      </c>
      <c r="B628" t="s">
        <v>778</v>
      </c>
      <c r="C628" s="24">
        <v>0</v>
      </c>
      <c r="D628" s="24">
        <v>0</v>
      </c>
      <c r="E628" s="24">
        <v>0</v>
      </c>
      <c r="F628" s="24">
        <v>0</v>
      </c>
      <c r="G628" s="24">
        <v>0</v>
      </c>
      <c r="H628" s="24">
        <v>18.21</v>
      </c>
    </row>
    <row r="629" spans="1:8">
      <c r="A629" t="str">
        <f t="shared" si="9"/>
        <v>CE0627</v>
      </c>
      <c r="B629" t="s">
        <v>779</v>
      </c>
      <c r="C629" s="24">
        <v>0</v>
      </c>
      <c r="D629" s="24">
        <v>0</v>
      </c>
      <c r="E629" s="24">
        <v>0</v>
      </c>
      <c r="F629" s="24">
        <v>0</v>
      </c>
      <c r="G629" s="24">
        <v>0</v>
      </c>
      <c r="H629" s="24">
        <v>21.69</v>
      </c>
    </row>
    <row r="630" spans="1:8">
      <c r="A630" t="str">
        <f t="shared" si="9"/>
        <v>CE0628</v>
      </c>
      <c r="B630" t="s">
        <v>780</v>
      </c>
      <c r="C630" s="24">
        <v>0</v>
      </c>
      <c r="D630" s="24">
        <v>0</v>
      </c>
      <c r="E630" s="24">
        <v>0</v>
      </c>
      <c r="F630" s="24">
        <v>0</v>
      </c>
      <c r="G630" s="24">
        <v>0</v>
      </c>
      <c r="H630" s="24">
        <v>11.9</v>
      </c>
    </row>
    <row r="631" spans="1:8">
      <c r="A631" t="str">
        <f t="shared" si="9"/>
        <v>CE0629</v>
      </c>
      <c r="B631" t="s">
        <v>781</v>
      </c>
      <c r="C631" s="24">
        <v>0</v>
      </c>
      <c r="D631" s="24">
        <v>0</v>
      </c>
      <c r="E631" s="24">
        <v>0</v>
      </c>
      <c r="F631" s="24">
        <v>0</v>
      </c>
      <c r="G631" s="24">
        <v>0</v>
      </c>
      <c r="H631" s="24">
        <v>13.68</v>
      </c>
    </row>
    <row r="632" spans="1:8">
      <c r="A632" t="str">
        <f t="shared" si="9"/>
        <v>CE0630</v>
      </c>
      <c r="B632" t="s">
        <v>782</v>
      </c>
      <c r="C632" s="24">
        <v>0</v>
      </c>
      <c r="D632" s="24">
        <v>0</v>
      </c>
      <c r="E632" s="24">
        <v>0</v>
      </c>
      <c r="F632" s="24">
        <v>0</v>
      </c>
      <c r="G632" s="24">
        <v>0</v>
      </c>
      <c r="H632" s="24">
        <v>16.690000000000001</v>
      </c>
    </row>
    <row r="633" spans="1:8">
      <c r="A633" t="str">
        <f t="shared" si="9"/>
        <v>CE0631</v>
      </c>
      <c r="B633" t="s">
        <v>783</v>
      </c>
      <c r="C633" s="24">
        <v>0</v>
      </c>
      <c r="D633" s="24">
        <v>0</v>
      </c>
      <c r="E633" s="24">
        <v>0</v>
      </c>
      <c r="F633" s="24">
        <v>0</v>
      </c>
      <c r="G633" s="24">
        <v>0</v>
      </c>
      <c r="H633" s="24">
        <v>17.190000000000001</v>
      </c>
    </row>
    <row r="634" spans="1:8">
      <c r="A634" t="str">
        <f t="shared" si="9"/>
        <v>CE0632</v>
      </c>
      <c r="B634" t="s">
        <v>784</v>
      </c>
      <c r="C634" s="24">
        <v>0</v>
      </c>
      <c r="D634" s="24">
        <v>0</v>
      </c>
      <c r="E634" s="24">
        <v>0</v>
      </c>
      <c r="F634" s="24">
        <v>0</v>
      </c>
      <c r="G634" s="24">
        <v>0</v>
      </c>
      <c r="H634" s="24">
        <v>20.22</v>
      </c>
    </row>
    <row r="635" spans="1:8">
      <c r="A635" t="str">
        <f t="shared" si="9"/>
        <v>CE0633</v>
      </c>
      <c r="B635" t="s">
        <v>785</v>
      </c>
      <c r="C635" s="24">
        <v>0</v>
      </c>
      <c r="D635" s="24">
        <v>0</v>
      </c>
      <c r="E635" s="24">
        <v>0</v>
      </c>
      <c r="F635" s="24">
        <v>0</v>
      </c>
      <c r="G635" s="24">
        <v>0</v>
      </c>
      <c r="H635" s="24">
        <v>23.23</v>
      </c>
    </row>
    <row r="636" spans="1:8">
      <c r="A636" t="str">
        <f t="shared" si="9"/>
        <v>CE0634</v>
      </c>
      <c r="B636" t="s">
        <v>786</v>
      </c>
      <c r="C636" s="24">
        <v>0</v>
      </c>
      <c r="D636" s="24">
        <v>0</v>
      </c>
      <c r="E636" s="24">
        <v>0</v>
      </c>
      <c r="F636" s="24">
        <v>0</v>
      </c>
      <c r="G636" s="24">
        <v>0</v>
      </c>
      <c r="H636" s="24">
        <v>6.71</v>
      </c>
    </row>
    <row r="637" spans="1:8">
      <c r="A637" t="str">
        <f t="shared" si="9"/>
        <v>CE0635</v>
      </c>
      <c r="B637" t="s">
        <v>787</v>
      </c>
      <c r="C637" s="24">
        <v>0</v>
      </c>
      <c r="D637" s="24">
        <v>0</v>
      </c>
      <c r="E637" s="24">
        <v>0</v>
      </c>
      <c r="F637" s="24">
        <v>0</v>
      </c>
      <c r="G637" s="24">
        <v>0</v>
      </c>
      <c r="H637" s="24">
        <v>7.74</v>
      </c>
    </row>
    <row r="638" spans="1:8">
      <c r="A638" t="str">
        <f t="shared" si="9"/>
        <v>CE0636</v>
      </c>
      <c r="B638" t="s">
        <v>788</v>
      </c>
      <c r="C638" s="24">
        <v>0</v>
      </c>
      <c r="D638" s="24">
        <v>0</v>
      </c>
      <c r="E638" s="24">
        <v>0</v>
      </c>
      <c r="F638" s="24">
        <v>0</v>
      </c>
      <c r="G638" s="24">
        <v>0</v>
      </c>
      <c r="H638" s="24">
        <v>9.84</v>
      </c>
    </row>
    <row r="639" spans="1:8">
      <c r="A639" t="str">
        <f t="shared" si="9"/>
        <v>CE0637</v>
      </c>
      <c r="B639" t="s">
        <v>789</v>
      </c>
      <c r="C639" s="24">
        <v>0</v>
      </c>
      <c r="D639" s="24">
        <v>0</v>
      </c>
      <c r="E639" s="24">
        <v>0</v>
      </c>
      <c r="F639" s="24">
        <v>0</v>
      </c>
      <c r="G639" s="24">
        <v>0</v>
      </c>
      <c r="H639" s="24">
        <v>11.34</v>
      </c>
    </row>
    <row r="640" spans="1:8">
      <c r="A640" t="str">
        <f t="shared" si="9"/>
        <v>CE0638</v>
      </c>
      <c r="B640" t="s">
        <v>790</v>
      </c>
      <c r="C640" s="24">
        <v>0</v>
      </c>
      <c r="D640" s="24">
        <v>0</v>
      </c>
      <c r="E640" s="24">
        <v>0</v>
      </c>
      <c r="F640" s="24">
        <v>0</v>
      </c>
      <c r="G640" s="24">
        <v>0</v>
      </c>
      <c r="H640" s="24">
        <v>12.63</v>
      </c>
    </row>
    <row r="641" spans="1:8">
      <c r="A641" t="str">
        <f t="shared" si="9"/>
        <v>CE0639</v>
      </c>
      <c r="B641" t="s">
        <v>791</v>
      </c>
      <c r="C641" s="24">
        <v>0</v>
      </c>
      <c r="D641" s="24">
        <v>0</v>
      </c>
      <c r="E641" s="24">
        <v>0</v>
      </c>
      <c r="F641" s="24">
        <v>0</v>
      </c>
      <c r="G641" s="24">
        <v>0</v>
      </c>
      <c r="H641" s="24">
        <v>15.05</v>
      </c>
    </row>
    <row r="642" spans="1:8">
      <c r="A642" t="str">
        <f t="shared" ref="A642:A705" si="10">"CE"&amp;TEXT(ROW(B642)-2,"0000")</f>
        <v>CE0640</v>
      </c>
      <c r="B642" t="s">
        <v>792</v>
      </c>
      <c r="C642" s="24">
        <v>0</v>
      </c>
      <c r="D642" s="24">
        <v>0</v>
      </c>
      <c r="E642" s="24">
        <v>0</v>
      </c>
      <c r="F642" s="24">
        <v>0</v>
      </c>
      <c r="G642" s="24">
        <v>0</v>
      </c>
      <c r="H642" s="24">
        <v>8.25</v>
      </c>
    </row>
    <row r="643" spans="1:8">
      <c r="A643" t="str">
        <f t="shared" si="10"/>
        <v>CE0641</v>
      </c>
      <c r="B643" t="s">
        <v>793</v>
      </c>
      <c r="C643" s="24">
        <v>0</v>
      </c>
      <c r="D643" s="24">
        <v>0</v>
      </c>
      <c r="E643" s="24">
        <v>0</v>
      </c>
      <c r="F643" s="24">
        <v>0</v>
      </c>
      <c r="G643" s="24">
        <v>0</v>
      </c>
      <c r="H643" s="24">
        <v>9.49</v>
      </c>
    </row>
    <row r="644" spans="1:8">
      <c r="A644" t="str">
        <f t="shared" si="10"/>
        <v>CE0642</v>
      </c>
      <c r="B644" t="s">
        <v>794</v>
      </c>
      <c r="C644" s="24">
        <v>0</v>
      </c>
      <c r="D644" s="24">
        <v>0</v>
      </c>
      <c r="E644" s="24">
        <v>0</v>
      </c>
      <c r="F644" s="24">
        <v>0</v>
      </c>
      <c r="G644" s="24">
        <v>0</v>
      </c>
      <c r="H644" s="24">
        <v>11.58</v>
      </c>
    </row>
    <row r="645" spans="1:8">
      <c r="A645" t="str">
        <f t="shared" si="10"/>
        <v>CE0643</v>
      </c>
      <c r="B645" t="s">
        <v>795</v>
      </c>
      <c r="C645" s="24">
        <v>0</v>
      </c>
      <c r="D645" s="24">
        <v>0</v>
      </c>
      <c r="E645" s="24">
        <v>0</v>
      </c>
      <c r="F645" s="24">
        <v>0</v>
      </c>
      <c r="G645" s="24">
        <v>0</v>
      </c>
      <c r="H645" s="24">
        <v>14.03</v>
      </c>
    </row>
    <row r="646" spans="1:8">
      <c r="A646" t="str">
        <f t="shared" si="10"/>
        <v>CE0644</v>
      </c>
      <c r="B646" t="s">
        <v>796</v>
      </c>
      <c r="C646" s="24">
        <v>0</v>
      </c>
      <c r="D646" s="24">
        <v>0</v>
      </c>
      <c r="E646" s="24">
        <v>0</v>
      </c>
      <c r="F646" s="24">
        <v>0</v>
      </c>
      <c r="G646" s="24">
        <v>0</v>
      </c>
      <c r="H646" s="24">
        <v>16.5</v>
      </c>
    </row>
    <row r="647" spans="1:8">
      <c r="A647" t="str">
        <f t="shared" si="10"/>
        <v>CE0645</v>
      </c>
      <c r="B647" t="s">
        <v>797</v>
      </c>
      <c r="C647" s="24">
        <v>0</v>
      </c>
      <c r="D647" s="24">
        <v>0</v>
      </c>
      <c r="E647" s="24">
        <v>0</v>
      </c>
      <c r="F647" s="24">
        <v>0</v>
      </c>
      <c r="G647" s="24">
        <v>0</v>
      </c>
      <c r="H647" s="24">
        <v>18.95</v>
      </c>
    </row>
    <row r="648" spans="1:8">
      <c r="A648" t="str">
        <f t="shared" si="10"/>
        <v>CE0646</v>
      </c>
      <c r="B648" t="s">
        <v>798</v>
      </c>
      <c r="C648" s="24">
        <v>0</v>
      </c>
      <c r="D648" s="24">
        <v>0</v>
      </c>
      <c r="E648" s="24">
        <v>0</v>
      </c>
      <c r="F648" s="24">
        <v>0</v>
      </c>
      <c r="G648" s="24">
        <v>0</v>
      </c>
      <c r="H648" s="24">
        <v>1866.42</v>
      </c>
    </row>
    <row r="649" spans="1:8">
      <c r="A649" t="str">
        <f t="shared" si="10"/>
        <v>CE0647</v>
      </c>
      <c r="B649" t="s">
        <v>799</v>
      </c>
      <c r="C649" s="24">
        <v>0</v>
      </c>
      <c r="D649" s="24">
        <v>0</v>
      </c>
      <c r="E649" s="24">
        <v>0</v>
      </c>
      <c r="F649" s="24">
        <v>0</v>
      </c>
      <c r="G649" s="24">
        <v>0</v>
      </c>
      <c r="H649" s="24">
        <v>1508.38</v>
      </c>
    </row>
    <row r="650" spans="1:8">
      <c r="A650" t="str">
        <f t="shared" si="10"/>
        <v>CE0648</v>
      </c>
      <c r="B650" t="s">
        <v>800</v>
      </c>
      <c r="C650" s="24">
        <v>0</v>
      </c>
      <c r="D650" s="24">
        <v>0</v>
      </c>
      <c r="E650" s="24">
        <v>0</v>
      </c>
      <c r="F650" s="24">
        <v>0</v>
      </c>
      <c r="G650" s="24">
        <v>0</v>
      </c>
      <c r="H650" s="24">
        <v>1526.78</v>
      </c>
    </row>
    <row r="651" spans="1:8">
      <c r="A651" t="str">
        <f t="shared" si="10"/>
        <v>CE0649</v>
      </c>
      <c r="B651" t="s">
        <v>801</v>
      </c>
      <c r="C651" s="24">
        <v>0</v>
      </c>
      <c r="D651" s="24">
        <v>0</v>
      </c>
      <c r="E651" s="24">
        <v>0</v>
      </c>
      <c r="F651" s="24">
        <v>0</v>
      </c>
      <c r="G651" s="24">
        <v>0</v>
      </c>
      <c r="H651" s="24">
        <v>1581.06</v>
      </c>
    </row>
    <row r="652" spans="1:8">
      <c r="A652" t="str">
        <f t="shared" si="10"/>
        <v>CE0650</v>
      </c>
      <c r="B652" t="s">
        <v>802</v>
      </c>
      <c r="C652" s="24">
        <v>0</v>
      </c>
      <c r="D652" s="24">
        <v>0</v>
      </c>
      <c r="E652" s="24">
        <v>0</v>
      </c>
      <c r="F652" s="24">
        <v>0</v>
      </c>
      <c r="G652" s="24">
        <v>0</v>
      </c>
      <c r="H652" s="24">
        <v>1614.22</v>
      </c>
    </row>
    <row r="653" spans="1:8">
      <c r="A653" t="str">
        <f t="shared" si="10"/>
        <v>CE0651</v>
      </c>
      <c r="B653" t="s">
        <v>803</v>
      </c>
      <c r="C653" s="24">
        <v>0</v>
      </c>
      <c r="D653" s="24">
        <v>0</v>
      </c>
      <c r="E653" s="24">
        <v>0</v>
      </c>
      <c r="F653" s="24">
        <v>0</v>
      </c>
      <c r="G653" s="24">
        <v>0</v>
      </c>
      <c r="H653" s="24">
        <v>1422.54</v>
      </c>
    </row>
    <row r="654" spans="1:8">
      <c r="A654" t="str">
        <f t="shared" si="10"/>
        <v>CE0652</v>
      </c>
      <c r="B654" t="s">
        <v>804</v>
      </c>
      <c r="C654" s="24">
        <v>0</v>
      </c>
      <c r="D654" s="24">
        <v>0</v>
      </c>
      <c r="E654" s="24">
        <v>0</v>
      </c>
      <c r="F654" s="24">
        <v>0</v>
      </c>
      <c r="G654" s="24">
        <v>0</v>
      </c>
      <c r="H654" s="24">
        <v>1390.57</v>
      </c>
    </row>
    <row r="655" spans="1:8">
      <c r="A655" t="str">
        <f t="shared" si="10"/>
        <v>CE0653</v>
      </c>
      <c r="B655" t="s">
        <v>805</v>
      </c>
      <c r="C655" s="24">
        <v>0</v>
      </c>
      <c r="D655" s="24">
        <v>0</v>
      </c>
      <c r="E655" s="24">
        <v>0</v>
      </c>
      <c r="F655" s="24">
        <v>0</v>
      </c>
      <c r="G655" s="24">
        <v>0</v>
      </c>
      <c r="H655" s="24">
        <v>1463.96</v>
      </c>
    </row>
    <row r="656" spans="1:8">
      <c r="A656" t="str">
        <f t="shared" si="10"/>
        <v>CE0654</v>
      </c>
      <c r="B656" t="s">
        <v>806</v>
      </c>
      <c r="C656" s="24">
        <v>0</v>
      </c>
      <c r="D656" s="24">
        <v>0</v>
      </c>
      <c r="E656" s="24">
        <v>0</v>
      </c>
      <c r="F656" s="24">
        <v>0</v>
      </c>
      <c r="G656" s="24">
        <v>0</v>
      </c>
      <c r="H656" s="24">
        <v>1467.47</v>
      </c>
    </row>
    <row r="657" spans="1:8">
      <c r="A657" t="str">
        <f t="shared" si="10"/>
        <v>CE0655</v>
      </c>
      <c r="B657" t="s">
        <v>807</v>
      </c>
      <c r="C657" s="24">
        <v>0</v>
      </c>
      <c r="D657" s="24">
        <v>0</v>
      </c>
      <c r="E657" s="24">
        <v>0</v>
      </c>
      <c r="F657" s="24">
        <v>0</v>
      </c>
      <c r="G657" s="24">
        <v>0</v>
      </c>
      <c r="H657" s="24">
        <v>1572.04</v>
      </c>
    </row>
    <row r="658" spans="1:8">
      <c r="A658" t="str">
        <f t="shared" si="10"/>
        <v>CE0656</v>
      </c>
      <c r="B658" t="s">
        <v>808</v>
      </c>
      <c r="C658" s="24">
        <v>0</v>
      </c>
      <c r="D658" s="24">
        <v>0</v>
      </c>
      <c r="E658" s="24">
        <v>0</v>
      </c>
      <c r="F658" s="24">
        <v>0</v>
      </c>
      <c r="G658" s="24">
        <v>0</v>
      </c>
      <c r="H658" s="24">
        <v>1591.33</v>
      </c>
    </row>
    <row r="659" spans="1:8">
      <c r="A659" t="str">
        <f t="shared" si="10"/>
        <v>CE0657</v>
      </c>
      <c r="B659" t="s">
        <v>809</v>
      </c>
      <c r="C659" s="24">
        <v>0</v>
      </c>
      <c r="D659" s="24">
        <v>0</v>
      </c>
      <c r="E659" s="24">
        <v>0</v>
      </c>
      <c r="F659" s="24">
        <v>0</v>
      </c>
      <c r="G659" s="24">
        <v>0</v>
      </c>
      <c r="H659" s="24">
        <v>1607.27</v>
      </c>
    </row>
    <row r="660" spans="1:8">
      <c r="A660" t="str">
        <f t="shared" si="10"/>
        <v>CE0658</v>
      </c>
      <c r="B660" t="s">
        <v>810</v>
      </c>
      <c r="C660" s="24">
        <v>0</v>
      </c>
      <c r="D660" s="24">
        <v>0</v>
      </c>
      <c r="E660" s="24">
        <v>0</v>
      </c>
      <c r="F660" s="24">
        <v>0</v>
      </c>
      <c r="G660" s="24">
        <v>0</v>
      </c>
      <c r="H660" s="24">
        <v>1608.19</v>
      </c>
    </row>
    <row r="661" spans="1:8">
      <c r="A661" t="str">
        <f t="shared" si="10"/>
        <v>CE0659</v>
      </c>
      <c r="B661" t="s">
        <v>811</v>
      </c>
      <c r="C661" s="24">
        <v>0</v>
      </c>
      <c r="D661" s="24">
        <v>0</v>
      </c>
      <c r="E661" s="24">
        <v>0</v>
      </c>
      <c r="F661" s="24">
        <v>0</v>
      </c>
      <c r="G661" s="24">
        <v>0</v>
      </c>
      <c r="H661" s="24">
        <v>1571.79</v>
      </c>
    </row>
    <row r="662" spans="1:8">
      <c r="A662" t="str">
        <f t="shared" si="10"/>
        <v>CE0660</v>
      </c>
      <c r="B662" t="s">
        <v>812</v>
      </c>
      <c r="C662" s="24">
        <v>0</v>
      </c>
      <c r="D662" s="24">
        <v>0</v>
      </c>
      <c r="E662" s="24">
        <v>0</v>
      </c>
      <c r="F662" s="24">
        <v>0</v>
      </c>
      <c r="G662" s="24">
        <v>0</v>
      </c>
      <c r="H662" s="24">
        <v>1473.48</v>
      </c>
    </row>
    <row r="663" spans="1:8">
      <c r="A663" t="str">
        <f t="shared" si="10"/>
        <v>CE0661</v>
      </c>
      <c r="B663" t="s">
        <v>813</v>
      </c>
      <c r="C663" s="24">
        <v>0</v>
      </c>
      <c r="D663" s="24">
        <v>0</v>
      </c>
      <c r="E663" s="24">
        <v>0</v>
      </c>
      <c r="F663" s="24">
        <v>0</v>
      </c>
      <c r="G663" s="24">
        <v>0</v>
      </c>
      <c r="H663" s="24">
        <v>1418.5</v>
      </c>
    </row>
    <row r="664" spans="1:8">
      <c r="A664" t="str">
        <f t="shared" si="10"/>
        <v>CE0662</v>
      </c>
      <c r="B664" t="s">
        <v>814</v>
      </c>
      <c r="C664" s="24">
        <v>0</v>
      </c>
      <c r="D664" s="24">
        <v>0</v>
      </c>
      <c r="E664" s="24">
        <v>0</v>
      </c>
      <c r="F664" s="24">
        <v>0</v>
      </c>
      <c r="G664" s="24">
        <v>0</v>
      </c>
      <c r="H664" s="24">
        <v>1489.09</v>
      </c>
    </row>
    <row r="665" spans="1:8">
      <c r="A665" t="str">
        <f t="shared" si="10"/>
        <v>CE0663</v>
      </c>
      <c r="B665" t="s">
        <v>815</v>
      </c>
      <c r="C665" s="24">
        <v>0</v>
      </c>
      <c r="D665" s="24">
        <v>0</v>
      </c>
      <c r="E665" s="24">
        <v>0</v>
      </c>
      <c r="F665" s="24">
        <v>0</v>
      </c>
      <c r="G665" s="24">
        <v>0</v>
      </c>
      <c r="H665" s="24">
        <v>1455.36</v>
      </c>
    </row>
    <row r="666" spans="1:8">
      <c r="A666" t="str">
        <f t="shared" si="10"/>
        <v>CE0664</v>
      </c>
      <c r="B666" t="s">
        <v>816</v>
      </c>
      <c r="C666" s="24">
        <v>0</v>
      </c>
      <c r="D666" s="24">
        <v>0</v>
      </c>
      <c r="E666" s="24">
        <v>0</v>
      </c>
      <c r="F666" s="24">
        <v>0</v>
      </c>
      <c r="G666" s="24">
        <v>0</v>
      </c>
      <c r="H666" s="24">
        <v>1100.3599999999999</v>
      </c>
    </row>
    <row r="667" spans="1:8">
      <c r="A667" t="str">
        <f t="shared" si="10"/>
        <v>CE0665</v>
      </c>
      <c r="B667" t="s">
        <v>817</v>
      </c>
      <c r="C667" s="24">
        <v>0</v>
      </c>
      <c r="D667" s="24">
        <v>0</v>
      </c>
      <c r="E667" s="24">
        <v>0</v>
      </c>
      <c r="F667" s="24">
        <v>0</v>
      </c>
      <c r="G667" s="24">
        <v>0</v>
      </c>
      <c r="H667" s="24">
        <v>1100.3599999999999</v>
      </c>
    </row>
    <row r="668" spans="1:8">
      <c r="A668" t="str">
        <f t="shared" si="10"/>
        <v>CE0666</v>
      </c>
      <c r="B668" t="s">
        <v>818</v>
      </c>
      <c r="C668" s="24">
        <v>0</v>
      </c>
      <c r="D668" s="24">
        <v>0</v>
      </c>
      <c r="E668" s="24">
        <v>0</v>
      </c>
      <c r="F668" s="24">
        <v>0</v>
      </c>
      <c r="G668" s="24">
        <v>0</v>
      </c>
      <c r="H668" s="24">
        <v>1124.72</v>
      </c>
    </row>
    <row r="669" spans="1:8">
      <c r="A669" t="str">
        <f t="shared" si="10"/>
        <v>CE0667</v>
      </c>
      <c r="B669" t="s">
        <v>819</v>
      </c>
      <c r="C669" s="24">
        <v>0</v>
      </c>
      <c r="D669" s="24">
        <v>0</v>
      </c>
      <c r="E669" s="24">
        <v>0</v>
      </c>
      <c r="F669" s="24">
        <v>0</v>
      </c>
      <c r="G669" s="24">
        <v>0</v>
      </c>
      <c r="H669" s="24">
        <v>995.17</v>
      </c>
    </row>
    <row r="670" spans="1:8">
      <c r="A670" t="str">
        <f t="shared" si="10"/>
        <v>CE0668</v>
      </c>
      <c r="B670" t="s">
        <v>820</v>
      </c>
      <c r="C670" s="24">
        <v>0</v>
      </c>
      <c r="D670" s="24">
        <v>0</v>
      </c>
      <c r="E670" s="24">
        <v>0</v>
      </c>
      <c r="F670" s="24">
        <v>0</v>
      </c>
      <c r="G670" s="24">
        <v>0</v>
      </c>
      <c r="H670" s="24">
        <v>1018.87</v>
      </c>
    </row>
    <row r="671" spans="1:8">
      <c r="A671" t="str">
        <f t="shared" si="10"/>
        <v>CE0669</v>
      </c>
      <c r="B671" t="s">
        <v>821</v>
      </c>
      <c r="C671" s="24">
        <v>0</v>
      </c>
      <c r="D671" s="24">
        <v>0</v>
      </c>
      <c r="E671" s="24">
        <v>0</v>
      </c>
      <c r="F671" s="24">
        <v>0</v>
      </c>
      <c r="G671" s="24">
        <v>0</v>
      </c>
      <c r="H671" s="24">
        <v>995.17</v>
      </c>
    </row>
    <row r="672" spans="1:8">
      <c r="A672" t="str">
        <f t="shared" si="10"/>
        <v>CE0670</v>
      </c>
      <c r="B672" t="s">
        <v>822</v>
      </c>
      <c r="C672" s="24">
        <v>0</v>
      </c>
      <c r="D672" s="24">
        <v>0</v>
      </c>
      <c r="E672" s="24">
        <v>0</v>
      </c>
      <c r="F672" s="24">
        <v>0</v>
      </c>
      <c r="G672" s="24">
        <v>0</v>
      </c>
      <c r="H672" s="24">
        <v>1017.2</v>
      </c>
    </row>
    <row r="673" spans="1:8">
      <c r="A673" t="str">
        <f t="shared" si="10"/>
        <v>CE0671</v>
      </c>
      <c r="B673" t="s">
        <v>823</v>
      </c>
      <c r="C673" s="24">
        <v>0</v>
      </c>
      <c r="D673" s="24">
        <v>0</v>
      </c>
      <c r="E673" s="24">
        <v>0</v>
      </c>
      <c r="F673" s="24">
        <v>0</v>
      </c>
      <c r="G673" s="24">
        <v>0</v>
      </c>
      <c r="H673" s="24">
        <v>1248.73</v>
      </c>
    </row>
    <row r="674" spans="1:8">
      <c r="A674" t="str">
        <f t="shared" si="10"/>
        <v>CE0672</v>
      </c>
      <c r="B674" t="s">
        <v>824</v>
      </c>
      <c r="C674" s="24">
        <v>0</v>
      </c>
      <c r="D674" s="24">
        <v>0</v>
      </c>
      <c r="E674" s="24">
        <v>0</v>
      </c>
      <c r="F674" s="24">
        <v>0</v>
      </c>
      <c r="G674" s="24">
        <v>0</v>
      </c>
      <c r="H674" s="24">
        <v>1248.73</v>
      </c>
    </row>
    <row r="675" spans="1:8">
      <c r="A675" t="str">
        <f t="shared" si="10"/>
        <v>CE0673</v>
      </c>
      <c r="B675" t="s">
        <v>825</v>
      </c>
      <c r="C675" s="24">
        <v>0</v>
      </c>
      <c r="D675" s="24">
        <v>0</v>
      </c>
      <c r="E675" s="24">
        <v>0</v>
      </c>
      <c r="F675" s="24">
        <v>0</v>
      </c>
      <c r="G675" s="24">
        <v>0</v>
      </c>
      <c r="H675" s="24">
        <v>1284.3800000000001</v>
      </c>
    </row>
    <row r="676" spans="1:8">
      <c r="A676" t="str">
        <f t="shared" si="10"/>
        <v>CE0674</v>
      </c>
      <c r="B676" t="s">
        <v>826</v>
      </c>
      <c r="C676" s="24">
        <v>0</v>
      </c>
      <c r="D676" s="24">
        <v>0</v>
      </c>
      <c r="E676" s="24">
        <v>0</v>
      </c>
      <c r="F676" s="24">
        <v>0</v>
      </c>
      <c r="G676" s="24">
        <v>0</v>
      </c>
      <c r="H676" s="24">
        <v>657.44</v>
      </c>
    </row>
    <row r="677" spans="1:8">
      <c r="A677" t="str">
        <f t="shared" si="10"/>
        <v>CE0675</v>
      </c>
      <c r="B677" t="s">
        <v>827</v>
      </c>
      <c r="C677" s="24">
        <v>0</v>
      </c>
      <c r="D677" s="24">
        <v>0</v>
      </c>
      <c r="E677" s="24">
        <v>0</v>
      </c>
      <c r="F677" s="24">
        <v>0</v>
      </c>
      <c r="G677" s="24">
        <v>0</v>
      </c>
      <c r="H677" s="24">
        <v>1228.6600000000001</v>
      </c>
    </row>
    <row r="678" spans="1:8">
      <c r="A678" t="str">
        <f t="shared" si="10"/>
        <v>CE0676</v>
      </c>
      <c r="B678" t="s">
        <v>828</v>
      </c>
      <c r="C678" s="24">
        <v>0</v>
      </c>
      <c r="D678" s="24">
        <v>0</v>
      </c>
      <c r="E678" s="24">
        <v>0</v>
      </c>
      <c r="F678" s="24">
        <v>0</v>
      </c>
      <c r="G678" s="24">
        <v>0</v>
      </c>
      <c r="H678" s="24">
        <v>1156.24</v>
      </c>
    </row>
    <row r="679" spans="1:8">
      <c r="A679" t="str">
        <f t="shared" si="10"/>
        <v>CE0677</v>
      </c>
      <c r="B679" t="s">
        <v>829</v>
      </c>
      <c r="C679" s="24">
        <v>0</v>
      </c>
      <c r="D679" s="24">
        <v>0</v>
      </c>
      <c r="E679" s="24">
        <v>0</v>
      </c>
      <c r="F679" s="24">
        <v>0</v>
      </c>
      <c r="G679" s="24">
        <v>0</v>
      </c>
      <c r="H679" s="24">
        <v>1228.6600000000001</v>
      </c>
    </row>
    <row r="680" spans="1:8">
      <c r="A680" t="str">
        <f t="shared" si="10"/>
        <v>CE0678</v>
      </c>
      <c r="B680" t="s">
        <v>830</v>
      </c>
      <c r="C680" s="24">
        <v>0</v>
      </c>
      <c r="D680" s="24">
        <v>0</v>
      </c>
      <c r="E680" s="24">
        <v>0</v>
      </c>
      <c r="F680" s="24">
        <v>0</v>
      </c>
      <c r="G680" s="24">
        <v>0</v>
      </c>
      <c r="H680" s="24">
        <v>1189.24</v>
      </c>
    </row>
    <row r="681" spans="1:8">
      <c r="A681" t="str">
        <f t="shared" si="10"/>
        <v>CE0679</v>
      </c>
      <c r="B681" t="s">
        <v>831</v>
      </c>
      <c r="C681" s="24">
        <v>0</v>
      </c>
      <c r="D681" s="24">
        <v>0</v>
      </c>
      <c r="E681" s="24">
        <v>0</v>
      </c>
      <c r="F681" s="24">
        <v>0</v>
      </c>
      <c r="G681" s="24">
        <v>0</v>
      </c>
      <c r="H681" s="24">
        <v>297.87</v>
      </c>
    </row>
    <row r="682" spans="1:8">
      <c r="A682" t="str">
        <f t="shared" si="10"/>
        <v>CE0680</v>
      </c>
      <c r="B682" t="s">
        <v>832</v>
      </c>
      <c r="C682" s="24">
        <v>0</v>
      </c>
      <c r="D682" s="24">
        <v>0</v>
      </c>
      <c r="E682" s="24">
        <v>0</v>
      </c>
      <c r="F682" s="24">
        <v>0</v>
      </c>
      <c r="G682" s="24">
        <v>0</v>
      </c>
      <c r="H682" s="24">
        <v>342.55</v>
      </c>
    </row>
    <row r="683" spans="1:8">
      <c r="A683" t="str">
        <f t="shared" si="10"/>
        <v>CE0681</v>
      </c>
      <c r="B683" t="s">
        <v>833</v>
      </c>
      <c r="C683" s="24">
        <v>0</v>
      </c>
      <c r="D683" s="24">
        <v>0</v>
      </c>
      <c r="E683" s="24">
        <v>0</v>
      </c>
      <c r="F683" s="24">
        <v>0</v>
      </c>
      <c r="G683" s="24">
        <v>0</v>
      </c>
      <c r="H683" s="24">
        <v>309.12</v>
      </c>
    </row>
    <row r="684" spans="1:8">
      <c r="A684" t="str">
        <f t="shared" si="10"/>
        <v>CE0682</v>
      </c>
      <c r="B684" t="s">
        <v>834</v>
      </c>
      <c r="C684" s="24">
        <v>0</v>
      </c>
      <c r="D684" s="24">
        <v>0</v>
      </c>
      <c r="E684" s="24">
        <v>0</v>
      </c>
      <c r="F684" s="24">
        <v>0</v>
      </c>
      <c r="G684" s="24">
        <v>0</v>
      </c>
      <c r="H684" s="24">
        <v>358.36</v>
      </c>
    </row>
    <row r="685" spans="1:8">
      <c r="A685" t="str">
        <f t="shared" si="10"/>
        <v>CE0683</v>
      </c>
      <c r="B685" t="s">
        <v>835</v>
      </c>
      <c r="C685" s="24">
        <v>0</v>
      </c>
      <c r="D685" s="24">
        <v>0</v>
      </c>
      <c r="E685" s="24">
        <v>0</v>
      </c>
      <c r="F685" s="24">
        <v>0</v>
      </c>
      <c r="G685" s="24">
        <v>0</v>
      </c>
      <c r="H685" s="24">
        <v>154.16</v>
      </c>
    </row>
    <row r="686" spans="1:8">
      <c r="A686" t="str">
        <f t="shared" si="10"/>
        <v>CE0684</v>
      </c>
      <c r="B686" t="s">
        <v>836</v>
      </c>
      <c r="C686" s="24">
        <v>0</v>
      </c>
      <c r="D686" s="24">
        <v>0</v>
      </c>
      <c r="E686" s="24">
        <v>0</v>
      </c>
      <c r="F686" s="24">
        <v>0</v>
      </c>
      <c r="G686" s="24">
        <v>0</v>
      </c>
      <c r="H686" s="24">
        <v>90.02</v>
      </c>
    </row>
    <row r="687" spans="1:8">
      <c r="A687" t="str">
        <f t="shared" si="10"/>
        <v>CE0685</v>
      </c>
      <c r="B687" t="s">
        <v>837</v>
      </c>
      <c r="C687" s="24">
        <v>0</v>
      </c>
      <c r="D687" s="24">
        <v>0</v>
      </c>
      <c r="E687" s="24">
        <v>0</v>
      </c>
      <c r="F687" s="24">
        <v>0</v>
      </c>
      <c r="G687" s="24">
        <v>0</v>
      </c>
      <c r="H687" s="24">
        <v>1979.96</v>
      </c>
    </row>
    <row r="688" spans="1:8">
      <c r="A688" t="str">
        <f t="shared" si="10"/>
        <v>CE0686</v>
      </c>
      <c r="B688" t="s">
        <v>838</v>
      </c>
      <c r="C688" s="24">
        <v>0</v>
      </c>
      <c r="D688" s="24">
        <v>0</v>
      </c>
      <c r="E688" s="24">
        <v>0</v>
      </c>
      <c r="F688" s="24">
        <v>0</v>
      </c>
      <c r="G688" s="24">
        <v>0</v>
      </c>
      <c r="H688" s="24">
        <v>2116.67</v>
      </c>
    </row>
    <row r="689" spans="1:8">
      <c r="A689" t="str">
        <f t="shared" si="10"/>
        <v>CE0687</v>
      </c>
      <c r="B689" t="s">
        <v>839</v>
      </c>
      <c r="C689" s="24">
        <v>0</v>
      </c>
      <c r="D689" s="24">
        <v>0</v>
      </c>
      <c r="E689" s="24">
        <v>0</v>
      </c>
      <c r="F689" s="24">
        <v>0</v>
      </c>
      <c r="G689" s="24">
        <v>0</v>
      </c>
      <c r="H689" s="24">
        <v>2200.4</v>
      </c>
    </row>
    <row r="690" spans="1:8">
      <c r="A690" t="str">
        <f t="shared" si="10"/>
        <v>CE0688</v>
      </c>
      <c r="B690" t="s">
        <v>840</v>
      </c>
      <c r="C690" s="24">
        <v>0</v>
      </c>
      <c r="D690" s="24">
        <v>0</v>
      </c>
      <c r="E690" s="24">
        <v>0</v>
      </c>
      <c r="F690" s="24">
        <v>0</v>
      </c>
      <c r="G690" s="24">
        <v>0</v>
      </c>
      <c r="H690" s="24">
        <v>2529.06</v>
      </c>
    </row>
    <row r="691" spans="1:8">
      <c r="A691" t="str">
        <f t="shared" si="10"/>
        <v>CE0689</v>
      </c>
      <c r="B691" t="s">
        <v>841</v>
      </c>
      <c r="C691" s="24">
        <v>0</v>
      </c>
      <c r="D691" s="24">
        <v>0</v>
      </c>
      <c r="E691" s="24">
        <v>0</v>
      </c>
      <c r="F691" s="24">
        <v>0</v>
      </c>
      <c r="G691" s="24">
        <v>0</v>
      </c>
      <c r="H691" s="24">
        <v>2929.87</v>
      </c>
    </row>
    <row r="692" spans="1:8">
      <c r="A692" t="str">
        <f t="shared" si="10"/>
        <v>CE0690</v>
      </c>
      <c r="B692" t="s">
        <v>842</v>
      </c>
      <c r="C692" s="24">
        <v>0</v>
      </c>
      <c r="D692" s="24">
        <v>0</v>
      </c>
      <c r="E692" s="24">
        <v>0</v>
      </c>
      <c r="F692" s="24">
        <v>0</v>
      </c>
      <c r="G692" s="24">
        <v>0</v>
      </c>
      <c r="H692" s="24">
        <v>3482.97</v>
      </c>
    </row>
    <row r="693" spans="1:8">
      <c r="A693" t="str">
        <f t="shared" si="10"/>
        <v>CE0691</v>
      </c>
      <c r="B693" t="s">
        <v>843</v>
      </c>
      <c r="C693" s="24">
        <v>0</v>
      </c>
      <c r="D693" s="24">
        <v>0</v>
      </c>
      <c r="E693" s="24">
        <v>0</v>
      </c>
      <c r="F693" s="24">
        <v>0</v>
      </c>
      <c r="G693" s="24">
        <v>0</v>
      </c>
      <c r="H693" s="24">
        <v>4176.3500000000004</v>
      </c>
    </row>
    <row r="694" spans="1:8">
      <c r="A694" t="str">
        <f t="shared" si="10"/>
        <v>CE0692</v>
      </c>
      <c r="B694" t="s">
        <v>844</v>
      </c>
      <c r="C694" s="24">
        <v>0</v>
      </c>
      <c r="D694" s="24">
        <v>0</v>
      </c>
      <c r="E694" s="24">
        <v>0</v>
      </c>
      <c r="F694" s="24">
        <v>0</v>
      </c>
      <c r="G694" s="24">
        <v>0</v>
      </c>
      <c r="H694" s="24">
        <v>4917.8500000000004</v>
      </c>
    </row>
    <row r="695" spans="1:8">
      <c r="A695" t="str">
        <f t="shared" si="10"/>
        <v>CE0693</v>
      </c>
      <c r="B695" t="s">
        <v>845</v>
      </c>
      <c r="C695" s="24">
        <v>0</v>
      </c>
      <c r="D695" s="24">
        <v>0</v>
      </c>
      <c r="E695" s="24">
        <v>0</v>
      </c>
      <c r="F695" s="24">
        <v>0</v>
      </c>
      <c r="G695" s="24">
        <v>0</v>
      </c>
      <c r="H695" s="24">
        <v>5996</v>
      </c>
    </row>
    <row r="696" spans="1:8">
      <c r="A696" t="str">
        <f t="shared" si="10"/>
        <v>CE0694</v>
      </c>
      <c r="B696" t="s">
        <v>846</v>
      </c>
      <c r="C696" s="24">
        <v>0</v>
      </c>
      <c r="D696" s="24">
        <v>0</v>
      </c>
      <c r="E696" s="24">
        <v>0</v>
      </c>
      <c r="F696" s="24">
        <v>0</v>
      </c>
      <c r="G696" s="24">
        <v>0</v>
      </c>
      <c r="H696" s="24">
        <v>138.69</v>
      </c>
    </row>
    <row r="697" spans="1:8">
      <c r="A697" t="str">
        <f t="shared" si="10"/>
        <v>CE0695</v>
      </c>
      <c r="B697" t="s">
        <v>847</v>
      </c>
      <c r="C697" s="24">
        <v>0</v>
      </c>
      <c r="D697" s="24">
        <v>0</v>
      </c>
      <c r="E697" s="24">
        <v>0</v>
      </c>
      <c r="F697" s="24">
        <v>0</v>
      </c>
      <c r="G697" s="24">
        <v>0</v>
      </c>
      <c r="H697" s="24">
        <v>5.59</v>
      </c>
    </row>
    <row r="698" spans="1:8">
      <c r="A698" t="str">
        <f t="shared" si="10"/>
        <v>CE0696</v>
      </c>
      <c r="B698" t="s">
        <v>848</v>
      </c>
      <c r="C698" s="24">
        <v>0</v>
      </c>
      <c r="D698" s="24">
        <v>0</v>
      </c>
      <c r="E698" s="24">
        <v>0</v>
      </c>
      <c r="F698" s="24">
        <v>0</v>
      </c>
      <c r="G698" s="24">
        <v>0</v>
      </c>
      <c r="H698" s="24">
        <v>223.41</v>
      </c>
    </row>
    <row r="699" spans="1:8">
      <c r="A699" t="str">
        <f t="shared" si="10"/>
        <v>CE0697</v>
      </c>
      <c r="B699" t="s">
        <v>849</v>
      </c>
      <c r="C699" s="24">
        <v>0</v>
      </c>
      <c r="D699" s="24">
        <v>0</v>
      </c>
      <c r="E699" s="24">
        <v>0</v>
      </c>
      <c r="F699" s="24">
        <v>0</v>
      </c>
      <c r="G699" s="24">
        <v>0</v>
      </c>
      <c r="H699" s="24">
        <v>299.38</v>
      </c>
    </row>
    <row r="700" spans="1:8">
      <c r="A700" t="str">
        <f t="shared" si="10"/>
        <v>CE0698</v>
      </c>
      <c r="B700" t="s">
        <v>850</v>
      </c>
      <c r="C700" s="24">
        <v>0</v>
      </c>
      <c r="D700" s="24">
        <v>0</v>
      </c>
      <c r="E700" s="24">
        <v>0</v>
      </c>
      <c r="F700" s="24">
        <v>0</v>
      </c>
      <c r="G700" s="24">
        <v>0</v>
      </c>
      <c r="H700" s="24">
        <v>134.05000000000001</v>
      </c>
    </row>
    <row r="701" spans="1:8">
      <c r="A701" t="str">
        <f t="shared" si="10"/>
        <v>CE0699</v>
      </c>
      <c r="B701" t="s">
        <v>851</v>
      </c>
      <c r="C701" s="24">
        <v>0</v>
      </c>
      <c r="D701" s="24">
        <v>0</v>
      </c>
      <c r="E701" s="24">
        <v>0</v>
      </c>
      <c r="F701" s="24">
        <v>0</v>
      </c>
      <c r="G701" s="24">
        <v>0</v>
      </c>
      <c r="H701" s="24">
        <v>670.23</v>
      </c>
    </row>
    <row r="702" spans="1:8">
      <c r="A702" t="str">
        <f t="shared" si="10"/>
        <v>CE0700</v>
      </c>
      <c r="B702" t="s">
        <v>852</v>
      </c>
      <c r="C702" s="24">
        <v>0</v>
      </c>
      <c r="D702" s="24">
        <v>0</v>
      </c>
      <c r="E702" s="24">
        <v>0</v>
      </c>
      <c r="F702" s="24">
        <v>0</v>
      </c>
      <c r="G702" s="24">
        <v>0</v>
      </c>
      <c r="H702" s="24">
        <v>272.39</v>
      </c>
    </row>
    <row r="703" spans="1:8">
      <c r="A703" t="str">
        <f t="shared" si="10"/>
        <v>CE0701</v>
      </c>
      <c r="B703" t="s">
        <v>853</v>
      </c>
      <c r="C703" s="24">
        <v>0</v>
      </c>
      <c r="D703" s="24">
        <v>0</v>
      </c>
      <c r="E703" s="24">
        <v>0</v>
      </c>
      <c r="F703" s="24">
        <v>0</v>
      </c>
      <c r="G703" s="24">
        <v>0</v>
      </c>
      <c r="H703" s="24">
        <v>116.1</v>
      </c>
    </row>
    <row r="704" spans="1:8">
      <c r="A704" t="str">
        <f t="shared" si="10"/>
        <v>CE0702</v>
      </c>
      <c r="B704" t="s">
        <v>854</v>
      </c>
      <c r="C704" s="24">
        <v>0</v>
      </c>
      <c r="D704" s="24">
        <v>0</v>
      </c>
      <c r="E704" s="24">
        <v>0</v>
      </c>
      <c r="F704" s="24">
        <v>0</v>
      </c>
      <c r="G704" s="24">
        <v>0</v>
      </c>
      <c r="H704" s="24">
        <v>258.52</v>
      </c>
    </row>
    <row r="705" spans="1:8">
      <c r="A705" t="str">
        <f t="shared" si="10"/>
        <v>CE0703</v>
      </c>
      <c r="B705" t="s">
        <v>855</v>
      </c>
      <c r="C705" s="24">
        <v>0</v>
      </c>
      <c r="D705" s="24">
        <v>0</v>
      </c>
      <c r="E705" s="24">
        <v>0</v>
      </c>
      <c r="F705" s="24">
        <v>0</v>
      </c>
      <c r="G705" s="24">
        <v>0</v>
      </c>
      <c r="H705" s="24">
        <v>247.6</v>
      </c>
    </row>
    <row r="706" spans="1:8">
      <c r="A706" t="str">
        <f t="shared" ref="A706:A769" si="11">"CE"&amp;TEXT(ROW(B706)-2,"0000")</f>
        <v>CE0704</v>
      </c>
      <c r="B706" t="s">
        <v>856</v>
      </c>
      <c r="C706" s="24">
        <v>0</v>
      </c>
      <c r="D706" s="24">
        <v>0</v>
      </c>
      <c r="E706" s="24">
        <v>0</v>
      </c>
      <c r="F706" s="24">
        <v>0</v>
      </c>
      <c r="G706" s="24">
        <v>0</v>
      </c>
      <c r="H706" s="24">
        <v>314.45999999999998</v>
      </c>
    </row>
    <row r="707" spans="1:8">
      <c r="A707" t="str">
        <f t="shared" si="11"/>
        <v>CE0705</v>
      </c>
      <c r="B707" t="s">
        <v>857</v>
      </c>
      <c r="C707" s="24">
        <v>0</v>
      </c>
      <c r="D707" s="24">
        <v>0</v>
      </c>
      <c r="E707" s="24">
        <v>0</v>
      </c>
      <c r="F707" s="24">
        <v>0</v>
      </c>
      <c r="G707" s="24">
        <v>0</v>
      </c>
      <c r="H707" s="24">
        <v>365.23</v>
      </c>
    </row>
    <row r="708" spans="1:8">
      <c r="A708" t="str">
        <f t="shared" si="11"/>
        <v>CE0706</v>
      </c>
      <c r="B708" t="s">
        <v>858</v>
      </c>
      <c r="C708" s="24">
        <v>0</v>
      </c>
      <c r="D708" s="24">
        <v>0</v>
      </c>
      <c r="E708" s="24">
        <v>0</v>
      </c>
      <c r="F708" s="24">
        <v>0</v>
      </c>
      <c r="G708" s="24">
        <v>0</v>
      </c>
      <c r="H708" s="24">
        <v>382.55</v>
      </c>
    </row>
    <row r="709" spans="1:8">
      <c r="A709" t="str">
        <f t="shared" si="11"/>
        <v>CE0707</v>
      </c>
      <c r="B709" t="s">
        <v>859</v>
      </c>
      <c r="C709" s="24">
        <v>0</v>
      </c>
      <c r="D709" s="24">
        <v>0</v>
      </c>
      <c r="E709" s="24">
        <v>0</v>
      </c>
      <c r="F709" s="24">
        <v>0</v>
      </c>
      <c r="G709" s="24">
        <v>0</v>
      </c>
      <c r="H709" s="24">
        <v>500.17</v>
      </c>
    </row>
    <row r="710" spans="1:8">
      <c r="A710" t="str">
        <f t="shared" si="11"/>
        <v>CE0708</v>
      </c>
      <c r="B710" t="s">
        <v>860</v>
      </c>
      <c r="C710" s="24">
        <v>0</v>
      </c>
      <c r="D710" s="24">
        <v>0</v>
      </c>
      <c r="E710" s="24">
        <v>0</v>
      </c>
      <c r="F710" s="24">
        <v>0</v>
      </c>
      <c r="G710" s="24">
        <v>0</v>
      </c>
      <c r="H710" s="24">
        <v>509.5</v>
      </c>
    </row>
    <row r="711" spans="1:8">
      <c r="A711" t="str">
        <f t="shared" si="11"/>
        <v>CE0709</v>
      </c>
      <c r="B711" t="s">
        <v>861</v>
      </c>
      <c r="C711" s="24">
        <v>0</v>
      </c>
      <c r="D711" s="24">
        <v>0</v>
      </c>
      <c r="E711" s="24">
        <v>0</v>
      </c>
      <c r="F711" s="24">
        <v>0</v>
      </c>
      <c r="G711" s="24">
        <v>0</v>
      </c>
      <c r="H711" s="24">
        <v>606.07000000000005</v>
      </c>
    </row>
    <row r="712" spans="1:8">
      <c r="A712" t="str">
        <f t="shared" si="11"/>
        <v>CE0710</v>
      </c>
      <c r="B712" t="s">
        <v>862</v>
      </c>
      <c r="C712" s="24">
        <v>0</v>
      </c>
      <c r="D712" s="24">
        <v>0</v>
      </c>
      <c r="E712" s="24">
        <v>0</v>
      </c>
      <c r="F712" s="24">
        <v>0</v>
      </c>
      <c r="G712" s="24">
        <v>0</v>
      </c>
      <c r="H712" s="24">
        <v>3127.77</v>
      </c>
    </row>
    <row r="713" spans="1:8">
      <c r="A713" t="str">
        <f t="shared" si="11"/>
        <v>CE0711</v>
      </c>
      <c r="B713" t="s">
        <v>863</v>
      </c>
      <c r="C713" s="24">
        <v>0</v>
      </c>
      <c r="D713" s="24">
        <v>0</v>
      </c>
      <c r="E713" s="24">
        <v>0</v>
      </c>
      <c r="F713" s="24">
        <v>0</v>
      </c>
      <c r="G713" s="24">
        <v>0</v>
      </c>
      <c r="H713" s="24">
        <v>3249.58</v>
      </c>
    </row>
    <row r="714" spans="1:8">
      <c r="A714" t="str">
        <f t="shared" si="11"/>
        <v>CE0712</v>
      </c>
      <c r="B714" t="s">
        <v>864</v>
      </c>
      <c r="C714" s="24">
        <v>0</v>
      </c>
      <c r="D714" s="24">
        <v>0</v>
      </c>
      <c r="E714" s="24">
        <v>0</v>
      </c>
      <c r="F714" s="24">
        <v>0</v>
      </c>
      <c r="G714" s="24">
        <v>0</v>
      </c>
      <c r="H714" s="24">
        <v>3574.41</v>
      </c>
    </row>
    <row r="715" spans="1:8">
      <c r="A715" t="str">
        <f t="shared" si="11"/>
        <v>CE0713</v>
      </c>
      <c r="B715" t="s">
        <v>865</v>
      </c>
      <c r="C715" s="24">
        <v>0</v>
      </c>
      <c r="D715" s="24">
        <v>0</v>
      </c>
      <c r="E715" s="24">
        <v>0</v>
      </c>
      <c r="F715" s="24">
        <v>0</v>
      </c>
      <c r="G715" s="24">
        <v>0</v>
      </c>
      <c r="H715" s="24">
        <v>3655.6</v>
      </c>
    </row>
    <row r="716" spans="1:8">
      <c r="A716" t="str">
        <f t="shared" si="11"/>
        <v>CE0714</v>
      </c>
      <c r="B716" t="s">
        <v>866</v>
      </c>
      <c r="C716" s="24">
        <v>0</v>
      </c>
      <c r="D716" s="24">
        <v>0</v>
      </c>
      <c r="E716" s="24">
        <v>0</v>
      </c>
      <c r="F716" s="24">
        <v>0</v>
      </c>
      <c r="G716" s="24">
        <v>0</v>
      </c>
      <c r="H716" s="24">
        <v>6781.3</v>
      </c>
    </row>
    <row r="717" spans="1:8">
      <c r="A717" t="str">
        <f t="shared" si="11"/>
        <v>CE0715</v>
      </c>
      <c r="B717" t="s">
        <v>867</v>
      </c>
      <c r="C717" s="24">
        <v>0</v>
      </c>
      <c r="D717" s="24">
        <v>0</v>
      </c>
      <c r="E717" s="24">
        <v>0</v>
      </c>
      <c r="F717" s="24">
        <v>0</v>
      </c>
      <c r="G717" s="24">
        <v>0</v>
      </c>
      <c r="H717" s="24">
        <v>7920.85</v>
      </c>
    </row>
    <row r="718" spans="1:8">
      <c r="A718" t="str">
        <f t="shared" si="11"/>
        <v>CE0716</v>
      </c>
      <c r="B718" t="s">
        <v>868</v>
      </c>
      <c r="C718" s="24">
        <v>0</v>
      </c>
      <c r="D718" s="24">
        <v>0</v>
      </c>
      <c r="E718" s="24">
        <v>0</v>
      </c>
      <c r="F718" s="24">
        <v>0</v>
      </c>
      <c r="G718" s="24">
        <v>0</v>
      </c>
      <c r="H718" s="24">
        <v>10093.549999999999</v>
      </c>
    </row>
    <row r="719" spans="1:8">
      <c r="A719" t="str">
        <f t="shared" si="11"/>
        <v>CE0717</v>
      </c>
      <c r="B719" t="s">
        <v>869</v>
      </c>
      <c r="C719" s="24">
        <v>0</v>
      </c>
      <c r="D719" s="24">
        <v>0</v>
      </c>
      <c r="E719" s="24">
        <v>0</v>
      </c>
      <c r="F719" s="24">
        <v>0</v>
      </c>
      <c r="G719" s="24">
        <v>0</v>
      </c>
      <c r="H719" s="24">
        <v>12059.54</v>
      </c>
    </row>
    <row r="720" spans="1:8">
      <c r="A720" t="str">
        <f t="shared" si="11"/>
        <v>CE0718</v>
      </c>
      <c r="B720" t="s">
        <v>870</v>
      </c>
      <c r="C720" s="24">
        <v>0</v>
      </c>
      <c r="D720" s="24">
        <v>0</v>
      </c>
      <c r="E720" s="24">
        <v>0</v>
      </c>
      <c r="F720" s="24">
        <v>0</v>
      </c>
      <c r="G720" s="24">
        <v>0</v>
      </c>
      <c r="H720" s="24">
        <v>12192.46</v>
      </c>
    </row>
    <row r="721" spans="1:8">
      <c r="A721" t="str">
        <f t="shared" si="11"/>
        <v>CE0719</v>
      </c>
      <c r="B721" t="s">
        <v>871</v>
      </c>
      <c r="C721" s="24">
        <v>0</v>
      </c>
      <c r="D721" s="24">
        <v>0</v>
      </c>
      <c r="E721" s="24">
        <v>0</v>
      </c>
      <c r="F721" s="24">
        <v>0</v>
      </c>
      <c r="G721" s="24">
        <v>0</v>
      </c>
      <c r="H721" s="24">
        <v>15005.88</v>
      </c>
    </row>
    <row r="722" spans="1:8">
      <c r="A722" t="str">
        <f t="shared" si="11"/>
        <v>CE0720</v>
      </c>
      <c r="B722" t="s">
        <v>872</v>
      </c>
      <c r="C722" s="24">
        <v>0</v>
      </c>
      <c r="D722" s="24">
        <v>0</v>
      </c>
      <c r="E722" s="24">
        <v>0</v>
      </c>
      <c r="F722" s="24">
        <v>0</v>
      </c>
      <c r="G722" s="24">
        <v>0</v>
      </c>
      <c r="H722" s="24">
        <v>15193.68</v>
      </c>
    </row>
    <row r="723" spans="1:8">
      <c r="A723" t="str">
        <f t="shared" si="11"/>
        <v>CE0721</v>
      </c>
      <c r="B723" t="s">
        <v>873</v>
      </c>
      <c r="C723" s="24">
        <v>0</v>
      </c>
      <c r="D723" s="24">
        <v>0</v>
      </c>
      <c r="E723" s="24">
        <v>0</v>
      </c>
      <c r="F723" s="24">
        <v>0</v>
      </c>
      <c r="G723" s="24">
        <v>0</v>
      </c>
      <c r="H723" s="24">
        <v>15205.88</v>
      </c>
    </row>
    <row r="724" spans="1:8">
      <c r="A724" t="str">
        <f t="shared" si="11"/>
        <v>CE0722</v>
      </c>
      <c r="B724" t="s">
        <v>874</v>
      </c>
      <c r="C724" s="24">
        <v>0</v>
      </c>
      <c r="D724" s="24">
        <v>0</v>
      </c>
      <c r="E724" s="24">
        <v>0</v>
      </c>
      <c r="F724" s="24">
        <v>0</v>
      </c>
      <c r="G724" s="24">
        <v>0</v>
      </c>
      <c r="H724" s="24">
        <v>15393.68</v>
      </c>
    </row>
    <row r="725" spans="1:8">
      <c r="A725" t="str">
        <f t="shared" si="11"/>
        <v>CE0723</v>
      </c>
      <c r="B725" t="s">
        <v>875</v>
      </c>
      <c r="C725" s="24">
        <v>0</v>
      </c>
      <c r="D725" s="24">
        <v>0</v>
      </c>
      <c r="E725" s="24">
        <v>0</v>
      </c>
      <c r="F725" s="24">
        <v>0</v>
      </c>
      <c r="G725" s="24">
        <v>0</v>
      </c>
      <c r="H725" s="24">
        <v>16405.88</v>
      </c>
    </row>
    <row r="726" spans="1:8">
      <c r="A726" t="str">
        <f t="shared" si="11"/>
        <v>CE0724</v>
      </c>
      <c r="B726" t="s">
        <v>876</v>
      </c>
      <c r="C726" s="24">
        <v>0</v>
      </c>
      <c r="D726" s="24">
        <v>0</v>
      </c>
      <c r="E726" s="24">
        <v>0</v>
      </c>
      <c r="F726" s="24">
        <v>0</v>
      </c>
      <c r="G726" s="24">
        <v>0</v>
      </c>
      <c r="H726" s="24">
        <v>16593.68</v>
      </c>
    </row>
    <row r="727" spans="1:8">
      <c r="A727" t="str">
        <f t="shared" si="11"/>
        <v>CE0725</v>
      </c>
      <c r="B727" t="s">
        <v>877</v>
      </c>
      <c r="C727" s="24">
        <v>0</v>
      </c>
      <c r="D727" s="24">
        <v>0</v>
      </c>
      <c r="E727" s="24">
        <v>0</v>
      </c>
      <c r="F727" s="24">
        <v>0</v>
      </c>
      <c r="G727" s="24">
        <v>0</v>
      </c>
      <c r="H727" s="24">
        <v>17805.88</v>
      </c>
    </row>
    <row r="728" spans="1:8">
      <c r="A728" t="str">
        <f t="shared" si="11"/>
        <v>CE0726</v>
      </c>
      <c r="B728" t="s">
        <v>878</v>
      </c>
      <c r="C728" s="24">
        <v>0</v>
      </c>
      <c r="D728" s="24">
        <v>0</v>
      </c>
      <c r="E728" s="24">
        <v>0</v>
      </c>
      <c r="F728" s="24">
        <v>0</v>
      </c>
      <c r="G728" s="24">
        <v>0</v>
      </c>
      <c r="H728" s="24">
        <v>18076.61</v>
      </c>
    </row>
    <row r="729" spans="1:8">
      <c r="A729" t="str">
        <f t="shared" si="11"/>
        <v>CE0727</v>
      </c>
      <c r="B729" t="s">
        <v>879</v>
      </c>
      <c r="C729" s="24">
        <v>0</v>
      </c>
      <c r="D729" s="24">
        <v>0</v>
      </c>
      <c r="E729" s="24">
        <v>0</v>
      </c>
      <c r="F729" s="24">
        <v>0</v>
      </c>
      <c r="G729" s="24">
        <v>0</v>
      </c>
      <c r="H729" s="24">
        <v>19698.560000000001</v>
      </c>
    </row>
    <row r="730" spans="1:8">
      <c r="A730" t="str">
        <f t="shared" si="11"/>
        <v>CE0728</v>
      </c>
      <c r="B730" t="s">
        <v>880</v>
      </c>
      <c r="C730" s="24">
        <v>0</v>
      </c>
      <c r="D730" s="24">
        <v>0</v>
      </c>
      <c r="E730" s="24">
        <v>0</v>
      </c>
      <c r="F730" s="24">
        <v>0</v>
      </c>
      <c r="G730" s="24">
        <v>0</v>
      </c>
      <c r="H730" s="24">
        <v>20642.46</v>
      </c>
    </row>
    <row r="731" spans="1:8">
      <c r="A731" t="str">
        <f t="shared" si="11"/>
        <v>CE0729</v>
      </c>
      <c r="B731" t="s">
        <v>881</v>
      </c>
      <c r="C731" s="24">
        <v>0</v>
      </c>
      <c r="D731" s="24">
        <v>0</v>
      </c>
      <c r="E731" s="24">
        <v>0</v>
      </c>
      <c r="F731" s="24">
        <v>0</v>
      </c>
      <c r="G731" s="24">
        <v>0</v>
      </c>
      <c r="H731" s="24">
        <v>25727.83</v>
      </c>
    </row>
    <row r="732" spans="1:8">
      <c r="A732" t="str">
        <f t="shared" si="11"/>
        <v>CE0730</v>
      </c>
      <c r="B732" t="s">
        <v>882</v>
      </c>
      <c r="C732" s="24">
        <v>0</v>
      </c>
      <c r="D732" s="24">
        <v>0</v>
      </c>
      <c r="E732" s="24">
        <v>0</v>
      </c>
      <c r="F732" s="24">
        <v>0</v>
      </c>
      <c r="G732" s="24">
        <v>0</v>
      </c>
      <c r="H732" s="24">
        <v>25916.85</v>
      </c>
    </row>
    <row r="733" spans="1:8">
      <c r="A733" t="str">
        <f t="shared" si="11"/>
        <v>CE0731</v>
      </c>
      <c r="B733" t="s">
        <v>883</v>
      </c>
      <c r="C733" s="24">
        <v>0</v>
      </c>
      <c r="D733" s="24">
        <v>0</v>
      </c>
      <c r="E733" s="24">
        <v>0</v>
      </c>
      <c r="F733" s="24">
        <v>0</v>
      </c>
      <c r="G733" s="24">
        <v>0</v>
      </c>
      <c r="H733" s="24">
        <v>1033.0899999999999</v>
      </c>
    </row>
    <row r="734" spans="1:8">
      <c r="A734" t="str">
        <f t="shared" si="11"/>
        <v>CE0732</v>
      </c>
      <c r="B734" t="s">
        <v>884</v>
      </c>
      <c r="C734" s="24">
        <v>0</v>
      </c>
      <c r="D734" s="24">
        <v>0</v>
      </c>
      <c r="E734" s="24">
        <v>0</v>
      </c>
      <c r="F734" s="24">
        <v>0</v>
      </c>
      <c r="G734" s="24">
        <v>0</v>
      </c>
      <c r="H734" s="24">
        <v>1134.27</v>
      </c>
    </row>
    <row r="735" spans="1:8">
      <c r="A735" t="str">
        <f t="shared" si="11"/>
        <v>CE0733</v>
      </c>
      <c r="B735" t="s">
        <v>885</v>
      </c>
      <c r="C735" s="24">
        <v>0</v>
      </c>
      <c r="D735" s="24">
        <v>0</v>
      </c>
      <c r="E735" s="24">
        <v>0</v>
      </c>
      <c r="F735" s="24">
        <v>0</v>
      </c>
      <c r="G735" s="24">
        <v>0</v>
      </c>
      <c r="H735" s="24">
        <v>1137.8</v>
      </c>
    </row>
    <row r="736" spans="1:8">
      <c r="A736" t="str">
        <f t="shared" si="11"/>
        <v>CE0734</v>
      </c>
      <c r="B736" t="s">
        <v>886</v>
      </c>
      <c r="C736" s="24">
        <v>0</v>
      </c>
      <c r="D736" s="24">
        <v>0</v>
      </c>
      <c r="E736" s="24">
        <v>0</v>
      </c>
      <c r="F736" s="24">
        <v>0</v>
      </c>
      <c r="G736" s="24">
        <v>0</v>
      </c>
      <c r="H736" s="24">
        <v>1137.8</v>
      </c>
    </row>
    <row r="737" spans="1:8">
      <c r="A737" t="str">
        <f t="shared" si="11"/>
        <v>CE0735</v>
      </c>
      <c r="B737" t="s">
        <v>887</v>
      </c>
      <c r="C737" s="24">
        <v>0</v>
      </c>
      <c r="D737" s="24">
        <v>0</v>
      </c>
      <c r="E737" s="24">
        <v>0</v>
      </c>
      <c r="F737" s="24">
        <v>0</v>
      </c>
      <c r="G737" s="24">
        <v>0</v>
      </c>
      <c r="H737" s="24">
        <v>1256.47</v>
      </c>
    </row>
    <row r="738" spans="1:8">
      <c r="A738" t="str">
        <f t="shared" si="11"/>
        <v>CE0736</v>
      </c>
      <c r="B738" t="s">
        <v>888</v>
      </c>
      <c r="C738" s="24">
        <v>0</v>
      </c>
      <c r="D738" s="24">
        <v>0</v>
      </c>
      <c r="E738" s="24">
        <v>0</v>
      </c>
      <c r="F738" s="24">
        <v>0</v>
      </c>
      <c r="G738" s="24">
        <v>0</v>
      </c>
      <c r="H738" s="24">
        <v>1256.47</v>
      </c>
    </row>
    <row r="739" spans="1:8">
      <c r="A739" t="str">
        <f t="shared" si="11"/>
        <v>CE0737</v>
      </c>
      <c r="B739" t="s">
        <v>889</v>
      </c>
      <c r="C739" s="24">
        <v>0</v>
      </c>
      <c r="D739" s="24">
        <v>0</v>
      </c>
      <c r="E739" s="24">
        <v>0</v>
      </c>
      <c r="F739" s="24">
        <v>0</v>
      </c>
      <c r="G739" s="24">
        <v>0</v>
      </c>
      <c r="H739" s="24">
        <v>1354.19</v>
      </c>
    </row>
    <row r="740" spans="1:8">
      <c r="A740" t="str">
        <f t="shared" si="11"/>
        <v>CE0738</v>
      </c>
      <c r="B740" t="s">
        <v>890</v>
      </c>
      <c r="C740" s="24">
        <v>0</v>
      </c>
      <c r="D740" s="24">
        <v>0</v>
      </c>
      <c r="E740" s="24">
        <v>0</v>
      </c>
      <c r="F740" s="24">
        <v>0</v>
      </c>
      <c r="G740" s="24">
        <v>0</v>
      </c>
      <c r="H740" s="24">
        <v>1354.19</v>
      </c>
    </row>
    <row r="741" spans="1:8">
      <c r="A741" t="str">
        <f t="shared" si="11"/>
        <v>CE0739</v>
      </c>
      <c r="B741" t="s">
        <v>891</v>
      </c>
      <c r="C741" s="24">
        <v>0</v>
      </c>
      <c r="D741" s="24">
        <v>0</v>
      </c>
      <c r="E741" s="24">
        <v>0</v>
      </c>
      <c r="F741" s="24">
        <v>0</v>
      </c>
      <c r="G741" s="24">
        <v>0</v>
      </c>
      <c r="H741" s="24">
        <v>1500.78</v>
      </c>
    </row>
    <row r="742" spans="1:8">
      <c r="A742" t="str">
        <f t="shared" si="11"/>
        <v>CE0740</v>
      </c>
      <c r="B742" t="s">
        <v>892</v>
      </c>
      <c r="C742" s="24">
        <v>0</v>
      </c>
      <c r="D742" s="24">
        <v>0</v>
      </c>
      <c r="E742" s="24">
        <v>0</v>
      </c>
      <c r="F742" s="24">
        <v>0</v>
      </c>
      <c r="G742" s="24">
        <v>0</v>
      </c>
      <c r="H742" s="24">
        <v>1500.78</v>
      </c>
    </row>
    <row r="743" spans="1:8">
      <c r="A743" t="str">
        <f t="shared" si="11"/>
        <v>CE0741</v>
      </c>
      <c r="B743" t="s">
        <v>893</v>
      </c>
      <c r="C743" s="24">
        <v>0</v>
      </c>
      <c r="D743" s="24">
        <v>0</v>
      </c>
      <c r="E743" s="24">
        <v>0</v>
      </c>
      <c r="F743" s="24">
        <v>0</v>
      </c>
      <c r="G743" s="24">
        <v>0</v>
      </c>
      <c r="H743" s="24">
        <v>1738.11</v>
      </c>
    </row>
    <row r="744" spans="1:8">
      <c r="A744" t="str">
        <f t="shared" si="11"/>
        <v>CE0742</v>
      </c>
      <c r="B744" t="s">
        <v>894</v>
      </c>
      <c r="C744" s="24">
        <v>0</v>
      </c>
      <c r="D744" s="24">
        <v>0</v>
      </c>
      <c r="E744" s="24">
        <v>0</v>
      </c>
      <c r="F744" s="24">
        <v>0</v>
      </c>
      <c r="G744" s="24">
        <v>0</v>
      </c>
      <c r="H744" s="24">
        <v>1738.11</v>
      </c>
    </row>
    <row r="745" spans="1:8">
      <c r="A745" t="str">
        <f t="shared" si="11"/>
        <v>CE0743</v>
      </c>
      <c r="B745" t="s">
        <v>895</v>
      </c>
      <c r="C745" s="24">
        <v>0</v>
      </c>
      <c r="D745" s="24">
        <v>0</v>
      </c>
      <c r="E745" s="24">
        <v>0</v>
      </c>
      <c r="F745" s="24">
        <v>0</v>
      </c>
      <c r="G745" s="24">
        <v>0</v>
      </c>
      <c r="H745" s="24">
        <v>1348.25</v>
      </c>
    </row>
    <row r="746" spans="1:8">
      <c r="A746" t="str">
        <f t="shared" si="11"/>
        <v>CE0744</v>
      </c>
      <c r="B746" t="s">
        <v>896</v>
      </c>
      <c r="C746" s="24">
        <v>0</v>
      </c>
      <c r="D746" s="24">
        <v>0</v>
      </c>
      <c r="E746" s="24">
        <v>0</v>
      </c>
      <c r="F746" s="24">
        <v>0</v>
      </c>
      <c r="G746" s="24">
        <v>0</v>
      </c>
      <c r="H746" s="24">
        <v>1513.04</v>
      </c>
    </row>
    <row r="747" spans="1:8">
      <c r="A747" t="str">
        <f t="shared" si="11"/>
        <v>CE0745</v>
      </c>
      <c r="B747" t="s">
        <v>897</v>
      </c>
      <c r="C747" s="24">
        <v>0</v>
      </c>
      <c r="D747" s="24">
        <v>0</v>
      </c>
      <c r="E747" s="24">
        <v>0</v>
      </c>
      <c r="F747" s="24">
        <v>0</v>
      </c>
      <c r="G747" s="24">
        <v>0</v>
      </c>
      <c r="H747" s="24">
        <v>1887.55</v>
      </c>
    </row>
    <row r="748" spans="1:8">
      <c r="A748" t="str">
        <f t="shared" si="11"/>
        <v>CE0746</v>
      </c>
      <c r="B748" t="s">
        <v>898</v>
      </c>
      <c r="C748" s="24">
        <v>0</v>
      </c>
      <c r="D748" s="24">
        <v>0</v>
      </c>
      <c r="E748" s="24">
        <v>0</v>
      </c>
      <c r="F748" s="24">
        <v>0</v>
      </c>
      <c r="G748" s="24">
        <v>0</v>
      </c>
      <c r="H748" s="24">
        <v>2187.16</v>
      </c>
    </row>
    <row r="749" spans="1:8">
      <c r="A749" t="str">
        <f t="shared" si="11"/>
        <v>CE0747</v>
      </c>
      <c r="B749" t="s">
        <v>899</v>
      </c>
      <c r="C749" s="24">
        <v>0</v>
      </c>
      <c r="D749" s="24">
        <v>0</v>
      </c>
      <c r="E749" s="24">
        <v>0</v>
      </c>
      <c r="F749" s="24">
        <v>0</v>
      </c>
      <c r="G749" s="24">
        <v>0</v>
      </c>
      <c r="H749" s="24">
        <v>3655.73</v>
      </c>
    </row>
    <row r="750" spans="1:8">
      <c r="A750" t="str">
        <f t="shared" si="11"/>
        <v>CE0748</v>
      </c>
      <c r="B750" t="s">
        <v>900</v>
      </c>
      <c r="C750" s="24">
        <v>0</v>
      </c>
      <c r="D750" s="24">
        <v>0</v>
      </c>
      <c r="E750" s="24">
        <v>0</v>
      </c>
      <c r="F750" s="24">
        <v>0</v>
      </c>
      <c r="G750" s="24">
        <v>0</v>
      </c>
      <c r="H750" s="24">
        <v>8123.85</v>
      </c>
    </row>
    <row r="751" spans="1:8">
      <c r="A751" t="str">
        <f t="shared" si="11"/>
        <v>CE0749</v>
      </c>
      <c r="B751" t="s">
        <v>901</v>
      </c>
      <c r="C751" s="24">
        <v>0</v>
      </c>
      <c r="D751" s="24">
        <v>0</v>
      </c>
      <c r="E751" s="24">
        <v>0</v>
      </c>
      <c r="F751" s="24">
        <v>0</v>
      </c>
      <c r="G751" s="24">
        <v>0</v>
      </c>
      <c r="H751" s="24">
        <v>10346.41</v>
      </c>
    </row>
    <row r="752" spans="1:8">
      <c r="A752" t="str">
        <f t="shared" si="11"/>
        <v>CE0750</v>
      </c>
      <c r="B752" t="s">
        <v>902</v>
      </c>
      <c r="C752" s="24">
        <v>0</v>
      </c>
      <c r="D752" s="24">
        <v>0</v>
      </c>
      <c r="E752" s="24">
        <v>0</v>
      </c>
      <c r="F752" s="24">
        <v>0</v>
      </c>
      <c r="G752" s="24">
        <v>0</v>
      </c>
      <c r="H752" s="24">
        <v>13488.66</v>
      </c>
    </row>
    <row r="753" spans="1:8">
      <c r="A753" t="str">
        <f t="shared" si="11"/>
        <v>CE0751</v>
      </c>
      <c r="B753" t="s">
        <v>903</v>
      </c>
      <c r="C753" s="24">
        <v>0</v>
      </c>
      <c r="D753" s="24">
        <v>0</v>
      </c>
      <c r="E753" s="24">
        <v>0</v>
      </c>
      <c r="F753" s="24">
        <v>0</v>
      </c>
      <c r="G753" s="24">
        <v>0</v>
      </c>
      <c r="H753" s="24">
        <v>1820.14</v>
      </c>
    </row>
    <row r="754" spans="1:8">
      <c r="A754" t="str">
        <f t="shared" si="11"/>
        <v>CE0752</v>
      </c>
      <c r="B754" t="s">
        <v>904</v>
      </c>
      <c r="C754" s="24">
        <v>0</v>
      </c>
      <c r="D754" s="24">
        <v>0</v>
      </c>
      <c r="E754" s="24">
        <v>0</v>
      </c>
      <c r="F754" s="24">
        <v>0</v>
      </c>
      <c r="G754" s="24">
        <v>0</v>
      </c>
      <c r="H754" s="24">
        <v>2014.89</v>
      </c>
    </row>
    <row r="755" spans="1:8">
      <c r="A755" t="str">
        <f t="shared" si="11"/>
        <v>CE0753</v>
      </c>
      <c r="B755" t="s">
        <v>905</v>
      </c>
      <c r="C755" s="24">
        <v>0</v>
      </c>
      <c r="D755" s="24">
        <v>0</v>
      </c>
      <c r="E755" s="24">
        <v>0</v>
      </c>
      <c r="F755" s="24">
        <v>0</v>
      </c>
      <c r="G755" s="24">
        <v>0</v>
      </c>
      <c r="H755" s="24">
        <v>2187.16</v>
      </c>
    </row>
    <row r="756" spans="1:8">
      <c r="A756" t="str">
        <f t="shared" si="11"/>
        <v>CE0754</v>
      </c>
      <c r="B756" t="s">
        <v>906</v>
      </c>
      <c r="C756" s="24">
        <v>0</v>
      </c>
      <c r="D756" s="24">
        <v>0</v>
      </c>
      <c r="E756" s="24">
        <v>0</v>
      </c>
      <c r="F756" s="24">
        <v>0</v>
      </c>
      <c r="G756" s="24">
        <v>0</v>
      </c>
      <c r="H756" s="24">
        <v>2396.89</v>
      </c>
    </row>
    <row r="757" spans="1:8">
      <c r="A757" t="str">
        <f t="shared" si="11"/>
        <v>CE0755</v>
      </c>
      <c r="B757" t="s">
        <v>907</v>
      </c>
      <c r="C757" s="24">
        <v>0</v>
      </c>
      <c r="D757" s="24">
        <v>0</v>
      </c>
      <c r="E757" s="24">
        <v>0</v>
      </c>
      <c r="F757" s="24">
        <v>0</v>
      </c>
      <c r="G757" s="24">
        <v>0</v>
      </c>
      <c r="H757" s="24">
        <v>2801.36</v>
      </c>
    </row>
    <row r="758" spans="1:8">
      <c r="A758" t="str">
        <f t="shared" si="11"/>
        <v>CE0756</v>
      </c>
      <c r="B758" t="s">
        <v>908</v>
      </c>
      <c r="C758" s="24">
        <v>0</v>
      </c>
      <c r="D758" s="24">
        <v>0</v>
      </c>
      <c r="E758" s="24">
        <v>0</v>
      </c>
      <c r="F758" s="24">
        <v>0</v>
      </c>
      <c r="G758" s="24">
        <v>0</v>
      </c>
      <c r="H758" s="24">
        <v>2479.2800000000002</v>
      </c>
    </row>
    <row r="759" spans="1:8">
      <c r="A759" t="str">
        <f t="shared" si="11"/>
        <v>CE0757</v>
      </c>
      <c r="B759" t="s">
        <v>909</v>
      </c>
      <c r="C759" s="24">
        <v>0</v>
      </c>
      <c r="D759" s="24">
        <v>0</v>
      </c>
      <c r="E759" s="24">
        <v>0</v>
      </c>
      <c r="F759" s="24">
        <v>0</v>
      </c>
      <c r="G759" s="24">
        <v>0</v>
      </c>
      <c r="H759" s="24">
        <v>2751.38</v>
      </c>
    </row>
    <row r="760" spans="1:8">
      <c r="A760" t="str">
        <f t="shared" si="11"/>
        <v>CE0758</v>
      </c>
      <c r="B760" t="s">
        <v>910</v>
      </c>
      <c r="C760" s="24">
        <v>0</v>
      </c>
      <c r="D760" s="24">
        <v>0</v>
      </c>
      <c r="E760" s="24">
        <v>0</v>
      </c>
      <c r="F760" s="24">
        <v>0</v>
      </c>
      <c r="G760" s="24">
        <v>0</v>
      </c>
      <c r="H760" s="24">
        <v>2912.32</v>
      </c>
    </row>
    <row r="761" spans="1:8">
      <c r="A761" t="str">
        <f t="shared" si="11"/>
        <v>CE0759</v>
      </c>
      <c r="B761" t="s">
        <v>911</v>
      </c>
      <c r="C761" s="24">
        <v>0</v>
      </c>
      <c r="D761" s="24">
        <v>0</v>
      </c>
      <c r="E761" s="24">
        <v>0</v>
      </c>
      <c r="F761" s="24">
        <v>0</v>
      </c>
      <c r="G761" s="24">
        <v>0</v>
      </c>
      <c r="H761" s="24">
        <v>3063.52</v>
      </c>
    </row>
    <row r="762" spans="1:8">
      <c r="A762" t="str">
        <f t="shared" si="11"/>
        <v>CE0760</v>
      </c>
      <c r="B762" t="s">
        <v>912</v>
      </c>
      <c r="C762" s="24">
        <v>0</v>
      </c>
      <c r="D762" s="24">
        <v>0</v>
      </c>
      <c r="E762" s="24">
        <v>0</v>
      </c>
      <c r="F762" s="24">
        <v>0</v>
      </c>
      <c r="G762" s="24">
        <v>0</v>
      </c>
      <c r="H762" s="24">
        <v>3468</v>
      </c>
    </row>
    <row r="763" spans="1:8">
      <c r="A763" t="str">
        <f t="shared" si="11"/>
        <v>CE0761</v>
      </c>
      <c r="B763" t="s">
        <v>913</v>
      </c>
      <c r="C763" s="24">
        <v>0</v>
      </c>
      <c r="D763" s="24">
        <v>0</v>
      </c>
      <c r="E763" s="24">
        <v>0</v>
      </c>
      <c r="F763" s="24">
        <v>0</v>
      </c>
      <c r="G763" s="24">
        <v>0</v>
      </c>
      <c r="H763" s="24">
        <v>2366.9299999999998</v>
      </c>
    </row>
    <row r="764" spans="1:8">
      <c r="A764" t="str">
        <f t="shared" si="11"/>
        <v>CE0762</v>
      </c>
      <c r="B764" t="s">
        <v>914</v>
      </c>
      <c r="C764" s="24">
        <v>0</v>
      </c>
      <c r="D764" s="24">
        <v>0</v>
      </c>
      <c r="E764" s="24">
        <v>0</v>
      </c>
      <c r="F764" s="24">
        <v>0</v>
      </c>
      <c r="G764" s="24">
        <v>0</v>
      </c>
      <c r="H764" s="24">
        <v>3410.48</v>
      </c>
    </row>
    <row r="765" spans="1:8">
      <c r="A765" t="str">
        <f t="shared" si="11"/>
        <v>CE0763</v>
      </c>
      <c r="B765" t="s">
        <v>915</v>
      </c>
      <c r="C765" s="24">
        <v>0</v>
      </c>
      <c r="D765" s="24">
        <v>0</v>
      </c>
      <c r="E765" s="24">
        <v>0</v>
      </c>
      <c r="F765" s="24">
        <v>0</v>
      </c>
      <c r="G765" s="24">
        <v>0</v>
      </c>
      <c r="H765" s="24">
        <v>4498.7700000000004</v>
      </c>
    </row>
    <row r="766" spans="1:8">
      <c r="A766" t="str">
        <f t="shared" si="11"/>
        <v>CE0764</v>
      </c>
      <c r="B766" t="s">
        <v>916</v>
      </c>
      <c r="C766" s="24">
        <v>0</v>
      </c>
      <c r="D766" s="24">
        <v>0</v>
      </c>
      <c r="E766" s="24">
        <v>0</v>
      </c>
      <c r="F766" s="24">
        <v>0</v>
      </c>
      <c r="G766" s="24">
        <v>0</v>
      </c>
      <c r="H766" s="24">
        <v>5518.09</v>
      </c>
    </row>
    <row r="767" spans="1:8">
      <c r="A767" t="str">
        <f t="shared" si="11"/>
        <v>CE0765</v>
      </c>
      <c r="B767" t="s">
        <v>917</v>
      </c>
      <c r="C767" s="24">
        <v>0</v>
      </c>
      <c r="D767" s="24">
        <v>0</v>
      </c>
      <c r="E767" s="24">
        <v>0</v>
      </c>
      <c r="F767" s="24">
        <v>0</v>
      </c>
      <c r="G767" s="24">
        <v>0</v>
      </c>
      <c r="H767" s="24">
        <v>6522.07</v>
      </c>
    </row>
    <row r="768" spans="1:8">
      <c r="A768" t="str">
        <f t="shared" si="11"/>
        <v>CE0766</v>
      </c>
      <c r="B768" t="s">
        <v>918</v>
      </c>
      <c r="C768" s="24">
        <v>0</v>
      </c>
      <c r="D768" s="24">
        <v>0</v>
      </c>
      <c r="E768" s="24">
        <v>0</v>
      </c>
      <c r="F768" s="24">
        <v>0</v>
      </c>
      <c r="G768" s="24">
        <v>0</v>
      </c>
      <c r="H768" s="24">
        <v>2858.68</v>
      </c>
    </row>
    <row r="769" spans="1:8">
      <c r="A769" t="str">
        <f t="shared" si="11"/>
        <v>CE0767</v>
      </c>
      <c r="B769" t="s">
        <v>919</v>
      </c>
      <c r="C769" s="24">
        <v>0</v>
      </c>
      <c r="D769" s="24">
        <v>0</v>
      </c>
      <c r="E769" s="24">
        <v>0</v>
      </c>
      <c r="F769" s="24">
        <v>0</v>
      </c>
      <c r="G769" s="24">
        <v>0</v>
      </c>
      <c r="H769" s="24">
        <v>3855</v>
      </c>
    </row>
    <row r="770" spans="1:8">
      <c r="A770" t="str">
        <f t="shared" ref="A770:A833" si="12">"CE"&amp;TEXT(ROW(B770)-2,"0000")</f>
        <v>CE0768</v>
      </c>
      <c r="B770" t="s">
        <v>920</v>
      </c>
      <c r="C770" s="24">
        <v>0</v>
      </c>
      <c r="D770" s="24">
        <v>0</v>
      </c>
      <c r="E770" s="24">
        <v>0</v>
      </c>
      <c r="F770" s="24">
        <v>0</v>
      </c>
      <c r="G770" s="24">
        <v>0</v>
      </c>
      <c r="H770" s="24">
        <v>4935.62</v>
      </c>
    </row>
    <row r="771" spans="1:8">
      <c r="A771" t="str">
        <f t="shared" si="12"/>
        <v>CE0769</v>
      </c>
      <c r="B771" t="s">
        <v>921</v>
      </c>
      <c r="C771" s="24">
        <v>0</v>
      </c>
      <c r="D771" s="24">
        <v>0</v>
      </c>
      <c r="E771" s="24">
        <v>0</v>
      </c>
      <c r="F771" s="24">
        <v>0</v>
      </c>
      <c r="G771" s="24">
        <v>0</v>
      </c>
      <c r="H771" s="24">
        <v>5939.61</v>
      </c>
    </row>
    <row r="772" spans="1:8">
      <c r="A772" t="str">
        <f t="shared" si="12"/>
        <v>CE0770</v>
      </c>
      <c r="B772" t="s">
        <v>922</v>
      </c>
      <c r="C772" s="24">
        <v>0</v>
      </c>
      <c r="D772" s="24">
        <v>0</v>
      </c>
      <c r="E772" s="24">
        <v>0</v>
      </c>
      <c r="F772" s="24">
        <v>0</v>
      </c>
      <c r="G772" s="24">
        <v>0</v>
      </c>
      <c r="H772" s="24">
        <v>6951.26</v>
      </c>
    </row>
    <row r="773" spans="1:8">
      <c r="A773" t="str">
        <f t="shared" si="12"/>
        <v>CE0771</v>
      </c>
      <c r="B773" t="s">
        <v>923</v>
      </c>
      <c r="C773" s="24">
        <v>0</v>
      </c>
      <c r="D773" s="24">
        <v>0</v>
      </c>
      <c r="E773" s="24">
        <v>0</v>
      </c>
      <c r="F773" s="24">
        <v>0</v>
      </c>
      <c r="G773" s="24">
        <v>0</v>
      </c>
      <c r="H773" s="24">
        <v>749.54</v>
      </c>
    </row>
    <row r="774" spans="1:8">
      <c r="A774" t="str">
        <f t="shared" si="12"/>
        <v>CE0772</v>
      </c>
      <c r="B774" t="s">
        <v>924</v>
      </c>
      <c r="C774" s="24">
        <v>0</v>
      </c>
      <c r="D774" s="24">
        <v>0</v>
      </c>
      <c r="E774" s="24">
        <v>0</v>
      </c>
      <c r="F774" s="24">
        <v>0</v>
      </c>
      <c r="G774" s="24">
        <v>0</v>
      </c>
      <c r="H774" s="24">
        <v>1042.31</v>
      </c>
    </row>
    <row r="775" spans="1:8">
      <c r="A775" t="str">
        <f t="shared" si="12"/>
        <v>CE0773</v>
      </c>
      <c r="B775" t="s">
        <v>925</v>
      </c>
      <c r="C775" s="24">
        <v>0</v>
      </c>
      <c r="D775" s="24">
        <v>0</v>
      </c>
      <c r="E775" s="24">
        <v>0</v>
      </c>
      <c r="F775" s="24">
        <v>0</v>
      </c>
      <c r="G775" s="24">
        <v>0</v>
      </c>
      <c r="H775" s="24">
        <v>926.58</v>
      </c>
    </row>
    <row r="776" spans="1:8">
      <c r="A776" t="str">
        <f t="shared" si="12"/>
        <v>CE0774</v>
      </c>
      <c r="B776" t="s">
        <v>926</v>
      </c>
      <c r="C776" s="24">
        <v>0</v>
      </c>
      <c r="D776" s="24">
        <v>0</v>
      </c>
      <c r="E776" s="24">
        <v>0</v>
      </c>
      <c r="F776" s="24">
        <v>0</v>
      </c>
      <c r="G776" s="24">
        <v>0</v>
      </c>
      <c r="H776" s="24">
        <v>1219.3399999999999</v>
      </c>
    </row>
    <row r="777" spans="1:8">
      <c r="A777" t="str">
        <f t="shared" si="12"/>
        <v>CE0775</v>
      </c>
      <c r="B777" t="s">
        <v>927</v>
      </c>
      <c r="C777" s="24">
        <v>0</v>
      </c>
      <c r="D777" s="24">
        <v>0</v>
      </c>
      <c r="E777" s="24">
        <v>0</v>
      </c>
      <c r="F777" s="24">
        <v>0</v>
      </c>
      <c r="G777" s="24">
        <v>0</v>
      </c>
      <c r="H777" s="24">
        <v>749.54</v>
      </c>
    </row>
    <row r="778" spans="1:8">
      <c r="A778" t="str">
        <f t="shared" si="12"/>
        <v>CE0776</v>
      </c>
      <c r="B778" t="s">
        <v>928</v>
      </c>
      <c r="C778" s="24">
        <v>0</v>
      </c>
      <c r="D778" s="24">
        <v>0</v>
      </c>
      <c r="E778" s="24">
        <v>0</v>
      </c>
      <c r="F778" s="24">
        <v>0</v>
      </c>
      <c r="G778" s="24">
        <v>0</v>
      </c>
      <c r="H778" s="24">
        <v>1042.31</v>
      </c>
    </row>
    <row r="779" spans="1:8">
      <c r="A779" t="str">
        <f t="shared" si="12"/>
        <v>CE0777</v>
      </c>
      <c r="B779" t="s">
        <v>929</v>
      </c>
      <c r="C779" s="24">
        <v>0</v>
      </c>
      <c r="D779" s="24">
        <v>0</v>
      </c>
      <c r="E779" s="24">
        <v>0</v>
      </c>
      <c r="F779" s="24">
        <v>0</v>
      </c>
      <c r="G779" s="24">
        <v>0</v>
      </c>
      <c r="H779" s="24">
        <v>926.58</v>
      </c>
    </row>
    <row r="780" spans="1:8">
      <c r="A780" t="str">
        <f t="shared" si="12"/>
        <v>CE0778</v>
      </c>
      <c r="B780" t="s">
        <v>930</v>
      </c>
      <c r="C780" s="24">
        <v>0</v>
      </c>
      <c r="D780" s="24">
        <v>0</v>
      </c>
      <c r="E780" s="24">
        <v>0</v>
      </c>
      <c r="F780" s="24">
        <v>0</v>
      </c>
      <c r="G780" s="24">
        <v>0</v>
      </c>
      <c r="H780" s="24">
        <v>1219.3399999999999</v>
      </c>
    </row>
    <row r="781" spans="1:8">
      <c r="A781" t="str">
        <f t="shared" si="12"/>
        <v>CE0779</v>
      </c>
      <c r="B781" t="s">
        <v>931</v>
      </c>
      <c r="C781" s="24">
        <v>0</v>
      </c>
      <c r="D781" s="24">
        <v>0</v>
      </c>
      <c r="E781" s="24">
        <v>0</v>
      </c>
      <c r="F781" s="24">
        <v>0</v>
      </c>
      <c r="G781" s="24">
        <v>0</v>
      </c>
      <c r="H781" s="24">
        <v>1424.74</v>
      </c>
    </row>
    <row r="782" spans="1:8">
      <c r="A782" t="str">
        <f t="shared" si="12"/>
        <v>CE0780</v>
      </c>
      <c r="B782" t="s">
        <v>932</v>
      </c>
      <c r="C782" s="24">
        <v>0</v>
      </c>
      <c r="D782" s="24">
        <v>0</v>
      </c>
      <c r="E782" s="24">
        <v>0</v>
      </c>
      <c r="F782" s="24">
        <v>0</v>
      </c>
      <c r="G782" s="24">
        <v>0</v>
      </c>
      <c r="H782" s="24">
        <v>1868.49</v>
      </c>
    </row>
    <row r="783" spans="1:8">
      <c r="A783" t="str">
        <f t="shared" si="12"/>
        <v>CE0781</v>
      </c>
      <c r="B783" t="s">
        <v>933</v>
      </c>
      <c r="C783" s="24">
        <v>0</v>
      </c>
      <c r="D783" s="24">
        <v>0</v>
      </c>
      <c r="E783" s="24">
        <v>0</v>
      </c>
      <c r="F783" s="24">
        <v>0</v>
      </c>
      <c r="G783" s="24">
        <v>0</v>
      </c>
      <c r="H783" s="24">
        <v>1624.77</v>
      </c>
    </row>
    <row r="784" spans="1:8">
      <c r="A784" t="str">
        <f t="shared" si="12"/>
        <v>CE0782</v>
      </c>
      <c r="B784" t="s">
        <v>934</v>
      </c>
      <c r="C784" s="24">
        <v>0</v>
      </c>
      <c r="D784" s="24">
        <v>0</v>
      </c>
      <c r="E784" s="24">
        <v>0</v>
      </c>
      <c r="F784" s="24">
        <v>0</v>
      </c>
      <c r="G784" s="24">
        <v>0</v>
      </c>
      <c r="H784" s="24">
        <v>2068.52</v>
      </c>
    </row>
    <row r="785" spans="1:8">
      <c r="A785" t="str">
        <f t="shared" si="12"/>
        <v>CE0783</v>
      </c>
      <c r="B785" t="s">
        <v>935</v>
      </c>
      <c r="C785" s="24">
        <v>0</v>
      </c>
      <c r="D785" s="24">
        <v>0</v>
      </c>
      <c r="E785" s="24">
        <v>0</v>
      </c>
      <c r="F785" s="24">
        <v>0</v>
      </c>
      <c r="G785" s="24">
        <v>0</v>
      </c>
      <c r="H785" s="24">
        <v>1712.91</v>
      </c>
    </row>
    <row r="786" spans="1:8">
      <c r="A786" t="str">
        <f t="shared" si="12"/>
        <v>CE0784</v>
      </c>
      <c r="B786" t="s">
        <v>936</v>
      </c>
      <c r="C786" s="24">
        <v>0</v>
      </c>
      <c r="D786" s="24">
        <v>0</v>
      </c>
      <c r="E786" s="24">
        <v>0</v>
      </c>
      <c r="F786" s="24">
        <v>0</v>
      </c>
      <c r="G786" s="24">
        <v>0</v>
      </c>
      <c r="H786" s="24">
        <v>2201.1</v>
      </c>
    </row>
    <row r="787" spans="1:8">
      <c r="A787" t="str">
        <f t="shared" si="12"/>
        <v>CE0785</v>
      </c>
      <c r="B787" t="s">
        <v>937</v>
      </c>
      <c r="C787" s="24">
        <v>0</v>
      </c>
      <c r="D787" s="24">
        <v>0</v>
      </c>
      <c r="E787" s="24">
        <v>0</v>
      </c>
      <c r="F787" s="24">
        <v>0</v>
      </c>
      <c r="G787" s="24">
        <v>0</v>
      </c>
      <c r="H787" s="24">
        <v>1912.94</v>
      </c>
    </row>
    <row r="788" spans="1:8">
      <c r="A788" t="str">
        <f t="shared" si="12"/>
        <v>CE0786</v>
      </c>
      <c r="B788" t="s">
        <v>938</v>
      </c>
      <c r="C788" s="24">
        <v>0</v>
      </c>
      <c r="D788" s="24">
        <v>0</v>
      </c>
      <c r="E788" s="24">
        <v>0</v>
      </c>
      <c r="F788" s="24">
        <v>0</v>
      </c>
      <c r="G788" s="24">
        <v>0</v>
      </c>
      <c r="H788" s="24">
        <v>2401.13</v>
      </c>
    </row>
    <row r="789" spans="1:8">
      <c r="A789" t="str">
        <f t="shared" si="12"/>
        <v>CE0787</v>
      </c>
      <c r="B789" t="s">
        <v>943</v>
      </c>
      <c r="C789" s="24">
        <v>0</v>
      </c>
      <c r="D789" s="24">
        <v>0</v>
      </c>
      <c r="E789" s="24">
        <v>0</v>
      </c>
      <c r="F789" s="24">
        <v>0</v>
      </c>
      <c r="G789" s="24">
        <v>0</v>
      </c>
      <c r="H789" s="24">
        <v>2444.8200000000002</v>
      </c>
    </row>
    <row r="790" spans="1:8">
      <c r="A790" t="str">
        <f t="shared" si="12"/>
        <v>CE0788</v>
      </c>
      <c r="B790" t="s">
        <v>944</v>
      </c>
      <c r="C790" s="24">
        <v>0</v>
      </c>
      <c r="D790" s="24">
        <v>0</v>
      </c>
      <c r="E790" s="24">
        <v>0</v>
      </c>
      <c r="F790" s="24">
        <v>0</v>
      </c>
      <c r="G790" s="24">
        <v>0</v>
      </c>
      <c r="H790" s="24">
        <v>2115.27</v>
      </c>
    </row>
    <row r="791" spans="1:8">
      <c r="A791" t="str">
        <f t="shared" si="12"/>
        <v>CE0789</v>
      </c>
      <c r="B791" t="s">
        <v>945</v>
      </c>
      <c r="C791" s="24">
        <v>0</v>
      </c>
      <c r="D791" s="24">
        <v>0</v>
      </c>
      <c r="E791" s="24">
        <v>0</v>
      </c>
      <c r="F791" s="24">
        <v>0</v>
      </c>
      <c r="G791" s="24">
        <v>0</v>
      </c>
      <c r="H791" s="24">
        <v>1854.69</v>
      </c>
    </row>
    <row r="792" spans="1:8">
      <c r="A792" t="str">
        <f t="shared" si="12"/>
        <v>CE0790</v>
      </c>
      <c r="B792" t="s">
        <v>940</v>
      </c>
      <c r="C792" s="24">
        <v>0</v>
      </c>
      <c r="D792" s="24">
        <v>0</v>
      </c>
      <c r="E792" s="24">
        <v>0</v>
      </c>
      <c r="F792" s="24">
        <v>0</v>
      </c>
      <c r="G792" s="24">
        <v>0</v>
      </c>
      <c r="H792" s="24">
        <v>1854.69</v>
      </c>
    </row>
    <row r="793" spans="1:8">
      <c r="A793" t="str">
        <f t="shared" si="12"/>
        <v>CE0791</v>
      </c>
      <c r="B793" t="s">
        <v>941</v>
      </c>
      <c r="C793" s="24">
        <v>0</v>
      </c>
      <c r="D793" s="24">
        <v>0</v>
      </c>
      <c r="E793" s="24">
        <v>0</v>
      </c>
      <c r="F793" s="24">
        <v>0</v>
      </c>
      <c r="G793" s="24">
        <v>0</v>
      </c>
      <c r="H793" s="24">
        <v>2667.08</v>
      </c>
    </row>
    <row r="794" spans="1:8">
      <c r="A794" t="str">
        <f t="shared" si="12"/>
        <v>CE0792</v>
      </c>
      <c r="B794" t="s">
        <v>942</v>
      </c>
      <c r="C794" s="24">
        <v>0</v>
      </c>
      <c r="D794" s="24">
        <v>0</v>
      </c>
      <c r="E794" s="24">
        <v>0</v>
      </c>
      <c r="F794" s="24">
        <v>0</v>
      </c>
      <c r="G794" s="24">
        <v>0</v>
      </c>
      <c r="H794" s="24">
        <v>2452.48</v>
      </c>
    </row>
    <row r="795" spans="1:8">
      <c r="A795" t="str">
        <f t="shared" si="12"/>
        <v>CE0793</v>
      </c>
      <c r="B795" t="s">
        <v>939</v>
      </c>
      <c r="C795" s="24">
        <v>0</v>
      </c>
      <c r="D795" s="24">
        <v>0</v>
      </c>
      <c r="E795" s="24">
        <v>0</v>
      </c>
      <c r="F795" s="24">
        <v>0</v>
      </c>
      <c r="G795" s="24">
        <v>0</v>
      </c>
      <c r="H795" s="24">
        <v>4475.78</v>
      </c>
    </row>
    <row r="796" spans="1:8">
      <c r="A796" t="str">
        <f t="shared" si="12"/>
        <v>CE0794</v>
      </c>
      <c r="B796" t="s">
        <v>946</v>
      </c>
      <c r="C796" s="24">
        <v>0</v>
      </c>
      <c r="D796" s="24">
        <v>0</v>
      </c>
      <c r="E796" s="24">
        <v>0</v>
      </c>
      <c r="F796" s="24">
        <v>0</v>
      </c>
      <c r="G796" s="24">
        <v>0</v>
      </c>
      <c r="H796" s="24">
        <v>246.78</v>
      </c>
    </row>
    <row r="797" spans="1:8">
      <c r="A797" t="str">
        <f t="shared" si="12"/>
        <v>CE0795</v>
      </c>
      <c r="B797" t="s">
        <v>947</v>
      </c>
      <c r="C797" s="24">
        <v>0</v>
      </c>
      <c r="D797" s="24">
        <v>0</v>
      </c>
      <c r="E797" s="24">
        <v>0</v>
      </c>
      <c r="F797" s="24">
        <v>0</v>
      </c>
      <c r="G797" s="24">
        <v>0</v>
      </c>
      <c r="H797" s="24">
        <v>646.84</v>
      </c>
    </row>
    <row r="798" spans="1:8">
      <c r="A798" t="str">
        <f t="shared" si="12"/>
        <v>CE0796</v>
      </c>
      <c r="B798" t="s">
        <v>948</v>
      </c>
      <c r="C798" s="24">
        <v>0</v>
      </c>
      <c r="D798" s="24">
        <v>0</v>
      </c>
      <c r="E798" s="24">
        <v>0</v>
      </c>
      <c r="F798" s="24">
        <v>0</v>
      </c>
      <c r="G798" s="24">
        <v>0</v>
      </c>
      <c r="H798" s="24">
        <v>1287.55</v>
      </c>
    </row>
    <row r="799" spans="1:8">
      <c r="A799" t="str">
        <f t="shared" si="12"/>
        <v>CE0797</v>
      </c>
      <c r="B799" t="s">
        <v>949</v>
      </c>
      <c r="C799" s="24">
        <v>0</v>
      </c>
      <c r="D799" s="24">
        <v>0</v>
      </c>
      <c r="E799" s="24">
        <v>0</v>
      </c>
      <c r="F799" s="24">
        <v>0</v>
      </c>
      <c r="G799" s="24">
        <v>0</v>
      </c>
      <c r="H799" s="24">
        <v>2038.63</v>
      </c>
    </row>
    <row r="800" spans="1:8">
      <c r="A800" t="str">
        <f t="shared" si="12"/>
        <v>CE0798</v>
      </c>
      <c r="B800" t="s">
        <v>950</v>
      </c>
      <c r="C800" s="24">
        <v>0</v>
      </c>
      <c r="D800" s="24">
        <v>0</v>
      </c>
      <c r="E800" s="24">
        <v>0</v>
      </c>
      <c r="F800" s="24">
        <v>0</v>
      </c>
      <c r="G800" s="24">
        <v>0</v>
      </c>
      <c r="H800" s="24">
        <v>1532.8</v>
      </c>
    </row>
    <row r="801" spans="1:8">
      <c r="A801" t="str">
        <f t="shared" si="12"/>
        <v>CE0799</v>
      </c>
      <c r="B801" t="s">
        <v>951</v>
      </c>
      <c r="C801" s="24">
        <v>0</v>
      </c>
      <c r="D801" s="24">
        <v>0</v>
      </c>
      <c r="E801" s="24">
        <v>0</v>
      </c>
      <c r="F801" s="24">
        <v>0</v>
      </c>
      <c r="G801" s="24">
        <v>0</v>
      </c>
      <c r="H801" s="24">
        <v>21.1</v>
      </c>
    </row>
    <row r="802" spans="1:8">
      <c r="A802" t="str">
        <f t="shared" si="12"/>
        <v>CE0800</v>
      </c>
      <c r="B802" t="s">
        <v>952</v>
      </c>
      <c r="C802" s="24">
        <v>0</v>
      </c>
      <c r="D802" s="24">
        <v>0</v>
      </c>
      <c r="E802" s="24">
        <v>0</v>
      </c>
      <c r="F802" s="24">
        <v>0</v>
      </c>
      <c r="G802" s="24">
        <v>0</v>
      </c>
      <c r="H802" s="24">
        <v>325.89</v>
      </c>
    </row>
    <row r="803" spans="1:8">
      <c r="A803" t="str">
        <f t="shared" si="12"/>
        <v>CE0801</v>
      </c>
      <c r="B803" t="s">
        <v>953</v>
      </c>
      <c r="C803" s="24">
        <v>0</v>
      </c>
      <c r="D803" s="24">
        <v>0</v>
      </c>
      <c r="E803" s="24">
        <v>0</v>
      </c>
      <c r="F803" s="24">
        <v>0</v>
      </c>
      <c r="G803" s="24">
        <v>0</v>
      </c>
      <c r="H803" s="24">
        <v>356.88</v>
      </c>
    </row>
    <row r="804" spans="1:8">
      <c r="A804" t="str">
        <f t="shared" si="12"/>
        <v>CE0802</v>
      </c>
      <c r="B804" t="s">
        <v>954</v>
      </c>
      <c r="C804" s="24">
        <v>0</v>
      </c>
      <c r="D804" s="24">
        <v>0</v>
      </c>
      <c r="E804" s="24">
        <v>0</v>
      </c>
      <c r="F804" s="24">
        <v>0</v>
      </c>
      <c r="G804" s="24">
        <v>0</v>
      </c>
      <c r="H804" s="24">
        <v>520.97</v>
      </c>
    </row>
    <row r="805" spans="1:8">
      <c r="A805" t="str">
        <f t="shared" si="12"/>
        <v>CE0803</v>
      </c>
      <c r="B805" t="s">
        <v>955</v>
      </c>
      <c r="C805" s="24">
        <v>0</v>
      </c>
      <c r="D805" s="24">
        <v>0</v>
      </c>
      <c r="E805" s="24">
        <v>0</v>
      </c>
      <c r="F805" s="24">
        <v>0</v>
      </c>
      <c r="G805" s="24">
        <v>0</v>
      </c>
      <c r="H805" s="24">
        <v>582.94000000000005</v>
      </c>
    </row>
    <row r="806" spans="1:8">
      <c r="A806" t="str">
        <f t="shared" si="12"/>
        <v>CE0804</v>
      </c>
      <c r="B806" t="s">
        <v>956</v>
      </c>
      <c r="C806" s="24">
        <v>0</v>
      </c>
      <c r="D806" s="24">
        <v>0</v>
      </c>
      <c r="E806" s="24">
        <v>0</v>
      </c>
      <c r="F806" s="24">
        <v>0</v>
      </c>
      <c r="G806" s="24">
        <v>0</v>
      </c>
      <c r="H806" s="24">
        <v>457.86</v>
      </c>
    </row>
    <row r="807" spans="1:8">
      <c r="A807" t="str">
        <f t="shared" si="12"/>
        <v>CE0805</v>
      </c>
      <c r="B807" t="s">
        <v>957</v>
      </c>
      <c r="C807" s="24">
        <v>0</v>
      </c>
      <c r="D807" s="24">
        <v>0</v>
      </c>
      <c r="E807" s="24">
        <v>0</v>
      </c>
      <c r="F807" s="24">
        <v>0</v>
      </c>
      <c r="G807" s="24">
        <v>0</v>
      </c>
      <c r="H807" s="24">
        <v>495.72</v>
      </c>
    </row>
    <row r="808" spans="1:8">
      <c r="A808" t="str">
        <f t="shared" si="12"/>
        <v>CE0806</v>
      </c>
      <c r="B808" t="s">
        <v>958</v>
      </c>
      <c r="C808" s="24">
        <v>0</v>
      </c>
      <c r="D808" s="24">
        <v>0</v>
      </c>
      <c r="E808" s="24">
        <v>0</v>
      </c>
      <c r="F808" s="24">
        <v>0</v>
      </c>
      <c r="G808" s="24">
        <v>0</v>
      </c>
      <c r="H808" s="24">
        <v>557.69000000000005</v>
      </c>
    </row>
    <row r="809" spans="1:8">
      <c r="A809" t="str">
        <f t="shared" si="12"/>
        <v>CE0807</v>
      </c>
      <c r="B809" t="s">
        <v>959</v>
      </c>
      <c r="C809" s="24">
        <v>0</v>
      </c>
      <c r="D809" s="24">
        <v>0</v>
      </c>
      <c r="E809" s="24">
        <v>0</v>
      </c>
      <c r="F809" s="24">
        <v>0</v>
      </c>
      <c r="G809" s="24">
        <v>0</v>
      </c>
      <c r="H809" s="24">
        <v>385.56</v>
      </c>
    </row>
    <row r="810" spans="1:8">
      <c r="A810" t="str">
        <f t="shared" si="12"/>
        <v>CE0808</v>
      </c>
      <c r="B810" t="s">
        <v>960</v>
      </c>
      <c r="C810" s="24">
        <v>0</v>
      </c>
      <c r="D810" s="24">
        <v>0</v>
      </c>
      <c r="E810" s="24">
        <v>0</v>
      </c>
      <c r="F810" s="24">
        <v>0</v>
      </c>
      <c r="G810" s="24">
        <v>0</v>
      </c>
      <c r="H810" s="24">
        <v>432.61</v>
      </c>
    </row>
    <row r="811" spans="1:8">
      <c r="A811" t="str">
        <f t="shared" si="12"/>
        <v>CE0809</v>
      </c>
      <c r="B811" t="s">
        <v>961</v>
      </c>
      <c r="C811" s="24">
        <v>0</v>
      </c>
      <c r="D811" s="24">
        <v>0</v>
      </c>
      <c r="E811" s="24">
        <v>0</v>
      </c>
      <c r="F811" s="24">
        <v>0</v>
      </c>
      <c r="G811" s="24">
        <v>0</v>
      </c>
      <c r="H811" s="24">
        <v>50.38</v>
      </c>
    </row>
    <row r="812" spans="1:8">
      <c r="A812" t="str">
        <f t="shared" si="12"/>
        <v>CE0810</v>
      </c>
      <c r="B812" t="s">
        <v>962</v>
      </c>
      <c r="C812" s="24">
        <v>0</v>
      </c>
      <c r="D812" s="24">
        <v>0</v>
      </c>
      <c r="E812" s="24">
        <v>0</v>
      </c>
      <c r="F812" s="24">
        <v>0</v>
      </c>
      <c r="G812" s="24">
        <v>0</v>
      </c>
      <c r="H812" s="24">
        <v>50.38</v>
      </c>
    </row>
    <row r="813" spans="1:8">
      <c r="A813" t="str">
        <f t="shared" si="12"/>
        <v>CE0811</v>
      </c>
      <c r="B813" t="s">
        <v>963</v>
      </c>
      <c r="C813" s="24">
        <v>0</v>
      </c>
      <c r="D813" s="24">
        <v>0</v>
      </c>
      <c r="E813" s="24">
        <v>0</v>
      </c>
      <c r="F813" s="24">
        <v>0</v>
      </c>
      <c r="G813" s="24">
        <v>0</v>
      </c>
      <c r="H813" s="24">
        <v>46.7</v>
      </c>
    </row>
    <row r="814" spans="1:8">
      <c r="A814" t="str">
        <f t="shared" si="12"/>
        <v>CE0812</v>
      </c>
      <c r="B814" t="s">
        <v>964</v>
      </c>
      <c r="C814" s="24">
        <v>0</v>
      </c>
      <c r="D814" s="24">
        <v>0</v>
      </c>
      <c r="E814" s="24">
        <v>0</v>
      </c>
      <c r="F814" s="24">
        <v>0</v>
      </c>
      <c r="G814" s="24">
        <v>0</v>
      </c>
      <c r="H814" s="24">
        <v>67.47</v>
      </c>
    </row>
    <row r="815" spans="1:8">
      <c r="A815" t="str">
        <f t="shared" si="12"/>
        <v>CE0813</v>
      </c>
      <c r="B815" t="s">
        <v>965</v>
      </c>
      <c r="C815" s="24">
        <v>0</v>
      </c>
      <c r="D815" s="24">
        <v>0</v>
      </c>
      <c r="E815" s="24">
        <v>0</v>
      </c>
      <c r="F815" s="24">
        <v>0</v>
      </c>
      <c r="G815" s="24">
        <v>0</v>
      </c>
      <c r="H815" s="24">
        <v>9.85</v>
      </c>
    </row>
    <row r="816" spans="1:8">
      <c r="A816" t="str">
        <f t="shared" si="12"/>
        <v>CE0814</v>
      </c>
      <c r="B816" t="s">
        <v>966</v>
      </c>
      <c r="C816" s="24">
        <v>0</v>
      </c>
      <c r="D816" s="24">
        <v>0</v>
      </c>
      <c r="E816" s="24">
        <v>0</v>
      </c>
      <c r="F816" s="24">
        <v>0</v>
      </c>
      <c r="G816" s="24">
        <v>0</v>
      </c>
      <c r="H816" s="24">
        <v>37.479999999999997</v>
      </c>
    </row>
    <row r="817" spans="1:8">
      <c r="A817" t="str">
        <f t="shared" si="12"/>
        <v>CE0815</v>
      </c>
      <c r="B817" t="s">
        <v>967</v>
      </c>
      <c r="C817" s="24">
        <v>0</v>
      </c>
      <c r="D817" s="24">
        <v>0</v>
      </c>
      <c r="E817" s="24">
        <v>0</v>
      </c>
      <c r="F817" s="24">
        <v>0</v>
      </c>
      <c r="G817" s="24">
        <v>0</v>
      </c>
      <c r="H817" s="24">
        <v>37.479999999999997</v>
      </c>
    </row>
    <row r="818" spans="1:8">
      <c r="A818" t="str">
        <f t="shared" si="12"/>
        <v>CE0816</v>
      </c>
      <c r="B818" t="s">
        <v>968</v>
      </c>
      <c r="C818" s="24">
        <v>0</v>
      </c>
      <c r="D818" s="24">
        <v>0</v>
      </c>
      <c r="E818" s="24">
        <v>0</v>
      </c>
      <c r="F818" s="24">
        <v>0</v>
      </c>
      <c r="G818" s="24">
        <v>0</v>
      </c>
      <c r="H818" s="24">
        <v>37.479999999999997</v>
      </c>
    </row>
    <row r="819" spans="1:8">
      <c r="A819" t="str">
        <f t="shared" si="12"/>
        <v>CE0817</v>
      </c>
      <c r="B819" t="s">
        <v>969</v>
      </c>
      <c r="C819" s="24">
        <v>0</v>
      </c>
      <c r="D819" s="24">
        <v>0</v>
      </c>
      <c r="E819" s="24">
        <v>0</v>
      </c>
      <c r="F819" s="24">
        <v>0</v>
      </c>
      <c r="G819" s="24">
        <v>0</v>
      </c>
      <c r="H819" s="24">
        <v>580.20000000000005</v>
      </c>
    </row>
    <row r="820" spans="1:8">
      <c r="A820" t="str">
        <f t="shared" si="12"/>
        <v>CE0818</v>
      </c>
      <c r="B820" t="s">
        <v>970</v>
      </c>
      <c r="C820" s="24">
        <v>0</v>
      </c>
      <c r="D820" s="24">
        <v>0</v>
      </c>
      <c r="E820" s="24">
        <v>0</v>
      </c>
      <c r="F820" s="24">
        <v>0</v>
      </c>
      <c r="G820" s="24">
        <v>0</v>
      </c>
      <c r="H820" s="24">
        <v>99.96</v>
      </c>
    </row>
    <row r="821" spans="1:8">
      <c r="A821" t="str">
        <f t="shared" si="12"/>
        <v>CE0819</v>
      </c>
      <c r="B821" t="s">
        <v>971</v>
      </c>
      <c r="C821" s="24">
        <v>0</v>
      </c>
      <c r="D821" s="24">
        <v>0</v>
      </c>
      <c r="E821" s="24">
        <v>0</v>
      </c>
      <c r="F821" s="24">
        <v>0</v>
      </c>
      <c r="G821" s="24">
        <v>0</v>
      </c>
      <c r="H821" s="24">
        <v>142.38</v>
      </c>
    </row>
    <row r="822" spans="1:8">
      <c r="A822" t="str">
        <f t="shared" si="12"/>
        <v>CE0820</v>
      </c>
      <c r="B822" t="s">
        <v>972</v>
      </c>
      <c r="C822" s="24">
        <v>0</v>
      </c>
      <c r="D822" s="24">
        <v>0</v>
      </c>
      <c r="E822" s="24">
        <v>0</v>
      </c>
      <c r="F822" s="24">
        <v>0</v>
      </c>
      <c r="G822" s="24">
        <v>0</v>
      </c>
      <c r="H822" s="24">
        <v>149.5</v>
      </c>
    </row>
    <row r="823" spans="1:8">
      <c r="A823" t="str">
        <f t="shared" si="12"/>
        <v>CE0821</v>
      </c>
      <c r="B823" t="s">
        <v>973</v>
      </c>
      <c r="C823" s="24">
        <v>0</v>
      </c>
      <c r="D823" s="24">
        <v>0</v>
      </c>
      <c r="E823" s="24">
        <v>0</v>
      </c>
      <c r="F823" s="24">
        <v>0</v>
      </c>
      <c r="G823" s="24">
        <v>0</v>
      </c>
      <c r="H823" s="24">
        <v>128.13999999999999</v>
      </c>
    </row>
    <row r="824" spans="1:8">
      <c r="A824" t="str">
        <f t="shared" si="12"/>
        <v>CE0822</v>
      </c>
      <c r="B824" t="s">
        <v>974</v>
      </c>
      <c r="C824" s="24">
        <v>0</v>
      </c>
      <c r="D824" s="24">
        <v>0</v>
      </c>
      <c r="E824" s="24">
        <v>0</v>
      </c>
      <c r="F824" s="24">
        <v>0</v>
      </c>
      <c r="G824" s="24">
        <v>0</v>
      </c>
      <c r="H824" s="24">
        <v>78.37</v>
      </c>
    </row>
    <row r="825" spans="1:8">
      <c r="A825" t="str">
        <f t="shared" si="12"/>
        <v>CE0823</v>
      </c>
      <c r="B825" t="s">
        <v>975</v>
      </c>
      <c r="C825" s="24">
        <v>0</v>
      </c>
      <c r="D825" s="24">
        <v>0</v>
      </c>
      <c r="E825" s="24">
        <v>0</v>
      </c>
      <c r="F825" s="24">
        <v>0</v>
      </c>
      <c r="G825" s="24">
        <v>0</v>
      </c>
      <c r="H825" s="24">
        <v>99.96</v>
      </c>
    </row>
    <row r="826" spans="1:8">
      <c r="A826" t="str">
        <f t="shared" si="12"/>
        <v>CE0824</v>
      </c>
      <c r="B826" t="s">
        <v>976</v>
      </c>
      <c r="C826" s="24">
        <v>0</v>
      </c>
      <c r="D826" s="24">
        <v>0</v>
      </c>
      <c r="E826" s="24">
        <v>0</v>
      </c>
      <c r="F826" s="24">
        <v>0</v>
      </c>
      <c r="G826" s="24">
        <v>0</v>
      </c>
      <c r="H826" s="24">
        <v>38.56</v>
      </c>
    </row>
    <row r="827" spans="1:8">
      <c r="A827" t="str">
        <f t="shared" si="12"/>
        <v>CE0825</v>
      </c>
      <c r="B827" t="s">
        <v>977</v>
      </c>
      <c r="C827" s="24">
        <v>0</v>
      </c>
      <c r="D827" s="24">
        <v>0</v>
      </c>
      <c r="E827" s="24">
        <v>0</v>
      </c>
      <c r="F827" s="24">
        <v>0</v>
      </c>
      <c r="G827" s="24">
        <v>0</v>
      </c>
      <c r="H827" s="24">
        <v>64.069999999999993</v>
      </c>
    </row>
    <row r="828" spans="1:8">
      <c r="A828" t="str">
        <f t="shared" si="12"/>
        <v>CE0826</v>
      </c>
      <c r="B828" t="s">
        <v>978</v>
      </c>
      <c r="C828" s="24">
        <v>0</v>
      </c>
      <c r="D828" s="24">
        <v>0</v>
      </c>
      <c r="E828" s="24">
        <v>0</v>
      </c>
      <c r="F828" s="24">
        <v>0</v>
      </c>
      <c r="G828" s="24">
        <v>0</v>
      </c>
      <c r="H828" s="24">
        <v>99.96</v>
      </c>
    </row>
    <row r="829" spans="1:8">
      <c r="A829" t="str">
        <f t="shared" si="12"/>
        <v>CE0827</v>
      </c>
      <c r="B829" t="s">
        <v>979</v>
      </c>
      <c r="C829" s="24">
        <v>0</v>
      </c>
      <c r="D829" s="24">
        <v>0</v>
      </c>
      <c r="E829" s="24">
        <v>0</v>
      </c>
      <c r="F829" s="24">
        <v>0</v>
      </c>
      <c r="G829" s="24">
        <v>0</v>
      </c>
      <c r="H829" s="24">
        <v>1242.6199999999999</v>
      </c>
    </row>
    <row r="830" spans="1:8">
      <c r="A830" t="str">
        <f t="shared" si="12"/>
        <v>CE0828</v>
      </c>
      <c r="B830" t="s">
        <v>980</v>
      </c>
      <c r="C830" s="24">
        <v>0</v>
      </c>
      <c r="D830" s="24">
        <v>0</v>
      </c>
      <c r="E830" s="24">
        <v>0</v>
      </c>
      <c r="F830" s="24">
        <v>0</v>
      </c>
      <c r="G830" s="24">
        <v>0</v>
      </c>
      <c r="H830" s="24">
        <v>1259.1500000000001</v>
      </c>
    </row>
    <row r="831" spans="1:8">
      <c r="A831" t="str">
        <f t="shared" si="12"/>
        <v>CE0829</v>
      </c>
      <c r="B831" t="s">
        <v>981</v>
      </c>
      <c r="C831" s="24">
        <v>0</v>
      </c>
      <c r="D831" s="24">
        <v>0</v>
      </c>
      <c r="E831" s="24">
        <v>0</v>
      </c>
      <c r="F831" s="24">
        <v>0</v>
      </c>
      <c r="G831" s="24">
        <v>0</v>
      </c>
      <c r="H831" s="24">
        <v>1284.48</v>
      </c>
    </row>
    <row r="832" spans="1:8">
      <c r="A832" t="str">
        <f t="shared" si="12"/>
        <v>CE0830</v>
      </c>
      <c r="B832" t="s">
        <v>982</v>
      </c>
      <c r="C832" s="24">
        <v>0</v>
      </c>
      <c r="D832" s="24">
        <v>0</v>
      </c>
      <c r="E832" s="24">
        <v>0</v>
      </c>
      <c r="F832" s="24">
        <v>0</v>
      </c>
      <c r="G832" s="24">
        <v>0</v>
      </c>
      <c r="H832" s="24">
        <v>1325.25</v>
      </c>
    </row>
    <row r="833" spans="1:8">
      <c r="A833" t="str">
        <f t="shared" si="12"/>
        <v>CE0831</v>
      </c>
      <c r="B833" t="s">
        <v>983</v>
      </c>
      <c r="C833" s="24">
        <v>0</v>
      </c>
      <c r="D833" s="24">
        <v>0</v>
      </c>
      <c r="E833" s="24">
        <v>0</v>
      </c>
      <c r="F833" s="24">
        <v>0</v>
      </c>
      <c r="G833" s="24">
        <v>0</v>
      </c>
      <c r="H833" s="24">
        <v>1383.64</v>
      </c>
    </row>
    <row r="834" spans="1:8">
      <c r="A834" t="str">
        <f t="shared" ref="A834:A897" si="13">"CE"&amp;TEXT(ROW(B834)-2,"0000")</f>
        <v>CE0832</v>
      </c>
      <c r="B834" t="s">
        <v>984</v>
      </c>
      <c r="C834" s="24">
        <v>0</v>
      </c>
      <c r="D834" s="24">
        <v>0</v>
      </c>
      <c r="E834" s="24">
        <v>0</v>
      </c>
      <c r="F834" s="24">
        <v>0</v>
      </c>
      <c r="G834" s="24">
        <v>0</v>
      </c>
      <c r="H834" s="24">
        <v>1440.92</v>
      </c>
    </row>
    <row r="835" spans="1:8">
      <c r="A835" t="str">
        <f t="shared" si="13"/>
        <v>CE0833</v>
      </c>
      <c r="B835" t="s">
        <v>985</v>
      </c>
      <c r="C835" s="24">
        <v>0</v>
      </c>
      <c r="D835" s="24">
        <v>0</v>
      </c>
      <c r="E835" s="24">
        <v>0</v>
      </c>
      <c r="F835" s="24">
        <v>0</v>
      </c>
      <c r="G835" s="24">
        <v>0</v>
      </c>
      <c r="H835" s="24">
        <v>1551.08</v>
      </c>
    </row>
    <row r="836" spans="1:8">
      <c r="A836" t="str">
        <f t="shared" si="13"/>
        <v>CE0834</v>
      </c>
      <c r="B836" t="s">
        <v>986</v>
      </c>
      <c r="C836" s="24">
        <v>0</v>
      </c>
      <c r="D836" s="24">
        <v>0</v>
      </c>
      <c r="E836" s="24">
        <v>0</v>
      </c>
      <c r="F836" s="24">
        <v>0</v>
      </c>
      <c r="G836" s="24">
        <v>0</v>
      </c>
      <c r="H836" s="24">
        <v>1666.74</v>
      </c>
    </row>
    <row r="837" spans="1:8">
      <c r="A837" t="str">
        <f t="shared" si="13"/>
        <v>CE0835</v>
      </c>
      <c r="B837" t="s">
        <v>987</v>
      </c>
      <c r="C837" s="24">
        <v>0</v>
      </c>
      <c r="D837" s="24">
        <v>0</v>
      </c>
      <c r="E837" s="24">
        <v>0</v>
      </c>
      <c r="F837" s="24">
        <v>0</v>
      </c>
      <c r="G837" s="24">
        <v>0</v>
      </c>
      <c r="H837" s="24">
        <v>1947.66</v>
      </c>
    </row>
    <row r="838" spans="1:8">
      <c r="A838" t="str">
        <f t="shared" si="13"/>
        <v>CE0836</v>
      </c>
      <c r="B838" t="s">
        <v>988</v>
      </c>
      <c r="C838" s="24">
        <v>0</v>
      </c>
      <c r="D838" s="24">
        <v>0</v>
      </c>
      <c r="E838" s="24">
        <v>0</v>
      </c>
      <c r="F838" s="24">
        <v>0</v>
      </c>
      <c r="G838" s="24">
        <v>0</v>
      </c>
      <c r="H838" s="24">
        <v>1286.69</v>
      </c>
    </row>
    <row r="839" spans="1:8">
      <c r="A839" t="str">
        <f t="shared" si="13"/>
        <v>CE0837</v>
      </c>
      <c r="B839" t="s">
        <v>989</v>
      </c>
      <c r="C839" s="24">
        <v>0</v>
      </c>
      <c r="D839" s="24">
        <v>0</v>
      </c>
      <c r="E839" s="24">
        <v>0</v>
      </c>
      <c r="F839" s="24">
        <v>0</v>
      </c>
      <c r="G839" s="24">
        <v>0</v>
      </c>
      <c r="H839" s="24">
        <v>1303.22</v>
      </c>
    </row>
    <row r="840" spans="1:8">
      <c r="A840" t="str">
        <f t="shared" si="13"/>
        <v>CE0838</v>
      </c>
      <c r="B840" t="s">
        <v>990</v>
      </c>
      <c r="C840" s="24">
        <v>0</v>
      </c>
      <c r="D840" s="24">
        <v>0</v>
      </c>
      <c r="E840" s="24">
        <v>0</v>
      </c>
      <c r="F840" s="24">
        <v>0</v>
      </c>
      <c r="G840" s="24">
        <v>0</v>
      </c>
      <c r="H840" s="24">
        <v>1328.55</v>
      </c>
    </row>
    <row r="841" spans="1:8">
      <c r="A841" t="str">
        <f t="shared" si="13"/>
        <v>CE0839</v>
      </c>
      <c r="B841" t="s">
        <v>991</v>
      </c>
      <c r="C841" s="24">
        <v>0</v>
      </c>
      <c r="D841" s="24">
        <v>0</v>
      </c>
      <c r="E841" s="24">
        <v>0</v>
      </c>
      <c r="F841" s="24">
        <v>0</v>
      </c>
      <c r="G841" s="24">
        <v>0</v>
      </c>
      <c r="H841" s="24">
        <v>1369.31</v>
      </c>
    </row>
    <row r="842" spans="1:8">
      <c r="A842" t="str">
        <f t="shared" si="13"/>
        <v>CE0840</v>
      </c>
      <c r="B842" t="s">
        <v>992</v>
      </c>
      <c r="C842" s="24">
        <v>0</v>
      </c>
      <c r="D842" s="24">
        <v>0</v>
      </c>
      <c r="E842" s="24">
        <v>0</v>
      </c>
      <c r="F842" s="24">
        <v>0</v>
      </c>
      <c r="G842" s="24">
        <v>0</v>
      </c>
      <c r="H842" s="24">
        <v>1427.69</v>
      </c>
    </row>
    <row r="843" spans="1:8">
      <c r="A843" t="str">
        <f t="shared" si="13"/>
        <v>CE0841</v>
      </c>
      <c r="B843" t="s">
        <v>993</v>
      </c>
      <c r="C843" s="24">
        <v>0</v>
      </c>
      <c r="D843" s="24">
        <v>0</v>
      </c>
      <c r="E843" s="24">
        <v>0</v>
      </c>
      <c r="F843" s="24">
        <v>0</v>
      </c>
      <c r="G843" s="24">
        <v>0</v>
      </c>
      <c r="H843" s="24">
        <v>1484.99</v>
      </c>
    </row>
    <row r="844" spans="1:8">
      <c r="A844" t="str">
        <f t="shared" si="13"/>
        <v>CE0842</v>
      </c>
      <c r="B844" t="s">
        <v>994</v>
      </c>
      <c r="C844" s="24">
        <v>0</v>
      </c>
      <c r="D844" s="24">
        <v>0</v>
      </c>
      <c r="E844" s="24">
        <v>0</v>
      </c>
      <c r="F844" s="24">
        <v>0</v>
      </c>
      <c r="G844" s="24">
        <v>0</v>
      </c>
      <c r="H844" s="24">
        <v>1595.14</v>
      </c>
    </row>
    <row r="845" spans="1:8">
      <c r="A845" t="str">
        <f t="shared" si="13"/>
        <v>CE0843</v>
      </c>
      <c r="B845" t="s">
        <v>995</v>
      </c>
      <c r="C845" s="24">
        <v>0</v>
      </c>
      <c r="D845" s="24">
        <v>0</v>
      </c>
      <c r="E845" s="24">
        <v>0</v>
      </c>
      <c r="F845" s="24">
        <v>0</v>
      </c>
      <c r="G845" s="24">
        <v>0</v>
      </c>
      <c r="H845" s="24">
        <v>1710.81</v>
      </c>
    </row>
    <row r="846" spans="1:8">
      <c r="A846" t="str">
        <f t="shared" si="13"/>
        <v>CE0844</v>
      </c>
      <c r="B846" t="s">
        <v>996</v>
      </c>
      <c r="C846" s="24">
        <v>0</v>
      </c>
      <c r="D846" s="24">
        <v>0</v>
      </c>
      <c r="E846" s="24">
        <v>0</v>
      </c>
      <c r="F846" s="24">
        <v>0</v>
      </c>
      <c r="G846" s="24">
        <v>0</v>
      </c>
      <c r="H846" s="24">
        <v>1991.72</v>
      </c>
    </row>
    <row r="847" spans="1:8">
      <c r="A847" t="str">
        <f t="shared" si="13"/>
        <v>CE0845</v>
      </c>
      <c r="B847" t="s">
        <v>997</v>
      </c>
      <c r="C847" s="24">
        <v>0</v>
      </c>
      <c r="D847" s="24">
        <v>0</v>
      </c>
      <c r="E847" s="24">
        <v>0</v>
      </c>
      <c r="F847" s="24">
        <v>0</v>
      </c>
      <c r="G847" s="24">
        <v>0</v>
      </c>
    </row>
    <row r="848" spans="1:8">
      <c r="A848" t="str">
        <f t="shared" si="13"/>
        <v>CE0846</v>
      </c>
      <c r="B848" t="s">
        <v>998</v>
      </c>
      <c r="C848" s="24">
        <v>0</v>
      </c>
      <c r="D848" s="24">
        <v>0</v>
      </c>
      <c r="E848" s="24">
        <v>0</v>
      </c>
      <c r="F848" s="24">
        <v>0</v>
      </c>
      <c r="G848" s="24">
        <v>0</v>
      </c>
      <c r="H848" s="24">
        <v>56.04</v>
      </c>
    </row>
    <row r="849" spans="1:8">
      <c r="A849" t="str">
        <f t="shared" si="13"/>
        <v>CE0847</v>
      </c>
      <c r="B849" t="s">
        <v>999</v>
      </c>
      <c r="C849" s="24">
        <v>0</v>
      </c>
      <c r="D849" s="24">
        <v>0</v>
      </c>
      <c r="E849" s="24">
        <v>0</v>
      </c>
      <c r="F849" s="24">
        <v>0</v>
      </c>
      <c r="G849" s="24">
        <v>0</v>
      </c>
      <c r="H849" s="24">
        <v>62.76</v>
      </c>
    </row>
    <row r="850" spans="1:8">
      <c r="A850" t="str">
        <f t="shared" si="13"/>
        <v>CE0848</v>
      </c>
      <c r="B850" t="s">
        <v>1000</v>
      </c>
      <c r="C850" s="24">
        <v>0</v>
      </c>
      <c r="D850" s="24">
        <v>0</v>
      </c>
      <c r="E850" s="24">
        <v>0</v>
      </c>
      <c r="F850" s="24">
        <v>0</v>
      </c>
      <c r="G850" s="24">
        <v>0</v>
      </c>
      <c r="H850" s="24">
        <v>69.5</v>
      </c>
    </row>
    <row r="851" spans="1:8">
      <c r="A851" t="str">
        <f t="shared" si="13"/>
        <v>CE0849</v>
      </c>
      <c r="B851" t="s">
        <v>1001</v>
      </c>
      <c r="C851" s="24">
        <v>0</v>
      </c>
      <c r="D851" s="24">
        <v>0</v>
      </c>
      <c r="E851" s="24">
        <v>0</v>
      </c>
      <c r="F851" s="24">
        <v>0</v>
      </c>
      <c r="G851" s="24">
        <v>0</v>
      </c>
      <c r="H851" s="24">
        <v>76.2</v>
      </c>
    </row>
    <row r="852" spans="1:8">
      <c r="A852" t="str">
        <f t="shared" si="13"/>
        <v>CE0850</v>
      </c>
      <c r="B852" t="s">
        <v>1002</v>
      </c>
      <c r="C852" s="24">
        <v>0</v>
      </c>
      <c r="D852" s="24">
        <v>0</v>
      </c>
      <c r="E852" s="24">
        <v>0</v>
      </c>
      <c r="F852" s="24">
        <v>0</v>
      </c>
      <c r="G852" s="24">
        <v>0</v>
      </c>
      <c r="H852" s="24">
        <v>82.92</v>
      </c>
    </row>
    <row r="853" spans="1:8">
      <c r="A853" t="str">
        <f t="shared" si="13"/>
        <v>CE0851</v>
      </c>
      <c r="B853" t="s">
        <v>1003</v>
      </c>
      <c r="C853" s="24">
        <v>0</v>
      </c>
      <c r="D853" s="24">
        <v>0</v>
      </c>
      <c r="E853" s="24">
        <v>0</v>
      </c>
      <c r="F853" s="24">
        <v>0</v>
      </c>
      <c r="G853" s="24">
        <v>0</v>
      </c>
      <c r="H853" s="24">
        <v>89.66</v>
      </c>
    </row>
    <row r="854" spans="1:8">
      <c r="A854" t="str">
        <f t="shared" si="13"/>
        <v>CE0852</v>
      </c>
      <c r="B854" t="s">
        <v>1004</v>
      </c>
      <c r="C854" s="24">
        <v>0</v>
      </c>
      <c r="D854" s="24">
        <v>0</v>
      </c>
      <c r="E854" s="24">
        <v>0</v>
      </c>
      <c r="F854" s="24">
        <v>0</v>
      </c>
      <c r="G854" s="24">
        <v>0</v>
      </c>
      <c r="H854" s="24">
        <v>96.38</v>
      </c>
    </row>
    <row r="855" spans="1:8">
      <c r="A855" t="str">
        <f t="shared" si="13"/>
        <v>CE0853</v>
      </c>
      <c r="B855" t="s">
        <v>1005</v>
      </c>
      <c r="C855" s="24">
        <v>0</v>
      </c>
      <c r="D855" s="24">
        <v>0</v>
      </c>
      <c r="E855" s="24">
        <v>0</v>
      </c>
      <c r="F855" s="24">
        <v>0</v>
      </c>
      <c r="G855" s="24">
        <v>0</v>
      </c>
      <c r="H855" s="24">
        <v>103.09</v>
      </c>
    </row>
    <row r="856" spans="1:8">
      <c r="A856" t="str">
        <f t="shared" si="13"/>
        <v>CE0854</v>
      </c>
      <c r="B856" t="s">
        <v>1006</v>
      </c>
      <c r="C856" s="24">
        <v>0</v>
      </c>
      <c r="D856" s="24">
        <v>0</v>
      </c>
      <c r="E856" s="24">
        <v>0</v>
      </c>
      <c r="F856" s="24">
        <v>0</v>
      </c>
      <c r="G856" s="24">
        <v>0</v>
      </c>
      <c r="H856" s="24">
        <v>116.54</v>
      </c>
    </row>
    <row r="857" spans="1:8">
      <c r="A857" t="str">
        <f t="shared" si="13"/>
        <v>CE0855</v>
      </c>
      <c r="B857" t="s">
        <v>1007</v>
      </c>
      <c r="C857" s="24">
        <v>0</v>
      </c>
      <c r="D857" s="24">
        <v>0</v>
      </c>
      <c r="E857" s="24">
        <v>0</v>
      </c>
      <c r="F857" s="24">
        <v>0</v>
      </c>
      <c r="G857" s="24">
        <v>0</v>
      </c>
      <c r="H857" s="24">
        <v>129.99</v>
      </c>
    </row>
    <row r="858" spans="1:8">
      <c r="A858" t="str">
        <f t="shared" si="13"/>
        <v>CE0856</v>
      </c>
      <c r="B858" t="s">
        <v>1008</v>
      </c>
      <c r="C858" s="24">
        <v>0</v>
      </c>
      <c r="D858" s="24">
        <v>0</v>
      </c>
      <c r="E858" s="24">
        <v>0</v>
      </c>
      <c r="F858" s="24">
        <v>0</v>
      </c>
      <c r="G858" s="24">
        <v>0</v>
      </c>
      <c r="H858" s="24">
        <v>145.32</v>
      </c>
    </row>
    <row r="859" spans="1:8">
      <c r="A859" t="str">
        <f t="shared" si="13"/>
        <v>CE0857</v>
      </c>
      <c r="B859" t="s">
        <v>1009</v>
      </c>
      <c r="C859" s="24">
        <v>0</v>
      </c>
      <c r="D859" s="24">
        <v>0</v>
      </c>
      <c r="E859" s="24">
        <v>0</v>
      </c>
      <c r="F859" s="24">
        <v>0</v>
      </c>
      <c r="G859" s="24">
        <v>0</v>
      </c>
      <c r="H859" s="24">
        <v>150.16</v>
      </c>
    </row>
    <row r="860" spans="1:8">
      <c r="A860" t="str">
        <f t="shared" si="13"/>
        <v>CE0858</v>
      </c>
      <c r="B860" t="s">
        <v>1010</v>
      </c>
      <c r="C860" s="24">
        <v>0</v>
      </c>
      <c r="D860" s="24">
        <v>0</v>
      </c>
      <c r="E860" s="24">
        <v>0</v>
      </c>
      <c r="F860" s="24">
        <v>0</v>
      </c>
      <c r="G860" s="24">
        <v>0</v>
      </c>
      <c r="H860" s="24">
        <v>170.32</v>
      </c>
    </row>
    <row r="861" spans="1:8">
      <c r="A861" t="str">
        <f t="shared" si="13"/>
        <v>CE0859</v>
      </c>
      <c r="B861" t="s">
        <v>1011</v>
      </c>
      <c r="C861" s="24">
        <v>0</v>
      </c>
      <c r="D861" s="24">
        <v>0</v>
      </c>
      <c r="E861" s="24">
        <v>0</v>
      </c>
      <c r="F861" s="24">
        <v>0</v>
      </c>
      <c r="G861" s="24">
        <v>0</v>
      </c>
      <c r="H861" s="24">
        <v>203.94</v>
      </c>
    </row>
    <row r="862" spans="1:8">
      <c r="A862" t="str">
        <f t="shared" si="13"/>
        <v>CE0860</v>
      </c>
      <c r="B862" t="s">
        <v>1012</v>
      </c>
      <c r="C862" s="24">
        <v>0</v>
      </c>
      <c r="D862" s="24">
        <v>0</v>
      </c>
      <c r="E862" s="24">
        <v>0</v>
      </c>
      <c r="F862" s="24">
        <v>0</v>
      </c>
      <c r="G862" s="24">
        <v>0</v>
      </c>
      <c r="H862" s="24">
        <v>227.47</v>
      </c>
    </row>
    <row r="863" spans="1:8">
      <c r="A863" t="str">
        <f t="shared" si="13"/>
        <v>CE0861</v>
      </c>
      <c r="B863" t="s">
        <v>1013</v>
      </c>
      <c r="C863" s="24">
        <v>0</v>
      </c>
      <c r="D863" s="24">
        <v>0</v>
      </c>
      <c r="E863" s="24">
        <v>0</v>
      </c>
      <c r="F863" s="24">
        <v>0</v>
      </c>
      <c r="G863" s="24">
        <v>0</v>
      </c>
      <c r="H863" s="24">
        <v>251</v>
      </c>
    </row>
    <row r="864" spans="1:8">
      <c r="A864" t="str">
        <f t="shared" si="13"/>
        <v>CE0862</v>
      </c>
      <c r="B864" t="s">
        <v>1014</v>
      </c>
      <c r="C864" s="24">
        <v>0</v>
      </c>
      <c r="D864" s="24">
        <v>0</v>
      </c>
      <c r="E864" s="24">
        <v>0</v>
      </c>
      <c r="F864" s="24">
        <v>0</v>
      </c>
      <c r="G864" s="24">
        <v>0</v>
      </c>
      <c r="H864" s="24">
        <v>282.36</v>
      </c>
    </row>
    <row r="865" spans="1:8">
      <c r="A865" t="str">
        <f t="shared" si="13"/>
        <v>CE0863</v>
      </c>
      <c r="B865" t="s">
        <v>1015</v>
      </c>
      <c r="C865" s="24">
        <v>0</v>
      </c>
      <c r="D865" s="24">
        <v>0</v>
      </c>
      <c r="E865" s="24">
        <v>0</v>
      </c>
      <c r="F865" s="24">
        <v>0</v>
      </c>
      <c r="G865" s="24">
        <v>0</v>
      </c>
      <c r="H865" s="24">
        <v>313.73</v>
      </c>
    </row>
    <row r="866" spans="1:8">
      <c r="A866" t="str">
        <f t="shared" si="13"/>
        <v>CE0864</v>
      </c>
      <c r="B866" t="s">
        <v>1016</v>
      </c>
      <c r="C866" s="24">
        <v>0</v>
      </c>
      <c r="D866" s="24">
        <v>0</v>
      </c>
      <c r="E866" s="24">
        <v>0</v>
      </c>
      <c r="F866" s="24">
        <v>0</v>
      </c>
      <c r="G866" s="24">
        <v>0</v>
      </c>
      <c r="H866" s="24">
        <v>345.09</v>
      </c>
    </row>
    <row r="867" spans="1:8">
      <c r="A867" t="str">
        <f t="shared" si="13"/>
        <v>CE0865</v>
      </c>
      <c r="B867" t="s">
        <v>1017</v>
      </c>
      <c r="C867" s="24">
        <v>0</v>
      </c>
      <c r="D867" s="24">
        <v>0</v>
      </c>
      <c r="E867" s="24">
        <v>0</v>
      </c>
      <c r="F867" s="24">
        <v>0</v>
      </c>
      <c r="G867" s="24">
        <v>0</v>
      </c>
      <c r="H867" s="24">
        <v>376.45</v>
      </c>
    </row>
    <row r="868" spans="1:8">
      <c r="A868" t="str">
        <f t="shared" si="13"/>
        <v>CE0866</v>
      </c>
      <c r="B868" t="s">
        <v>1018</v>
      </c>
      <c r="C868" s="24">
        <v>0</v>
      </c>
      <c r="D868" s="24">
        <v>0</v>
      </c>
      <c r="E868" s="24">
        <v>0</v>
      </c>
      <c r="F868" s="24">
        <v>0</v>
      </c>
      <c r="G868" s="24">
        <v>0</v>
      </c>
      <c r="H868" s="24">
        <v>407.81</v>
      </c>
    </row>
    <row r="869" spans="1:8">
      <c r="A869" t="str">
        <f t="shared" si="13"/>
        <v>CE0867</v>
      </c>
      <c r="B869" t="s">
        <v>1019</v>
      </c>
      <c r="C869" s="24">
        <v>0</v>
      </c>
      <c r="D869" s="24">
        <v>0</v>
      </c>
      <c r="E869" s="24">
        <v>0</v>
      </c>
      <c r="F869" s="24">
        <v>0</v>
      </c>
      <c r="G869" s="24">
        <v>0</v>
      </c>
      <c r="H869" s="24">
        <v>439.18</v>
      </c>
    </row>
    <row r="870" spans="1:8">
      <c r="A870" t="str">
        <f t="shared" si="13"/>
        <v>CE0868</v>
      </c>
      <c r="B870" t="s">
        <v>1020</v>
      </c>
      <c r="C870" s="24">
        <v>0</v>
      </c>
      <c r="D870" s="24">
        <v>0</v>
      </c>
      <c r="E870" s="24">
        <v>0</v>
      </c>
      <c r="F870" s="24">
        <v>0</v>
      </c>
      <c r="G870" s="24">
        <v>0</v>
      </c>
      <c r="H870" s="24">
        <v>462.7</v>
      </c>
    </row>
    <row r="871" spans="1:8">
      <c r="A871" t="str">
        <f t="shared" si="13"/>
        <v>CE0869</v>
      </c>
      <c r="B871" t="s">
        <v>1021</v>
      </c>
      <c r="C871" s="24">
        <v>0</v>
      </c>
      <c r="D871" s="24">
        <v>0</v>
      </c>
      <c r="E871" s="24">
        <v>0</v>
      </c>
      <c r="F871" s="24">
        <v>0</v>
      </c>
      <c r="G871" s="24">
        <v>0</v>
      </c>
      <c r="H871" s="24">
        <v>494.06</v>
      </c>
    </row>
    <row r="872" spans="1:8">
      <c r="A872" t="str">
        <f t="shared" si="13"/>
        <v>CE0870</v>
      </c>
      <c r="B872" t="s">
        <v>1022</v>
      </c>
      <c r="C872" s="24">
        <v>0</v>
      </c>
      <c r="D872" s="24">
        <v>0</v>
      </c>
      <c r="E872" s="24">
        <v>0</v>
      </c>
      <c r="F872" s="24">
        <v>0</v>
      </c>
      <c r="G872" s="24">
        <v>0</v>
      </c>
      <c r="H872" s="24">
        <v>525.41999999999996</v>
      </c>
    </row>
    <row r="873" spans="1:8">
      <c r="A873" t="str">
        <f t="shared" si="13"/>
        <v>CE0871</v>
      </c>
      <c r="B873" t="s">
        <v>1023</v>
      </c>
      <c r="C873" s="24">
        <v>0</v>
      </c>
      <c r="D873" s="24">
        <v>0</v>
      </c>
      <c r="E873" s="24">
        <v>0</v>
      </c>
      <c r="F873" s="24">
        <v>0</v>
      </c>
      <c r="G873" s="24">
        <v>0</v>
      </c>
      <c r="H873" s="24">
        <v>564.62</v>
      </c>
    </row>
    <row r="874" spans="1:8">
      <c r="A874" t="str">
        <f t="shared" si="13"/>
        <v>CE0872</v>
      </c>
      <c r="B874" t="s">
        <v>1024</v>
      </c>
      <c r="C874" s="24">
        <v>0</v>
      </c>
      <c r="D874" s="24">
        <v>0</v>
      </c>
      <c r="E874" s="24">
        <v>0</v>
      </c>
      <c r="F874" s="24">
        <v>0</v>
      </c>
      <c r="G874" s="24">
        <v>0</v>
      </c>
      <c r="H874" s="24">
        <v>611.66999999999996</v>
      </c>
    </row>
    <row r="875" spans="1:8">
      <c r="A875" t="str">
        <f t="shared" si="13"/>
        <v>CE0873</v>
      </c>
      <c r="B875" t="s">
        <v>1025</v>
      </c>
      <c r="C875" s="24">
        <v>0</v>
      </c>
      <c r="D875" s="24">
        <v>0</v>
      </c>
      <c r="E875" s="24">
        <v>0</v>
      </c>
      <c r="F875" s="24">
        <v>0</v>
      </c>
      <c r="G875" s="24">
        <v>0</v>
      </c>
      <c r="H875" s="24">
        <v>643.03</v>
      </c>
    </row>
    <row r="876" spans="1:8">
      <c r="A876" t="str">
        <f t="shared" si="13"/>
        <v>CE0874</v>
      </c>
      <c r="B876" t="s">
        <v>1026</v>
      </c>
      <c r="C876" s="24">
        <v>0</v>
      </c>
      <c r="D876" s="24">
        <v>0</v>
      </c>
      <c r="E876" s="24">
        <v>0</v>
      </c>
      <c r="F876" s="24">
        <v>0</v>
      </c>
      <c r="G876" s="24">
        <v>0</v>
      </c>
      <c r="H876" s="24">
        <v>682.23</v>
      </c>
    </row>
    <row r="877" spans="1:8">
      <c r="A877" t="str">
        <f t="shared" si="13"/>
        <v>CE0875</v>
      </c>
      <c r="B877" t="s">
        <v>1027</v>
      </c>
      <c r="C877" s="24">
        <v>0</v>
      </c>
      <c r="D877" s="24">
        <v>0</v>
      </c>
      <c r="E877" s="24">
        <v>0</v>
      </c>
      <c r="F877" s="24">
        <v>0</v>
      </c>
      <c r="G877" s="24">
        <v>0</v>
      </c>
      <c r="H877" s="24">
        <v>721.44</v>
      </c>
    </row>
    <row r="878" spans="1:8">
      <c r="A878" t="str">
        <f t="shared" si="13"/>
        <v>CE0876</v>
      </c>
      <c r="B878" t="s">
        <v>1028</v>
      </c>
      <c r="C878" s="24">
        <v>0</v>
      </c>
      <c r="D878" s="24">
        <v>0</v>
      </c>
      <c r="E878" s="24">
        <v>0</v>
      </c>
      <c r="F878" s="24">
        <v>0</v>
      </c>
      <c r="G878" s="24">
        <v>0</v>
      </c>
      <c r="H878" s="24">
        <v>31.83</v>
      </c>
    </row>
    <row r="879" spans="1:8">
      <c r="A879" t="str">
        <f t="shared" si="13"/>
        <v>CE0877</v>
      </c>
      <c r="B879" t="s">
        <v>1029</v>
      </c>
      <c r="C879" s="24">
        <v>0</v>
      </c>
      <c r="D879" s="24">
        <v>0</v>
      </c>
      <c r="E879" s="24">
        <v>0</v>
      </c>
      <c r="F879" s="24">
        <v>0</v>
      </c>
      <c r="G879" s="24">
        <v>0</v>
      </c>
      <c r="H879" s="24">
        <v>33.770000000000003</v>
      </c>
    </row>
    <row r="880" spans="1:8">
      <c r="A880" t="str">
        <f t="shared" si="13"/>
        <v>CE0878</v>
      </c>
      <c r="B880" t="s">
        <v>1030</v>
      </c>
      <c r="C880" s="24">
        <v>0</v>
      </c>
      <c r="D880" s="24">
        <v>0</v>
      </c>
      <c r="E880" s="24">
        <v>0</v>
      </c>
      <c r="F880" s="24">
        <v>0</v>
      </c>
      <c r="G880" s="24">
        <v>0</v>
      </c>
      <c r="H880" s="24">
        <v>37.69</v>
      </c>
    </row>
    <row r="881" spans="1:8">
      <c r="A881" t="str">
        <f t="shared" si="13"/>
        <v>CE0879</v>
      </c>
      <c r="B881" t="s">
        <v>1031</v>
      </c>
      <c r="C881" s="24">
        <v>0</v>
      </c>
      <c r="D881" s="24">
        <v>0</v>
      </c>
      <c r="E881" s="24">
        <v>0</v>
      </c>
      <c r="F881" s="24">
        <v>0</v>
      </c>
      <c r="G881" s="24">
        <v>0</v>
      </c>
      <c r="H881" s="24">
        <v>45.73</v>
      </c>
    </row>
    <row r="882" spans="1:8">
      <c r="A882" t="str">
        <f t="shared" si="13"/>
        <v>CE0880</v>
      </c>
      <c r="B882" t="s">
        <v>1032</v>
      </c>
      <c r="C882" s="24">
        <v>0</v>
      </c>
      <c r="D882" s="24">
        <v>0</v>
      </c>
      <c r="E882" s="24">
        <v>0</v>
      </c>
      <c r="F882" s="24">
        <v>0</v>
      </c>
      <c r="G882" s="24">
        <v>0</v>
      </c>
      <c r="H882" s="24">
        <v>50.04</v>
      </c>
    </row>
    <row r="883" spans="1:8">
      <c r="A883" t="str">
        <f t="shared" si="13"/>
        <v>CE0881</v>
      </c>
      <c r="B883" t="s">
        <v>1033</v>
      </c>
      <c r="C883" s="24">
        <v>0</v>
      </c>
      <c r="D883" s="24">
        <v>0</v>
      </c>
      <c r="E883" s="24">
        <v>0</v>
      </c>
      <c r="F883" s="24">
        <v>0</v>
      </c>
      <c r="G883" s="24">
        <v>0</v>
      </c>
      <c r="H883" s="24">
        <v>54.34</v>
      </c>
    </row>
    <row r="884" spans="1:8">
      <c r="A884" t="str">
        <f t="shared" si="13"/>
        <v>CE0882</v>
      </c>
      <c r="B884" t="s">
        <v>1034</v>
      </c>
      <c r="C884" s="24">
        <v>0</v>
      </c>
      <c r="D884" s="24">
        <v>0</v>
      </c>
      <c r="E884" s="24">
        <v>0</v>
      </c>
      <c r="F884" s="24">
        <v>0</v>
      </c>
      <c r="G884" s="24">
        <v>0</v>
      </c>
      <c r="H884" s="24">
        <v>38.15</v>
      </c>
    </row>
    <row r="885" spans="1:8">
      <c r="A885" t="str">
        <f t="shared" si="13"/>
        <v>CE0883</v>
      </c>
      <c r="B885" t="s">
        <v>1035</v>
      </c>
      <c r="C885" s="24">
        <v>0</v>
      </c>
      <c r="D885" s="24">
        <v>0</v>
      </c>
      <c r="E885" s="24">
        <v>0</v>
      </c>
      <c r="F885" s="24">
        <v>0</v>
      </c>
      <c r="G885" s="24">
        <v>0</v>
      </c>
      <c r="H885" s="24">
        <v>39.76</v>
      </c>
    </row>
    <row r="886" spans="1:8">
      <c r="A886" t="str">
        <f t="shared" si="13"/>
        <v>CE0884</v>
      </c>
      <c r="B886" t="s">
        <v>1036</v>
      </c>
      <c r="C886" s="24">
        <v>0</v>
      </c>
      <c r="D886" s="24">
        <v>0</v>
      </c>
      <c r="E886" s="24">
        <v>0</v>
      </c>
      <c r="F886" s="24">
        <v>0</v>
      </c>
      <c r="G886" s="24">
        <v>0</v>
      </c>
      <c r="H886" s="24">
        <v>43.65</v>
      </c>
    </row>
    <row r="887" spans="1:8">
      <c r="A887" t="str">
        <f t="shared" si="13"/>
        <v>CE0885</v>
      </c>
      <c r="B887" t="s">
        <v>1037</v>
      </c>
      <c r="C887" s="24">
        <v>0</v>
      </c>
      <c r="D887" s="24">
        <v>0</v>
      </c>
      <c r="E887" s="24">
        <v>0</v>
      </c>
      <c r="F887" s="24">
        <v>0</v>
      </c>
      <c r="G887" s="24">
        <v>0</v>
      </c>
      <c r="H887" s="24">
        <v>52.31</v>
      </c>
    </row>
    <row r="888" spans="1:8">
      <c r="A888" t="str">
        <f t="shared" si="13"/>
        <v>CE0886</v>
      </c>
      <c r="B888" t="s">
        <v>1038</v>
      </c>
      <c r="C888" s="24">
        <v>0</v>
      </c>
      <c r="D888" s="24">
        <v>0</v>
      </c>
      <c r="E888" s="24">
        <v>0</v>
      </c>
      <c r="F888" s="24">
        <v>0</v>
      </c>
      <c r="G888" s="24">
        <v>0</v>
      </c>
      <c r="H888" s="24">
        <v>56.62</v>
      </c>
    </row>
    <row r="889" spans="1:8">
      <c r="A889" t="str">
        <f t="shared" si="13"/>
        <v>CE0887</v>
      </c>
      <c r="B889" t="s">
        <v>1039</v>
      </c>
      <c r="C889" s="24">
        <v>0</v>
      </c>
      <c r="D889" s="24">
        <v>0</v>
      </c>
      <c r="E889" s="24">
        <v>0</v>
      </c>
      <c r="F889" s="24">
        <v>0</v>
      </c>
      <c r="G889" s="24">
        <v>0</v>
      </c>
      <c r="H889" s="24">
        <v>60.92</v>
      </c>
    </row>
    <row r="890" spans="1:8">
      <c r="A890" t="str">
        <f t="shared" si="13"/>
        <v>CE0888</v>
      </c>
      <c r="B890" t="s">
        <v>1040</v>
      </c>
      <c r="C890" s="24">
        <v>0</v>
      </c>
      <c r="D890" s="24">
        <v>0</v>
      </c>
      <c r="E890" s="24">
        <v>0</v>
      </c>
      <c r="F890" s="24">
        <v>0</v>
      </c>
      <c r="G890" s="24">
        <v>0</v>
      </c>
      <c r="H890" s="24">
        <v>44.6</v>
      </c>
    </row>
    <row r="891" spans="1:8">
      <c r="A891" t="str">
        <f t="shared" si="13"/>
        <v>CE0889</v>
      </c>
      <c r="B891" t="s">
        <v>1042</v>
      </c>
      <c r="C891" s="24">
        <v>0</v>
      </c>
      <c r="D891" s="24">
        <v>0</v>
      </c>
      <c r="E891" s="24">
        <v>0</v>
      </c>
      <c r="F891" s="24">
        <v>0</v>
      </c>
      <c r="G891" s="24">
        <v>0</v>
      </c>
      <c r="H891" s="24">
        <v>58.16</v>
      </c>
    </row>
    <row r="892" spans="1:8">
      <c r="A892" t="str">
        <f t="shared" si="13"/>
        <v>CE0890</v>
      </c>
      <c r="B892" t="s">
        <v>1043</v>
      </c>
      <c r="C892" s="24">
        <v>0</v>
      </c>
      <c r="D892" s="24">
        <v>0</v>
      </c>
      <c r="E892" s="24">
        <v>0</v>
      </c>
      <c r="F892" s="24">
        <v>0</v>
      </c>
      <c r="G892" s="24">
        <v>0</v>
      </c>
    </row>
    <row r="893" spans="1:8">
      <c r="A893" t="str">
        <f t="shared" si="13"/>
        <v>CE0891</v>
      </c>
      <c r="B893" t="s">
        <v>1044</v>
      </c>
      <c r="C893" s="24">
        <v>0</v>
      </c>
      <c r="D893" s="24">
        <v>0</v>
      </c>
      <c r="E893" s="24">
        <v>0</v>
      </c>
      <c r="F893" s="24">
        <v>0</v>
      </c>
      <c r="G893" s="24">
        <v>0</v>
      </c>
      <c r="H893" s="24">
        <v>34.630000000000003</v>
      </c>
    </row>
    <row r="894" spans="1:8">
      <c r="A894" t="str">
        <f t="shared" si="13"/>
        <v>CE0892</v>
      </c>
      <c r="B894" t="s">
        <v>1045</v>
      </c>
      <c r="C894" s="24">
        <v>0</v>
      </c>
      <c r="D894" s="24">
        <v>0</v>
      </c>
      <c r="E894" s="24">
        <v>0</v>
      </c>
      <c r="F894" s="24">
        <v>0</v>
      </c>
      <c r="G894" s="24">
        <v>0</v>
      </c>
      <c r="H894" s="24">
        <v>36.9</v>
      </c>
    </row>
    <row r="895" spans="1:8">
      <c r="A895" t="str">
        <f t="shared" si="13"/>
        <v>CE0893</v>
      </c>
      <c r="B895" t="s">
        <v>1046</v>
      </c>
      <c r="C895" s="24">
        <v>0</v>
      </c>
      <c r="D895" s="24">
        <v>0</v>
      </c>
      <c r="E895" s="24">
        <v>0</v>
      </c>
      <c r="F895" s="24">
        <v>0</v>
      </c>
      <c r="G895" s="24">
        <v>0</v>
      </c>
      <c r="H895" s="24">
        <v>40.130000000000003</v>
      </c>
    </row>
    <row r="896" spans="1:8">
      <c r="A896" t="str">
        <f t="shared" si="13"/>
        <v>CE0894</v>
      </c>
      <c r="B896" t="s">
        <v>1047</v>
      </c>
      <c r="C896" s="24">
        <v>0</v>
      </c>
      <c r="D896" s="24">
        <v>0</v>
      </c>
      <c r="E896" s="24">
        <v>0</v>
      </c>
      <c r="F896" s="24">
        <v>0</v>
      </c>
      <c r="G896" s="24">
        <v>0</v>
      </c>
      <c r="H896" s="24">
        <v>43.41</v>
      </c>
    </row>
    <row r="897" spans="1:8">
      <c r="A897" t="str">
        <f t="shared" si="13"/>
        <v>CE0895</v>
      </c>
      <c r="B897" t="s">
        <v>1048</v>
      </c>
      <c r="C897" s="24">
        <v>0</v>
      </c>
      <c r="D897" s="24">
        <v>0</v>
      </c>
      <c r="E897" s="24">
        <v>0</v>
      </c>
      <c r="F897" s="24">
        <v>0</v>
      </c>
      <c r="G897" s="24">
        <v>0</v>
      </c>
      <c r="H897" s="24">
        <v>46.65</v>
      </c>
    </row>
    <row r="898" spans="1:8">
      <c r="A898" t="str">
        <f t="shared" ref="A898:A961" si="14">"CE"&amp;TEXT(ROW(B898)-2,"0000")</f>
        <v>CE0896</v>
      </c>
      <c r="B898" t="s">
        <v>1049</v>
      </c>
      <c r="C898" s="24">
        <v>0</v>
      </c>
      <c r="D898" s="24">
        <v>0</v>
      </c>
      <c r="E898" s="24">
        <v>0</v>
      </c>
      <c r="F898" s="24">
        <v>0</v>
      </c>
      <c r="G898" s="24">
        <v>0</v>
      </c>
      <c r="H898" s="24">
        <v>49.9</v>
      </c>
    </row>
    <row r="899" spans="1:8">
      <c r="A899" t="str">
        <f t="shared" si="14"/>
        <v>CE0897</v>
      </c>
      <c r="B899" t="s">
        <v>1050</v>
      </c>
      <c r="C899" s="24">
        <v>0</v>
      </c>
      <c r="D899" s="24">
        <v>0</v>
      </c>
      <c r="E899" s="24">
        <v>0</v>
      </c>
      <c r="F899" s="24">
        <v>0</v>
      </c>
      <c r="G899" s="24">
        <v>0</v>
      </c>
      <c r="H899" s="24">
        <v>53.15</v>
      </c>
    </row>
    <row r="900" spans="1:8">
      <c r="A900" t="str">
        <f t="shared" si="14"/>
        <v>CE0898</v>
      </c>
      <c r="B900" t="s">
        <v>1051</v>
      </c>
      <c r="C900" s="24">
        <v>0</v>
      </c>
      <c r="D900" s="24">
        <v>0</v>
      </c>
      <c r="E900" s="24">
        <v>0</v>
      </c>
      <c r="F900" s="24">
        <v>0</v>
      </c>
      <c r="G900" s="24">
        <v>0</v>
      </c>
      <c r="H900" s="24">
        <v>56.39</v>
      </c>
    </row>
    <row r="901" spans="1:8">
      <c r="A901" t="str">
        <f t="shared" si="14"/>
        <v>CE0899</v>
      </c>
      <c r="B901" t="s">
        <v>1052</v>
      </c>
      <c r="C901" s="24">
        <v>0</v>
      </c>
      <c r="D901" s="24">
        <v>0</v>
      </c>
      <c r="E901" s="24">
        <v>0</v>
      </c>
      <c r="F901" s="24">
        <v>0</v>
      </c>
      <c r="G901" s="24">
        <v>0</v>
      </c>
      <c r="H901" s="24">
        <v>59.63</v>
      </c>
    </row>
    <row r="902" spans="1:8">
      <c r="A902" t="str">
        <f t="shared" si="14"/>
        <v>CE0900</v>
      </c>
      <c r="B902" t="s">
        <v>1053</v>
      </c>
      <c r="C902" s="24">
        <v>0</v>
      </c>
      <c r="D902" s="24">
        <v>0</v>
      </c>
      <c r="E902" s="24">
        <v>0</v>
      </c>
      <c r="F902" s="24">
        <v>0</v>
      </c>
      <c r="G902" s="24">
        <v>0</v>
      </c>
      <c r="H902" s="24">
        <v>66.12</v>
      </c>
    </row>
    <row r="903" spans="1:8">
      <c r="A903" t="str">
        <f t="shared" si="14"/>
        <v>CE0901</v>
      </c>
      <c r="B903" t="s">
        <v>1054</v>
      </c>
      <c r="C903" s="24">
        <v>0</v>
      </c>
      <c r="D903" s="24">
        <v>0</v>
      </c>
      <c r="E903" s="24">
        <v>0</v>
      </c>
      <c r="F903" s="24">
        <v>0</v>
      </c>
      <c r="G903" s="24">
        <v>0</v>
      </c>
      <c r="H903" s="24">
        <v>72.66</v>
      </c>
    </row>
    <row r="904" spans="1:8">
      <c r="A904" t="str">
        <f t="shared" si="14"/>
        <v>CE0902</v>
      </c>
      <c r="B904" t="s">
        <v>1055</v>
      </c>
      <c r="C904" s="24">
        <v>0</v>
      </c>
      <c r="D904" s="24">
        <v>0</v>
      </c>
      <c r="E904" s="24">
        <v>0</v>
      </c>
      <c r="F904" s="24">
        <v>0</v>
      </c>
      <c r="G904" s="24">
        <v>0</v>
      </c>
      <c r="H904" s="24">
        <v>79.14</v>
      </c>
    </row>
    <row r="905" spans="1:8">
      <c r="A905" t="str">
        <f t="shared" si="14"/>
        <v>CE0903</v>
      </c>
      <c r="B905" t="s">
        <v>1056</v>
      </c>
      <c r="C905" s="24">
        <v>0</v>
      </c>
      <c r="D905" s="24">
        <v>0</v>
      </c>
      <c r="E905" s="24">
        <v>0</v>
      </c>
      <c r="F905" s="24">
        <v>0</v>
      </c>
      <c r="G905" s="24">
        <v>0</v>
      </c>
      <c r="H905" s="24">
        <v>82.38</v>
      </c>
    </row>
    <row r="906" spans="1:8">
      <c r="A906" t="str">
        <f t="shared" si="14"/>
        <v>CE0904</v>
      </c>
      <c r="B906" t="s">
        <v>1057</v>
      </c>
      <c r="C906" s="24">
        <v>0</v>
      </c>
      <c r="D906" s="24">
        <v>0</v>
      </c>
      <c r="E906" s="24">
        <v>0</v>
      </c>
      <c r="F906" s="24">
        <v>0</v>
      </c>
      <c r="G906" s="24">
        <v>0</v>
      </c>
      <c r="H906" s="24">
        <v>92.1</v>
      </c>
    </row>
    <row r="907" spans="1:8">
      <c r="A907" t="str">
        <f t="shared" si="14"/>
        <v>CE0905</v>
      </c>
      <c r="B907" t="s">
        <v>1058</v>
      </c>
      <c r="C907" s="24">
        <v>0</v>
      </c>
      <c r="D907" s="24">
        <v>0</v>
      </c>
      <c r="E907" s="24">
        <v>0</v>
      </c>
      <c r="F907" s="24">
        <v>0</v>
      </c>
      <c r="G907" s="24">
        <v>0</v>
      </c>
      <c r="H907" s="24">
        <v>108.31</v>
      </c>
    </row>
    <row r="908" spans="1:8">
      <c r="A908" t="str">
        <f t="shared" si="14"/>
        <v>CE0906</v>
      </c>
      <c r="B908" t="s">
        <v>1059</v>
      </c>
      <c r="C908" s="24">
        <v>0</v>
      </c>
      <c r="D908" s="24">
        <v>0</v>
      </c>
      <c r="E908" s="24">
        <v>0</v>
      </c>
      <c r="F908" s="24">
        <v>0</v>
      </c>
      <c r="G908" s="24">
        <v>0</v>
      </c>
      <c r="H908" s="24">
        <v>121.4</v>
      </c>
    </row>
    <row r="909" spans="1:8">
      <c r="A909" t="str">
        <f t="shared" si="14"/>
        <v>CE0907</v>
      </c>
      <c r="B909" t="s">
        <v>1060</v>
      </c>
      <c r="C909" s="24">
        <v>0</v>
      </c>
      <c r="D909" s="24">
        <v>0</v>
      </c>
      <c r="E909" s="24">
        <v>0</v>
      </c>
      <c r="F909" s="24">
        <v>0</v>
      </c>
      <c r="G909" s="24">
        <v>0</v>
      </c>
      <c r="H909" s="24">
        <v>131.12</v>
      </c>
    </row>
    <row r="910" spans="1:8">
      <c r="A910" t="str">
        <f t="shared" si="14"/>
        <v>CE0908</v>
      </c>
      <c r="B910" t="s">
        <v>1061</v>
      </c>
      <c r="C910" s="24">
        <v>0</v>
      </c>
      <c r="D910" s="24">
        <v>0</v>
      </c>
      <c r="E910" s="24">
        <v>0</v>
      </c>
      <c r="F910" s="24">
        <v>0</v>
      </c>
      <c r="G910" s="24">
        <v>0</v>
      </c>
      <c r="H910" s="24">
        <v>144.09</v>
      </c>
    </row>
    <row r="911" spans="1:8">
      <c r="A911" t="str">
        <f t="shared" si="14"/>
        <v>CE0909</v>
      </c>
      <c r="B911" t="s">
        <v>1062</v>
      </c>
      <c r="C911" s="24">
        <v>0</v>
      </c>
      <c r="D911" s="24">
        <v>0</v>
      </c>
      <c r="E911" s="24">
        <v>0</v>
      </c>
      <c r="F911" s="24">
        <v>0</v>
      </c>
      <c r="G911" s="24">
        <v>0</v>
      </c>
      <c r="H911" s="24">
        <v>157.05000000000001</v>
      </c>
    </row>
    <row r="912" spans="1:8">
      <c r="A912" t="str">
        <f t="shared" si="14"/>
        <v>CE0910</v>
      </c>
      <c r="B912" t="s">
        <v>1063</v>
      </c>
      <c r="C912" s="24">
        <v>0</v>
      </c>
      <c r="D912" s="24">
        <v>0</v>
      </c>
      <c r="E912" s="24">
        <v>0</v>
      </c>
      <c r="F912" s="24">
        <v>0</v>
      </c>
      <c r="G912" s="24">
        <v>0</v>
      </c>
      <c r="H912" s="24">
        <v>170.02</v>
      </c>
    </row>
    <row r="913" spans="1:8">
      <c r="A913" t="str">
        <f t="shared" si="14"/>
        <v>CE0911</v>
      </c>
      <c r="B913" t="s">
        <v>1064</v>
      </c>
      <c r="C913" s="24">
        <v>0</v>
      </c>
      <c r="D913" s="24">
        <v>0</v>
      </c>
      <c r="E913" s="24">
        <v>0</v>
      </c>
      <c r="F913" s="24">
        <v>0</v>
      </c>
      <c r="G913" s="24">
        <v>0</v>
      </c>
      <c r="H913" s="24">
        <v>182.99</v>
      </c>
    </row>
    <row r="914" spans="1:8">
      <c r="A914" t="str">
        <f t="shared" si="14"/>
        <v>CE0912</v>
      </c>
      <c r="B914" t="s">
        <v>1065</v>
      </c>
      <c r="C914" s="24">
        <v>0</v>
      </c>
      <c r="D914" s="24">
        <v>0</v>
      </c>
      <c r="E914" s="24">
        <v>0</v>
      </c>
      <c r="F914" s="24">
        <v>0</v>
      </c>
      <c r="G914" s="24">
        <v>0</v>
      </c>
      <c r="H914" s="24">
        <v>195.95</v>
      </c>
    </row>
    <row r="915" spans="1:8">
      <c r="A915" t="str">
        <f t="shared" si="14"/>
        <v>CE0913</v>
      </c>
      <c r="B915" t="s">
        <v>1066</v>
      </c>
      <c r="C915" s="24">
        <v>0</v>
      </c>
      <c r="D915" s="24">
        <v>0</v>
      </c>
      <c r="E915" s="24">
        <v>0</v>
      </c>
      <c r="F915" s="24">
        <v>0</v>
      </c>
      <c r="G915" s="24">
        <v>0</v>
      </c>
      <c r="H915" s="24">
        <v>208.92</v>
      </c>
    </row>
    <row r="916" spans="1:8">
      <c r="A916" t="str">
        <f t="shared" si="14"/>
        <v>CE0914</v>
      </c>
      <c r="B916" t="s">
        <v>1067</v>
      </c>
      <c r="C916" s="24">
        <v>0</v>
      </c>
      <c r="D916" s="24">
        <v>0</v>
      </c>
      <c r="E916" s="24">
        <v>0</v>
      </c>
      <c r="F916" s="24">
        <v>0</v>
      </c>
      <c r="G916" s="24">
        <v>0</v>
      </c>
      <c r="H916" s="24">
        <v>218.63</v>
      </c>
    </row>
    <row r="917" spans="1:8">
      <c r="A917" t="str">
        <f t="shared" si="14"/>
        <v>CE0915</v>
      </c>
      <c r="B917" t="s">
        <v>1068</v>
      </c>
      <c r="C917" s="24">
        <v>0</v>
      </c>
      <c r="D917" s="24">
        <v>0</v>
      </c>
      <c r="E917" s="24">
        <v>0</v>
      </c>
      <c r="F917" s="24">
        <v>0</v>
      </c>
      <c r="G917" s="24">
        <v>0</v>
      </c>
      <c r="H917" s="24">
        <v>272.47000000000003</v>
      </c>
    </row>
    <row r="918" spans="1:8">
      <c r="A918" t="str">
        <f t="shared" si="14"/>
        <v>CE0916</v>
      </c>
      <c r="B918" t="s">
        <v>1069</v>
      </c>
      <c r="C918" s="24">
        <v>0</v>
      </c>
      <c r="D918" s="24">
        <v>0</v>
      </c>
      <c r="E918" s="24">
        <v>0</v>
      </c>
      <c r="F918" s="24">
        <v>0</v>
      </c>
      <c r="G918" s="24">
        <v>0</v>
      </c>
    </row>
    <row r="919" spans="1:8">
      <c r="A919" t="str">
        <f t="shared" si="14"/>
        <v>CE0917</v>
      </c>
      <c r="B919" t="s">
        <v>1070</v>
      </c>
      <c r="C919" s="24">
        <v>0</v>
      </c>
      <c r="D919" s="24">
        <v>0</v>
      </c>
      <c r="E919" s="24">
        <v>0</v>
      </c>
      <c r="F919" s="24">
        <v>0</v>
      </c>
      <c r="G919" s="24">
        <v>0</v>
      </c>
      <c r="H919" s="24">
        <v>16.010000000000002</v>
      </c>
    </row>
    <row r="920" spans="1:8">
      <c r="A920" t="str">
        <f t="shared" si="14"/>
        <v>CE0918</v>
      </c>
      <c r="B920" t="s">
        <v>1071</v>
      </c>
      <c r="C920" s="24">
        <v>0</v>
      </c>
      <c r="D920" s="24">
        <v>0</v>
      </c>
      <c r="E920" s="24">
        <v>0</v>
      </c>
      <c r="F920" s="24">
        <v>0</v>
      </c>
      <c r="G920" s="24">
        <v>0</v>
      </c>
      <c r="H920" s="24">
        <v>17.28</v>
      </c>
    </row>
    <row r="921" spans="1:8">
      <c r="A921" t="str">
        <f t="shared" si="14"/>
        <v>CE0919</v>
      </c>
      <c r="B921" t="s">
        <v>1072</v>
      </c>
      <c r="C921" s="24">
        <v>0</v>
      </c>
      <c r="D921" s="24">
        <v>0</v>
      </c>
      <c r="E921" s="24">
        <v>0</v>
      </c>
      <c r="F921" s="24">
        <v>0</v>
      </c>
      <c r="G921" s="24">
        <v>0</v>
      </c>
      <c r="H921" s="24">
        <v>20.39</v>
      </c>
    </row>
    <row r="922" spans="1:8">
      <c r="A922" t="str">
        <f t="shared" si="14"/>
        <v>CE0920</v>
      </c>
      <c r="B922" t="s">
        <v>1073</v>
      </c>
      <c r="C922" s="24">
        <v>0</v>
      </c>
      <c r="D922" s="24">
        <v>0</v>
      </c>
      <c r="E922" s="24">
        <v>0</v>
      </c>
      <c r="F922" s="24">
        <v>0</v>
      </c>
      <c r="G922" s="24">
        <v>0</v>
      </c>
      <c r="H922" s="24">
        <v>23.97</v>
      </c>
    </row>
    <row r="923" spans="1:8">
      <c r="A923" t="str">
        <f t="shared" si="14"/>
        <v>CE0921</v>
      </c>
      <c r="B923" t="s">
        <v>1074</v>
      </c>
      <c r="C923" s="24">
        <v>0</v>
      </c>
      <c r="D923" s="24">
        <v>0</v>
      </c>
      <c r="E923" s="24">
        <v>0</v>
      </c>
      <c r="F923" s="24">
        <v>0</v>
      </c>
      <c r="G923" s="24">
        <v>0</v>
      </c>
      <c r="H923" s="24">
        <v>27.56</v>
      </c>
    </row>
    <row r="924" spans="1:8">
      <c r="A924" t="str">
        <f t="shared" si="14"/>
        <v>CE0922</v>
      </c>
      <c r="B924" t="s">
        <v>1075</v>
      </c>
      <c r="C924" s="24">
        <v>0</v>
      </c>
      <c r="D924" s="24">
        <v>0</v>
      </c>
      <c r="E924" s="24">
        <v>0</v>
      </c>
      <c r="F924" s="24">
        <v>0</v>
      </c>
      <c r="G924" s="24">
        <v>0</v>
      </c>
      <c r="H924" s="24">
        <v>31.85</v>
      </c>
    </row>
    <row r="925" spans="1:8">
      <c r="A925" t="str">
        <f t="shared" si="14"/>
        <v>CE0923</v>
      </c>
      <c r="B925" t="s">
        <v>1076</v>
      </c>
      <c r="C925" s="24">
        <v>0</v>
      </c>
      <c r="D925" s="24">
        <v>0</v>
      </c>
      <c r="E925" s="24">
        <v>0</v>
      </c>
      <c r="F925" s="24">
        <v>0</v>
      </c>
      <c r="G925" s="24">
        <v>0</v>
      </c>
      <c r="H925" s="24">
        <v>35.35</v>
      </c>
    </row>
    <row r="926" spans="1:8">
      <c r="A926" t="str">
        <f t="shared" si="14"/>
        <v>CE0924</v>
      </c>
      <c r="B926" t="s">
        <v>1077</v>
      </c>
      <c r="C926" s="24">
        <v>0</v>
      </c>
      <c r="D926" s="24">
        <v>0</v>
      </c>
      <c r="E926" s="24">
        <v>0</v>
      </c>
      <c r="F926" s="24">
        <v>0</v>
      </c>
      <c r="G926" s="24">
        <v>0</v>
      </c>
      <c r="H926" s="24">
        <v>33.47</v>
      </c>
    </row>
    <row r="927" spans="1:8">
      <c r="A927" t="str">
        <f t="shared" si="14"/>
        <v>CE0925</v>
      </c>
      <c r="B927" t="s">
        <v>1078</v>
      </c>
      <c r="C927" s="24">
        <v>0</v>
      </c>
      <c r="D927" s="24">
        <v>0</v>
      </c>
      <c r="E927" s="24">
        <v>0</v>
      </c>
      <c r="F927" s="24">
        <v>0</v>
      </c>
      <c r="G927" s="24">
        <v>0</v>
      </c>
      <c r="H927" s="24">
        <v>36.630000000000003</v>
      </c>
    </row>
    <row r="928" spans="1:8">
      <c r="A928" t="str">
        <f t="shared" si="14"/>
        <v>CE0926</v>
      </c>
      <c r="B928" t="s">
        <v>1079</v>
      </c>
      <c r="C928" s="24">
        <v>0</v>
      </c>
      <c r="D928" s="24">
        <v>0</v>
      </c>
      <c r="E928" s="24">
        <v>0</v>
      </c>
      <c r="F928" s="24">
        <v>0</v>
      </c>
      <c r="G928" s="24">
        <v>0</v>
      </c>
      <c r="H928" s="24">
        <v>42.95</v>
      </c>
    </row>
    <row r="929" spans="1:8">
      <c r="A929" t="str">
        <f t="shared" si="14"/>
        <v>CE0927</v>
      </c>
      <c r="B929" t="s">
        <v>1080</v>
      </c>
      <c r="C929" s="24">
        <v>0</v>
      </c>
      <c r="D929" s="24">
        <v>0</v>
      </c>
      <c r="E929" s="24">
        <v>0</v>
      </c>
      <c r="F929" s="24">
        <v>0</v>
      </c>
      <c r="G929" s="24">
        <v>0</v>
      </c>
      <c r="H929" s="24">
        <v>49.27</v>
      </c>
    </row>
    <row r="930" spans="1:8">
      <c r="A930" t="str">
        <f t="shared" si="14"/>
        <v>CE0928</v>
      </c>
      <c r="B930" t="s">
        <v>1081</v>
      </c>
      <c r="C930" s="24">
        <v>0</v>
      </c>
      <c r="D930" s="24">
        <v>0</v>
      </c>
      <c r="E930" s="24">
        <v>0</v>
      </c>
      <c r="F930" s="24">
        <v>0</v>
      </c>
      <c r="G930" s="24">
        <v>0</v>
      </c>
      <c r="H930" s="24">
        <v>55.6</v>
      </c>
    </row>
    <row r="931" spans="1:8">
      <c r="A931" t="str">
        <f t="shared" si="14"/>
        <v>CE0929</v>
      </c>
      <c r="B931" t="s">
        <v>1082</v>
      </c>
      <c r="C931" s="24">
        <v>0</v>
      </c>
      <c r="D931" s="24">
        <v>0</v>
      </c>
      <c r="E931" s="24">
        <v>0</v>
      </c>
      <c r="F931" s="24">
        <v>0</v>
      </c>
      <c r="G931" s="24">
        <v>0</v>
      </c>
      <c r="H931" s="24">
        <v>58.76</v>
      </c>
    </row>
    <row r="932" spans="1:8">
      <c r="A932" t="str">
        <f t="shared" si="14"/>
        <v>CE0930</v>
      </c>
      <c r="B932" t="s">
        <v>1083</v>
      </c>
      <c r="C932" s="24">
        <v>0</v>
      </c>
      <c r="D932" s="24">
        <v>0</v>
      </c>
      <c r="E932" s="24">
        <v>0</v>
      </c>
      <c r="F932" s="24">
        <v>0</v>
      </c>
      <c r="G932" s="24">
        <v>0</v>
      </c>
      <c r="H932" s="24">
        <v>67.31</v>
      </c>
    </row>
    <row r="933" spans="1:8">
      <c r="A933" t="str">
        <f t="shared" si="14"/>
        <v>CE0931</v>
      </c>
      <c r="B933" t="s">
        <v>1084</v>
      </c>
      <c r="C933" s="24">
        <v>0</v>
      </c>
      <c r="D933" s="24">
        <v>0</v>
      </c>
      <c r="E933" s="24">
        <v>0</v>
      </c>
      <c r="F933" s="24">
        <v>0</v>
      </c>
      <c r="G933" s="24">
        <v>0</v>
      </c>
      <c r="H933" s="24">
        <v>79.930000000000007</v>
      </c>
    </row>
    <row r="934" spans="1:8">
      <c r="A934" t="str">
        <f t="shared" si="14"/>
        <v>CE0932</v>
      </c>
      <c r="B934" t="s">
        <v>1085</v>
      </c>
      <c r="C934" s="24">
        <v>0</v>
      </c>
      <c r="D934" s="24">
        <v>0</v>
      </c>
      <c r="E934" s="24">
        <v>0</v>
      </c>
      <c r="F934" s="24">
        <v>0</v>
      </c>
      <c r="G934" s="24">
        <v>0</v>
      </c>
      <c r="H934" s="24">
        <v>90.04</v>
      </c>
    </row>
    <row r="935" spans="1:8">
      <c r="A935" t="str">
        <f t="shared" si="14"/>
        <v>CE0933</v>
      </c>
      <c r="B935" t="s">
        <v>1086</v>
      </c>
      <c r="C935" s="24">
        <v>0</v>
      </c>
      <c r="D935" s="24">
        <v>0</v>
      </c>
      <c r="E935" s="24">
        <v>0</v>
      </c>
      <c r="F935" s="24">
        <v>0</v>
      </c>
      <c r="G935" s="24">
        <v>0</v>
      </c>
      <c r="H935" s="24">
        <v>97.59</v>
      </c>
    </row>
    <row r="936" spans="1:8">
      <c r="A936" t="str">
        <f t="shared" si="14"/>
        <v>CE0934</v>
      </c>
      <c r="B936" t="s">
        <v>1087</v>
      </c>
      <c r="C936" s="24">
        <v>0</v>
      </c>
      <c r="D936" s="24">
        <v>0</v>
      </c>
      <c r="E936" s="24">
        <v>0</v>
      </c>
      <c r="F936" s="24">
        <v>0</v>
      </c>
      <c r="G936" s="24">
        <v>0</v>
      </c>
      <c r="H936" s="24">
        <v>107.68</v>
      </c>
    </row>
    <row r="937" spans="1:8">
      <c r="A937" t="str">
        <f t="shared" si="14"/>
        <v>CE0935</v>
      </c>
      <c r="B937" t="s">
        <v>1088</v>
      </c>
      <c r="C937" s="24">
        <v>0</v>
      </c>
      <c r="D937" s="24">
        <v>0</v>
      </c>
      <c r="E937" s="24">
        <v>0</v>
      </c>
      <c r="F937" s="24">
        <v>0</v>
      </c>
      <c r="G937" s="24">
        <v>0</v>
      </c>
      <c r="H937" s="24">
        <v>117.75</v>
      </c>
    </row>
    <row r="938" spans="1:8">
      <c r="A938" t="str">
        <f t="shared" si="14"/>
        <v>CE0936</v>
      </c>
      <c r="B938" t="s">
        <v>1089</v>
      </c>
      <c r="C938" s="24">
        <v>0</v>
      </c>
      <c r="D938" s="24">
        <v>0</v>
      </c>
      <c r="E938" s="24">
        <v>0</v>
      </c>
      <c r="F938" s="24">
        <v>0</v>
      </c>
      <c r="G938" s="24">
        <v>0</v>
      </c>
      <c r="H938" s="24">
        <v>127.82</v>
      </c>
    </row>
    <row r="939" spans="1:8">
      <c r="A939" t="str">
        <f t="shared" si="14"/>
        <v>CE0937</v>
      </c>
      <c r="B939" t="s">
        <v>1090</v>
      </c>
      <c r="C939" s="24">
        <v>0</v>
      </c>
      <c r="D939" s="24">
        <v>0</v>
      </c>
      <c r="E939" s="24">
        <v>0</v>
      </c>
      <c r="F939" s="24">
        <v>0</v>
      </c>
      <c r="G939" s="24">
        <v>0</v>
      </c>
      <c r="H939" s="24">
        <v>137.88</v>
      </c>
    </row>
    <row r="940" spans="1:8">
      <c r="A940" t="str">
        <f t="shared" si="14"/>
        <v>CE0938</v>
      </c>
      <c r="B940" t="s">
        <v>1091</v>
      </c>
      <c r="C940" s="24">
        <v>0</v>
      </c>
      <c r="D940" s="24">
        <v>0</v>
      </c>
      <c r="E940" s="24">
        <v>0</v>
      </c>
      <c r="F940" s="24">
        <v>0</v>
      </c>
      <c r="G940" s="24">
        <v>0</v>
      </c>
      <c r="H940" s="24">
        <v>147.94999999999999</v>
      </c>
    </row>
    <row r="941" spans="1:8">
      <c r="A941" t="str">
        <f t="shared" si="14"/>
        <v>CE0939</v>
      </c>
      <c r="B941" t="s">
        <v>1092</v>
      </c>
      <c r="C941" s="24">
        <v>0</v>
      </c>
      <c r="D941" s="24">
        <v>0</v>
      </c>
      <c r="E941" s="24">
        <v>0</v>
      </c>
      <c r="F941" s="24">
        <v>0</v>
      </c>
      <c r="G941" s="24">
        <v>0</v>
      </c>
      <c r="H941" s="24">
        <v>158.02000000000001</v>
      </c>
    </row>
    <row r="942" spans="1:8">
      <c r="A942" t="str">
        <f t="shared" si="14"/>
        <v>CE0940</v>
      </c>
      <c r="B942" t="s">
        <v>1093</v>
      </c>
      <c r="C942" s="24">
        <v>0</v>
      </c>
      <c r="D942" s="24">
        <v>0</v>
      </c>
      <c r="E942" s="24">
        <v>0</v>
      </c>
      <c r="F942" s="24">
        <v>0</v>
      </c>
      <c r="G942" s="24">
        <v>0</v>
      </c>
      <c r="H942" s="24">
        <v>165.72</v>
      </c>
    </row>
    <row r="943" spans="1:8">
      <c r="A943" t="str">
        <f t="shared" si="14"/>
        <v>CE0941</v>
      </c>
      <c r="B943" t="s">
        <v>1094</v>
      </c>
      <c r="C943" s="24">
        <v>0</v>
      </c>
      <c r="D943" s="24">
        <v>0</v>
      </c>
      <c r="E943" s="24">
        <v>0</v>
      </c>
      <c r="F943" s="24">
        <v>0</v>
      </c>
      <c r="G943" s="24">
        <v>0</v>
      </c>
      <c r="H943" s="24">
        <v>175.36</v>
      </c>
    </row>
    <row r="944" spans="1:8">
      <c r="A944" t="str">
        <f t="shared" si="14"/>
        <v>CE0942</v>
      </c>
      <c r="B944" t="s">
        <v>1095</v>
      </c>
      <c r="C944" s="24">
        <v>0</v>
      </c>
      <c r="D944" s="24">
        <v>0</v>
      </c>
      <c r="E944" s="24">
        <v>0</v>
      </c>
      <c r="F944" s="24">
        <v>0</v>
      </c>
      <c r="G944" s="24">
        <v>0</v>
      </c>
    </row>
    <row r="945" spans="1:8">
      <c r="A945" t="str">
        <f t="shared" si="14"/>
        <v>CE0943</v>
      </c>
      <c r="B945" t="s">
        <v>1096</v>
      </c>
      <c r="C945" s="24">
        <v>0</v>
      </c>
      <c r="D945" s="24">
        <v>0</v>
      </c>
      <c r="E945" s="24">
        <v>0</v>
      </c>
      <c r="F945" s="24">
        <v>0</v>
      </c>
      <c r="G945" s="24">
        <v>0</v>
      </c>
      <c r="H945" s="24">
        <v>5.14</v>
      </c>
    </row>
    <row r="946" spans="1:8">
      <c r="A946" t="str">
        <f t="shared" si="14"/>
        <v>CE0944</v>
      </c>
      <c r="B946" t="s">
        <v>1097</v>
      </c>
      <c r="C946" s="24">
        <v>0</v>
      </c>
      <c r="D946" s="24">
        <v>0</v>
      </c>
      <c r="E946" s="24">
        <v>0</v>
      </c>
      <c r="F946" s="24">
        <v>0</v>
      </c>
      <c r="G946" s="24">
        <v>0</v>
      </c>
      <c r="H946" s="24">
        <v>5.86</v>
      </c>
    </row>
    <row r="947" spans="1:8">
      <c r="A947" t="str">
        <f t="shared" si="14"/>
        <v>CE0945</v>
      </c>
      <c r="B947" t="s">
        <v>1098</v>
      </c>
      <c r="C947" s="24">
        <v>0</v>
      </c>
      <c r="D947" s="24">
        <v>0</v>
      </c>
      <c r="E947" s="24">
        <v>0</v>
      </c>
      <c r="F947" s="24">
        <v>0</v>
      </c>
      <c r="G947" s="24">
        <v>0</v>
      </c>
      <c r="H947" s="24">
        <v>6.37</v>
      </c>
    </row>
    <row r="948" spans="1:8">
      <c r="A948" t="str">
        <f t="shared" si="14"/>
        <v>CE0946</v>
      </c>
      <c r="B948" t="s">
        <v>1099</v>
      </c>
      <c r="C948" s="24">
        <v>0</v>
      </c>
      <c r="D948" s="24">
        <v>0</v>
      </c>
      <c r="E948" s="24">
        <v>0</v>
      </c>
      <c r="F948" s="24">
        <v>0</v>
      </c>
      <c r="G948" s="24">
        <v>0</v>
      </c>
      <c r="H948" s="24">
        <v>6.95</v>
      </c>
    </row>
    <row r="949" spans="1:8">
      <c r="A949" t="str">
        <f t="shared" si="14"/>
        <v>CE0947</v>
      </c>
      <c r="B949" t="s">
        <v>1100</v>
      </c>
      <c r="C949" s="24">
        <v>0</v>
      </c>
      <c r="D949" s="24">
        <v>0</v>
      </c>
      <c r="E949" s="24">
        <v>0</v>
      </c>
      <c r="F949" s="24">
        <v>0</v>
      </c>
      <c r="G949" s="24">
        <v>0</v>
      </c>
      <c r="H949" s="24">
        <v>8.25</v>
      </c>
    </row>
    <row r="950" spans="1:8">
      <c r="A950" t="str">
        <f t="shared" si="14"/>
        <v>CE0948</v>
      </c>
      <c r="B950" t="s">
        <v>1101</v>
      </c>
      <c r="C950" s="24">
        <v>0</v>
      </c>
      <c r="D950" s="24">
        <v>0</v>
      </c>
      <c r="E950" s="24">
        <v>0</v>
      </c>
      <c r="F950" s="24">
        <v>0</v>
      </c>
      <c r="G950" s="24">
        <v>0</v>
      </c>
      <c r="H950" s="24">
        <v>9.6300000000000008</v>
      </c>
    </row>
    <row r="951" spans="1:8">
      <c r="A951" t="str">
        <f t="shared" si="14"/>
        <v>CE0949</v>
      </c>
      <c r="B951" t="s">
        <v>1102</v>
      </c>
      <c r="C951" s="24">
        <v>0</v>
      </c>
      <c r="D951" s="24">
        <v>0</v>
      </c>
      <c r="E951" s="24">
        <v>0</v>
      </c>
      <c r="F951" s="24">
        <v>0</v>
      </c>
      <c r="G951" s="24">
        <v>0</v>
      </c>
      <c r="H951" s="24">
        <v>10.93</v>
      </c>
    </row>
    <row r="952" spans="1:8">
      <c r="A952" t="str">
        <f t="shared" si="14"/>
        <v>CE0950</v>
      </c>
      <c r="B952" t="s">
        <v>1103</v>
      </c>
      <c r="C952" s="24">
        <v>0</v>
      </c>
      <c r="D952" s="24">
        <v>0</v>
      </c>
      <c r="E952" s="24">
        <v>0</v>
      </c>
      <c r="F952" s="24">
        <v>0</v>
      </c>
      <c r="G952" s="24">
        <v>0</v>
      </c>
      <c r="H952" s="24">
        <v>12.05</v>
      </c>
    </row>
    <row r="953" spans="1:8">
      <c r="A953" t="str">
        <f t="shared" si="14"/>
        <v>CE0951</v>
      </c>
      <c r="B953" t="s">
        <v>1104</v>
      </c>
      <c r="C953" s="24">
        <v>0</v>
      </c>
      <c r="D953" s="24">
        <v>0</v>
      </c>
      <c r="E953" s="24">
        <v>0</v>
      </c>
      <c r="F953" s="24">
        <v>0</v>
      </c>
      <c r="G953" s="24">
        <v>0</v>
      </c>
      <c r="H953" s="24">
        <v>14.4</v>
      </c>
    </row>
    <row r="954" spans="1:8">
      <c r="A954" t="str">
        <f t="shared" si="14"/>
        <v>CE0952</v>
      </c>
      <c r="B954" t="s">
        <v>1105</v>
      </c>
      <c r="C954" s="24">
        <v>0</v>
      </c>
      <c r="D954" s="24">
        <v>0</v>
      </c>
      <c r="E954" s="24">
        <v>0</v>
      </c>
      <c r="F954" s="24">
        <v>0</v>
      </c>
      <c r="G954" s="24">
        <v>0</v>
      </c>
      <c r="H954" s="24">
        <v>16.36</v>
      </c>
    </row>
    <row r="955" spans="1:8">
      <c r="A955" t="str">
        <f t="shared" si="14"/>
        <v>CE0953</v>
      </c>
      <c r="B955" t="s">
        <v>1106</v>
      </c>
      <c r="C955" s="24">
        <v>0</v>
      </c>
      <c r="D955" s="24">
        <v>0</v>
      </c>
      <c r="E955" s="24">
        <v>0</v>
      </c>
      <c r="F955" s="24">
        <v>0</v>
      </c>
      <c r="G955" s="24">
        <v>0</v>
      </c>
      <c r="H955" s="24">
        <v>25.85</v>
      </c>
    </row>
    <row r="956" spans="1:8">
      <c r="A956" t="str">
        <f t="shared" si="14"/>
        <v>CE0954</v>
      </c>
      <c r="B956" t="s">
        <v>1107</v>
      </c>
      <c r="C956" s="24">
        <v>0</v>
      </c>
      <c r="D956" s="24">
        <v>0</v>
      </c>
      <c r="E956" s="24">
        <v>0</v>
      </c>
      <c r="F956" s="24">
        <v>0</v>
      </c>
      <c r="G956" s="24">
        <v>0</v>
      </c>
    </row>
    <row r="957" spans="1:8">
      <c r="A957" t="str">
        <f t="shared" si="14"/>
        <v>CE0955</v>
      </c>
      <c r="B957" t="s">
        <v>1108</v>
      </c>
      <c r="C957" s="24">
        <v>0</v>
      </c>
      <c r="D957" s="24">
        <v>0</v>
      </c>
      <c r="E957" s="24">
        <v>0</v>
      </c>
      <c r="F957" s="24">
        <v>0</v>
      </c>
      <c r="G957" s="24">
        <v>0</v>
      </c>
      <c r="H957" s="24">
        <v>5.14</v>
      </c>
    </row>
    <row r="958" spans="1:8">
      <c r="A958" t="str">
        <f t="shared" si="14"/>
        <v>CE0956</v>
      </c>
      <c r="B958" t="s">
        <v>1109</v>
      </c>
      <c r="C958" s="24">
        <v>0</v>
      </c>
      <c r="D958" s="24">
        <v>0</v>
      </c>
      <c r="E958" s="24">
        <v>0</v>
      </c>
      <c r="F958" s="24">
        <v>0</v>
      </c>
      <c r="G958" s="24">
        <v>0</v>
      </c>
      <c r="H958" s="24">
        <v>5.86</v>
      </c>
    </row>
    <row r="959" spans="1:8">
      <c r="A959" t="str">
        <f t="shared" si="14"/>
        <v>CE0957</v>
      </c>
      <c r="B959" t="s">
        <v>1110</v>
      </c>
      <c r="C959" s="24">
        <v>0</v>
      </c>
      <c r="D959" s="24">
        <v>0</v>
      </c>
      <c r="E959" s="24">
        <v>0</v>
      </c>
      <c r="F959" s="24">
        <v>0</v>
      </c>
      <c r="G959" s="24">
        <v>0</v>
      </c>
      <c r="H959" s="24">
        <v>6.37</v>
      </c>
    </row>
    <row r="960" spans="1:8">
      <c r="A960" t="str">
        <f t="shared" si="14"/>
        <v>CE0958</v>
      </c>
      <c r="B960" t="s">
        <v>1111</v>
      </c>
      <c r="C960" s="24">
        <v>0</v>
      </c>
      <c r="D960" s="24">
        <v>0</v>
      </c>
      <c r="E960" s="24">
        <v>0</v>
      </c>
      <c r="F960" s="24">
        <v>0</v>
      </c>
      <c r="G960" s="24">
        <v>0</v>
      </c>
      <c r="H960" s="24">
        <v>6.95</v>
      </c>
    </row>
    <row r="961" spans="1:8">
      <c r="A961" t="str">
        <f t="shared" si="14"/>
        <v>CE0959</v>
      </c>
      <c r="B961" t="s">
        <v>1112</v>
      </c>
      <c r="C961" s="24">
        <v>0</v>
      </c>
      <c r="D961" s="24">
        <v>0</v>
      </c>
      <c r="E961" s="24">
        <v>0</v>
      </c>
      <c r="F961" s="24">
        <v>0</v>
      </c>
      <c r="G961" s="24">
        <v>0</v>
      </c>
      <c r="H961" s="24">
        <v>8.25</v>
      </c>
    </row>
    <row r="962" spans="1:8">
      <c r="A962" t="str">
        <f t="shared" ref="A962:A1025" si="15">"CE"&amp;TEXT(ROW(B962)-2,"0000")</f>
        <v>CE0960</v>
      </c>
      <c r="B962" t="s">
        <v>1113</v>
      </c>
      <c r="C962" s="24">
        <v>0</v>
      </c>
      <c r="D962" s="24">
        <v>0</v>
      </c>
      <c r="E962" s="24">
        <v>0</v>
      </c>
      <c r="F962" s="24">
        <v>0</v>
      </c>
      <c r="G962" s="24">
        <v>0</v>
      </c>
      <c r="H962" s="24">
        <v>9.6300000000000008</v>
      </c>
    </row>
    <row r="963" spans="1:8">
      <c r="A963" t="str">
        <f t="shared" si="15"/>
        <v>CE0961</v>
      </c>
      <c r="B963" t="s">
        <v>1114</v>
      </c>
      <c r="C963" s="24">
        <v>0</v>
      </c>
      <c r="D963" s="24">
        <v>0</v>
      </c>
      <c r="E963" s="24">
        <v>0</v>
      </c>
      <c r="F963" s="24">
        <v>0</v>
      </c>
      <c r="G963" s="24">
        <v>0</v>
      </c>
      <c r="H963" s="24">
        <v>10.93</v>
      </c>
    </row>
    <row r="964" spans="1:8">
      <c r="A964" t="str">
        <f t="shared" si="15"/>
        <v>CE0962</v>
      </c>
      <c r="B964" t="s">
        <v>1115</v>
      </c>
      <c r="C964" s="24">
        <v>0</v>
      </c>
      <c r="D964" s="24">
        <v>0</v>
      </c>
      <c r="E964" s="24">
        <v>0</v>
      </c>
      <c r="F964" s="24">
        <v>0</v>
      </c>
      <c r="G964" s="24">
        <v>0</v>
      </c>
      <c r="H964" s="24">
        <v>12.05</v>
      </c>
    </row>
    <row r="965" spans="1:8">
      <c r="A965" t="str">
        <f t="shared" si="15"/>
        <v>CE0963</v>
      </c>
      <c r="B965" t="s">
        <v>1116</v>
      </c>
      <c r="C965" s="24">
        <v>0</v>
      </c>
      <c r="D965" s="24">
        <v>0</v>
      </c>
      <c r="E965" s="24">
        <v>0</v>
      </c>
      <c r="F965" s="24">
        <v>0</v>
      </c>
      <c r="G965" s="24">
        <v>0</v>
      </c>
      <c r="H965" s="24">
        <v>14.52</v>
      </c>
    </row>
    <row r="966" spans="1:8">
      <c r="A966" t="str">
        <f t="shared" si="15"/>
        <v>CE0964</v>
      </c>
      <c r="B966" t="s">
        <v>1117</v>
      </c>
      <c r="C966" s="24">
        <v>0</v>
      </c>
      <c r="D966" s="24">
        <v>0</v>
      </c>
      <c r="E966" s="24">
        <v>0</v>
      </c>
      <c r="F966" s="24">
        <v>0</v>
      </c>
      <c r="G966" s="24">
        <v>0</v>
      </c>
    </row>
    <row r="967" spans="1:8">
      <c r="A967" t="str">
        <f t="shared" si="15"/>
        <v>CE0965</v>
      </c>
      <c r="B967" t="s">
        <v>1118</v>
      </c>
      <c r="C967" s="24">
        <v>0</v>
      </c>
      <c r="D967" s="24">
        <v>0</v>
      </c>
      <c r="E967" s="24">
        <v>0</v>
      </c>
      <c r="F967" s="24">
        <v>0</v>
      </c>
      <c r="G967" s="24">
        <v>0</v>
      </c>
      <c r="H967" s="24">
        <v>5.14</v>
      </c>
    </row>
    <row r="968" spans="1:8">
      <c r="A968" t="str">
        <f t="shared" si="15"/>
        <v>CE0966</v>
      </c>
      <c r="B968" t="s">
        <v>1119</v>
      </c>
      <c r="C968" s="24">
        <v>0</v>
      </c>
      <c r="D968" s="24">
        <v>0</v>
      </c>
      <c r="E968" s="24">
        <v>0</v>
      </c>
      <c r="F968" s="24">
        <v>0</v>
      </c>
      <c r="G968" s="24">
        <v>0</v>
      </c>
      <c r="H968" s="24">
        <v>5.86</v>
      </c>
    </row>
    <row r="969" spans="1:8">
      <c r="A969" t="str">
        <f t="shared" si="15"/>
        <v>CE0967</v>
      </c>
      <c r="B969" t="s">
        <v>1120</v>
      </c>
      <c r="C969" s="24">
        <v>0</v>
      </c>
      <c r="D969" s="24">
        <v>0</v>
      </c>
      <c r="E969" s="24">
        <v>0</v>
      </c>
      <c r="F969" s="24">
        <v>0</v>
      </c>
      <c r="G969" s="24">
        <v>0</v>
      </c>
      <c r="H969" s="24">
        <v>6.37</v>
      </c>
    </row>
    <row r="970" spans="1:8">
      <c r="A970" t="str">
        <f t="shared" si="15"/>
        <v>CE0968</v>
      </c>
      <c r="B970" t="s">
        <v>1121</v>
      </c>
      <c r="C970" s="24">
        <v>0</v>
      </c>
      <c r="D970" s="24">
        <v>0</v>
      </c>
      <c r="E970" s="24">
        <v>0</v>
      </c>
      <c r="F970" s="24">
        <v>0</v>
      </c>
      <c r="G970" s="24">
        <v>0</v>
      </c>
      <c r="H970" s="24">
        <v>6.95</v>
      </c>
    </row>
    <row r="971" spans="1:8">
      <c r="A971" t="str">
        <f t="shared" si="15"/>
        <v>CE0969</v>
      </c>
      <c r="B971" t="s">
        <v>1122</v>
      </c>
      <c r="C971" s="24">
        <v>0</v>
      </c>
      <c r="D971" s="24">
        <v>0</v>
      </c>
      <c r="E971" s="24">
        <v>0</v>
      </c>
      <c r="F971" s="24">
        <v>0</v>
      </c>
      <c r="G971" s="24">
        <v>0</v>
      </c>
      <c r="H971" s="24">
        <v>8.25</v>
      </c>
    </row>
    <row r="972" spans="1:8">
      <c r="A972" t="str">
        <f t="shared" si="15"/>
        <v>CE0970</v>
      </c>
      <c r="B972" t="s">
        <v>1123</v>
      </c>
      <c r="C972" s="24">
        <v>0</v>
      </c>
      <c r="D972" s="24">
        <v>0</v>
      </c>
      <c r="E972" s="24">
        <v>0</v>
      </c>
      <c r="F972" s="24">
        <v>0</v>
      </c>
      <c r="G972" s="24">
        <v>0</v>
      </c>
      <c r="H972" s="24">
        <v>9.6300000000000008</v>
      </c>
    </row>
    <row r="973" spans="1:8">
      <c r="A973" t="str">
        <f t="shared" si="15"/>
        <v>CE0971</v>
      </c>
      <c r="B973" t="s">
        <v>1124</v>
      </c>
      <c r="C973" s="24">
        <v>0</v>
      </c>
      <c r="D973" s="24">
        <v>0</v>
      </c>
      <c r="E973" s="24">
        <v>0</v>
      </c>
      <c r="F973" s="24">
        <v>0</v>
      </c>
      <c r="G973" s="24">
        <v>0</v>
      </c>
      <c r="H973" s="24">
        <v>10.93</v>
      </c>
    </row>
    <row r="974" spans="1:8">
      <c r="A974" t="str">
        <f t="shared" si="15"/>
        <v>CE0972</v>
      </c>
      <c r="B974" t="s">
        <v>1125</v>
      </c>
      <c r="C974" s="24">
        <v>0</v>
      </c>
      <c r="D974" s="24">
        <v>0</v>
      </c>
      <c r="E974" s="24">
        <v>0</v>
      </c>
      <c r="F974" s="24">
        <v>0</v>
      </c>
      <c r="G974" s="24">
        <v>0</v>
      </c>
      <c r="H974" s="24">
        <v>12.05</v>
      </c>
    </row>
    <row r="975" spans="1:8">
      <c r="A975" t="str">
        <f t="shared" si="15"/>
        <v>CE0973</v>
      </c>
      <c r="B975" t="s">
        <v>1126</v>
      </c>
      <c r="C975" s="24">
        <v>0</v>
      </c>
      <c r="D975" s="24">
        <v>0</v>
      </c>
      <c r="E975" s="24">
        <v>0</v>
      </c>
      <c r="F975" s="24">
        <v>0</v>
      </c>
      <c r="G975" s="24">
        <v>0</v>
      </c>
      <c r="H975" s="24">
        <v>26.38</v>
      </c>
    </row>
    <row r="976" spans="1:8">
      <c r="A976" t="str">
        <f t="shared" si="15"/>
        <v>CE0974</v>
      </c>
      <c r="B976" t="s">
        <v>1127</v>
      </c>
      <c r="C976" s="24">
        <v>0</v>
      </c>
      <c r="D976" s="24">
        <v>0</v>
      </c>
      <c r="E976" s="24">
        <v>0</v>
      </c>
      <c r="F976" s="24">
        <v>0</v>
      </c>
      <c r="G976" s="24">
        <v>0</v>
      </c>
    </row>
    <row r="977" spans="1:8">
      <c r="A977" t="str">
        <f t="shared" si="15"/>
        <v>CE0975</v>
      </c>
      <c r="B977" t="s">
        <v>1128</v>
      </c>
      <c r="C977" s="24">
        <v>0</v>
      </c>
      <c r="D977" s="24">
        <v>0</v>
      </c>
      <c r="E977" s="24">
        <v>0</v>
      </c>
      <c r="F977" s="24">
        <v>0</v>
      </c>
      <c r="G977" s="24">
        <v>0</v>
      </c>
      <c r="H977" s="24">
        <v>5.14</v>
      </c>
    </row>
    <row r="978" spans="1:8">
      <c r="A978" t="str">
        <f t="shared" si="15"/>
        <v>CE0976</v>
      </c>
      <c r="B978" t="s">
        <v>1129</v>
      </c>
      <c r="C978" s="24">
        <v>0</v>
      </c>
      <c r="D978" s="24">
        <v>0</v>
      </c>
      <c r="E978" s="24">
        <v>0</v>
      </c>
      <c r="F978" s="24">
        <v>0</v>
      </c>
      <c r="G978" s="24">
        <v>0</v>
      </c>
      <c r="H978" s="24">
        <v>5.86</v>
      </c>
    </row>
    <row r="979" spans="1:8">
      <c r="A979" t="str">
        <f t="shared" si="15"/>
        <v>CE0977</v>
      </c>
      <c r="B979" t="s">
        <v>1130</v>
      </c>
      <c r="C979" s="24">
        <v>0</v>
      </c>
      <c r="D979" s="24">
        <v>0</v>
      </c>
      <c r="E979" s="24">
        <v>0</v>
      </c>
      <c r="F979" s="24">
        <v>0</v>
      </c>
      <c r="G979" s="24">
        <v>0</v>
      </c>
      <c r="H979" s="24">
        <v>6.37</v>
      </c>
    </row>
    <row r="980" spans="1:8">
      <c r="A980" t="str">
        <f t="shared" si="15"/>
        <v>CE0978</v>
      </c>
      <c r="B980" t="s">
        <v>1131</v>
      </c>
      <c r="C980" s="24">
        <v>0</v>
      </c>
      <c r="D980" s="24">
        <v>0</v>
      </c>
      <c r="E980" s="24">
        <v>0</v>
      </c>
      <c r="F980" s="24">
        <v>0</v>
      </c>
      <c r="G980" s="24">
        <v>0</v>
      </c>
      <c r="H980" s="24">
        <v>6.95</v>
      </c>
    </row>
    <row r="981" spans="1:8">
      <c r="A981" t="str">
        <f t="shared" si="15"/>
        <v>CE0979</v>
      </c>
      <c r="B981" t="s">
        <v>1132</v>
      </c>
      <c r="C981" s="24">
        <v>0</v>
      </c>
      <c r="D981" s="24">
        <v>0</v>
      </c>
      <c r="E981" s="24">
        <v>0</v>
      </c>
      <c r="F981" s="24">
        <v>0</v>
      </c>
      <c r="G981" s="24">
        <v>0</v>
      </c>
      <c r="H981" s="24">
        <v>14.3</v>
      </c>
    </row>
    <row r="982" spans="1:8">
      <c r="A982" t="str">
        <f t="shared" si="15"/>
        <v>CE0980</v>
      </c>
      <c r="B982" t="s">
        <v>1133</v>
      </c>
      <c r="C982" s="24">
        <v>0</v>
      </c>
      <c r="D982" s="24">
        <v>0</v>
      </c>
      <c r="E982" s="24">
        <v>0</v>
      </c>
      <c r="F982" s="24">
        <v>0</v>
      </c>
      <c r="G982" s="24">
        <v>0</v>
      </c>
      <c r="H982" s="24">
        <v>12.49</v>
      </c>
    </row>
    <row r="983" spans="1:8">
      <c r="A983" t="str">
        <f t="shared" si="15"/>
        <v>CE0981</v>
      </c>
      <c r="B983" t="s">
        <v>1134</v>
      </c>
      <c r="C983" s="24">
        <v>0</v>
      </c>
      <c r="D983" s="24">
        <v>0</v>
      </c>
      <c r="E983" s="24">
        <v>0</v>
      </c>
      <c r="F983" s="24">
        <v>0</v>
      </c>
      <c r="G983" s="24">
        <v>0</v>
      </c>
      <c r="H983" s="24">
        <v>13.03</v>
      </c>
    </row>
    <row r="984" spans="1:8">
      <c r="A984" t="str">
        <f t="shared" si="15"/>
        <v>CE0982</v>
      </c>
      <c r="B984" t="s">
        <v>1135</v>
      </c>
      <c r="C984" s="24">
        <v>0</v>
      </c>
      <c r="D984" s="24">
        <v>0</v>
      </c>
      <c r="E984" s="24">
        <v>0</v>
      </c>
      <c r="F984" s="24">
        <v>0</v>
      </c>
      <c r="G984" s="24">
        <v>0</v>
      </c>
      <c r="H984" s="24">
        <v>12.49</v>
      </c>
    </row>
    <row r="985" spans="1:8">
      <c r="A985" t="str">
        <f t="shared" si="15"/>
        <v>CE0983</v>
      </c>
      <c r="B985" t="s">
        <v>1136</v>
      </c>
      <c r="C985" s="24">
        <v>0</v>
      </c>
      <c r="D985" s="24">
        <v>0</v>
      </c>
      <c r="E985" s="24">
        <v>0</v>
      </c>
      <c r="F985" s="24">
        <v>0</v>
      </c>
      <c r="G985" s="24">
        <v>0</v>
      </c>
      <c r="H985" s="24">
        <v>13.03</v>
      </c>
    </row>
    <row r="986" spans="1:8">
      <c r="A986" t="str">
        <f t="shared" si="15"/>
        <v>CE0984</v>
      </c>
      <c r="B986" t="s">
        <v>1137</v>
      </c>
      <c r="C986" s="24">
        <v>0</v>
      </c>
      <c r="D986" s="24">
        <v>0</v>
      </c>
      <c r="E986" s="24">
        <v>0</v>
      </c>
      <c r="F986" s="24">
        <v>0</v>
      </c>
      <c r="G986" s="24">
        <v>0</v>
      </c>
      <c r="H986" s="24">
        <v>30.24</v>
      </c>
    </row>
    <row r="987" spans="1:8">
      <c r="A987" t="str">
        <f t="shared" si="15"/>
        <v>CE0985</v>
      </c>
      <c r="B987" t="s">
        <v>1138</v>
      </c>
      <c r="C987" s="24">
        <v>0</v>
      </c>
      <c r="D987" s="24">
        <v>0</v>
      </c>
      <c r="E987" s="24">
        <v>0</v>
      </c>
      <c r="F987" s="24">
        <v>0</v>
      </c>
      <c r="G987" s="24">
        <v>0</v>
      </c>
      <c r="H987" s="24">
        <v>11.87</v>
      </c>
    </row>
    <row r="988" spans="1:8">
      <c r="A988" t="str">
        <f t="shared" si="15"/>
        <v>CE0986</v>
      </c>
      <c r="B988" t="s">
        <v>1139</v>
      </c>
      <c r="C988" s="24">
        <v>0</v>
      </c>
      <c r="D988" s="24">
        <v>0</v>
      </c>
      <c r="E988" s="24">
        <v>0</v>
      </c>
      <c r="F988" s="24">
        <v>0</v>
      </c>
      <c r="G988" s="24">
        <v>0</v>
      </c>
      <c r="H988" s="24">
        <v>13.83</v>
      </c>
    </row>
    <row r="989" spans="1:8">
      <c r="A989" t="str">
        <f t="shared" si="15"/>
        <v>CE0987</v>
      </c>
      <c r="B989" t="s">
        <v>1140</v>
      </c>
      <c r="C989" s="24">
        <v>0</v>
      </c>
      <c r="D989" s="24">
        <v>0</v>
      </c>
      <c r="E989" s="24">
        <v>0</v>
      </c>
      <c r="F989" s="24">
        <v>0</v>
      </c>
      <c r="G989" s="24">
        <v>0</v>
      </c>
      <c r="H989" s="24">
        <v>26.37</v>
      </c>
    </row>
    <row r="990" spans="1:8">
      <c r="A990" t="str">
        <f t="shared" si="15"/>
        <v>CE0988</v>
      </c>
      <c r="B990" t="s">
        <v>1141</v>
      </c>
      <c r="C990" s="24">
        <v>0</v>
      </c>
      <c r="D990" s="24">
        <v>0</v>
      </c>
      <c r="E990" s="24">
        <v>0</v>
      </c>
      <c r="F990" s="24">
        <v>0</v>
      </c>
      <c r="G990" s="24">
        <v>0</v>
      </c>
      <c r="H990" s="24">
        <v>26.37</v>
      </c>
    </row>
    <row r="991" spans="1:8">
      <c r="A991" t="str">
        <f t="shared" si="15"/>
        <v>CE0989</v>
      </c>
      <c r="B991" t="s">
        <v>1142</v>
      </c>
      <c r="C991" s="24">
        <v>0</v>
      </c>
      <c r="D991" s="24">
        <v>0</v>
      </c>
      <c r="E991" s="24">
        <v>0</v>
      </c>
      <c r="F991" s="24">
        <v>0</v>
      </c>
      <c r="G991" s="24">
        <v>0</v>
      </c>
      <c r="H991" s="24">
        <v>159.96</v>
      </c>
    </row>
    <row r="992" spans="1:8">
      <c r="A992" t="str">
        <f t="shared" si="15"/>
        <v>CE0990</v>
      </c>
      <c r="B992" t="s">
        <v>1143</v>
      </c>
      <c r="C992" s="24">
        <v>0</v>
      </c>
      <c r="D992" s="24">
        <v>0</v>
      </c>
      <c r="E992" s="24">
        <v>0</v>
      </c>
      <c r="F992" s="24">
        <v>0</v>
      </c>
      <c r="G992" s="24">
        <v>0</v>
      </c>
      <c r="H992" s="24">
        <v>15.14</v>
      </c>
    </row>
    <row r="993" spans="1:8">
      <c r="A993" t="str">
        <f t="shared" si="15"/>
        <v>CE0991</v>
      </c>
      <c r="B993" t="s">
        <v>1144</v>
      </c>
      <c r="C993" s="24">
        <v>0</v>
      </c>
      <c r="D993" s="24">
        <v>0</v>
      </c>
      <c r="E993" s="24">
        <v>0</v>
      </c>
      <c r="F993" s="24">
        <v>0</v>
      </c>
      <c r="G993" s="24">
        <v>0</v>
      </c>
    </row>
    <row r="994" spans="1:8">
      <c r="A994" t="str">
        <f t="shared" si="15"/>
        <v>CE0992</v>
      </c>
      <c r="B994" t="s">
        <v>1145</v>
      </c>
      <c r="C994" s="24">
        <v>0</v>
      </c>
      <c r="D994" s="24">
        <v>0</v>
      </c>
      <c r="E994" s="24">
        <v>0</v>
      </c>
      <c r="F994" s="24">
        <v>0</v>
      </c>
      <c r="G994" s="24">
        <v>0</v>
      </c>
      <c r="H994" s="24">
        <v>13.92</v>
      </c>
    </row>
    <row r="995" spans="1:8">
      <c r="A995" t="str">
        <f t="shared" si="15"/>
        <v>CE0993</v>
      </c>
      <c r="B995" t="s">
        <v>1146</v>
      </c>
      <c r="C995" s="24">
        <v>0</v>
      </c>
      <c r="D995" s="24">
        <v>0</v>
      </c>
      <c r="E995" s="24">
        <v>0</v>
      </c>
      <c r="F995" s="24">
        <v>0</v>
      </c>
      <c r="G995" s="24">
        <v>0</v>
      </c>
      <c r="H995" s="24">
        <v>16.22</v>
      </c>
    </row>
    <row r="996" spans="1:8">
      <c r="A996" t="str">
        <f t="shared" si="15"/>
        <v>CE0994</v>
      </c>
      <c r="B996" t="s">
        <v>1147</v>
      </c>
      <c r="C996" s="24">
        <v>0</v>
      </c>
      <c r="D996" s="24">
        <v>0</v>
      </c>
      <c r="E996" s="24">
        <v>0</v>
      </c>
      <c r="F996" s="24">
        <v>0</v>
      </c>
      <c r="G996" s="24">
        <v>0</v>
      </c>
      <c r="H996" s="24">
        <v>17.22</v>
      </c>
    </row>
    <row r="997" spans="1:8">
      <c r="A997" t="str">
        <f t="shared" si="15"/>
        <v>CE0995</v>
      </c>
      <c r="B997" t="s">
        <v>1148</v>
      </c>
      <c r="C997" s="24">
        <v>0</v>
      </c>
      <c r="D997" s="24">
        <v>0</v>
      </c>
      <c r="E997" s="24">
        <v>0</v>
      </c>
      <c r="F997" s="24">
        <v>0</v>
      </c>
      <c r="G997" s="24">
        <v>0</v>
      </c>
      <c r="H997" s="24">
        <v>19.34</v>
      </c>
    </row>
    <row r="998" spans="1:8">
      <c r="A998" t="str">
        <f t="shared" si="15"/>
        <v>CE0996</v>
      </c>
      <c r="B998" t="s">
        <v>1149</v>
      </c>
      <c r="C998" s="24">
        <v>0</v>
      </c>
      <c r="D998" s="24">
        <v>0</v>
      </c>
      <c r="E998" s="24">
        <v>0</v>
      </c>
      <c r="F998" s="24">
        <v>0</v>
      </c>
      <c r="G998" s="24">
        <v>0</v>
      </c>
      <c r="H998" s="24">
        <v>21.47</v>
      </c>
    </row>
    <row r="999" spans="1:8">
      <c r="A999" t="str">
        <f t="shared" si="15"/>
        <v>CE0997</v>
      </c>
      <c r="B999" t="s">
        <v>1150</v>
      </c>
      <c r="C999" s="24">
        <v>0</v>
      </c>
      <c r="D999" s="24">
        <v>0</v>
      </c>
      <c r="E999" s="24">
        <v>0</v>
      </c>
      <c r="F999" s="24">
        <v>0</v>
      </c>
      <c r="G999" s="24">
        <v>0</v>
      </c>
      <c r="H999" s="24">
        <v>23.61</v>
      </c>
    </row>
    <row r="1000" spans="1:8">
      <c r="A1000" t="str">
        <f t="shared" si="15"/>
        <v>CE0998</v>
      </c>
      <c r="B1000" t="s">
        <v>1151</v>
      </c>
      <c r="C1000" s="24">
        <v>0</v>
      </c>
      <c r="D1000" s="24">
        <v>0</v>
      </c>
      <c r="E1000" s="24">
        <v>0</v>
      </c>
      <c r="F1000" s="24">
        <v>0</v>
      </c>
      <c r="G1000" s="24">
        <v>0</v>
      </c>
      <c r="H1000" s="24">
        <v>30.96</v>
      </c>
    </row>
    <row r="1001" spans="1:8">
      <c r="A1001" t="str">
        <f t="shared" si="15"/>
        <v>CE0999</v>
      </c>
      <c r="B1001" t="s">
        <v>1152</v>
      </c>
      <c r="C1001" s="24">
        <v>0</v>
      </c>
      <c r="D1001" s="24">
        <v>0</v>
      </c>
      <c r="E1001" s="24">
        <v>0</v>
      </c>
      <c r="F1001" s="24">
        <v>0</v>
      </c>
      <c r="G1001" s="24">
        <v>0</v>
      </c>
      <c r="H1001" s="24">
        <v>39.69</v>
      </c>
    </row>
    <row r="1002" spans="1:8">
      <c r="A1002" t="str">
        <f t="shared" si="15"/>
        <v>CE1000</v>
      </c>
      <c r="B1002" t="s">
        <v>1153</v>
      </c>
      <c r="C1002" s="24">
        <v>0</v>
      </c>
      <c r="D1002" s="24">
        <v>0</v>
      </c>
      <c r="E1002" s="24">
        <v>0</v>
      </c>
      <c r="F1002" s="24">
        <v>0</v>
      </c>
      <c r="G1002" s="24">
        <v>0</v>
      </c>
      <c r="H1002" s="24">
        <v>49.74</v>
      </c>
    </row>
    <row r="1003" spans="1:8">
      <c r="A1003" t="str">
        <f t="shared" si="15"/>
        <v>CE1001</v>
      </c>
      <c r="B1003" t="s">
        <v>1154</v>
      </c>
      <c r="C1003" s="24">
        <v>0</v>
      </c>
      <c r="D1003" s="24">
        <v>0</v>
      </c>
      <c r="E1003" s="24">
        <v>0</v>
      </c>
      <c r="F1003" s="24">
        <v>0</v>
      </c>
      <c r="G1003" s="24">
        <v>0</v>
      </c>
      <c r="H1003" s="24">
        <v>52.81</v>
      </c>
    </row>
    <row r="1004" spans="1:8">
      <c r="A1004" t="str">
        <f t="shared" si="15"/>
        <v>CE1002</v>
      </c>
      <c r="B1004" t="s">
        <v>1155</v>
      </c>
      <c r="C1004" s="24">
        <v>0</v>
      </c>
      <c r="D1004" s="24">
        <v>0</v>
      </c>
      <c r="E1004" s="24">
        <v>0</v>
      </c>
      <c r="F1004" s="24">
        <v>0</v>
      </c>
      <c r="G1004" s="24">
        <v>0</v>
      </c>
      <c r="H1004" s="24">
        <v>63.74</v>
      </c>
    </row>
    <row r="1005" spans="1:8">
      <c r="A1005" t="str">
        <f t="shared" si="15"/>
        <v>CE1003</v>
      </c>
      <c r="B1005" t="s">
        <v>1156</v>
      </c>
      <c r="C1005" s="24">
        <v>0</v>
      </c>
      <c r="D1005" s="24">
        <v>0</v>
      </c>
      <c r="E1005" s="24">
        <v>0</v>
      </c>
      <c r="F1005" s="24">
        <v>0</v>
      </c>
      <c r="G1005" s="24">
        <v>0</v>
      </c>
      <c r="H1005" s="24">
        <v>79.03</v>
      </c>
    </row>
    <row r="1006" spans="1:8">
      <c r="A1006" t="str">
        <f t="shared" si="15"/>
        <v>CE1004</v>
      </c>
      <c r="B1006" t="s">
        <v>1157</v>
      </c>
      <c r="C1006" s="24">
        <v>0</v>
      </c>
      <c r="D1006" s="24">
        <v>0</v>
      </c>
      <c r="E1006" s="24">
        <v>0</v>
      </c>
      <c r="F1006" s="24">
        <v>0</v>
      </c>
      <c r="G1006" s="24">
        <v>0</v>
      </c>
      <c r="H1006" s="24">
        <v>97.34</v>
      </c>
    </row>
    <row r="1007" spans="1:8">
      <c r="A1007" t="str">
        <f t="shared" si="15"/>
        <v>CE1005</v>
      </c>
      <c r="B1007" t="s">
        <v>1158</v>
      </c>
      <c r="C1007" s="24">
        <v>0</v>
      </c>
      <c r="D1007" s="24">
        <v>0</v>
      </c>
      <c r="E1007" s="24">
        <v>0</v>
      </c>
      <c r="F1007" s="24">
        <v>0</v>
      </c>
      <c r="G1007" s="24">
        <v>0</v>
      </c>
      <c r="H1007" s="24">
        <v>115.64</v>
      </c>
    </row>
    <row r="1008" spans="1:8">
      <c r="A1008" t="str">
        <f t="shared" si="15"/>
        <v>CE1006</v>
      </c>
      <c r="B1008" t="s">
        <v>1159</v>
      </c>
      <c r="C1008" s="24">
        <v>0</v>
      </c>
      <c r="D1008" s="24">
        <v>0</v>
      </c>
      <c r="E1008" s="24">
        <v>0</v>
      </c>
      <c r="F1008" s="24">
        <v>0</v>
      </c>
      <c r="G1008" s="24">
        <v>0</v>
      </c>
      <c r="H1008" s="24">
        <v>133.94999999999999</v>
      </c>
    </row>
    <row r="1009" spans="1:8">
      <c r="A1009" t="str">
        <f t="shared" si="15"/>
        <v>CE1007</v>
      </c>
      <c r="B1009" t="s">
        <v>1160</v>
      </c>
      <c r="C1009" s="24">
        <v>0</v>
      </c>
      <c r="D1009" s="24">
        <v>0</v>
      </c>
      <c r="E1009" s="24">
        <v>0</v>
      </c>
      <c r="F1009" s="24">
        <v>0</v>
      </c>
      <c r="G1009" s="24">
        <v>0</v>
      </c>
      <c r="H1009" s="24">
        <v>149.96</v>
      </c>
    </row>
    <row r="1010" spans="1:8">
      <c r="A1010" t="str">
        <f t="shared" si="15"/>
        <v>CE1008</v>
      </c>
      <c r="B1010" t="s">
        <v>1161</v>
      </c>
      <c r="C1010" s="24">
        <v>0</v>
      </c>
      <c r="D1010" s="24">
        <v>0</v>
      </c>
      <c r="E1010" s="24">
        <v>0</v>
      </c>
      <c r="F1010" s="24">
        <v>0</v>
      </c>
      <c r="G1010" s="24">
        <v>0</v>
      </c>
      <c r="H1010" s="24">
        <v>76.650000000000006</v>
      </c>
    </row>
    <row r="1011" spans="1:8">
      <c r="A1011" t="str">
        <f t="shared" si="15"/>
        <v>CE1009</v>
      </c>
      <c r="B1011" t="s">
        <v>1162</v>
      </c>
      <c r="C1011" s="24">
        <v>0</v>
      </c>
      <c r="D1011" s="24">
        <v>0</v>
      </c>
      <c r="E1011" s="24">
        <v>0</v>
      </c>
      <c r="F1011" s="24">
        <v>0</v>
      </c>
      <c r="G1011" s="24">
        <v>0</v>
      </c>
      <c r="H1011" s="24">
        <v>93.2</v>
      </c>
    </row>
    <row r="1012" spans="1:8">
      <c r="A1012" t="str">
        <f t="shared" si="15"/>
        <v>CE1010</v>
      </c>
      <c r="B1012" t="s">
        <v>1163</v>
      </c>
      <c r="C1012" s="24">
        <v>0</v>
      </c>
      <c r="D1012" s="24">
        <v>0</v>
      </c>
      <c r="E1012" s="24">
        <v>0</v>
      </c>
      <c r="F1012" s="24">
        <v>0</v>
      </c>
      <c r="G1012" s="24">
        <v>0</v>
      </c>
      <c r="H1012" s="24">
        <v>113.08</v>
      </c>
    </row>
    <row r="1013" spans="1:8">
      <c r="A1013" t="str">
        <f t="shared" si="15"/>
        <v>CE1011</v>
      </c>
      <c r="B1013" t="s">
        <v>1164</v>
      </c>
      <c r="C1013" s="24">
        <v>0</v>
      </c>
      <c r="D1013" s="24">
        <v>0</v>
      </c>
      <c r="E1013" s="24">
        <v>0</v>
      </c>
      <c r="F1013" s="24">
        <v>0</v>
      </c>
      <c r="G1013" s="24">
        <v>0</v>
      </c>
    </row>
    <row r="1014" spans="1:8">
      <c r="A1014" t="str">
        <f t="shared" si="15"/>
        <v>CE1012</v>
      </c>
      <c r="B1014" t="s">
        <v>1165</v>
      </c>
      <c r="C1014" s="24">
        <v>0</v>
      </c>
      <c r="D1014" s="24">
        <v>0</v>
      </c>
      <c r="E1014" s="24">
        <v>0</v>
      </c>
      <c r="F1014" s="24">
        <v>0</v>
      </c>
      <c r="G1014" s="24">
        <v>0</v>
      </c>
      <c r="H1014" s="24">
        <v>15.46</v>
      </c>
    </row>
    <row r="1015" spans="1:8">
      <c r="A1015" t="str">
        <f t="shared" si="15"/>
        <v>CE1013</v>
      </c>
      <c r="B1015" t="s">
        <v>1166</v>
      </c>
      <c r="C1015" s="24">
        <v>0</v>
      </c>
      <c r="D1015" s="24">
        <v>0</v>
      </c>
      <c r="E1015" s="24">
        <v>0</v>
      </c>
      <c r="F1015" s="24">
        <v>0</v>
      </c>
      <c r="G1015" s="24">
        <v>0</v>
      </c>
      <c r="H1015" s="24">
        <v>18.239999999999998</v>
      </c>
    </row>
    <row r="1016" spans="1:8">
      <c r="A1016" t="str">
        <f t="shared" si="15"/>
        <v>CE1014</v>
      </c>
      <c r="B1016" t="s">
        <v>1167</v>
      </c>
      <c r="C1016" s="24">
        <v>0</v>
      </c>
      <c r="D1016" s="24">
        <v>0</v>
      </c>
      <c r="E1016" s="24">
        <v>0</v>
      </c>
      <c r="F1016" s="24">
        <v>0</v>
      </c>
      <c r="G1016" s="24">
        <v>0</v>
      </c>
      <c r="H1016" s="24">
        <v>21.44</v>
      </c>
    </row>
    <row r="1017" spans="1:8">
      <c r="A1017" t="str">
        <f t="shared" si="15"/>
        <v>CE1015</v>
      </c>
      <c r="B1017" t="s">
        <v>1168</v>
      </c>
      <c r="C1017" s="24">
        <v>0</v>
      </c>
      <c r="D1017" s="24">
        <v>0</v>
      </c>
      <c r="E1017" s="24">
        <v>0</v>
      </c>
      <c r="F1017" s="24">
        <v>0</v>
      </c>
      <c r="G1017" s="24">
        <v>0</v>
      </c>
      <c r="H1017" s="24">
        <v>24.66</v>
      </c>
    </row>
    <row r="1018" spans="1:8">
      <c r="A1018" t="str">
        <f t="shared" si="15"/>
        <v>CE1016</v>
      </c>
      <c r="B1018" t="s">
        <v>1169</v>
      </c>
      <c r="C1018" s="24">
        <v>0</v>
      </c>
      <c r="D1018" s="24">
        <v>0</v>
      </c>
      <c r="E1018" s="24">
        <v>0</v>
      </c>
      <c r="F1018" s="24">
        <v>0</v>
      </c>
      <c r="G1018" s="24">
        <v>0</v>
      </c>
      <c r="H1018" s="24">
        <v>28.49</v>
      </c>
    </row>
    <row r="1019" spans="1:8">
      <c r="A1019" t="str">
        <f t="shared" si="15"/>
        <v>CE1017</v>
      </c>
      <c r="B1019" t="s">
        <v>1170</v>
      </c>
      <c r="C1019" s="24">
        <v>0</v>
      </c>
      <c r="D1019" s="24">
        <v>0</v>
      </c>
      <c r="E1019" s="24">
        <v>0</v>
      </c>
      <c r="F1019" s="24">
        <v>0</v>
      </c>
      <c r="G1019" s="24">
        <v>0</v>
      </c>
      <c r="H1019" s="24">
        <v>31.62</v>
      </c>
    </row>
    <row r="1020" spans="1:8">
      <c r="A1020" t="str">
        <f t="shared" si="15"/>
        <v>CE1018</v>
      </c>
      <c r="B1020" t="s">
        <v>1171</v>
      </c>
      <c r="C1020" s="24">
        <v>0</v>
      </c>
      <c r="D1020" s="24">
        <v>0</v>
      </c>
      <c r="E1020" s="24">
        <v>0</v>
      </c>
      <c r="F1020" s="24">
        <v>0</v>
      </c>
      <c r="G1020" s="24">
        <v>0</v>
      </c>
      <c r="H1020" s="24">
        <v>38.18</v>
      </c>
    </row>
    <row r="1021" spans="1:8">
      <c r="A1021" t="str">
        <f t="shared" si="15"/>
        <v>CE1019</v>
      </c>
      <c r="B1021" t="s">
        <v>1172</v>
      </c>
      <c r="C1021" s="24">
        <v>0</v>
      </c>
      <c r="D1021" s="24">
        <v>0</v>
      </c>
      <c r="E1021" s="24">
        <v>0</v>
      </c>
      <c r="F1021" s="24">
        <v>0</v>
      </c>
      <c r="G1021" s="24">
        <v>0</v>
      </c>
      <c r="H1021" s="24">
        <v>52.62</v>
      </c>
    </row>
    <row r="1022" spans="1:8">
      <c r="A1022" t="str">
        <f t="shared" si="15"/>
        <v>CE1020</v>
      </c>
      <c r="B1022" t="s">
        <v>1173</v>
      </c>
      <c r="C1022" s="24">
        <v>0</v>
      </c>
      <c r="D1022" s="24">
        <v>0</v>
      </c>
      <c r="E1022" s="24">
        <v>0</v>
      </c>
      <c r="F1022" s="24">
        <v>0</v>
      </c>
      <c r="G1022" s="24">
        <v>0</v>
      </c>
      <c r="H1022" s="24">
        <v>58.26</v>
      </c>
    </row>
    <row r="1023" spans="1:8">
      <c r="A1023" t="str">
        <f t="shared" si="15"/>
        <v>CE1021</v>
      </c>
      <c r="B1023" t="s">
        <v>1174</v>
      </c>
      <c r="C1023" s="24">
        <v>0</v>
      </c>
      <c r="D1023" s="24">
        <v>0</v>
      </c>
      <c r="E1023" s="24">
        <v>0</v>
      </c>
      <c r="F1023" s="24">
        <v>0</v>
      </c>
      <c r="G1023" s="24">
        <v>0</v>
      </c>
      <c r="H1023" s="24">
        <v>70.86</v>
      </c>
    </row>
    <row r="1024" spans="1:8">
      <c r="A1024" t="str">
        <f t="shared" si="15"/>
        <v>CE1022</v>
      </c>
      <c r="B1024" t="s">
        <v>1175</v>
      </c>
      <c r="C1024" s="24">
        <v>0</v>
      </c>
      <c r="D1024" s="24">
        <v>0</v>
      </c>
      <c r="E1024" s="24">
        <v>0</v>
      </c>
      <c r="F1024" s="24">
        <v>0</v>
      </c>
      <c r="G1024" s="24">
        <v>0</v>
      </c>
      <c r="H1024" s="24">
        <v>84.14</v>
      </c>
    </row>
    <row r="1025" spans="1:8">
      <c r="A1025" t="str">
        <f t="shared" si="15"/>
        <v>CE1023</v>
      </c>
      <c r="B1025" t="s">
        <v>1176</v>
      </c>
      <c r="C1025" s="24">
        <v>0</v>
      </c>
      <c r="D1025" s="24">
        <v>0</v>
      </c>
      <c r="E1025" s="24">
        <v>0</v>
      </c>
      <c r="F1025" s="24">
        <v>0</v>
      </c>
      <c r="G1025" s="24">
        <v>0</v>
      </c>
      <c r="H1025" s="24">
        <v>106.58</v>
      </c>
    </row>
    <row r="1026" spans="1:8">
      <c r="A1026" t="str">
        <f t="shared" ref="A1026:A1089" si="16">"CE"&amp;TEXT(ROW(B1026)-2,"0000")</f>
        <v>CE1024</v>
      </c>
      <c r="B1026" t="s">
        <v>1177</v>
      </c>
      <c r="C1026" s="24">
        <v>0</v>
      </c>
      <c r="D1026" s="24">
        <v>0</v>
      </c>
      <c r="E1026" s="24">
        <v>0</v>
      </c>
      <c r="F1026" s="24">
        <v>0</v>
      </c>
      <c r="G1026" s="24">
        <v>0</v>
      </c>
      <c r="H1026" s="24">
        <v>132.36000000000001</v>
      </c>
    </row>
    <row r="1027" spans="1:8">
      <c r="A1027" t="str">
        <f t="shared" si="16"/>
        <v>CE1025</v>
      </c>
      <c r="B1027" t="s">
        <v>1178</v>
      </c>
      <c r="C1027" s="24">
        <v>0</v>
      </c>
      <c r="D1027" s="24">
        <v>0</v>
      </c>
      <c r="E1027" s="24">
        <v>0</v>
      </c>
      <c r="F1027" s="24">
        <v>0</v>
      </c>
      <c r="G1027" s="24">
        <v>0</v>
      </c>
      <c r="H1027" s="24">
        <v>158.12</v>
      </c>
    </row>
    <row r="1028" spans="1:8">
      <c r="A1028" t="str">
        <f t="shared" si="16"/>
        <v>CE1026</v>
      </c>
      <c r="B1028" t="s">
        <v>1179</v>
      </c>
      <c r="C1028" s="24">
        <v>0</v>
      </c>
      <c r="D1028" s="24">
        <v>0</v>
      </c>
      <c r="E1028" s="24">
        <v>0</v>
      </c>
      <c r="F1028" s="24">
        <v>0</v>
      </c>
      <c r="G1028" s="24">
        <v>0</v>
      </c>
      <c r="H1028" s="24">
        <v>183.9</v>
      </c>
    </row>
    <row r="1029" spans="1:8">
      <c r="A1029" t="str">
        <f t="shared" si="16"/>
        <v>CE1027</v>
      </c>
      <c r="B1029" t="s">
        <v>1180</v>
      </c>
      <c r="C1029" s="24">
        <v>0</v>
      </c>
      <c r="D1029" s="24">
        <v>0</v>
      </c>
      <c r="E1029" s="24">
        <v>0</v>
      </c>
      <c r="F1029" s="24">
        <v>0</v>
      </c>
      <c r="G1029" s="24">
        <v>0</v>
      </c>
      <c r="H1029" s="24">
        <v>206.45</v>
      </c>
    </row>
    <row r="1030" spans="1:8">
      <c r="A1030" t="str">
        <f t="shared" si="16"/>
        <v>CE1028</v>
      </c>
      <c r="B1030" t="s">
        <v>1181</v>
      </c>
      <c r="C1030" s="24">
        <v>0</v>
      </c>
      <c r="D1030" s="24">
        <v>0</v>
      </c>
      <c r="E1030" s="24">
        <v>0</v>
      </c>
      <c r="F1030" s="24">
        <v>0</v>
      </c>
      <c r="G1030" s="24">
        <v>0</v>
      </c>
      <c r="H1030" s="24">
        <v>126.41</v>
      </c>
    </row>
    <row r="1031" spans="1:8">
      <c r="A1031" t="str">
        <f t="shared" si="16"/>
        <v>CE1029</v>
      </c>
      <c r="B1031" t="s">
        <v>1182</v>
      </c>
      <c r="C1031" s="24">
        <v>0</v>
      </c>
      <c r="D1031" s="24">
        <v>0</v>
      </c>
      <c r="E1031" s="24">
        <v>0</v>
      </c>
      <c r="F1031" s="24">
        <v>0</v>
      </c>
      <c r="G1031" s="24">
        <v>0</v>
      </c>
      <c r="H1031" s="24">
        <v>153.97999999999999</v>
      </c>
    </row>
    <row r="1032" spans="1:8">
      <c r="A1032" t="str">
        <f t="shared" si="16"/>
        <v>CE1030</v>
      </c>
      <c r="B1032" t="s">
        <v>1183</v>
      </c>
      <c r="C1032" s="24">
        <v>0</v>
      </c>
      <c r="D1032" s="24">
        <v>0</v>
      </c>
      <c r="E1032" s="24">
        <v>0</v>
      </c>
      <c r="F1032" s="24">
        <v>0</v>
      </c>
      <c r="G1032" s="24">
        <v>0</v>
      </c>
      <c r="H1032" s="24">
        <v>180.7</v>
      </c>
    </row>
    <row r="1033" spans="1:8">
      <c r="A1033" t="str">
        <f t="shared" si="16"/>
        <v>CE1031</v>
      </c>
      <c r="B1033" t="s">
        <v>1184</v>
      </c>
      <c r="C1033" s="24">
        <v>0</v>
      </c>
      <c r="D1033" s="24">
        <v>0</v>
      </c>
      <c r="E1033" s="24">
        <v>0</v>
      </c>
      <c r="F1033" s="24">
        <v>0</v>
      </c>
      <c r="G1033" s="24">
        <v>0</v>
      </c>
      <c r="H1033" s="24">
        <v>15.06</v>
      </c>
    </row>
    <row r="1034" spans="1:8">
      <c r="A1034" t="str">
        <f t="shared" si="16"/>
        <v>CE1032</v>
      </c>
      <c r="B1034" t="s">
        <v>1185</v>
      </c>
      <c r="C1034" s="24">
        <v>0</v>
      </c>
      <c r="D1034" s="24">
        <v>0</v>
      </c>
      <c r="E1034" s="24">
        <v>0</v>
      </c>
      <c r="F1034" s="24">
        <v>0</v>
      </c>
      <c r="G1034" s="24">
        <v>0</v>
      </c>
      <c r="H1034" s="24">
        <v>15.37</v>
      </c>
    </row>
    <row r="1035" spans="1:8">
      <c r="A1035" t="str">
        <f t="shared" si="16"/>
        <v>CE1033</v>
      </c>
      <c r="B1035" t="s">
        <v>1186</v>
      </c>
      <c r="C1035" s="24">
        <v>0</v>
      </c>
      <c r="D1035" s="24">
        <v>0</v>
      </c>
      <c r="E1035" s="24">
        <v>0</v>
      </c>
      <c r="F1035" s="24">
        <v>0</v>
      </c>
      <c r="G1035" s="24">
        <v>0</v>
      </c>
      <c r="H1035" s="24">
        <v>7.52</v>
      </c>
    </row>
    <row r="1036" spans="1:8">
      <c r="A1036" t="str">
        <f t="shared" si="16"/>
        <v>CE1034</v>
      </c>
      <c r="B1036" t="s">
        <v>1187</v>
      </c>
      <c r="C1036" s="24">
        <v>0</v>
      </c>
      <c r="D1036" s="24">
        <v>0</v>
      </c>
      <c r="E1036" s="24">
        <v>0</v>
      </c>
      <c r="F1036" s="24">
        <v>0</v>
      </c>
      <c r="G1036" s="24">
        <v>0</v>
      </c>
      <c r="H1036" s="24">
        <v>8.59</v>
      </c>
    </row>
    <row r="1037" spans="1:8">
      <c r="A1037" t="str">
        <f t="shared" si="16"/>
        <v>CE1035</v>
      </c>
      <c r="B1037" t="s">
        <v>1188</v>
      </c>
      <c r="C1037" s="24">
        <v>0</v>
      </c>
      <c r="D1037" s="24">
        <v>0</v>
      </c>
      <c r="E1037" s="24">
        <v>0</v>
      </c>
      <c r="F1037" s="24">
        <v>0</v>
      </c>
      <c r="G1037" s="24">
        <v>0</v>
      </c>
      <c r="H1037" s="24">
        <v>10.17</v>
      </c>
    </row>
    <row r="1038" spans="1:8">
      <c r="A1038" t="str">
        <f t="shared" si="16"/>
        <v>CE1036</v>
      </c>
      <c r="B1038" t="s">
        <v>1189</v>
      </c>
      <c r="C1038" s="24">
        <v>0</v>
      </c>
      <c r="D1038" s="24">
        <v>0</v>
      </c>
      <c r="E1038" s="24">
        <v>0</v>
      </c>
      <c r="F1038" s="24">
        <v>0</v>
      </c>
      <c r="G1038" s="24">
        <v>0</v>
      </c>
      <c r="H1038" s="24">
        <v>12.07</v>
      </c>
    </row>
    <row r="1039" spans="1:8">
      <c r="A1039" t="str">
        <f t="shared" si="16"/>
        <v>CE1037</v>
      </c>
      <c r="B1039" t="s">
        <v>1190</v>
      </c>
      <c r="C1039" s="24">
        <v>0</v>
      </c>
      <c r="D1039" s="24">
        <v>0</v>
      </c>
      <c r="E1039" s="24">
        <v>0</v>
      </c>
      <c r="F1039" s="24">
        <v>0</v>
      </c>
      <c r="G1039" s="24">
        <v>0</v>
      </c>
      <c r="H1039" s="24">
        <v>14.08</v>
      </c>
    </row>
    <row r="1040" spans="1:8">
      <c r="A1040" t="str">
        <f t="shared" si="16"/>
        <v>CE1038</v>
      </c>
      <c r="B1040" t="s">
        <v>1191</v>
      </c>
      <c r="C1040" s="24">
        <v>0</v>
      </c>
      <c r="D1040" s="24">
        <v>0</v>
      </c>
      <c r="E1040" s="24">
        <v>0</v>
      </c>
      <c r="F1040" s="24">
        <v>0</v>
      </c>
      <c r="G1040" s="24">
        <v>0</v>
      </c>
      <c r="H1040" s="24">
        <v>15.98</v>
      </c>
    </row>
    <row r="1041" spans="1:8">
      <c r="A1041" t="str">
        <f t="shared" si="16"/>
        <v>CE1039</v>
      </c>
      <c r="B1041" t="s">
        <v>1192</v>
      </c>
      <c r="C1041" s="24">
        <v>0</v>
      </c>
      <c r="D1041" s="24">
        <v>0</v>
      </c>
      <c r="E1041" s="24">
        <v>0</v>
      </c>
      <c r="F1041" s="24">
        <v>0</v>
      </c>
      <c r="G1041" s="24">
        <v>0</v>
      </c>
      <c r="H1041" s="24">
        <v>17.63</v>
      </c>
    </row>
    <row r="1042" spans="1:8">
      <c r="A1042" t="str">
        <f t="shared" si="16"/>
        <v>CE1040</v>
      </c>
      <c r="B1042" t="s">
        <v>1193</v>
      </c>
      <c r="C1042" s="24">
        <v>0</v>
      </c>
      <c r="D1042" s="24">
        <v>0</v>
      </c>
      <c r="E1042" s="24">
        <v>0</v>
      </c>
      <c r="F1042" s="24">
        <v>0</v>
      </c>
      <c r="G1042" s="24">
        <v>0</v>
      </c>
      <c r="H1042" s="24">
        <v>22.5</v>
      </c>
    </row>
    <row r="1043" spans="1:8">
      <c r="A1043" t="str">
        <f t="shared" si="16"/>
        <v>CE1041</v>
      </c>
      <c r="B1043" t="s">
        <v>1194</v>
      </c>
      <c r="C1043" s="24">
        <v>0</v>
      </c>
      <c r="D1043" s="24">
        <v>0</v>
      </c>
      <c r="E1043" s="24">
        <v>0</v>
      </c>
      <c r="F1043" s="24">
        <v>0</v>
      </c>
      <c r="G1043" s="24">
        <v>0</v>
      </c>
      <c r="H1043" s="24">
        <v>24.62</v>
      </c>
    </row>
    <row r="1044" spans="1:8">
      <c r="A1044" t="str">
        <f t="shared" si="16"/>
        <v>CE1042</v>
      </c>
      <c r="B1044" t="s">
        <v>1195</v>
      </c>
      <c r="C1044" s="24">
        <v>0</v>
      </c>
      <c r="D1044" s="24">
        <v>0</v>
      </c>
      <c r="E1044" s="24">
        <v>0</v>
      </c>
      <c r="F1044" s="24">
        <v>0</v>
      </c>
      <c r="G1044" s="24">
        <v>0</v>
      </c>
      <c r="H1044" s="24">
        <v>22.01</v>
      </c>
    </row>
    <row r="1045" spans="1:8">
      <c r="A1045" t="str">
        <f t="shared" si="16"/>
        <v>CE1043</v>
      </c>
      <c r="B1045" t="s">
        <v>1196</v>
      </c>
      <c r="C1045" s="24">
        <v>0</v>
      </c>
      <c r="D1045" s="24">
        <v>0</v>
      </c>
      <c r="E1045" s="24">
        <v>0</v>
      </c>
      <c r="F1045" s="24">
        <v>0</v>
      </c>
      <c r="G1045" s="24">
        <v>0</v>
      </c>
      <c r="H1045" s="24">
        <v>31.69</v>
      </c>
    </row>
    <row r="1046" spans="1:8">
      <c r="A1046" t="str">
        <f t="shared" si="16"/>
        <v>CE1044</v>
      </c>
      <c r="B1046" t="s">
        <v>1197</v>
      </c>
      <c r="C1046" s="24">
        <v>0</v>
      </c>
      <c r="D1046" s="24">
        <v>0</v>
      </c>
      <c r="E1046" s="24">
        <v>0</v>
      </c>
      <c r="F1046" s="24">
        <v>0</v>
      </c>
      <c r="G1046" s="24">
        <v>0</v>
      </c>
      <c r="H1046" s="24">
        <v>36.6</v>
      </c>
    </row>
    <row r="1047" spans="1:8">
      <c r="A1047" t="str">
        <f t="shared" si="16"/>
        <v>CE1045</v>
      </c>
      <c r="B1047" t="s">
        <v>1198</v>
      </c>
      <c r="C1047" s="24">
        <v>0</v>
      </c>
      <c r="D1047" s="24">
        <v>0</v>
      </c>
      <c r="E1047" s="24">
        <v>0</v>
      </c>
      <c r="F1047" s="24">
        <v>0</v>
      </c>
      <c r="G1047" s="24">
        <v>0</v>
      </c>
      <c r="H1047" s="24">
        <v>43.98</v>
      </c>
    </row>
    <row r="1048" spans="1:8">
      <c r="A1048" t="str">
        <f t="shared" si="16"/>
        <v>CE1046</v>
      </c>
      <c r="B1048" t="s">
        <v>1199</v>
      </c>
      <c r="C1048" s="24">
        <v>0</v>
      </c>
      <c r="D1048" s="24">
        <v>0</v>
      </c>
      <c r="E1048" s="24">
        <v>0</v>
      </c>
      <c r="F1048" s="24">
        <v>0</v>
      </c>
      <c r="G1048" s="24">
        <v>0</v>
      </c>
      <c r="H1048" s="24">
        <v>51.36</v>
      </c>
    </row>
    <row r="1049" spans="1:8">
      <c r="A1049" t="str">
        <f t="shared" si="16"/>
        <v>CE1047</v>
      </c>
      <c r="B1049" t="s">
        <v>1200</v>
      </c>
      <c r="C1049" s="24">
        <v>0</v>
      </c>
      <c r="D1049" s="24">
        <v>0</v>
      </c>
      <c r="E1049" s="24">
        <v>0</v>
      </c>
      <c r="F1049" s="24">
        <v>0</v>
      </c>
      <c r="G1049" s="24">
        <v>0</v>
      </c>
      <c r="H1049" s="24">
        <v>63.66</v>
      </c>
    </row>
    <row r="1050" spans="1:8">
      <c r="A1050" t="str">
        <f t="shared" si="16"/>
        <v>CE1048</v>
      </c>
      <c r="B1050" t="s">
        <v>1201</v>
      </c>
      <c r="C1050" s="24">
        <v>0</v>
      </c>
      <c r="D1050" s="24">
        <v>0</v>
      </c>
      <c r="E1050" s="24">
        <v>0</v>
      </c>
      <c r="F1050" s="24">
        <v>0</v>
      </c>
      <c r="G1050" s="24">
        <v>0</v>
      </c>
      <c r="H1050" s="24">
        <v>80.89</v>
      </c>
    </row>
    <row r="1051" spans="1:8">
      <c r="A1051" t="str">
        <f t="shared" si="16"/>
        <v>CE1049</v>
      </c>
      <c r="B1051" t="s">
        <v>1202</v>
      </c>
      <c r="C1051" s="24">
        <v>0</v>
      </c>
      <c r="D1051" s="24">
        <v>0</v>
      </c>
      <c r="E1051" s="24">
        <v>0</v>
      </c>
      <c r="F1051" s="24">
        <v>0</v>
      </c>
      <c r="G1051" s="24">
        <v>0</v>
      </c>
    </row>
    <row r="1052" spans="1:8">
      <c r="A1052" t="str">
        <f t="shared" si="16"/>
        <v>CE1050</v>
      </c>
      <c r="B1052" t="s">
        <v>1203</v>
      </c>
      <c r="C1052" s="24">
        <v>0</v>
      </c>
      <c r="D1052" s="24">
        <v>0</v>
      </c>
      <c r="E1052" s="24">
        <v>0</v>
      </c>
      <c r="F1052" s="24">
        <v>0</v>
      </c>
      <c r="G1052" s="24">
        <v>0</v>
      </c>
    </row>
    <row r="1053" spans="1:8">
      <c r="A1053" t="str">
        <f t="shared" si="16"/>
        <v>CE1051</v>
      </c>
      <c r="B1053" t="s">
        <v>1204</v>
      </c>
      <c r="C1053" s="24">
        <v>0</v>
      </c>
      <c r="D1053" s="24">
        <v>0</v>
      </c>
      <c r="E1053" s="24">
        <v>0</v>
      </c>
      <c r="F1053" s="24">
        <v>0</v>
      </c>
      <c r="G1053" s="24">
        <v>0</v>
      </c>
      <c r="H1053" s="24">
        <v>54.04</v>
      </c>
    </row>
    <row r="1054" spans="1:8">
      <c r="A1054" t="str">
        <f t="shared" si="16"/>
        <v>CE1052</v>
      </c>
      <c r="B1054" t="s">
        <v>1205</v>
      </c>
      <c r="C1054" s="24">
        <v>0</v>
      </c>
      <c r="D1054" s="24">
        <v>0</v>
      </c>
      <c r="E1054" s="24">
        <v>0</v>
      </c>
      <c r="F1054" s="24">
        <v>0</v>
      </c>
      <c r="G1054" s="24">
        <v>0</v>
      </c>
      <c r="H1054" s="24">
        <v>58.78</v>
      </c>
    </row>
    <row r="1055" spans="1:8">
      <c r="A1055" t="str">
        <f t="shared" si="16"/>
        <v>CE1053</v>
      </c>
      <c r="B1055" t="s">
        <v>1206</v>
      </c>
      <c r="C1055" s="24">
        <v>0</v>
      </c>
      <c r="D1055" s="24">
        <v>0</v>
      </c>
      <c r="E1055" s="24">
        <v>0</v>
      </c>
      <c r="F1055" s="24">
        <v>0</v>
      </c>
      <c r="G1055" s="24">
        <v>0</v>
      </c>
      <c r="H1055" s="24">
        <v>68.260000000000005</v>
      </c>
    </row>
    <row r="1056" spans="1:8">
      <c r="A1056" t="str">
        <f t="shared" si="16"/>
        <v>CE1054</v>
      </c>
      <c r="B1056" t="s">
        <v>1207</v>
      </c>
      <c r="C1056" s="24">
        <v>0</v>
      </c>
      <c r="D1056" s="24">
        <v>0</v>
      </c>
      <c r="E1056" s="24">
        <v>0</v>
      </c>
      <c r="F1056" s="24">
        <v>0</v>
      </c>
      <c r="G1056" s="24">
        <v>0</v>
      </c>
      <c r="H1056" s="24">
        <v>77.73</v>
      </c>
    </row>
    <row r="1057" spans="1:8">
      <c r="A1057" t="str">
        <f t="shared" si="16"/>
        <v>CE1055</v>
      </c>
      <c r="B1057" t="s">
        <v>1208</v>
      </c>
      <c r="C1057" s="24">
        <v>0</v>
      </c>
      <c r="D1057" s="24">
        <v>0</v>
      </c>
      <c r="E1057" s="24">
        <v>0</v>
      </c>
      <c r="F1057" s="24">
        <v>0</v>
      </c>
      <c r="G1057" s="24">
        <v>0</v>
      </c>
      <c r="H1057" s="24">
        <v>87.21</v>
      </c>
    </row>
    <row r="1058" spans="1:8">
      <c r="A1058" t="str">
        <f t="shared" si="16"/>
        <v>CE1056</v>
      </c>
      <c r="B1058" t="s">
        <v>1209</v>
      </c>
      <c r="C1058" s="24">
        <v>0</v>
      </c>
      <c r="D1058" s="24">
        <v>0</v>
      </c>
      <c r="E1058" s="24">
        <v>0</v>
      </c>
      <c r="F1058" s="24">
        <v>0</v>
      </c>
      <c r="G1058" s="24">
        <v>0</v>
      </c>
      <c r="H1058" s="24">
        <v>97.21</v>
      </c>
    </row>
    <row r="1059" spans="1:8">
      <c r="A1059" t="str">
        <f t="shared" si="16"/>
        <v>CE1057</v>
      </c>
      <c r="B1059" t="s">
        <v>1210</v>
      </c>
      <c r="C1059" s="24">
        <v>0</v>
      </c>
      <c r="D1059" s="24">
        <v>0</v>
      </c>
      <c r="E1059" s="24">
        <v>0</v>
      </c>
      <c r="F1059" s="24">
        <v>0</v>
      </c>
      <c r="G1059" s="24">
        <v>0</v>
      </c>
      <c r="H1059" s="24">
        <v>106.17</v>
      </c>
    </row>
    <row r="1060" spans="1:8">
      <c r="A1060" t="str">
        <f t="shared" si="16"/>
        <v>CE1058</v>
      </c>
      <c r="B1060" t="s">
        <v>1211</v>
      </c>
      <c r="C1060" s="24">
        <v>0</v>
      </c>
      <c r="D1060" s="24">
        <v>0</v>
      </c>
      <c r="E1060" s="24">
        <v>0</v>
      </c>
      <c r="F1060" s="24">
        <v>0</v>
      </c>
      <c r="G1060" s="24">
        <v>0</v>
      </c>
      <c r="H1060" s="24">
        <v>125.12</v>
      </c>
    </row>
    <row r="1061" spans="1:8">
      <c r="A1061" t="str">
        <f t="shared" si="16"/>
        <v>CE1059</v>
      </c>
      <c r="B1061" t="s">
        <v>1212</v>
      </c>
      <c r="C1061" s="24">
        <v>0</v>
      </c>
      <c r="D1061" s="24">
        <v>0</v>
      </c>
      <c r="E1061" s="24">
        <v>0</v>
      </c>
      <c r="F1061" s="24">
        <v>0</v>
      </c>
      <c r="G1061" s="24">
        <v>0</v>
      </c>
      <c r="H1061" s="24">
        <v>163.03</v>
      </c>
    </row>
    <row r="1062" spans="1:8">
      <c r="A1062" t="str">
        <f t="shared" si="16"/>
        <v>CE1060</v>
      </c>
      <c r="B1062" t="s">
        <v>1213</v>
      </c>
      <c r="C1062" s="24">
        <v>0</v>
      </c>
      <c r="D1062" s="24">
        <v>0</v>
      </c>
      <c r="E1062" s="24">
        <v>0</v>
      </c>
      <c r="F1062" s="24">
        <v>0</v>
      </c>
      <c r="G1062" s="24">
        <v>0</v>
      </c>
      <c r="H1062" s="24">
        <v>191.47</v>
      </c>
    </row>
    <row r="1063" spans="1:8">
      <c r="A1063" t="str">
        <f t="shared" si="16"/>
        <v>CE1061</v>
      </c>
      <c r="B1063" t="s">
        <v>1214</v>
      </c>
      <c r="C1063" s="24">
        <v>0</v>
      </c>
      <c r="D1063" s="24">
        <v>0</v>
      </c>
      <c r="E1063" s="24">
        <v>0</v>
      </c>
      <c r="F1063" s="24">
        <v>0</v>
      </c>
      <c r="G1063" s="24">
        <v>0</v>
      </c>
      <c r="H1063" s="24">
        <v>219.9</v>
      </c>
    </row>
    <row r="1064" spans="1:8">
      <c r="A1064" t="str">
        <f t="shared" si="16"/>
        <v>CE1062</v>
      </c>
      <c r="B1064" t="s">
        <v>1215</v>
      </c>
      <c r="C1064" s="24">
        <v>0</v>
      </c>
      <c r="D1064" s="24">
        <v>0</v>
      </c>
      <c r="E1064" s="24">
        <v>0</v>
      </c>
      <c r="F1064" s="24">
        <v>0</v>
      </c>
      <c r="G1064" s="24">
        <v>0</v>
      </c>
      <c r="H1064" s="24">
        <v>267.29000000000002</v>
      </c>
    </row>
    <row r="1065" spans="1:8">
      <c r="A1065" t="str">
        <f t="shared" si="16"/>
        <v>CE1063</v>
      </c>
      <c r="B1065" t="s">
        <v>1216</v>
      </c>
      <c r="C1065" s="24">
        <v>0</v>
      </c>
      <c r="D1065" s="24">
        <v>0</v>
      </c>
      <c r="E1065" s="24">
        <v>0</v>
      </c>
      <c r="F1065" s="24">
        <v>0</v>
      </c>
      <c r="G1065" s="24">
        <v>0</v>
      </c>
      <c r="H1065" s="24">
        <v>333.63</v>
      </c>
    </row>
    <row r="1066" spans="1:8">
      <c r="A1066" t="str">
        <f t="shared" si="16"/>
        <v>CE1064</v>
      </c>
      <c r="B1066" t="s">
        <v>1217</v>
      </c>
      <c r="C1066" s="24">
        <v>0</v>
      </c>
      <c r="D1066" s="24">
        <v>0</v>
      </c>
      <c r="E1066" s="24">
        <v>0</v>
      </c>
      <c r="F1066" s="24">
        <v>0</v>
      </c>
      <c r="G1066" s="24">
        <v>0</v>
      </c>
      <c r="H1066" s="24">
        <v>22.02</v>
      </c>
    </row>
    <row r="1067" spans="1:8">
      <c r="A1067" t="str">
        <f t="shared" si="16"/>
        <v>CE1065</v>
      </c>
      <c r="B1067" t="s">
        <v>1218</v>
      </c>
      <c r="C1067" s="24">
        <v>0</v>
      </c>
      <c r="D1067" s="24">
        <v>0</v>
      </c>
      <c r="E1067" s="24">
        <v>0</v>
      </c>
      <c r="F1067" s="24">
        <v>0</v>
      </c>
      <c r="G1067" s="24">
        <v>0</v>
      </c>
      <c r="H1067" s="24">
        <v>29.17</v>
      </c>
    </row>
    <row r="1068" spans="1:8">
      <c r="A1068" t="str">
        <f t="shared" si="16"/>
        <v>CE1066</v>
      </c>
      <c r="B1068" t="s">
        <v>1219</v>
      </c>
      <c r="C1068" s="24">
        <v>0</v>
      </c>
      <c r="D1068" s="24">
        <v>0</v>
      </c>
      <c r="E1068" s="24">
        <v>0</v>
      </c>
      <c r="F1068" s="24">
        <v>0</v>
      </c>
      <c r="G1068" s="24">
        <v>0</v>
      </c>
      <c r="H1068" s="24">
        <v>52.26</v>
      </c>
    </row>
    <row r="1069" spans="1:8">
      <c r="A1069" t="str">
        <f t="shared" si="16"/>
        <v>CE1067</v>
      </c>
      <c r="B1069" t="s">
        <v>1220</v>
      </c>
      <c r="C1069" s="24">
        <v>0</v>
      </c>
      <c r="D1069" s="24">
        <v>0</v>
      </c>
      <c r="E1069" s="24">
        <v>0</v>
      </c>
      <c r="F1069" s="24">
        <v>0</v>
      </c>
      <c r="G1069" s="24">
        <v>0</v>
      </c>
      <c r="H1069" s="24">
        <v>9.18</v>
      </c>
    </row>
    <row r="1070" spans="1:8">
      <c r="A1070" t="str">
        <f t="shared" si="16"/>
        <v>CE1068</v>
      </c>
      <c r="B1070" t="s">
        <v>1221</v>
      </c>
      <c r="C1070" s="24">
        <v>0</v>
      </c>
      <c r="D1070" s="24">
        <v>0</v>
      </c>
      <c r="E1070" s="24">
        <v>0</v>
      </c>
      <c r="F1070" s="24">
        <v>0</v>
      </c>
      <c r="G1070" s="24">
        <v>0</v>
      </c>
    </row>
    <row r="1071" spans="1:8">
      <c r="A1071" t="str">
        <f t="shared" si="16"/>
        <v>CE1069</v>
      </c>
      <c r="B1071" t="s">
        <v>1222</v>
      </c>
      <c r="C1071" s="24">
        <v>0</v>
      </c>
      <c r="D1071" s="24">
        <v>0</v>
      </c>
      <c r="E1071" s="24">
        <v>0</v>
      </c>
      <c r="F1071" s="24">
        <v>0</v>
      </c>
      <c r="G1071" s="24">
        <v>0</v>
      </c>
      <c r="H1071" s="24">
        <v>10.9</v>
      </c>
    </row>
    <row r="1072" spans="1:8">
      <c r="A1072" t="str">
        <f t="shared" si="16"/>
        <v>CE1070</v>
      </c>
      <c r="B1072" t="s">
        <v>1223</v>
      </c>
      <c r="C1072" s="24">
        <v>0</v>
      </c>
      <c r="D1072" s="24">
        <v>0</v>
      </c>
      <c r="E1072" s="24">
        <v>0</v>
      </c>
      <c r="F1072" s="24">
        <v>0</v>
      </c>
      <c r="G1072" s="24">
        <v>0</v>
      </c>
      <c r="H1072" s="24">
        <v>13.21</v>
      </c>
    </row>
    <row r="1073" spans="1:8">
      <c r="A1073" t="str">
        <f t="shared" si="16"/>
        <v>CE1071</v>
      </c>
      <c r="B1073" t="s">
        <v>1224</v>
      </c>
      <c r="C1073" s="24">
        <v>0</v>
      </c>
      <c r="D1073" s="24">
        <v>0</v>
      </c>
      <c r="E1073" s="24">
        <v>0</v>
      </c>
      <c r="F1073" s="24">
        <v>0</v>
      </c>
      <c r="G1073" s="24">
        <v>0</v>
      </c>
      <c r="H1073" s="24">
        <v>15.62</v>
      </c>
    </row>
    <row r="1074" spans="1:8">
      <c r="A1074" t="str">
        <f t="shared" si="16"/>
        <v>CE1072</v>
      </c>
      <c r="B1074" t="s">
        <v>1225</v>
      </c>
      <c r="C1074" s="24">
        <v>0</v>
      </c>
      <c r="D1074" s="24">
        <v>0</v>
      </c>
      <c r="E1074" s="24">
        <v>0</v>
      </c>
      <c r="F1074" s="24">
        <v>0</v>
      </c>
      <c r="G1074" s="24">
        <v>0</v>
      </c>
      <c r="H1074" s="24">
        <v>15.75</v>
      </c>
    </row>
    <row r="1075" spans="1:8">
      <c r="A1075" t="str">
        <f t="shared" si="16"/>
        <v>CE1073</v>
      </c>
      <c r="B1075" t="s">
        <v>1226</v>
      </c>
      <c r="C1075" s="24">
        <v>0</v>
      </c>
      <c r="D1075" s="24">
        <v>0</v>
      </c>
      <c r="E1075" s="24">
        <v>0</v>
      </c>
      <c r="F1075" s="24">
        <v>0</v>
      </c>
      <c r="G1075" s="24">
        <v>0</v>
      </c>
      <c r="H1075" s="24">
        <v>17.54</v>
      </c>
    </row>
    <row r="1076" spans="1:8">
      <c r="A1076" t="str">
        <f t="shared" si="16"/>
        <v>CE1074</v>
      </c>
      <c r="B1076" t="s">
        <v>1227</v>
      </c>
      <c r="C1076" s="24">
        <v>0</v>
      </c>
      <c r="D1076" s="24">
        <v>0</v>
      </c>
      <c r="E1076" s="24">
        <v>0</v>
      </c>
      <c r="F1076" s="24">
        <v>0</v>
      </c>
      <c r="G1076" s="24">
        <v>0</v>
      </c>
      <c r="H1076" s="24">
        <v>18.97</v>
      </c>
    </row>
    <row r="1077" spans="1:8">
      <c r="A1077" t="str">
        <f t="shared" si="16"/>
        <v>CE1075</v>
      </c>
      <c r="B1077" t="s">
        <v>1228</v>
      </c>
      <c r="C1077" s="24">
        <v>0</v>
      </c>
      <c r="D1077" s="24">
        <v>0</v>
      </c>
      <c r="E1077" s="24">
        <v>0</v>
      </c>
      <c r="F1077" s="24">
        <v>0</v>
      </c>
      <c r="G1077" s="24">
        <v>0</v>
      </c>
      <c r="H1077" s="24">
        <v>19.04</v>
      </c>
    </row>
    <row r="1078" spans="1:8">
      <c r="A1078" t="str">
        <f t="shared" si="16"/>
        <v>CE1076</v>
      </c>
      <c r="B1078" t="s">
        <v>1229</v>
      </c>
      <c r="C1078" s="24">
        <v>0</v>
      </c>
      <c r="D1078" s="24">
        <v>0</v>
      </c>
      <c r="E1078" s="24">
        <v>0</v>
      </c>
      <c r="F1078" s="24">
        <v>0</v>
      </c>
      <c r="G1078" s="24">
        <v>0</v>
      </c>
      <c r="H1078" s="24">
        <v>21.41</v>
      </c>
    </row>
    <row r="1079" spans="1:8">
      <c r="A1079" t="str">
        <f t="shared" si="16"/>
        <v>CE1077</v>
      </c>
      <c r="B1079" t="s">
        <v>1230</v>
      </c>
      <c r="C1079" s="24">
        <v>0</v>
      </c>
      <c r="D1079" s="24">
        <v>0</v>
      </c>
      <c r="E1079" s="24">
        <v>0</v>
      </c>
      <c r="F1079" s="24">
        <v>0</v>
      </c>
      <c r="G1079" s="24">
        <v>0</v>
      </c>
      <c r="H1079" s="24">
        <v>22.84</v>
      </c>
    </row>
    <row r="1080" spans="1:8">
      <c r="A1080" t="str">
        <f t="shared" si="16"/>
        <v>CE1078</v>
      </c>
      <c r="B1080" t="s">
        <v>1231</v>
      </c>
      <c r="C1080" s="24">
        <v>0</v>
      </c>
      <c r="D1080" s="24">
        <v>0</v>
      </c>
      <c r="E1080" s="24">
        <v>0</v>
      </c>
      <c r="F1080" s="24">
        <v>0</v>
      </c>
      <c r="G1080" s="24">
        <v>0</v>
      </c>
      <c r="H1080" s="24">
        <v>26.28</v>
      </c>
    </row>
    <row r="1081" spans="1:8">
      <c r="A1081" t="str">
        <f t="shared" si="16"/>
        <v>CE1079</v>
      </c>
      <c r="B1081" t="s">
        <v>1232</v>
      </c>
      <c r="C1081" s="24">
        <v>0</v>
      </c>
      <c r="D1081" s="24">
        <v>0</v>
      </c>
      <c r="E1081" s="24">
        <v>0</v>
      </c>
      <c r="F1081" s="24">
        <v>0</v>
      </c>
      <c r="G1081" s="24">
        <v>0</v>
      </c>
      <c r="H1081" s="24">
        <v>28.64</v>
      </c>
    </row>
    <row r="1082" spans="1:8">
      <c r="A1082" t="str">
        <f t="shared" si="16"/>
        <v>CE1080</v>
      </c>
      <c r="B1082" t="s">
        <v>1233</v>
      </c>
      <c r="C1082" s="24">
        <v>0</v>
      </c>
      <c r="D1082" s="24">
        <v>0</v>
      </c>
      <c r="E1082" s="24">
        <v>0</v>
      </c>
      <c r="F1082" s="24">
        <v>0</v>
      </c>
      <c r="G1082" s="24">
        <v>0</v>
      </c>
      <c r="H1082" s="24">
        <v>29.83</v>
      </c>
    </row>
    <row r="1083" spans="1:8">
      <c r="A1083" t="str">
        <f t="shared" si="16"/>
        <v>CE1081</v>
      </c>
      <c r="B1083" t="s">
        <v>1234</v>
      </c>
      <c r="C1083" s="24">
        <v>0</v>
      </c>
      <c r="D1083" s="24">
        <v>0</v>
      </c>
      <c r="E1083" s="24">
        <v>0</v>
      </c>
      <c r="F1083" s="24">
        <v>0</v>
      </c>
      <c r="G1083" s="24">
        <v>0</v>
      </c>
      <c r="H1083" s="24">
        <v>33.39</v>
      </c>
    </row>
    <row r="1084" spans="1:8">
      <c r="A1084" t="str">
        <f t="shared" si="16"/>
        <v>CE1082</v>
      </c>
      <c r="B1084" t="s">
        <v>1235</v>
      </c>
      <c r="C1084" s="24">
        <v>0</v>
      </c>
      <c r="D1084" s="24">
        <v>0</v>
      </c>
      <c r="E1084" s="24">
        <v>0</v>
      </c>
      <c r="F1084" s="24">
        <v>0</v>
      </c>
      <c r="G1084" s="24">
        <v>0</v>
      </c>
      <c r="H1084" s="24">
        <v>44.83</v>
      </c>
    </row>
    <row r="1085" spans="1:8">
      <c r="A1085" t="str">
        <f t="shared" si="16"/>
        <v>CE1083</v>
      </c>
      <c r="B1085" t="s">
        <v>1236</v>
      </c>
      <c r="C1085" s="24">
        <v>0</v>
      </c>
      <c r="D1085" s="24">
        <v>0</v>
      </c>
      <c r="E1085" s="24">
        <v>0</v>
      </c>
      <c r="F1085" s="24">
        <v>0</v>
      </c>
      <c r="G1085" s="24">
        <v>0</v>
      </c>
      <c r="H1085" s="24">
        <v>51.54</v>
      </c>
    </row>
    <row r="1086" spans="1:8">
      <c r="A1086" t="str">
        <f t="shared" si="16"/>
        <v>CE1084</v>
      </c>
      <c r="B1086" t="s">
        <v>1237</v>
      </c>
      <c r="C1086" s="24">
        <v>0</v>
      </c>
      <c r="D1086" s="24">
        <v>0</v>
      </c>
      <c r="E1086" s="24">
        <v>0</v>
      </c>
      <c r="F1086" s="24">
        <v>0</v>
      </c>
      <c r="G1086" s="24">
        <v>0</v>
      </c>
      <c r="H1086" s="24">
        <v>56.55</v>
      </c>
    </row>
    <row r="1087" spans="1:8">
      <c r="A1087" t="str">
        <f t="shared" si="16"/>
        <v>CE1085</v>
      </c>
      <c r="B1087" t="s">
        <v>1238</v>
      </c>
      <c r="C1087" s="24">
        <v>0</v>
      </c>
      <c r="D1087" s="24">
        <v>0</v>
      </c>
      <c r="E1087" s="24">
        <v>0</v>
      </c>
      <c r="F1087" s="24">
        <v>0</v>
      </c>
      <c r="G1087" s="24">
        <v>0</v>
      </c>
      <c r="H1087" s="24">
        <v>63.34</v>
      </c>
    </row>
    <row r="1088" spans="1:8">
      <c r="A1088" t="str">
        <f t="shared" si="16"/>
        <v>CE1086</v>
      </c>
      <c r="B1088" t="s">
        <v>1239</v>
      </c>
      <c r="C1088" s="24">
        <v>0</v>
      </c>
      <c r="D1088" s="24">
        <v>0</v>
      </c>
      <c r="E1088" s="24">
        <v>0</v>
      </c>
      <c r="F1088" s="24">
        <v>0</v>
      </c>
      <c r="G1088" s="24">
        <v>0</v>
      </c>
      <c r="H1088" s="24">
        <v>70.08</v>
      </c>
    </row>
    <row r="1089" spans="1:8">
      <c r="A1089" t="str">
        <f t="shared" si="16"/>
        <v>CE1087</v>
      </c>
      <c r="B1089" t="s">
        <v>1240</v>
      </c>
      <c r="C1089" s="24">
        <v>0</v>
      </c>
      <c r="D1089" s="24">
        <v>0</v>
      </c>
      <c r="E1089" s="24">
        <v>0</v>
      </c>
      <c r="F1089" s="24">
        <v>0</v>
      </c>
      <c r="G1089" s="24">
        <v>0</v>
      </c>
      <c r="H1089" s="24">
        <v>76.849999999999994</v>
      </c>
    </row>
    <row r="1090" spans="1:8">
      <c r="A1090" t="str">
        <f t="shared" ref="A1090:A1153" si="17">"CE"&amp;TEXT(ROW(B1090)-2,"0000")</f>
        <v>CE1088</v>
      </c>
      <c r="B1090" t="s">
        <v>1241</v>
      </c>
      <c r="C1090" s="24">
        <v>0</v>
      </c>
      <c r="D1090" s="24">
        <v>0</v>
      </c>
      <c r="E1090" s="24">
        <v>0</v>
      </c>
      <c r="F1090" s="24">
        <v>0</v>
      </c>
      <c r="G1090" s="24">
        <v>0</v>
      </c>
      <c r="H1090" s="24">
        <v>83.6</v>
      </c>
    </row>
    <row r="1091" spans="1:8">
      <c r="A1091" t="str">
        <f t="shared" si="17"/>
        <v>CE1089</v>
      </c>
      <c r="B1091" t="s">
        <v>1242</v>
      </c>
      <c r="C1091" s="24">
        <v>0</v>
      </c>
      <c r="D1091" s="24">
        <v>0</v>
      </c>
      <c r="E1091" s="24">
        <v>0</v>
      </c>
      <c r="F1091" s="24">
        <v>0</v>
      </c>
      <c r="G1091" s="24">
        <v>0</v>
      </c>
      <c r="H1091" s="24">
        <v>91.16</v>
      </c>
    </row>
    <row r="1092" spans="1:8">
      <c r="A1092" t="str">
        <f t="shared" si="17"/>
        <v>CE1090</v>
      </c>
      <c r="B1092" t="s">
        <v>1243</v>
      </c>
      <c r="C1092" s="24">
        <v>0</v>
      </c>
      <c r="D1092" s="24">
        <v>0</v>
      </c>
      <c r="E1092" s="24">
        <v>0</v>
      </c>
      <c r="F1092" s="24">
        <v>0</v>
      </c>
      <c r="G1092" s="24">
        <v>0</v>
      </c>
      <c r="H1092" s="24">
        <v>97.95</v>
      </c>
    </row>
    <row r="1093" spans="1:8">
      <c r="A1093" t="str">
        <f t="shared" si="17"/>
        <v>CE1091</v>
      </c>
      <c r="B1093" t="s">
        <v>1244</v>
      </c>
      <c r="C1093" s="24">
        <v>0</v>
      </c>
      <c r="D1093" s="24">
        <v>0</v>
      </c>
      <c r="E1093" s="24">
        <v>0</v>
      </c>
      <c r="F1093" s="24">
        <v>0</v>
      </c>
      <c r="G1093" s="24">
        <v>0</v>
      </c>
      <c r="H1093" s="24">
        <v>103.01</v>
      </c>
    </row>
    <row r="1094" spans="1:8">
      <c r="A1094" t="str">
        <f t="shared" si="17"/>
        <v>CE1092</v>
      </c>
      <c r="B1094" t="s">
        <v>1245</v>
      </c>
      <c r="C1094" s="24">
        <v>0</v>
      </c>
      <c r="D1094" s="24">
        <v>0</v>
      </c>
      <c r="E1094" s="24">
        <v>0</v>
      </c>
      <c r="F1094" s="24">
        <v>0</v>
      </c>
      <c r="G1094" s="24">
        <v>0</v>
      </c>
      <c r="H1094" s="24">
        <v>108.67</v>
      </c>
    </row>
    <row r="1095" spans="1:8">
      <c r="A1095" t="str">
        <f t="shared" si="17"/>
        <v>CE1093</v>
      </c>
      <c r="B1095" t="s">
        <v>1246</v>
      </c>
      <c r="C1095" s="24">
        <v>0</v>
      </c>
      <c r="D1095" s="24">
        <v>0</v>
      </c>
      <c r="E1095" s="24">
        <v>0</v>
      </c>
      <c r="F1095" s="24">
        <v>0</v>
      </c>
      <c r="G1095" s="24">
        <v>0</v>
      </c>
      <c r="H1095" s="24">
        <v>115.36</v>
      </c>
    </row>
    <row r="1096" spans="1:8">
      <c r="A1096" t="str">
        <f t="shared" si="17"/>
        <v>CE1094</v>
      </c>
      <c r="B1096" t="s">
        <v>1247</v>
      </c>
      <c r="C1096" s="24">
        <v>0</v>
      </c>
      <c r="D1096" s="24">
        <v>0</v>
      </c>
      <c r="E1096" s="24">
        <v>0</v>
      </c>
      <c r="F1096" s="24">
        <v>0</v>
      </c>
      <c r="G1096" s="24">
        <v>0</v>
      </c>
      <c r="H1096" s="24">
        <v>122.78</v>
      </c>
    </row>
    <row r="1097" spans="1:8">
      <c r="A1097" t="str">
        <f t="shared" si="17"/>
        <v>CE1095</v>
      </c>
      <c r="B1097" t="s">
        <v>1248</v>
      </c>
      <c r="C1097" s="24">
        <v>0</v>
      </c>
      <c r="D1097" s="24">
        <v>0</v>
      </c>
      <c r="E1097" s="24">
        <v>0</v>
      </c>
      <c r="F1097" s="24">
        <v>0</v>
      </c>
      <c r="G1097" s="24">
        <v>0</v>
      </c>
      <c r="H1097" s="24">
        <v>133.77000000000001</v>
      </c>
    </row>
    <row r="1098" spans="1:8">
      <c r="A1098" t="str">
        <f t="shared" si="17"/>
        <v>CE1096</v>
      </c>
      <c r="B1098" t="s">
        <v>1249</v>
      </c>
      <c r="C1098" s="24">
        <v>0</v>
      </c>
      <c r="D1098" s="24">
        <v>0</v>
      </c>
      <c r="E1098" s="24">
        <v>0</v>
      </c>
      <c r="F1098" s="24">
        <v>0</v>
      </c>
      <c r="G1098" s="24">
        <v>0</v>
      </c>
      <c r="H1098" s="24">
        <v>140.44</v>
      </c>
    </row>
    <row r="1099" spans="1:8">
      <c r="A1099" t="str">
        <f t="shared" si="17"/>
        <v>CE1097</v>
      </c>
      <c r="B1099" t="s">
        <v>1250</v>
      </c>
      <c r="C1099" s="24">
        <v>0</v>
      </c>
      <c r="D1099" s="24">
        <v>0</v>
      </c>
      <c r="E1099" s="24">
        <v>0</v>
      </c>
      <c r="F1099" s="24">
        <v>0</v>
      </c>
      <c r="G1099" s="24">
        <v>0</v>
      </c>
      <c r="H1099" s="24">
        <v>148.81</v>
      </c>
    </row>
    <row r="1100" spans="1:8">
      <c r="A1100" t="str">
        <f t="shared" si="17"/>
        <v>CE1098</v>
      </c>
      <c r="B1100" t="s">
        <v>1251</v>
      </c>
      <c r="C1100" s="24">
        <v>0</v>
      </c>
      <c r="D1100" s="24">
        <v>0</v>
      </c>
      <c r="E1100" s="24">
        <v>0</v>
      </c>
      <c r="F1100" s="24">
        <v>0</v>
      </c>
      <c r="G1100" s="24">
        <v>0</v>
      </c>
      <c r="H1100" s="24">
        <v>44.08</v>
      </c>
    </row>
    <row r="1101" spans="1:8">
      <c r="A1101" t="str">
        <f t="shared" si="17"/>
        <v>CE1099</v>
      </c>
      <c r="B1101" t="s">
        <v>1252</v>
      </c>
      <c r="C1101" s="24">
        <v>0</v>
      </c>
      <c r="D1101" s="24">
        <v>0</v>
      </c>
      <c r="E1101" s="24">
        <v>0</v>
      </c>
      <c r="F1101" s="24">
        <v>0</v>
      </c>
      <c r="G1101" s="24">
        <v>0</v>
      </c>
      <c r="H1101" s="24">
        <v>9.18</v>
      </c>
    </row>
    <row r="1102" spans="1:8">
      <c r="A1102" t="str">
        <f t="shared" si="17"/>
        <v>CE1100</v>
      </c>
      <c r="B1102" t="s">
        <v>1253</v>
      </c>
      <c r="C1102" s="24">
        <v>0</v>
      </c>
      <c r="D1102" s="24">
        <v>0</v>
      </c>
      <c r="E1102" s="24">
        <v>0</v>
      </c>
      <c r="F1102" s="24">
        <v>0</v>
      </c>
      <c r="G1102" s="24">
        <v>0</v>
      </c>
      <c r="H1102" s="24">
        <v>10.9</v>
      </c>
    </row>
    <row r="1103" spans="1:8">
      <c r="A1103" t="str">
        <f t="shared" si="17"/>
        <v>CE1101</v>
      </c>
      <c r="B1103" t="s">
        <v>1254</v>
      </c>
      <c r="C1103" s="24">
        <v>0</v>
      </c>
      <c r="D1103" s="24">
        <v>0</v>
      </c>
      <c r="E1103" s="24">
        <v>0</v>
      </c>
      <c r="F1103" s="24">
        <v>0</v>
      </c>
      <c r="G1103" s="24">
        <v>0</v>
      </c>
      <c r="H1103" s="24">
        <v>13.21</v>
      </c>
    </row>
    <row r="1104" spans="1:8">
      <c r="A1104" t="str">
        <f t="shared" si="17"/>
        <v>CE1102</v>
      </c>
      <c r="B1104" t="s">
        <v>1255</v>
      </c>
      <c r="C1104" s="24">
        <v>0</v>
      </c>
      <c r="D1104" s="24">
        <v>0</v>
      </c>
      <c r="E1104" s="24">
        <v>0</v>
      </c>
      <c r="F1104" s="24">
        <v>0</v>
      </c>
      <c r="G1104" s="24">
        <v>0</v>
      </c>
      <c r="H1104" s="24">
        <v>15.62</v>
      </c>
    </row>
    <row r="1105" spans="1:8">
      <c r="A1105" t="str">
        <f t="shared" si="17"/>
        <v>CE1103</v>
      </c>
      <c r="B1105" t="s">
        <v>1256</v>
      </c>
      <c r="C1105" s="24">
        <v>0</v>
      </c>
      <c r="D1105" s="24">
        <v>0</v>
      </c>
      <c r="E1105" s="24">
        <v>0</v>
      </c>
      <c r="F1105" s="24">
        <v>0</v>
      </c>
      <c r="G1105" s="24">
        <v>0</v>
      </c>
      <c r="H1105" s="24">
        <v>15.76</v>
      </c>
    </row>
    <row r="1106" spans="1:8">
      <c r="A1106" t="str">
        <f t="shared" si="17"/>
        <v>CE1104</v>
      </c>
      <c r="B1106" t="s">
        <v>1257</v>
      </c>
      <c r="C1106" s="24">
        <v>0</v>
      </c>
      <c r="D1106" s="24">
        <v>0</v>
      </c>
      <c r="E1106" s="24">
        <v>0</v>
      </c>
      <c r="F1106" s="24">
        <v>0</v>
      </c>
      <c r="G1106" s="24">
        <v>0</v>
      </c>
      <c r="H1106" s="24">
        <v>17.54</v>
      </c>
    </row>
    <row r="1107" spans="1:8">
      <c r="A1107" t="str">
        <f t="shared" si="17"/>
        <v>CE1105</v>
      </c>
      <c r="B1107" t="s">
        <v>1258</v>
      </c>
      <c r="C1107" s="24">
        <v>0</v>
      </c>
      <c r="D1107" s="24">
        <v>0</v>
      </c>
      <c r="E1107" s="24">
        <v>0</v>
      </c>
      <c r="F1107" s="24">
        <v>0</v>
      </c>
      <c r="G1107" s="24">
        <v>0</v>
      </c>
      <c r="H1107" s="24">
        <v>18.97</v>
      </c>
    </row>
    <row r="1108" spans="1:8">
      <c r="A1108" t="str">
        <f t="shared" si="17"/>
        <v>CE1106</v>
      </c>
      <c r="B1108" t="s">
        <v>1259</v>
      </c>
      <c r="C1108" s="24">
        <v>0</v>
      </c>
      <c r="D1108" s="24">
        <v>0</v>
      </c>
      <c r="E1108" s="24">
        <v>0</v>
      </c>
      <c r="F1108" s="24">
        <v>0</v>
      </c>
      <c r="G1108" s="24">
        <v>0</v>
      </c>
      <c r="H1108" s="24">
        <v>19.04</v>
      </c>
    </row>
    <row r="1109" spans="1:8">
      <c r="A1109" t="str">
        <f t="shared" si="17"/>
        <v>CE1107</v>
      </c>
      <c r="B1109" t="s">
        <v>1260</v>
      </c>
      <c r="C1109" s="24">
        <v>0</v>
      </c>
      <c r="D1109" s="24">
        <v>0</v>
      </c>
      <c r="E1109" s="24">
        <v>0</v>
      </c>
      <c r="F1109" s="24">
        <v>0</v>
      </c>
      <c r="G1109" s="24">
        <v>0</v>
      </c>
      <c r="H1109" s="24">
        <v>21.41</v>
      </c>
    </row>
    <row r="1110" spans="1:8">
      <c r="A1110" t="str">
        <f t="shared" si="17"/>
        <v>CE1108</v>
      </c>
      <c r="B1110" t="s">
        <v>1261</v>
      </c>
      <c r="C1110" s="24">
        <v>0</v>
      </c>
      <c r="D1110" s="24">
        <v>0</v>
      </c>
      <c r="E1110" s="24">
        <v>0</v>
      </c>
      <c r="F1110" s="24">
        <v>0</v>
      </c>
      <c r="G1110" s="24">
        <v>0</v>
      </c>
      <c r="H1110" s="24">
        <v>22.84</v>
      </c>
    </row>
    <row r="1111" spans="1:8">
      <c r="A1111" t="str">
        <f t="shared" si="17"/>
        <v>CE1109</v>
      </c>
      <c r="B1111" t="s">
        <v>1262</v>
      </c>
      <c r="C1111" s="24">
        <v>0</v>
      </c>
      <c r="D1111" s="24">
        <v>0</v>
      </c>
      <c r="E1111" s="24">
        <v>0</v>
      </c>
      <c r="F1111" s="24">
        <v>0</v>
      </c>
      <c r="G1111" s="24">
        <v>0</v>
      </c>
      <c r="H1111" s="24">
        <v>26.28</v>
      </c>
    </row>
    <row r="1112" spans="1:8">
      <c r="A1112" t="str">
        <f t="shared" si="17"/>
        <v>CE1110</v>
      </c>
      <c r="B1112" t="s">
        <v>1263</v>
      </c>
      <c r="C1112" s="24">
        <v>0</v>
      </c>
      <c r="D1112" s="24">
        <v>0</v>
      </c>
      <c r="E1112" s="24">
        <v>0</v>
      </c>
      <c r="F1112" s="24">
        <v>0</v>
      </c>
      <c r="G1112" s="24">
        <v>0</v>
      </c>
      <c r="H1112" s="24">
        <v>28.64</v>
      </c>
    </row>
    <row r="1113" spans="1:8">
      <c r="A1113" t="str">
        <f t="shared" si="17"/>
        <v>CE1111</v>
      </c>
      <c r="B1113" t="s">
        <v>1264</v>
      </c>
      <c r="C1113" s="24">
        <v>0</v>
      </c>
      <c r="D1113" s="24">
        <v>0</v>
      </c>
      <c r="E1113" s="24">
        <v>0</v>
      </c>
      <c r="F1113" s="24">
        <v>0</v>
      </c>
      <c r="G1113" s="24">
        <v>0</v>
      </c>
      <c r="H1113" s="24">
        <v>29.83</v>
      </c>
    </row>
    <row r="1114" spans="1:8">
      <c r="A1114" t="str">
        <f t="shared" si="17"/>
        <v>CE1112</v>
      </c>
      <c r="B1114" t="s">
        <v>1265</v>
      </c>
      <c r="C1114" s="24">
        <v>0</v>
      </c>
      <c r="D1114" s="24">
        <v>0</v>
      </c>
      <c r="E1114" s="24">
        <v>0</v>
      </c>
      <c r="F1114" s="24">
        <v>0</v>
      </c>
      <c r="G1114" s="24">
        <v>0</v>
      </c>
      <c r="H1114" s="24">
        <v>33.39</v>
      </c>
    </row>
    <row r="1115" spans="1:8">
      <c r="A1115" t="str">
        <f t="shared" si="17"/>
        <v>CE1113</v>
      </c>
      <c r="B1115" t="s">
        <v>1266</v>
      </c>
      <c r="C1115" s="24">
        <v>0</v>
      </c>
      <c r="D1115" s="24">
        <v>0</v>
      </c>
      <c r="E1115" s="24">
        <v>0</v>
      </c>
      <c r="F1115" s="24">
        <v>0</v>
      </c>
      <c r="G1115" s="24">
        <v>0</v>
      </c>
      <c r="H1115" s="24">
        <v>44.83</v>
      </c>
    </row>
    <row r="1116" spans="1:8">
      <c r="A1116" t="str">
        <f t="shared" si="17"/>
        <v>CE1114</v>
      </c>
      <c r="B1116" t="s">
        <v>1267</v>
      </c>
      <c r="C1116" s="24">
        <v>0</v>
      </c>
      <c r="D1116" s="24">
        <v>0</v>
      </c>
      <c r="E1116" s="24">
        <v>0</v>
      </c>
      <c r="F1116" s="24">
        <v>0</v>
      </c>
      <c r="G1116" s="24">
        <v>0</v>
      </c>
      <c r="H1116" s="24">
        <v>51.54</v>
      </c>
    </row>
    <row r="1117" spans="1:8">
      <c r="A1117" t="str">
        <f t="shared" si="17"/>
        <v>CE1115</v>
      </c>
      <c r="B1117" t="s">
        <v>1268</v>
      </c>
      <c r="C1117" s="24">
        <v>0</v>
      </c>
      <c r="D1117" s="24">
        <v>0</v>
      </c>
      <c r="E1117" s="24">
        <v>0</v>
      </c>
      <c r="F1117" s="24">
        <v>0</v>
      </c>
      <c r="G1117" s="24">
        <v>0</v>
      </c>
      <c r="H1117" s="24">
        <v>56.56</v>
      </c>
    </row>
    <row r="1118" spans="1:8">
      <c r="A1118" t="str">
        <f t="shared" si="17"/>
        <v>CE1116</v>
      </c>
      <c r="B1118" t="s">
        <v>1269</v>
      </c>
      <c r="C1118" s="24">
        <v>0</v>
      </c>
      <c r="D1118" s="24">
        <v>0</v>
      </c>
      <c r="E1118" s="24">
        <v>0</v>
      </c>
      <c r="F1118" s="24">
        <v>0</v>
      </c>
      <c r="G1118" s="24">
        <v>0</v>
      </c>
      <c r="H1118" s="24">
        <v>63.33</v>
      </c>
    </row>
    <row r="1119" spans="1:8">
      <c r="A1119" t="str">
        <f t="shared" si="17"/>
        <v>CE1117</v>
      </c>
      <c r="B1119" t="s">
        <v>1270</v>
      </c>
      <c r="C1119" s="24">
        <v>0</v>
      </c>
      <c r="D1119" s="24">
        <v>0</v>
      </c>
      <c r="E1119" s="24">
        <v>0</v>
      </c>
      <c r="F1119" s="24">
        <v>0</v>
      </c>
      <c r="G1119" s="24">
        <v>0</v>
      </c>
      <c r="H1119" s="24">
        <v>70.08</v>
      </c>
    </row>
    <row r="1120" spans="1:8">
      <c r="A1120" t="str">
        <f t="shared" si="17"/>
        <v>CE1118</v>
      </c>
      <c r="B1120" t="s">
        <v>1271</v>
      </c>
      <c r="C1120" s="24">
        <v>0</v>
      </c>
      <c r="D1120" s="24">
        <v>0</v>
      </c>
      <c r="E1120" s="24">
        <v>0</v>
      </c>
      <c r="F1120" s="24">
        <v>0</v>
      </c>
      <c r="G1120" s="24">
        <v>0</v>
      </c>
      <c r="H1120" s="24">
        <v>76.86</v>
      </c>
    </row>
    <row r="1121" spans="1:8">
      <c r="A1121" t="str">
        <f t="shared" si="17"/>
        <v>CE1119</v>
      </c>
      <c r="B1121" t="s">
        <v>1272</v>
      </c>
      <c r="C1121" s="24">
        <v>0</v>
      </c>
      <c r="D1121" s="24">
        <v>0</v>
      </c>
      <c r="E1121" s="24">
        <v>0</v>
      </c>
      <c r="F1121" s="24">
        <v>0</v>
      </c>
      <c r="G1121" s="24">
        <v>0</v>
      </c>
      <c r="H1121" s="24">
        <v>83.6</v>
      </c>
    </row>
    <row r="1122" spans="1:8">
      <c r="A1122" t="str">
        <f t="shared" si="17"/>
        <v>CE1120</v>
      </c>
      <c r="B1122" t="s">
        <v>1273</v>
      </c>
      <c r="C1122" s="24">
        <v>0</v>
      </c>
      <c r="D1122" s="24">
        <v>0</v>
      </c>
      <c r="E1122" s="24">
        <v>0</v>
      </c>
      <c r="F1122" s="24">
        <v>0</v>
      </c>
      <c r="G1122" s="24">
        <v>0</v>
      </c>
      <c r="H1122" s="24">
        <v>91.16</v>
      </c>
    </row>
    <row r="1123" spans="1:8">
      <c r="A1123" t="str">
        <f t="shared" si="17"/>
        <v>CE1121</v>
      </c>
      <c r="B1123" t="s">
        <v>1274</v>
      </c>
      <c r="C1123" s="24">
        <v>0</v>
      </c>
      <c r="D1123" s="24">
        <v>0</v>
      </c>
      <c r="E1123" s="24">
        <v>0</v>
      </c>
      <c r="F1123" s="24">
        <v>0</v>
      </c>
      <c r="G1123" s="24">
        <v>0</v>
      </c>
      <c r="H1123" s="24">
        <v>97.94</v>
      </c>
    </row>
    <row r="1124" spans="1:8">
      <c r="A1124" t="str">
        <f t="shared" si="17"/>
        <v>CE1122</v>
      </c>
      <c r="B1124" t="s">
        <v>1275</v>
      </c>
      <c r="C1124" s="24">
        <v>0</v>
      </c>
      <c r="D1124" s="24">
        <v>0</v>
      </c>
      <c r="E1124" s="24">
        <v>0</v>
      </c>
      <c r="F1124" s="24">
        <v>0</v>
      </c>
      <c r="G1124" s="24">
        <v>0</v>
      </c>
      <c r="H1124" s="24">
        <v>103.01</v>
      </c>
    </row>
    <row r="1125" spans="1:8">
      <c r="A1125" t="str">
        <f t="shared" si="17"/>
        <v>CE1123</v>
      </c>
      <c r="B1125" t="s">
        <v>1276</v>
      </c>
      <c r="C1125" s="24">
        <v>0</v>
      </c>
      <c r="D1125" s="24">
        <v>0</v>
      </c>
      <c r="E1125" s="24">
        <v>0</v>
      </c>
      <c r="F1125" s="24">
        <v>0</v>
      </c>
      <c r="G1125" s="24">
        <v>0</v>
      </c>
      <c r="H1125" s="24">
        <v>108.67</v>
      </c>
    </row>
    <row r="1126" spans="1:8">
      <c r="A1126" t="str">
        <f t="shared" si="17"/>
        <v>CE1124</v>
      </c>
      <c r="B1126" t="s">
        <v>1277</v>
      </c>
      <c r="C1126" s="24">
        <v>0</v>
      </c>
      <c r="D1126" s="24">
        <v>0</v>
      </c>
      <c r="E1126" s="24">
        <v>0</v>
      </c>
      <c r="F1126" s="24">
        <v>0</v>
      </c>
      <c r="G1126" s="24">
        <v>0</v>
      </c>
      <c r="H1126" s="24">
        <v>115.36</v>
      </c>
    </row>
    <row r="1127" spans="1:8">
      <c r="A1127" t="str">
        <f t="shared" si="17"/>
        <v>CE1125</v>
      </c>
      <c r="B1127" t="s">
        <v>1278</v>
      </c>
      <c r="C1127" s="24">
        <v>0</v>
      </c>
      <c r="D1127" s="24">
        <v>0</v>
      </c>
      <c r="E1127" s="24">
        <v>0</v>
      </c>
      <c r="F1127" s="24">
        <v>0</v>
      </c>
      <c r="G1127" s="24">
        <v>0</v>
      </c>
      <c r="H1127" s="24">
        <v>122.78</v>
      </c>
    </row>
    <row r="1128" spans="1:8">
      <c r="A1128" t="str">
        <f t="shared" si="17"/>
        <v>CE1126</v>
      </c>
      <c r="B1128" t="s">
        <v>1279</v>
      </c>
      <c r="C1128" s="24">
        <v>0</v>
      </c>
      <c r="D1128" s="24">
        <v>0</v>
      </c>
      <c r="E1128" s="24">
        <v>0</v>
      </c>
      <c r="F1128" s="24">
        <v>0</v>
      </c>
      <c r="G1128" s="24">
        <v>0</v>
      </c>
      <c r="H1128" s="24">
        <v>133.76</v>
      </c>
    </row>
    <row r="1129" spans="1:8">
      <c r="A1129" t="str">
        <f t="shared" si="17"/>
        <v>CE1127</v>
      </c>
      <c r="B1129" t="s">
        <v>1280</v>
      </c>
      <c r="C1129" s="24">
        <v>0</v>
      </c>
      <c r="D1129" s="24">
        <v>0</v>
      </c>
      <c r="E1129" s="24">
        <v>0</v>
      </c>
      <c r="F1129" s="24">
        <v>0</v>
      </c>
      <c r="G1129" s="24">
        <v>0</v>
      </c>
      <c r="H1129" s="24">
        <v>140.44</v>
      </c>
    </row>
    <row r="1130" spans="1:8">
      <c r="A1130" t="str">
        <f t="shared" si="17"/>
        <v>CE1128</v>
      </c>
      <c r="B1130" t="s">
        <v>1281</v>
      </c>
      <c r="C1130" s="24">
        <v>0</v>
      </c>
      <c r="D1130" s="24">
        <v>0</v>
      </c>
      <c r="E1130" s="24">
        <v>0</v>
      </c>
      <c r="F1130" s="24">
        <v>0</v>
      </c>
      <c r="G1130" s="24">
        <v>0</v>
      </c>
      <c r="H1130" s="24">
        <v>148.81</v>
      </c>
    </row>
    <row r="1131" spans="1:8">
      <c r="A1131" t="str">
        <f t="shared" si="17"/>
        <v>CE1129</v>
      </c>
      <c r="B1131" t="s">
        <v>1282</v>
      </c>
      <c r="C1131" s="24">
        <v>0</v>
      </c>
      <c r="D1131" s="24">
        <v>0</v>
      </c>
      <c r="E1131" s="24">
        <v>0</v>
      </c>
      <c r="F1131" s="24">
        <v>0</v>
      </c>
      <c r="G1131" s="24">
        <v>0</v>
      </c>
      <c r="H1131" s="24">
        <v>10.86</v>
      </c>
    </row>
    <row r="1132" spans="1:8">
      <c r="A1132" t="str">
        <f t="shared" si="17"/>
        <v>CE1130</v>
      </c>
      <c r="B1132" t="s">
        <v>1283</v>
      </c>
      <c r="C1132" s="24">
        <v>0</v>
      </c>
      <c r="D1132" s="24">
        <v>0</v>
      </c>
      <c r="E1132" s="24">
        <v>0</v>
      </c>
      <c r="F1132" s="24">
        <v>0</v>
      </c>
      <c r="G1132" s="24">
        <v>0</v>
      </c>
      <c r="H1132" s="24">
        <v>13.19</v>
      </c>
    </row>
    <row r="1133" spans="1:8">
      <c r="A1133" t="str">
        <f t="shared" si="17"/>
        <v>CE1131</v>
      </c>
      <c r="B1133" t="s">
        <v>1284</v>
      </c>
      <c r="C1133" s="24">
        <v>0</v>
      </c>
      <c r="D1133" s="24">
        <v>0</v>
      </c>
      <c r="E1133" s="24">
        <v>0</v>
      </c>
      <c r="F1133" s="24">
        <v>0</v>
      </c>
      <c r="G1133" s="24">
        <v>0</v>
      </c>
      <c r="H1133" s="24">
        <v>14.8</v>
      </c>
    </row>
    <row r="1134" spans="1:8">
      <c r="A1134" t="str">
        <f t="shared" si="17"/>
        <v>CE1132</v>
      </c>
      <c r="B1134" t="s">
        <v>1285</v>
      </c>
      <c r="C1134" s="24">
        <v>0</v>
      </c>
      <c r="D1134" s="24">
        <v>0</v>
      </c>
      <c r="E1134" s="24">
        <v>0</v>
      </c>
      <c r="F1134" s="24">
        <v>0</v>
      </c>
      <c r="G1134" s="24">
        <v>0</v>
      </c>
      <c r="H1134" s="24">
        <v>16.2</v>
      </c>
    </row>
    <row r="1135" spans="1:8">
      <c r="A1135" t="str">
        <f t="shared" si="17"/>
        <v>CE1133</v>
      </c>
      <c r="B1135" t="s">
        <v>1286</v>
      </c>
      <c r="C1135" s="24">
        <v>0</v>
      </c>
      <c r="D1135" s="24">
        <v>0</v>
      </c>
      <c r="E1135" s="24">
        <v>0</v>
      </c>
      <c r="F1135" s="24">
        <v>0</v>
      </c>
      <c r="G1135" s="24">
        <v>0</v>
      </c>
      <c r="H1135" s="24">
        <v>17.399999999999999</v>
      </c>
    </row>
    <row r="1136" spans="1:8">
      <c r="A1136" t="str">
        <f t="shared" si="17"/>
        <v>CE1134</v>
      </c>
      <c r="B1136" t="s">
        <v>1287</v>
      </c>
      <c r="C1136" s="24">
        <v>0</v>
      </c>
      <c r="D1136" s="24">
        <v>0</v>
      </c>
      <c r="E1136" s="24">
        <v>0</v>
      </c>
      <c r="F1136" s="24">
        <v>0</v>
      </c>
      <c r="G1136" s="24">
        <v>0</v>
      </c>
      <c r="H1136" s="24">
        <v>19.21</v>
      </c>
    </row>
    <row r="1137" spans="1:8">
      <c r="A1137" t="str">
        <f t="shared" si="17"/>
        <v>CE1135</v>
      </c>
      <c r="B1137" t="s">
        <v>1288</v>
      </c>
      <c r="C1137" s="24">
        <v>0</v>
      </c>
      <c r="D1137" s="24">
        <v>0</v>
      </c>
      <c r="E1137" s="24">
        <v>0</v>
      </c>
      <c r="F1137" s="24">
        <v>0</v>
      </c>
      <c r="G1137" s="24">
        <v>0</v>
      </c>
      <c r="H1137" s="24">
        <v>8.73</v>
      </c>
    </row>
    <row r="1138" spans="1:8">
      <c r="A1138" t="str">
        <f t="shared" si="17"/>
        <v>CE1136</v>
      </c>
      <c r="B1138" t="s">
        <v>1289</v>
      </c>
      <c r="C1138" s="24">
        <v>0</v>
      </c>
      <c r="D1138" s="24">
        <v>0</v>
      </c>
      <c r="E1138" s="24">
        <v>0</v>
      </c>
      <c r="F1138" s="24">
        <v>0</v>
      </c>
      <c r="G1138" s="24">
        <v>0</v>
      </c>
      <c r="H1138" s="24">
        <v>212.43</v>
      </c>
    </row>
    <row r="1139" spans="1:8">
      <c r="A1139" t="str">
        <f t="shared" si="17"/>
        <v>CE1137</v>
      </c>
      <c r="B1139" t="s">
        <v>1290</v>
      </c>
      <c r="C1139" s="24">
        <v>0</v>
      </c>
      <c r="D1139" s="24">
        <v>0</v>
      </c>
      <c r="E1139" s="24">
        <v>0</v>
      </c>
      <c r="F1139" s="24">
        <v>0</v>
      </c>
      <c r="G1139" s="24">
        <v>0</v>
      </c>
      <c r="H1139" s="24">
        <v>122.63</v>
      </c>
    </row>
    <row r="1140" spans="1:8">
      <c r="A1140" t="str">
        <f t="shared" si="17"/>
        <v>CE1138</v>
      </c>
      <c r="B1140" t="s">
        <v>1291</v>
      </c>
      <c r="C1140" s="24">
        <v>0</v>
      </c>
      <c r="D1140" s="24">
        <v>0</v>
      </c>
      <c r="E1140" s="24">
        <v>0</v>
      </c>
      <c r="F1140" s="24">
        <v>0</v>
      </c>
      <c r="G1140" s="24">
        <v>0</v>
      </c>
      <c r="H1140" s="24">
        <v>151.31</v>
      </c>
    </row>
    <row r="1141" spans="1:8">
      <c r="A1141" t="str">
        <f t="shared" si="17"/>
        <v>CE1139</v>
      </c>
      <c r="B1141" t="s">
        <v>1292</v>
      </c>
      <c r="C1141" s="24">
        <v>0</v>
      </c>
      <c r="D1141" s="24">
        <v>0</v>
      </c>
      <c r="E1141" s="24">
        <v>0</v>
      </c>
      <c r="F1141" s="24">
        <v>0</v>
      </c>
      <c r="G1141" s="24">
        <v>0</v>
      </c>
      <c r="H1141" s="24">
        <v>19.46</v>
      </c>
    </row>
    <row r="1142" spans="1:8">
      <c r="A1142" t="str">
        <f t="shared" si="17"/>
        <v>CE1140</v>
      </c>
      <c r="B1142" t="s">
        <v>1293</v>
      </c>
      <c r="C1142" s="24">
        <v>0</v>
      </c>
      <c r="D1142" s="24">
        <v>0</v>
      </c>
      <c r="E1142" s="24">
        <v>0</v>
      </c>
      <c r="F1142" s="24">
        <v>0</v>
      </c>
      <c r="G1142" s="24">
        <v>0</v>
      </c>
      <c r="H1142" s="24">
        <v>30.56</v>
      </c>
    </row>
    <row r="1143" spans="1:8">
      <c r="A1143" t="str">
        <f t="shared" si="17"/>
        <v>CE1141</v>
      </c>
      <c r="B1143" t="s">
        <v>1294</v>
      </c>
      <c r="C1143" s="24">
        <v>0</v>
      </c>
      <c r="D1143" s="24">
        <v>0</v>
      </c>
      <c r="E1143" s="24">
        <v>0</v>
      </c>
      <c r="F1143" s="24">
        <v>0</v>
      </c>
      <c r="G1143" s="24">
        <v>0</v>
      </c>
      <c r="H1143" s="24">
        <v>13.66</v>
      </c>
    </row>
    <row r="1144" spans="1:8">
      <c r="A1144" t="str">
        <f t="shared" si="17"/>
        <v>CE1142</v>
      </c>
      <c r="B1144" t="s">
        <v>1295</v>
      </c>
      <c r="C1144" s="24">
        <v>0</v>
      </c>
      <c r="D1144" s="24">
        <v>0</v>
      </c>
      <c r="E1144" s="24">
        <v>0</v>
      </c>
      <c r="F1144" s="24">
        <v>0</v>
      </c>
      <c r="G1144" s="24">
        <v>0</v>
      </c>
      <c r="H1144" s="24">
        <v>11.79</v>
      </c>
    </row>
    <row r="1145" spans="1:8">
      <c r="A1145" t="str">
        <f t="shared" si="17"/>
        <v>CE1143</v>
      </c>
      <c r="B1145" t="s">
        <v>1296</v>
      </c>
      <c r="C1145" s="24">
        <v>0</v>
      </c>
      <c r="D1145" s="24">
        <v>0</v>
      </c>
      <c r="E1145" s="24">
        <v>0</v>
      </c>
      <c r="F1145" s="24">
        <v>0</v>
      </c>
      <c r="G1145" s="24">
        <v>0</v>
      </c>
      <c r="H1145" s="24">
        <v>11.79</v>
      </c>
    </row>
    <row r="1146" spans="1:8">
      <c r="A1146" t="str">
        <f t="shared" si="17"/>
        <v>CE1144</v>
      </c>
      <c r="B1146" t="s">
        <v>1297</v>
      </c>
      <c r="C1146" s="24">
        <v>0</v>
      </c>
      <c r="D1146" s="24">
        <v>0</v>
      </c>
      <c r="E1146" s="24">
        <v>0</v>
      </c>
      <c r="F1146" s="24">
        <v>0</v>
      </c>
      <c r="G1146" s="24">
        <v>0</v>
      </c>
      <c r="H1146" s="24">
        <v>13.96</v>
      </c>
    </row>
    <row r="1147" spans="1:8">
      <c r="A1147" t="str">
        <f t="shared" si="17"/>
        <v>CE1145</v>
      </c>
      <c r="B1147" t="s">
        <v>1298</v>
      </c>
      <c r="C1147" s="24">
        <v>0</v>
      </c>
      <c r="D1147" s="24">
        <v>0</v>
      </c>
      <c r="E1147" s="24">
        <v>0</v>
      </c>
      <c r="F1147" s="24">
        <v>0</v>
      </c>
      <c r="G1147" s="24">
        <v>0</v>
      </c>
      <c r="H1147" s="24">
        <v>15.76</v>
      </c>
    </row>
    <row r="1148" spans="1:8">
      <c r="A1148" t="str">
        <f t="shared" si="17"/>
        <v>CE1146</v>
      </c>
      <c r="B1148" t="s">
        <v>1299</v>
      </c>
      <c r="C1148" s="24">
        <v>0</v>
      </c>
      <c r="D1148" s="24">
        <v>0</v>
      </c>
      <c r="E1148" s="24">
        <v>0</v>
      </c>
      <c r="F1148" s="24">
        <v>0</v>
      </c>
      <c r="G1148" s="24">
        <v>0</v>
      </c>
      <c r="H1148" s="24">
        <v>17.5</v>
      </c>
    </row>
    <row r="1149" spans="1:8">
      <c r="A1149" t="str">
        <f t="shared" si="17"/>
        <v>CE1147</v>
      </c>
      <c r="B1149" t="s">
        <v>1300</v>
      </c>
      <c r="C1149" s="24">
        <v>0</v>
      </c>
      <c r="D1149" s="24">
        <v>0</v>
      </c>
      <c r="E1149" s="24">
        <v>0</v>
      </c>
      <c r="F1149" s="24">
        <v>0</v>
      </c>
      <c r="G1149" s="24">
        <v>0</v>
      </c>
      <c r="H1149" s="24">
        <v>21.3</v>
      </c>
    </row>
    <row r="1150" spans="1:8">
      <c r="A1150" t="str">
        <f t="shared" si="17"/>
        <v>CE1148</v>
      </c>
      <c r="B1150" t="s">
        <v>1301</v>
      </c>
      <c r="C1150" s="24">
        <v>0</v>
      </c>
      <c r="D1150" s="24">
        <v>0</v>
      </c>
      <c r="E1150" s="24">
        <v>0</v>
      </c>
      <c r="F1150" s="24">
        <v>0</v>
      </c>
      <c r="G1150" s="24">
        <v>0</v>
      </c>
      <c r="H1150" s="24">
        <v>15.01</v>
      </c>
    </row>
    <row r="1151" spans="1:8">
      <c r="A1151" t="str">
        <f t="shared" si="17"/>
        <v>CE1149</v>
      </c>
      <c r="B1151" t="s">
        <v>1302</v>
      </c>
      <c r="C1151" s="24">
        <v>0</v>
      </c>
      <c r="D1151" s="24">
        <v>0</v>
      </c>
      <c r="E1151" s="24">
        <v>0</v>
      </c>
      <c r="F1151" s="24">
        <v>0</v>
      </c>
      <c r="G1151" s="24">
        <v>0</v>
      </c>
      <c r="H1151" s="24">
        <v>16.95</v>
      </c>
    </row>
    <row r="1152" spans="1:8">
      <c r="A1152" t="str">
        <f t="shared" si="17"/>
        <v>CE1150</v>
      </c>
      <c r="B1152" t="s">
        <v>1303</v>
      </c>
      <c r="C1152" s="24">
        <v>0</v>
      </c>
      <c r="D1152" s="24">
        <v>0</v>
      </c>
      <c r="E1152" s="24">
        <v>0</v>
      </c>
      <c r="F1152" s="24">
        <v>0</v>
      </c>
      <c r="G1152" s="24">
        <v>0</v>
      </c>
      <c r="H1152" s="24">
        <v>14.3</v>
      </c>
    </row>
    <row r="1153" spans="1:8">
      <c r="A1153" t="str">
        <f t="shared" si="17"/>
        <v>CE1151</v>
      </c>
      <c r="B1153" t="s">
        <v>1304</v>
      </c>
      <c r="C1153" s="24">
        <v>0</v>
      </c>
      <c r="D1153" s="24">
        <v>0</v>
      </c>
      <c r="E1153" s="24">
        <v>0</v>
      </c>
      <c r="F1153" s="24">
        <v>0</v>
      </c>
      <c r="G1153" s="24">
        <v>0</v>
      </c>
      <c r="H1153" s="24">
        <v>24.21</v>
      </c>
    </row>
    <row r="1154" spans="1:8">
      <c r="A1154" t="str">
        <f t="shared" ref="A1154:A1217" si="18">"CE"&amp;TEXT(ROW(B1154)-2,"0000")</f>
        <v>CE1152</v>
      </c>
      <c r="B1154" t="s">
        <v>1305</v>
      </c>
      <c r="C1154" s="24">
        <v>0</v>
      </c>
      <c r="D1154" s="24">
        <v>0</v>
      </c>
      <c r="E1154" s="24">
        <v>0</v>
      </c>
      <c r="F1154" s="24">
        <v>0</v>
      </c>
      <c r="G1154" s="24">
        <v>0</v>
      </c>
      <c r="H1154" s="24">
        <v>9.27</v>
      </c>
    </row>
    <row r="1155" spans="1:8">
      <c r="A1155" t="str">
        <f t="shared" si="18"/>
        <v>CE1153</v>
      </c>
      <c r="B1155" t="s">
        <v>1306</v>
      </c>
      <c r="C1155" s="24">
        <v>0</v>
      </c>
      <c r="D1155" s="24">
        <v>0</v>
      </c>
      <c r="E1155" s="24">
        <v>0</v>
      </c>
      <c r="F1155" s="24">
        <v>0</v>
      </c>
      <c r="G1155" s="24">
        <v>0</v>
      </c>
      <c r="H1155" s="24">
        <v>9.65</v>
      </c>
    </row>
    <row r="1156" spans="1:8">
      <c r="A1156" t="str">
        <f t="shared" si="18"/>
        <v>CE1154</v>
      </c>
      <c r="B1156" t="s">
        <v>1307</v>
      </c>
      <c r="C1156" s="24">
        <v>0</v>
      </c>
      <c r="D1156" s="24">
        <v>0</v>
      </c>
      <c r="E1156" s="24">
        <v>0</v>
      </c>
      <c r="F1156" s="24">
        <v>0</v>
      </c>
      <c r="G1156" s="24">
        <v>0</v>
      </c>
      <c r="H1156" s="24">
        <v>10.86</v>
      </c>
    </row>
    <row r="1157" spans="1:8">
      <c r="A1157" t="str">
        <f t="shared" si="18"/>
        <v>CE1155</v>
      </c>
      <c r="B1157" t="s">
        <v>1308</v>
      </c>
      <c r="C1157" s="24">
        <v>0</v>
      </c>
      <c r="D1157" s="24">
        <v>0</v>
      </c>
      <c r="E1157" s="24">
        <v>0</v>
      </c>
      <c r="F1157" s="24">
        <v>0</v>
      </c>
      <c r="G1157" s="24">
        <v>0</v>
      </c>
      <c r="H1157" s="24">
        <v>14.34</v>
      </c>
    </row>
    <row r="1158" spans="1:8">
      <c r="A1158" t="str">
        <f t="shared" si="18"/>
        <v>CE1156</v>
      </c>
      <c r="B1158" t="s">
        <v>1309</v>
      </c>
      <c r="C1158" s="24">
        <v>0</v>
      </c>
      <c r="D1158" s="24">
        <v>0</v>
      </c>
      <c r="E1158" s="24">
        <v>0</v>
      </c>
      <c r="F1158" s="24">
        <v>0</v>
      </c>
      <c r="G1158" s="24">
        <v>0</v>
      </c>
      <c r="H1158" s="24">
        <v>12.72</v>
      </c>
    </row>
    <row r="1159" spans="1:8">
      <c r="A1159" t="str">
        <f t="shared" si="18"/>
        <v>CE1157</v>
      </c>
      <c r="B1159" t="s">
        <v>1310</v>
      </c>
      <c r="C1159" s="24">
        <v>0</v>
      </c>
      <c r="D1159" s="24">
        <v>0</v>
      </c>
      <c r="E1159" s="24">
        <v>0</v>
      </c>
      <c r="F1159" s="24">
        <v>0</v>
      </c>
      <c r="G1159" s="24">
        <v>0</v>
      </c>
      <c r="H1159" s="24">
        <v>47.05</v>
      </c>
    </row>
    <row r="1160" spans="1:8">
      <c r="A1160" t="str">
        <f t="shared" si="18"/>
        <v>CE1158</v>
      </c>
      <c r="B1160" t="s">
        <v>1311</v>
      </c>
      <c r="C1160" s="24">
        <v>0</v>
      </c>
      <c r="D1160" s="24">
        <v>0</v>
      </c>
      <c r="E1160" s="24">
        <v>0</v>
      </c>
      <c r="F1160" s="24">
        <v>0</v>
      </c>
      <c r="G1160" s="24">
        <v>0</v>
      </c>
      <c r="H1160" s="24">
        <v>82.93</v>
      </c>
    </row>
    <row r="1161" spans="1:8">
      <c r="A1161" t="str">
        <f t="shared" si="18"/>
        <v>CE1159</v>
      </c>
      <c r="B1161" t="s">
        <v>1312</v>
      </c>
      <c r="C1161" s="24">
        <v>0</v>
      </c>
      <c r="D1161" s="24">
        <v>0</v>
      </c>
      <c r="E1161" s="24">
        <v>0</v>
      </c>
      <c r="F1161" s="24">
        <v>0</v>
      </c>
      <c r="G1161" s="24">
        <v>0</v>
      </c>
      <c r="H1161" s="24">
        <v>53.98</v>
      </c>
    </row>
    <row r="1162" spans="1:8">
      <c r="A1162" t="str">
        <f t="shared" si="18"/>
        <v>CE1160</v>
      </c>
      <c r="B1162" t="s">
        <v>1313</v>
      </c>
      <c r="C1162" s="24">
        <v>0</v>
      </c>
      <c r="D1162" s="24">
        <v>0</v>
      </c>
      <c r="E1162" s="24">
        <v>0</v>
      </c>
      <c r="F1162" s="24">
        <v>0</v>
      </c>
      <c r="G1162" s="24">
        <v>0</v>
      </c>
      <c r="H1162" s="24">
        <v>59.44</v>
      </c>
    </row>
    <row r="1163" spans="1:8">
      <c r="A1163" t="str">
        <f t="shared" si="18"/>
        <v>CE1161</v>
      </c>
      <c r="B1163" t="s">
        <v>1314</v>
      </c>
      <c r="C1163" s="24">
        <v>0</v>
      </c>
      <c r="D1163" s="24">
        <v>0</v>
      </c>
      <c r="E1163" s="24">
        <v>0</v>
      </c>
      <c r="F1163" s="24">
        <v>0</v>
      </c>
      <c r="G1163" s="24">
        <v>0</v>
      </c>
      <c r="H1163" s="24">
        <v>21.21</v>
      </c>
    </row>
    <row r="1164" spans="1:8">
      <c r="A1164" t="str">
        <f t="shared" si="18"/>
        <v>CE1162</v>
      </c>
      <c r="B1164" t="s">
        <v>1315</v>
      </c>
      <c r="C1164" s="24">
        <v>0</v>
      </c>
      <c r="D1164" s="24">
        <v>0</v>
      </c>
      <c r="E1164" s="24">
        <v>0</v>
      </c>
      <c r="F1164" s="24">
        <v>0</v>
      </c>
      <c r="G1164" s="24">
        <v>0</v>
      </c>
      <c r="H1164" s="24">
        <v>24.56</v>
      </c>
    </row>
    <row r="1165" spans="1:8">
      <c r="A1165" t="str">
        <f t="shared" si="18"/>
        <v>CE1163</v>
      </c>
      <c r="B1165" t="s">
        <v>1316</v>
      </c>
      <c r="C1165" s="24">
        <v>0</v>
      </c>
      <c r="D1165" s="24">
        <v>0</v>
      </c>
      <c r="E1165" s="24">
        <v>0</v>
      </c>
      <c r="F1165" s="24">
        <v>0</v>
      </c>
      <c r="G1165" s="24">
        <v>0</v>
      </c>
      <c r="H1165" s="24">
        <v>85.94</v>
      </c>
    </row>
    <row r="1166" spans="1:8">
      <c r="A1166" t="str">
        <f t="shared" si="18"/>
        <v>CE1164</v>
      </c>
      <c r="B1166" t="s">
        <v>1317</v>
      </c>
      <c r="C1166" s="24">
        <v>0</v>
      </c>
      <c r="D1166" s="24">
        <v>0</v>
      </c>
      <c r="E1166" s="24">
        <v>0</v>
      </c>
      <c r="F1166" s="24">
        <v>0</v>
      </c>
      <c r="G1166" s="24">
        <v>0</v>
      </c>
      <c r="H1166" s="24">
        <v>148.27000000000001</v>
      </c>
    </row>
    <row r="1167" spans="1:8">
      <c r="A1167" t="str">
        <f t="shared" si="18"/>
        <v>CE1165</v>
      </c>
      <c r="B1167" t="s">
        <v>1318</v>
      </c>
      <c r="C1167" s="24">
        <v>0</v>
      </c>
      <c r="D1167" s="24">
        <v>0</v>
      </c>
      <c r="E1167" s="24">
        <v>0</v>
      </c>
      <c r="F1167" s="24">
        <v>0</v>
      </c>
      <c r="G1167" s="24">
        <v>0</v>
      </c>
      <c r="H1167" s="24">
        <v>75.290000000000006</v>
      </c>
    </row>
    <row r="1168" spans="1:8">
      <c r="A1168" t="str">
        <f t="shared" si="18"/>
        <v>CE1166</v>
      </c>
      <c r="B1168" t="s">
        <v>1319</v>
      </c>
      <c r="C1168" s="24">
        <v>0</v>
      </c>
      <c r="D1168" s="24">
        <v>0</v>
      </c>
      <c r="E1168" s="24">
        <v>0</v>
      </c>
      <c r="F1168" s="24">
        <v>0</v>
      </c>
      <c r="G1168" s="24">
        <v>0</v>
      </c>
      <c r="H1168" s="24">
        <v>20.95</v>
      </c>
    </row>
    <row r="1169" spans="1:8">
      <c r="A1169" t="str">
        <f t="shared" si="18"/>
        <v>CE1167</v>
      </c>
      <c r="B1169" t="s">
        <v>1320</v>
      </c>
      <c r="C1169" s="24">
        <v>0</v>
      </c>
      <c r="D1169" s="24">
        <v>0</v>
      </c>
      <c r="E1169" s="24">
        <v>0</v>
      </c>
      <c r="F1169" s="24">
        <v>0</v>
      </c>
      <c r="G1169" s="24">
        <v>0</v>
      </c>
      <c r="H1169" s="24">
        <v>23.02</v>
      </c>
    </row>
    <row r="1170" spans="1:8">
      <c r="A1170" t="str">
        <f t="shared" si="18"/>
        <v>CE1168</v>
      </c>
      <c r="B1170" t="s">
        <v>1321</v>
      </c>
      <c r="C1170" s="24">
        <v>0</v>
      </c>
      <c r="D1170" s="24">
        <v>0</v>
      </c>
      <c r="E1170" s="24">
        <v>0</v>
      </c>
      <c r="F1170" s="24">
        <v>0</v>
      </c>
      <c r="G1170" s="24">
        <v>0</v>
      </c>
      <c r="H1170" s="24">
        <v>18.95</v>
      </c>
    </row>
    <row r="1171" spans="1:8">
      <c r="A1171" t="str">
        <f t="shared" si="18"/>
        <v>CE1169</v>
      </c>
      <c r="B1171" t="s">
        <v>1322</v>
      </c>
      <c r="C1171" s="24">
        <v>0</v>
      </c>
      <c r="D1171" s="24">
        <v>0</v>
      </c>
      <c r="E1171" s="24">
        <v>0</v>
      </c>
      <c r="F1171" s="24">
        <v>0</v>
      </c>
      <c r="G1171" s="24">
        <v>0</v>
      </c>
      <c r="H1171" s="24">
        <v>19.95</v>
      </c>
    </row>
    <row r="1172" spans="1:8">
      <c r="A1172" t="str">
        <f t="shared" si="18"/>
        <v>CE1170</v>
      </c>
      <c r="B1172" t="s">
        <v>1323</v>
      </c>
      <c r="C1172" s="24">
        <v>0</v>
      </c>
      <c r="D1172" s="24">
        <v>0</v>
      </c>
      <c r="E1172" s="24">
        <v>0</v>
      </c>
      <c r="F1172" s="24">
        <v>0</v>
      </c>
      <c r="G1172" s="24">
        <v>0</v>
      </c>
      <c r="H1172" s="24">
        <v>20.170000000000002</v>
      </c>
    </row>
    <row r="1173" spans="1:8">
      <c r="A1173" t="str">
        <f t="shared" si="18"/>
        <v>CE1171</v>
      </c>
      <c r="B1173" t="s">
        <v>1324</v>
      </c>
      <c r="C1173" s="24">
        <v>0</v>
      </c>
      <c r="D1173" s="24">
        <v>0</v>
      </c>
      <c r="E1173" s="24">
        <v>0</v>
      </c>
      <c r="F1173" s="24">
        <v>0</v>
      </c>
      <c r="G1173" s="24">
        <v>0</v>
      </c>
      <c r="H1173" s="24">
        <v>129.18</v>
      </c>
    </row>
    <row r="1174" spans="1:8">
      <c r="A1174" t="str">
        <f t="shared" si="18"/>
        <v>CE1172</v>
      </c>
      <c r="B1174" t="s">
        <v>1325</v>
      </c>
      <c r="C1174" s="24">
        <v>0</v>
      </c>
      <c r="D1174" s="24">
        <v>0</v>
      </c>
      <c r="E1174" s="24">
        <v>0</v>
      </c>
      <c r="F1174" s="24">
        <v>0</v>
      </c>
      <c r="G1174" s="24">
        <v>0</v>
      </c>
      <c r="H1174" s="24">
        <v>7.77</v>
      </c>
    </row>
    <row r="1175" spans="1:8">
      <c r="A1175" t="str">
        <f t="shared" si="18"/>
        <v>CE1173</v>
      </c>
      <c r="B1175" t="s">
        <v>1326</v>
      </c>
      <c r="C1175" s="24">
        <v>0</v>
      </c>
      <c r="D1175" s="24">
        <v>0</v>
      </c>
      <c r="E1175" s="24">
        <v>0</v>
      </c>
      <c r="F1175" s="24">
        <v>0</v>
      </c>
      <c r="G1175" s="24">
        <v>0</v>
      </c>
      <c r="H1175" s="24">
        <v>7.03</v>
      </c>
    </row>
    <row r="1176" spans="1:8">
      <c r="A1176" t="str">
        <f t="shared" si="18"/>
        <v>CE1174</v>
      </c>
      <c r="B1176" t="s">
        <v>1327</v>
      </c>
      <c r="C1176" s="24">
        <v>0</v>
      </c>
      <c r="D1176" s="24">
        <v>0</v>
      </c>
      <c r="E1176" s="24">
        <v>0</v>
      </c>
      <c r="F1176" s="24">
        <v>0</v>
      </c>
      <c r="G1176" s="24">
        <v>0</v>
      </c>
    </row>
    <row r="1177" spans="1:8">
      <c r="A1177" t="str">
        <f t="shared" si="18"/>
        <v>CE1175</v>
      </c>
      <c r="B1177" t="s">
        <v>1328</v>
      </c>
      <c r="C1177" s="24">
        <v>0</v>
      </c>
      <c r="D1177" s="24">
        <v>0</v>
      </c>
      <c r="E1177" s="24">
        <v>0</v>
      </c>
      <c r="F1177" s="24">
        <v>0</v>
      </c>
      <c r="G1177" s="24">
        <v>0</v>
      </c>
      <c r="H1177" s="24">
        <v>17.57</v>
      </c>
    </row>
    <row r="1178" spans="1:8">
      <c r="A1178" t="str">
        <f t="shared" si="18"/>
        <v>CE1176</v>
      </c>
      <c r="B1178" t="s">
        <v>1329</v>
      </c>
      <c r="C1178" s="24">
        <v>0</v>
      </c>
      <c r="D1178" s="24">
        <v>0</v>
      </c>
      <c r="E1178" s="24">
        <v>0</v>
      </c>
      <c r="F1178" s="24">
        <v>0</v>
      </c>
      <c r="G1178" s="24">
        <v>0</v>
      </c>
      <c r="H1178" s="24">
        <v>20.170000000000002</v>
      </c>
    </row>
    <row r="1179" spans="1:8">
      <c r="A1179" t="str">
        <f t="shared" si="18"/>
        <v>CE1177</v>
      </c>
      <c r="B1179" t="s">
        <v>1330</v>
      </c>
      <c r="C1179" s="24">
        <v>0</v>
      </c>
      <c r="D1179" s="24">
        <v>0</v>
      </c>
      <c r="E1179" s="24">
        <v>0</v>
      </c>
      <c r="F1179" s="24">
        <v>0</v>
      </c>
      <c r="G1179" s="24">
        <v>0</v>
      </c>
      <c r="H1179" s="24">
        <v>22.72</v>
      </c>
    </row>
    <row r="1180" spans="1:8">
      <c r="A1180" t="str">
        <f t="shared" si="18"/>
        <v>CE1178</v>
      </c>
      <c r="B1180" t="s">
        <v>1331</v>
      </c>
      <c r="C1180" s="24">
        <v>0</v>
      </c>
      <c r="D1180" s="24">
        <v>0</v>
      </c>
      <c r="E1180" s="24">
        <v>0</v>
      </c>
      <c r="F1180" s="24">
        <v>0</v>
      </c>
      <c r="G1180" s="24">
        <v>0</v>
      </c>
      <c r="H1180" s="24">
        <v>25.41</v>
      </c>
    </row>
    <row r="1181" spans="1:8">
      <c r="A1181" t="str">
        <f t="shared" si="18"/>
        <v>CE1179</v>
      </c>
      <c r="B1181" t="s">
        <v>1332</v>
      </c>
      <c r="C1181" s="24">
        <v>0</v>
      </c>
      <c r="D1181" s="24">
        <v>0</v>
      </c>
      <c r="E1181" s="24">
        <v>0</v>
      </c>
      <c r="F1181" s="24">
        <v>0</v>
      </c>
      <c r="G1181" s="24">
        <v>0</v>
      </c>
      <c r="H1181" s="24">
        <v>28.29</v>
      </c>
    </row>
    <row r="1182" spans="1:8">
      <c r="A1182" t="str">
        <f t="shared" si="18"/>
        <v>CE1180</v>
      </c>
      <c r="B1182" t="s">
        <v>1333</v>
      </c>
      <c r="C1182" s="24">
        <v>0</v>
      </c>
      <c r="D1182" s="24">
        <v>0</v>
      </c>
      <c r="E1182" s="24">
        <v>0</v>
      </c>
      <c r="F1182" s="24">
        <v>0</v>
      </c>
      <c r="G1182" s="24">
        <v>0</v>
      </c>
      <c r="H1182" s="24">
        <v>30.67</v>
      </c>
    </row>
    <row r="1183" spans="1:8">
      <c r="A1183" t="str">
        <f t="shared" si="18"/>
        <v>CE1181</v>
      </c>
      <c r="B1183" t="s">
        <v>1334</v>
      </c>
      <c r="C1183" s="24">
        <v>0</v>
      </c>
      <c r="D1183" s="24">
        <v>0</v>
      </c>
      <c r="E1183" s="24">
        <v>0</v>
      </c>
      <c r="F1183" s="24">
        <v>0</v>
      </c>
      <c r="G1183" s="24">
        <v>0</v>
      </c>
      <c r="H1183" s="24">
        <v>38.869999999999997</v>
      </c>
    </row>
    <row r="1184" spans="1:8">
      <c r="A1184" t="str">
        <f t="shared" si="18"/>
        <v>CE1182</v>
      </c>
      <c r="B1184" t="s">
        <v>1335</v>
      </c>
      <c r="C1184" s="24">
        <v>0</v>
      </c>
      <c r="D1184" s="24">
        <v>0</v>
      </c>
      <c r="E1184" s="24">
        <v>0</v>
      </c>
      <c r="F1184" s="24">
        <v>0</v>
      </c>
      <c r="G1184" s="24">
        <v>0</v>
      </c>
      <c r="H1184" s="24">
        <v>46.42</v>
      </c>
    </row>
    <row r="1185" spans="1:8">
      <c r="A1185" t="str">
        <f t="shared" si="18"/>
        <v>CE1183</v>
      </c>
      <c r="B1185" t="s">
        <v>1336</v>
      </c>
      <c r="C1185" s="24">
        <v>0</v>
      </c>
      <c r="D1185" s="24">
        <v>0</v>
      </c>
      <c r="E1185" s="24">
        <v>0</v>
      </c>
      <c r="F1185" s="24">
        <v>0</v>
      </c>
      <c r="G1185" s="24">
        <v>0</v>
      </c>
      <c r="H1185" s="24">
        <v>54.76</v>
      </c>
    </row>
    <row r="1186" spans="1:8">
      <c r="A1186" t="str">
        <f t="shared" si="18"/>
        <v>CE1184</v>
      </c>
      <c r="B1186" t="s">
        <v>1337</v>
      </c>
      <c r="C1186" s="24">
        <v>0</v>
      </c>
      <c r="D1186" s="24">
        <v>0</v>
      </c>
      <c r="E1186" s="24">
        <v>0</v>
      </c>
      <c r="F1186" s="24">
        <v>0</v>
      </c>
      <c r="G1186" s="24">
        <v>0</v>
      </c>
      <c r="H1186" s="24">
        <v>62.25</v>
      </c>
    </row>
    <row r="1187" spans="1:8">
      <c r="A1187" t="str">
        <f t="shared" si="18"/>
        <v>CE1185</v>
      </c>
      <c r="B1187" t="s">
        <v>1338</v>
      </c>
      <c r="C1187" s="24">
        <v>0</v>
      </c>
      <c r="D1187" s="24">
        <v>0</v>
      </c>
      <c r="E1187" s="24">
        <v>0</v>
      </c>
      <c r="F1187" s="24">
        <v>0</v>
      </c>
      <c r="G1187" s="24">
        <v>0</v>
      </c>
      <c r="H1187" s="24">
        <v>69.63</v>
      </c>
    </row>
    <row r="1188" spans="1:8">
      <c r="A1188" t="str">
        <f t="shared" si="18"/>
        <v>CE1186</v>
      </c>
      <c r="B1188" t="s">
        <v>1339</v>
      </c>
      <c r="C1188" s="24">
        <v>0</v>
      </c>
      <c r="D1188" s="24">
        <v>0</v>
      </c>
      <c r="E1188" s="24">
        <v>0</v>
      </c>
      <c r="F1188" s="24">
        <v>0</v>
      </c>
      <c r="G1188" s="24">
        <v>0</v>
      </c>
      <c r="H1188" s="24">
        <v>77.849999999999994</v>
      </c>
    </row>
    <row r="1189" spans="1:8">
      <c r="A1189" t="str">
        <f t="shared" si="18"/>
        <v>CE1187</v>
      </c>
      <c r="B1189" t="s">
        <v>1340</v>
      </c>
      <c r="C1189" s="24">
        <v>0</v>
      </c>
      <c r="D1189" s="24">
        <v>0</v>
      </c>
      <c r="E1189" s="24">
        <v>0</v>
      </c>
      <c r="F1189" s="24">
        <v>0</v>
      </c>
      <c r="G1189" s="24">
        <v>0</v>
      </c>
      <c r="H1189" s="24">
        <v>84.98</v>
      </c>
    </row>
    <row r="1190" spans="1:8">
      <c r="A1190" t="str">
        <f t="shared" si="18"/>
        <v>CE1188</v>
      </c>
      <c r="B1190" t="s">
        <v>1341</v>
      </c>
      <c r="C1190" s="24">
        <v>0</v>
      </c>
      <c r="D1190" s="24">
        <v>0</v>
      </c>
      <c r="E1190" s="24">
        <v>0</v>
      </c>
      <c r="F1190" s="24">
        <v>0</v>
      </c>
      <c r="G1190" s="24">
        <v>0</v>
      </c>
      <c r="H1190" s="24">
        <v>91.19</v>
      </c>
    </row>
    <row r="1191" spans="1:8">
      <c r="A1191" t="str">
        <f t="shared" si="18"/>
        <v>CE1189</v>
      </c>
      <c r="B1191" t="s">
        <v>1342</v>
      </c>
      <c r="C1191" s="24">
        <v>0</v>
      </c>
      <c r="D1191" s="24">
        <v>0</v>
      </c>
      <c r="E1191" s="24">
        <v>0</v>
      </c>
      <c r="F1191" s="24">
        <v>0</v>
      </c>
      <c r="G1191" s="24">
        <v>0</v>
      </c>
      <c r="H1191" s="24">
        <v>105.87</v>
      </c>
    </row>
    <row r="1192" spans="1:8">
      <c r="A1192" t="str">
        <f t="shared" si="18"/>
        <v>CE1190</v>
      </c>
      <c r="B1192" t="s">
        <v>1343</v>
      </c>
      <c r="C1192" s="24">
        <v>0</v>
      </c>
      <c r="D1192" s="24">
        <v>0</v>
      </c>
      <c r="E1192" s="24">
        <v>0</v>
      </c>
      <c r="F1192" s="24">
        <v>0</v>
      </c>
      <c r="G1192" s="24">
        <v>0</v>
      </c>
      <c r="H1192" s="24">
        <v>118.94</v>
      </c>
    </row>
    <row r="1193" spans="1:8">
      <c r="A1193" t="str">
        <f t="shared" si="18"/>
        <v>CE1191</v>
      </c>
      <c r="B1193" t="s">
        <v>1344</v>
      </c>
      <c r="C1193" s="24">
        <v>0</v>
      </c>
      <c r="D1193" s="24">
        <v>0</v>
      </c>
      <c r="E1193" s="24">
        <v>0</v>
      </c>
      <c r="F1193" s="24">
        <v>0</v>
      </c>
      <c r="G1193" s="24">
        <v>0</v>
      </c>
      <c r="H1193" s="24">
        <v>132.65</v>
      </c>
    </row>
    <row r="1194" spans="1:8">
      <c r="A1194" t="str">
        <f t="shared" si="18"/>
        <v>CE1192</v>
      </c>
      <c r="B1194" t="s">
        <v>1345</v>
      </c>
      <c r="C1194" s="24">
        <v>0</v>
      </c>
      <c r="D1194" s="24">
        <v>0</v>
      </c>
      <c r="E1194" s="24">
        <v>0</v>
      </c>
      <c r="F1194" s="24">
        <v>0</v>
      </c>
      <c r="G1194" s="24">
        <v>0</v>
      </c>
      <c r="H1194" s="24">
        <v>145.07</v>
      </c>
    </row>
    <row r="1195" spans="1:8">
      <c r="A1195" t="str">
        <f t="shared" si="18"/>
        <v>CE1193</v>
      </c>
      <c r="B1195" t="s">
        <v>1346</v>
      </c>
      <c r="C1195" s="24">
        <v>0</v>
      </c>
      <c r="D1195" s="24">
        <v>0</v>
      </c>
      <c r="E1195" s="24">
        <v>0</v>
      </c>
      <c r="F1195" s="24">
        <v>0</v>
      </c>
      <c r="G1195" s="24">
        <v>0</v>
      </c>
      <c r="H1195" s="24">
        <v>235.3</v>
      </c>
    </row>
    <row r="1196" spans="1:8">
      <c r="A1196" t="str">
        <f t="shared" si="18"/>
        <v>CE1194</v>
      </c>
      <c r="B1196" t="s">
        <v>1347</v>
      </c>
      <c r="C1196" s="24">
        <v>0</v>
      </c>
      <c r="D1196" s="24">
        <v>0</v>
      </c>
      <c r="E1196" s="24">
        <v>0</v>
      </c>
      <c r="F1196" s="24">
        <v>0</v>
      </c>
      <c r="G1196" s="24">
        <v>0</v>
      </c>
      <c r="H1196" s="24">
        <v>277.36</v>
      </c>
    </row>
    <row r="1197" spans="1:8">
      <c r="A1197" t="str">
        <f t="shared" si="18"/>
        <v>CE1195</v>
      </c>
      <c r="B1197" t="s">
        <v>1348</v>
      </c>
      <c r="C1197" s="24">
        <v>0</v>
      </c>
      <c r="D1197" s="24">
        <v>0</v>
      </c>
      <c r="E1197" s="24">
        <v>0</v>
      </c>
      <c r="F1197" s="24">
        <v>0</v>
      </c>
      <c r="G1197" s="24">
        <v>0</v>
      </c>
      <c r="H1197" s="24">
        <v>158.88999999999999</v>
      </c>
    </row>
    <row r="1198" spans="1:8">
      <c r="A1198" t="str">
        <f t="shared" si="18"/>
        <v>CE1196</v>
      </c>
      <c r="B1198" t="s">
        <v>1349</v>
      </c>
      <c r="C1198" s="24">
        <v>0</v>
      </c>
      <c r="D1198" s="24">
        <v>0</v>
      </c>
      <c r="E1198" s="24">
        <v>0</v>
      </c>
      <c r="F1198" s="24">
        <v>0</v>
      </c>
      <c r="G1198" s="24">
        <v>0</v>
      </c>
      <c r="H1198" s="24">
        <v>171</v>
      </c>
    </row>
    <row r="1199" spans="1:8">
      <c r="A1199" t="str">
        <f t="shared" si="18"/>
        <v>CE1197</v>
      </c>
      <c r="B1199" t="s">
        <v>1350</v>
      </c>
      <c r="C1199" s="24">
        <v>0</v>
      </c>
      <c r="D1199" s="24">
        <v>0</v>
      </c>
      <c r="E1199" s="24">
        <v>0</v>
      </c>
      <c r="F1199" s="24">
        <v>0</v>
      </c>
      <c r="G1199" s="24">
        <v>0</v>
      </c>
      <c r="H1199" s="24">
        <v>196.4</v>
      </c>
    </row>
    <row r="1200" spans="1:8">
      <c r="A1200" t="str">
        <f t="shared" si="18"/>
        <v>CE1198</v>
      </c>
      <c r="B1200" t="s">
        <v>1351</v>
      </c>
      <c r="C1200" s="24">
        <v>0</v>
      </c>
      <c r="D1200" s="24">
        <v>0</v>
      </c>
      <c r="E1200" s="24">
        <v>0</v>
      </c>
      <c r="F1200" s="24">
        <v>0</v>
      </c>
      <c r="G1200" s="24">
        <v>0</v>
      </c>
      <c r="H1200" s="24">
        <v>221.98</v>
      </c>
    </row>
    <row r="1201" spans="1:8">
      <c r="A1201" t="str">
        <f t="shared" si="18"/>
        <v>CE1199</v>
      </c>
      <c r="B1201" t="s">
        <v>1352</v>
      </c>
      <c r="C1201" s="24">
        <v>0</v>
      </c>
      <c r="D1201" s="24">
        <v>0</v>
      </c>
      <c r="E1201" s="24">
        <v>0</v>
      </c>
      <c r="F1201" s="24">
        <v>0</v>
      </c>
      <c r="G1201" s="24">
        <v>0</v>
      </c>
      <c r="H1201" s="24">
        <v>239</v>
      </c>
    </row>
    <row r="1202" spans="1:8">
      <c r="A1202" t="str">
        <f t="shared" si="18"/>
        <v>CE1200</v>
      </c>
      <c r="B1202" t="s">
        <v>1353</v>
      </c>
      <c r="C1202" s="24">
        <v>0</v>
      </c>
      <c r="D1202" s="24">
        <v>0</v>
      </c>
      <c r="E1202" s="24">
        <v>0</v>
      </c>
      <c r="F1202" s="24">
        <v>0</v>
      </c>
      <c r="G1202" s="24">
        <v>0</v>
      </c>
      <c r="H1202" s="24">
        <v>249.62</v>
      </c>
    </row>
    <row r="1203" spans="1:8">
      <c r="A1203" t="str">
        <f t="shared" si="18"/>
        <v>CE1201</v>
      </c>
      <c r="B1203" t="s">
        <v>1354</v>
      </c>
      <c r="C1203" s="24">
        <v>0</v>
      </c>
      <c r="D1203" s="24">
        <v>0</v>
      </c>
      <c r="E1203" s="24">
        <v>0</v>
      </c>
      <c r="F1203" s="24">
        <v>0</v>
      </c>
      <c r="G1203" s="24">
        <v>0</v>
      </c>
      <c r="H1203" s="24">
        <v>260.33</v>
      </c>
    </row>
    <row r="1204" spans="1:8">
      <c r="A1204" t="str">
        <f t="shared" si="18"/>
        <v>CE1202</v>
      </c>
      <c r="B1204" t="s">
        <v>1355</v>
      </c>
      <c r="C1204" s="24">
        <v>0</v>
      </c>
      <c r="D1204" s="24">
        <v>0</v>
      </c>
      <c r="E1204" s="24">
        <v>0</v>
      </c>
      <c r="F1204" s="24">
        <v>0</v>
      </c>
      <c r="G1204" s="24">
        <v>0</v>
      </c>
      <c r="H1204" s="24">
        <v>264.54000000000002</v>
      </c>
    </row>
    <row r="1205" spans="1:8">
      <c r="A1205" t="str">
        <f t="shared" si="18"/>
        <v>CE1203</v>
      </c>
      <c r="B1205" t="s">
        <v>1356</v>
      </c>
      <c r="C1205" s="24">
        <v>0</v>
      </c>
      <c r="D1205" s="24">
        <v>0</v>
      </c>
      <c r="E1205" s="24">
        <v>0</v>
      </c>
      <c r="F1205" s="24">
        <v>0</v>
      </c>
      <c r="G1205" s="24">
        <v>0</v>
      </c>
      <c r="H1205" s="24">
        <v>20.350000000000001</v>
      </c>
    </row>
    <row r="1206" spans="1:8">
      <c r="A1206" t="str">
        <f t="shared" si="18"/>
        <v>CE1204</v>
      </c>
      <c r="B1206" t="s">
        <v>1357</v>
      </c>
      <c r="C1206" s="24">
        <v>0</v>
      </c>
      <c r="D1206" s="24">
        <v>0</v>
      </c>
      <c r="E1206" s="24">
        <v>0</v>
      </c>
      <c r="F1206" s="24">
        <v>0</v>
      </c>
      <c r="G1206" s="24">
        <v>0</v>
      </c>
      <c r="H1206" s="24">
        <v>26.27</v>
      </c>
    </row>
    <row r="1207" spans="1:8">
      <c r="A1207" t="str">
        <f t="shared" si="18"/>
        <v>CE1205</v>
      </c>
      <c r="B1207" t="s">
        <v>1358</v>
      </c>
      <c r="C1207" s="24">
        <v>0</v>
      </c>
      <c r="D1207" s="24">
        <v>0</v>
      </c>
      <c r="E1207" s="24">
        <v>0</v>
      </c>
      <c r="F1207" s="24">
        <v>0</v>
      </c>
      <c r="G1207" s="24">
        <v>0</v>
      </c>
      <c r="H1207" s="24">
        <v>32.19</v>
      </c>
    </row>
    <row r="1208" spans="1:8">
      <c r="A1208" t="str">
        <f t="shared" si="18"/>
        <v>CE1206</v>
      </c>
      <c r="B1208" t="s">
        <v>1359</v>
      </c>
      <c r="C1208" s="24">
        <v>0</v>
      </c>
      <c r="D1208" s="24">
        <v>0</v>
      </c>
      <c r="E1208" s="24">
        <v>0</v>
      </c>
      <c r="F1208" s="24">
        <v>0</v>
      </c>
      <c r="G1208" s="24">
        <v>0</v>
      </c>
      <c r="H1208" s="24">
        <v>38.159999999999997</v>
      </c>
    </row>
    <row r="1209" spans="1:8">
      <c r="A1209" t="str">
        <f t="shared" si="18"/>
        <v>CE1207</v>
      </c>
      <c r="B1209" t="s">
        <v>1360</v>
      </c>
      <c r="C1209" s="24">
        <v>0</v>
      </c>
      <c r="D1209" s="24">
        <v>0</v>
      </c>
      <c r="E1209" s="24">
        <v>0</v>
      </c>
      <c r="F1209" s="24">
        <v>0</v>
      </c>
      <c r="G1209" s="24">
        <v>0</v>
      </c>
      <c r="H1209" s="24">
        <v>49.96</v>
      </c>
    </row>
    <row r="1210" spans="1:8">
      <c r="A1210" t="str">
        <f t="shared" si="18"/>
        <v>CE1208</v>
      </c>
      <c r="B1210" t="s">
        <v>1361</v>
      </c>
      <c r="C1210" s="24">
        <v>0</v>
      </c>
      <c r="D1210" s="24">
        <v>0</v>
      </c>
      <c r="E1210" s="24">
        <v>0</v>
      </c>
      <c r="F1210" s="24">
        <v>0</v>
      </c>
      <c r="G1210" s="24">
        <v>0</v>
      </c>
      <c r="H1210" s="24">
        <v>67.78</v>
      </c>
    </row>
    <row r="1211" spans="1:8">
      <c r="A1211" t="str">
        <f t="shared" si="18"/>
        <v>CE1209</v>
      </c>
      <c r="B1211" t="s">
        <v>1362</v>
      </c>
      <c r="C1211" s="24">
        <v>0</v>
      </c>
      <c r="D1211" s="24">
        <v>0</v>
      </c>
      <c r="E1211" s="24">
        <v>0</v>
      </c>
      <c r="F1211" s="24">
        <v>0</v>
      </c>
      <c r="G1211" s="24">
        <v>0</v>
      </c>
      <c r="H1211" s="24">
        <v>85.51</v>
      </c>
    </row>
    <row r="1212" spans="1:8">
      <c r="A1212" t="str">
        <f t="shared" si="18"/>
        <v>CE1210</v>
      </c>
      <c r="B1212" t="s">
        <v>1363</v>
      </c>
      <c r="C1212" s="24">
        <v>0</v>
      </c>
      <c r="D1212" s="24">
        <v>0</v>
      </c>
      <c r="E1212" s="24">
        <v>0</v>
      </c>
      <c r="F1212" s="24">
        <v>0</v>
      </c>
      <c r="G1212" s="24">
        <v>0</v>
      </c>
      <c r="H1212" s="24">
        <v>103.28</v>
      </c>
    </row>
    <row r="1213" spans="1:8">
      <c r="A1213" t="str">
        <f t="shared" si="18"/>
        <v>CE1211</v>
      </c>
      <c r="B1213" t="s">
        <v>1364</v>
      </c>
      <c r="C1213" s="24">
        <v>0</v>
      </c>
      <c r="D1213" s="24">
        <v>0</v>
      </c>
      <c r="E1213" s="24">
        <v>0</v>
      </c>
      <c r="F1213" s="24">
        <v>0</v>
      </c>
      <c r="G1213" s="24">
        <v>0</v>
      </c>
      <c r="H1213" s="24">
        <v>121.05</v>
      </c>
    </row>
    <row r="1214" spans="1:8">
      <c r="A1214" t="str">
        <f t="shared" si="18"/>
        <v>CE1212</v>
      </c>
      <c r="B1214" t="s">
        <v>1365</v>
      </c>
      <c r="C1214" s="24">
        <v>0</v>
      </c>
      <c r="D1214" s="24">
        <v>0</v>
      </c>
      <c r="E1214" s="24">
        <v>0</v>
      </c>
      <c r="F1214" s="24">
        <v>0</v>
      </c>
      <c r="G1214" s="24">
        <v>0</v>
      </c>
      <c r="H1214" s="24">
        <v>138.82</v>
      </c>
    </row>
    <row r="1215" spans="1:8">
      <c r="A1215" t="str">
        <f t="shared" si="18"/>
        <v>CE1213</v>
      </c>
      <c r="B1215" t="s">
        <v>1366</v>
      </c>
      <c r="C1215" s="24">
        <v>0</v>
      </c>
      <c r="D1215" s="24">
        <v>0</v>
      </c>
      <c r="E1215" s="24">
        <v>0</v>
      </c>
      <c r="F1215" s="24">
        <v>0</v>
      </c>
      <c r="G1215" s="24">
        <v>0</v>
      </c>
      <c r="H1215" s="24">
        <v>156.59</v>
      </c>
    </row>
    <row r="1216" spans="1:8">
      <c r="A1216" t="str">
        <f t="shared" si="18"/>
        <v>CE1214</v>
      </c>
      <c r="B1216" t="s">
        <v>1367</v>
      </c>
      <c r="C1216" s="24">
        <v>0</v>
      </c>
      <c r="D1216" s="24">
        <v>0</v>
      </c>
      <c r="E1216" s="24">
        <v>0</v>
      </c>
      <c r="F1216" s="24">
        <v>0</v>
      </c>
      <c r="G1216" s="24">
        <v>0</v>
      </c>
      <c r="H1216" s="24">
        <v>174.35</v>
      </c>
    </row>
    <row r="1217" spans="1:8">
      <c r="A1217" t="str">
        <f t="shared" si="18"/>
        <v>CE1215</v>
      </c>
      <c r="B1217" t="s">
        <v>1368</v>
      </c>
      <c r="C1217" s="24">
        <v>0</v>
      </c>
      <c r="D1217" s="24">
        <v>0</v>
      </c>
      <c r="E1217" s="24">
        <v>0</v>
      </c>
      <c r="F1217" s="24">
        <v>0</v>
      </c>
      <c r="G1217" s="24">
        <v>0</v>
      </c>
      <c r="H1217" s="24">
        <v>192.13</v>
      </c>
    </row>
    <row r="1218" spans="1:8">
      <c r="A1218" t="str">
        <f t="shared" ref="A1218:A1281" si="19">"CE"&amp;TEXT(ROW(B1218)-2,"0000")</f>
        <v>CE1216</v>
      </c>
      <c r="B1218" t="s">
        <v>1369</v>
      </c>
      <c r="C1218" s="24">
        <v>0</v>
      </c>
      <c r="D1218" s="24">
        <v>0</v>
      </c>
      <c r="E1218" s="24">
        <v>0</v>
      </c>
      <c r="F1218" s="24">
        <v>0</v>
      </c>
      <c r="G1218" s="24">
        <v>0</v>
      </c>
      <c r="H1218" s="24">
        <v>21.21</v>
      </c>
    </row>
    <row r="1219" spans="1:8">
      <c r="A1219" t="str">
        <f t="shared" si="19"/>
        <v>CE1217</v>
      </c>
      <c r="B1219" t="s">
        <v>1370</v>
      </c>
      <c r="C1219" s="24">
        <v>0</v>
      </c>
      <c r="D1219" s="24">
        <v>0</v>
      </c>
      <c r="E1219" s="24">
        <v>0</v>
      </c>
      <c r="F1219" s="24">
        <v>0</v>
      </c>
      <c r="G1219" s="24">
        <v>0</v>
      </c>
      <c r="H1219" s="24">
        <v>23.45</v>
      </c>
    </row>
    <row r="1220" spans="1:8">
      <c r="A1220" t="str">
        <f t="shared" si="19"/>
        <v>CE1218</v>
      </c>
      <c r="B1220" t="s">
        <v>1371</v>
      </c>
      <c r="C1220" s="24">
        <v>0</v>
      </c>
      <c r="D1220" s="24">
        <v>0</v>
      </c>
      <c r="E1220" s="24">
        <v>0</v>
      </c>
      <c r="F1220" s="24">
        <v>0</v>
      </c>
      <c r="G1220" s="24">
        <v>0</v>
      </c>
      <c r="H1220" s="24">
        <v>24.78</v>
      </c>
    </row>
    <row r="1221" spans="1:8">
      <c r="A1221" t="str">
        <f t="shared" si="19"/>
        <v>CE1219</v>
      </c>
      <c r="B1221" t="s">
        <v>1372</v>
      </c>
      <c r="C1221" s="24">
        <v>0</v>
      </c>
      <c r="D1221" s="24">
        <v>0</v>
      </c>
      <c r="E1221" s="24">
        <v>0</v>
      </c>
      <c r="F1221" s="24">
        <v>0</v>
      </c>
      <c r="G1221" s="24">
        <v>0</v>
      </c>
      <c r="H1221" s="24">
        <v>27.41</v>
      </c>
    </row>
    <row r="1222" spans="1:8">
      <c r="A1222" t="str">
        <f t="shared" si="19"/>
        <v>CE1220</v>
      </c>
      <c r="B1222" t="s">
        <v>1373</v>
      </c>
      <c r="C1222" s="24">
        <v>0</v>
      </c>
      <c r="D1222" s="24">
        <v>0</v>
      </c>
      <c r="E1222" s="24">
        <v>0</v>
      </c>
      <c r="F1222" s="24">
        <v>0</v>
      </c>
      <c r="G1222" s="24">
        <v>0</v>
      </c>
      <c r="H1222" s="24">
        <v>32.619999999999997</v>
      </c>
    </row>
    <row r="1223" spans="1:8">
      <c r="A1223" t="str">
        <f t="shared" si="19"/>
        <v>CE1221</v>
      </c>
      <c r="B1223" t="s">
        <v>1374</v>
      </c>
      <c r="C1223" s="24">
        <v>0</v>
      </c>
      <c r="D1223" s="24">
        <v>0</v>
      </c>
      <c r="E1223" s="24">
        <v>0</v>
      </c>
      <c r="F1223" s="24">
        <v>0</v>
      </c>
      <c r="G1223" s="24">
        <v>0</v>
      </c>
      <c r="H1223" s="24">
        <v>40.46</v>
      </c>
    </row>
    <row r="1224" spans="1:8">
      <c r="A1224" t="str">
        <f t="shared" si="19"/>
        <v>CE1222</v>
      </c>
      <c r="B1224" t="s">
        <v>1375</v>
      </c>
      <c r="C1224" s="24">
        <v>0</v>
      </c>
      <c r="D1224" s="24">
        <v>0</v>
      </c>
      <c r="E1224" s="24">
        <v>0</v>
      </c>
      <c r="F1224" s="24">
        <v>0</v>
      </c>
      <c r="G1224" s="24">
        <v>0</v>
      </c>
      <c r="H1224" s="24">
        <v>48.29</v>
      </c>
    </row>
    <row r="1225" spans="1:8">
      <c r="A1225" t="str">
        <f t="shared" si="19"/>
        <v>CE1223</v>
      </c>
      <c r="B1225" t="s">
        <v>1376</v>
      </c>
      <c r="C1225" s="24">
        <v>0</v>
      </c>
      <c r="D1225" s="24">
        <v>0</v>
      </c>
      <c r="E1225" s="24">
        <v>0</v>
      </c>
      <c r="F1225" s="24">
        <v>0</v>
      </c>
      <c r="G1225" s="24">
        <v>0</v>
      </c>
      <c r="H1225" s="24">
        <v>56.12</v>
      </c>
    </row>
    <row r="1226" spans="1:8">
      <c r="A1226" t="str">
        <f t="shared" si="19"/>
        <v>CE1224</v>
      </c>
      <c r="B1226" t="s">
        <v>1377</v>
      </c>
      <c r="C1226" s="24">
        <v>0</v>
      </c>
      <c r="D1226" s="24">
        <v>0</v>
      </c>
      <c r="E1226" s="24">
        <v>0</v>
      </c>
      <c r="F1226" s="24">
        <v>0</v>
      </c>
      <c r="G1226" s="24">
        <v>0</v>
      </c>
      <c r="H1226" s="24">
        <v>63.93</v>
      </c>
    </row>
    <row r="1227" spans="1:8">
      <c r="A1227" t="str">
        <f t="shared" si="19"/>
        <v>CE1225</v>
      </c>
      <c r="B1227" t="s">
        <v>1378</v>
      </c>
      <c r="C1227" s="24">
        <v>0</v>
      </c>
      <c r="D1227" s="24">
        <v>0</v>
      </c>
      <c r="E1227" s="24">
        <v>0</v>
      </c>
      <c r="F1227" s="24">
        <v>0</v>
      </c>
      <c r="G1227" s="24">
        <v>0</v>
      </c>
      <c r="H1227" s="24">
        <v>79.56</v>
      </c>
    </row>
    <row r="1228" spans="1:8">
      <c r="A1228" t="str">
        <f t="shared" si="19"/>
        <v>CE1226</v>
      </c>
      <c r="B1228" t="s">
        <v>1379</v>
      </c>
      <c r="C1228" s="24">
        <v>0</v>
      </c>
      <c r="D1228" s="24">
        <v>0</v>
      </c>
      <c r="E1228" s="24">
        <v>0</v>
      </c>
      <c r="F1228" s="24">
        <v>0</v>
      </c>
      <c r="G1228" s="24">
        <v>0</v>
      </c>
      <c r="H1228" s="24">
        <v>95.22</v>
      </c>
    </row>
    <row r="1229" spans="1:8">
      <c r="A1229" t="str">
        <f t="shared" si="19"/>
        <v>CE1227</v>
      </c>
      <c r="B1229" t="s">
        <v>1380</v>
      </c>
      <c r="C1229" s="24">
        <v>0</v>
      </c>
      <c r="D1229" s="24">
        <v>0</v>
      </c>
      <c r="E1229" s="24">
        <v>0</v>
      </c>
      <c r="F1229" s="24">
        <v>0</v>
      </c>
      <c r="G1229" s="24">
        <v>0</v>
      </c>
      <c r="H1229" s="24">
        <v>110.85</v>
      </c>
    </row>
    <row r="1230" spans="1:8">
      <c r="A1230" t="str">
        <f t="shared" si="19"/>
        <v>CE1228</v>
      </c>
      <c r="B1230" t="s">
        <v>1381</v>
      </c>
      <c r="C1230" s="24">
        <v>0</v>
      </c>
      <c r="D1230" s="24">
        <v>0</v>
      </c>
      <c r="E1230" s="24">
        <v>0</v>
      </c>
      <c r="F1230" s="24">
        <v>0</v>
      </c>
      <c r="G1230" s="24">
        <v>0</v>
      </c>
      <c r="H1230" s="24">
        <v>126.49</v>
      </c>
    </row>
    <row r="1231" spans="1:8">
      <c r="A1231" t="str">
        <f t="shared" si="19"/>
        <v>CE1229</v>
      </c>
      <c r="B1231" t="s">
        <v>1382</v>
      </c>
      <c r="C1231" s="24">
        <v>0</v>
      </c>
      <c r="D1231" s="24">
        <v>0</v>
      </c>
      <c r="E1231" s="24">
        <v>0</v>
      </c>
      <c r="F1231" s="24">
        <v>0</v>
      </c>
      <c r="G1231" s="24">
        <v>0</v>
      </c>
      <c r="H1231" s="24">
        <v>17.190000000000001</v>
      </c>
    </row>
    <row r="1232" spans="1:8">
      <c r="A1232" t="str">
        <f t="shared" si="19"/>
        <v>CE1230</v>
      </c>
      <c r="B1232" t="s">
        <v>1383</v>
      </c>
      <c r="C1232" s="24">
        <v>0</v>
      </c>
      <c r="D1232" s="24">
        <v>0</v>
      </c>
      <c r="E1232" s="24">
        <v>0</v>
      </c>
      <c r="F1232" s="24">
        <v>0</v>
      </c>
      <c r="G1232" s="24">
        <v>0</v>
      </c>
      <c r="H1232" s="24">
        <v>21.69</v>
      </c>
    </row>
    <row r="1233" spans="1:8">
      <c r="A1233" t="str">
        <f t="shared" si="19"/>
        <v>CE1231</v>
      </c>
      <c r="B1233" t="s">
        <v>1384</v>
      </c>
      <c r="C1233" s="24">
        <v>0</v>
      </c>
      <c r="D1233" s="24">
        <v>0</v>
      </c>
      <c r="E1233" s="24">
        <v>0</v>
      </c>
      <c r="F1233" s="24">
        <v>0</v>
      </c>
      <c r="G1233" s="24">
        <v>0</v>
      </c>
      <c r="H1233" s="24">
        <v>24.24</v>
      </c>
    </row>
    <row r="1234" spans="1:8">
      <c r="A1234" t="str">
        <f t="shared" si="19"/>
        <v>CE1232</v>
      </c>
      <c r="B1234" t="s">
        <v>1385</v>
      </c>
      <c r="C1234" s="24">
        <v>0</v>
      </c>
      <c r="D1234" s="24">
        <v>0</v>
      </c>
      <c r="E1234" s="24">
        <v>0</v>
      </c>
      <c r="F1234" s="24">
        <v>0</v>
      </c>
      <c r="G1234" s="24">
        <v>0</v>
      </c>
      <c r="H1234" s="24">
        <v>29.47</v>
      </c>
    </row>
    <row r="1235" spans="1:8">
      <c r="A1235" t="str">
        <f t="shared" si="19"/>
        <v>CE1233</v>
      </c>
      <c r="B1235" t="s">
        <v>1386</v>
      </c>
      <c r="C1235" s="24">
        <v>0</v>
      </c>
      <c r="D1235" s="24">
        <v>0</v>
      </c>
      <c r="E1235" s="24">
        <v>0</v>
      </c>
      <c r="F1235" s="24">
        <v>0</v>
      </c>
      <c r="G1235" s="24">
        <v>0</v>
      </c>
      <c r="H1235" s="24">
        <v>42.74</v>
      </c>
    </row>
    <row r="1236" spans="1:8">
      <c r="A1236" t="str">
        <f t="shared" si="19"/>
        <v>CE1234</v>
      </c>
      <c r="B1236" t="s">
        <v>1387</v>
      </c>
      <c r="C1236" s="24">
        <v>0</v>
      </c>
      <c r="D1236" s="24">
        <v>0</v>
      </c>
      <c r="E1236" s="24">
        <v>0</v>
      </c>
      <c r="F1236" s="24">
        <v>0</v>
      </c>
      <c r="G1236" s="24">
        <v>0</v>
      </c>
      <c r="H1236" s="24">
        <v>44.07</v>
      </c>
    </row>
    <row r="1237" spans="1:8">
      <c r="A1237" t="str">
        <f t="shared" si="19"/>
        <v>CE1235</v>
      </c>
      <c r="B1237" t="s">
        <v>1388</v>
      </c>
      <c r="C1237" s="24">
        <v>0</v>
      </c>
      <c r="D1237" s="24">
        <v>0</v>
      </c>
      <c r="E1237" s="24">
        <v>0</v>
      </c>
      <c r="F1237" s="24">
        <v>0</v>
      </c>
      <c r="G1237" s="24">
        <v>0</v>
      </c>
      <c r="H1237" s="24">
        <v>54.58</v>
      </c>
    </row>
    <row r="1238" spans="1:8">
      <c r="A1238" t="str">
        <f t="shared" si="19"/>
        <v>CE1236</v>
      </c>
      <c r="B1238" t="s">
        <v>1389</v>
      </c>
      <c r="C1238" s="24">
        <v>0</v>
      </c>
      <c r="D1238" s="24">
        <v>0</v>
      </c>
      <c r="E1238" s="24">
        <v>0</v>
      </c>
      <c r="F1238" s="24">
        <v>0</v>
      </c>
      <c r="G1238" s="24">
        <v>0</v>
      </c>
      <c r="H1238" s="24">
        <v>56.11</v>
      </c>
    </row>
    <row r="1239" spans="1:8">
      <c r="A1239" t="str">
        <f t="shared" si="19"/>
        <v>CE1237</v>
      </c>
      <c r="B1239" t="s">
        <v>1390</v>
      </c>
      <c r="C1239" s="24">
        <v>0</v>
      </c>
      <c r="D1239" s="24">
        <v>0</v>
      </c>
      <c r="E1239" s="24">
        <v>0</v>
      </c>
      <c r="F1239" s="24">
        <v>0</v>
      </c>
      <c r="G1239" s="24">
        <v>0</v>
      </c>
      <c r="H1239" s="24">
        <v>69.989999999999995</v>
      </c>
    </row>
    <row r="1240" spans="1:8">
      <c r="A1240" t="str">
        <f t="shared" si="19"/>
        <v>CE1238</v>
      </c>
      <c r="B1240" t="s">
        <v>1391</v>
      </c>
      <c r="C1240" s="24">
        <v>0</v>
      </c>
      <c r="D1240" s="24">
        <v>0</v>
      </c>
      <c r="E1240" s="24">
        <v>0</v>
      </c>
      <c r="F1240" s="24">
        <v>0</v>
      </c>
      <c r="G1240" s="24">
        <v>0</v>
      </c>
      <c r="H1240" s="24">
        <v>98.22</v>
      </c>
    </row>
    <row r="1241" spans="1:8">
      <c r="A1241" t="str">
        <f t="shared" si="19"/>
        <v>CE1239</v>
      </c>
      <c r="B1241" t="s">
        <v>1392</v>
      </c>
      <c r="C1241" s="24">
        <v>0</v>
      </c>
      <c r="D1241" s="24">
        <v>0</v>
      </c>
      <c r="E1241" s="24">
        <v>0</v>
      </c>
      <c r="F1241" s="24">
        <v>0</v>
      </c>
      <c r="G1241" s="24">
        <v>0</v>
      </c>
      <c r="H1241" s="24">
        <v>93.1</v>
      </c>
    </row>
    <row r="1242" spans="1:8">
      <c r="A1242" t="str">
        <f t="shared" si="19"/>
        <v>CE1240</v>
      </c>
      <c r="B1242" t="s">
        <v>1393</v>
      </c>
      <c r="C1242" s="24">
        <v>0</v>
      </c>
      <c r="D1242" s="24">
        <v>0</v>
      </c>
      <c r="E1242" s="24">
        <v>0</v>
      </c>
      <c r="F1242" s="24">
        <v>0</v>
      </c>
      <c r="G1242" s="24">
        <v>0</v>
      </c>
      <c r="H1242" s="24">
        <v>111.74</v>
      </c>
    </row>
    <row r="1243" spans="1:8">
      <c r="A1243" t="str">
        <f t="shared" si="19"/>
        <v>CE1241</v>
      </c>
      <c r="B1243" t="s">
        <v>1394</v>
      </c>
      <c r="C1243" s="24">
        <v>0</v>
      </c>
      <c r="D1243" s="24">
        <v>0</v>
      </c>
      <c r="E1243" s="24">
        <v>0</v>
      </c>
      <c r="F1243" s="24">
        <v>0</v>
      </c>
      <c r="G1243" s="24">
        <v>0</v>
      </c>
      <c r="H1243" s="24">
        <v>120.56</v>
      </c>
    </row>
    <row r="1244" spans="1:8">
      <c r="A1244" t="str">
        <f t="shared" si="19"/>
        <v>CE1242</v>
      </c>
      <c r="B1244" t="s">
        <v>1395</v>
      </c>
      <c r="C1244" s="24">
        <v>0</v>
      </c>
      <c r="D1244" s="24">
        <v>0</v>
      </c>
      <c r="E1244" s="24">
        <v>0</v>
      </c>
      <c r="F1244" s="24">
        <v>0</v>
      </c>
      <c r="G1244" s="24">
        <v>0</v>
      </c>
      <c r="H1244" s="24">
        <v>17.32</v>
      </c>
    </row>
    <row r="1245" spans="1:8">
      <c r="A1245" t="str">
        <f t="shared" si="19"/>
        <v>CE1243</v>
      </c>
      <c r="B1245" t="s">
        <v>1396</v>
      </c>
      <c r="C1245" s="24">
        <v>0</v>
      </c>
      <c r="D1245" s="24">
        <v>0</v>
      </c>
      <c r="E1245" s="24">
        <v>0</v>
      </c>
      <c r="F1245" s="24">
        <v>0</v>
      </c>
      <c r="G1245" s="24">
        <v>0</v>
      </c>
      <c r="H1245" s="24">
        <v>311.42</v>
      </c>
    </row>
    <row r="1246" spans="1:8">
      <c r="A1246" t="str">
        <f t="shared" si="19"/>
        <v>CE1244</v>
      </c>
      <c r="B1246" t="s">
        <v>1397</v>
      </c>
      <c r="C1246" s="24">
        <v>0</v>
      </c>
      <c r="D1246" s="24">
        <v>0</v>
      </c>
      <c r="E1246" s="24">
        <v>0</v>
      </c>
      <c r="F1246" s="24">
        <v>0</v>
      </c>
      <c r="G1246" s="24">
        <v>0</v>
      </c>
      <c r="H1246" s="24">
        <v>43.47</v>
      </c>
    </row>
    <row r="1247" spans="1:8">
      <c r="A1247" t="str">
        <f t="shared" si="19"/>
        <v>CE1245</v>
      </c>
      <c r="B1247" t="s">
        <v>1398</v>
      </c>
      <c r="C1247" s="24">
        <v>0</v>
      </c>
      <c r="D1247" s="24">
        <v>0</v>
      </c>
      <c r="E1247" s="24">
        <v>0</v>
      </c>
      <c r="F1247" s="24">
        <v>0</v>
      </c>
      <c r="G1247" s="24">
        <v>0</v>
      </c>
      <c r="H1247" s="24">
        <v>55.28</v>
      </c>
    </row>
    <row r="1248" spans="1:8">
      <c r="A1248" t="str">
        <f t="shared" si="19"/>
        <v>CE1246</v>
      </c>
      <c r="B1248" t="s">
        <v>1399</v>
      </c>
      <c r="C1248" s="24">
        <v>0</v>
      </c>
      <c r="D1248" s="24">
        <v>0</v>
      </c>
      <c r="E1248" s="24">
        <v>0</v>
      </c>
      <c r="F1248" s="24">
        <v>0</v>
      </c>
      <c r="G1248" s="24">
        <v>0</v>
      </c>
      <c r="H1248" s="24">
        <v>58.4</v>
      </c>
    </row>
    <row r="1249" spans="1:8">
      <c r="A1249" t="str">
        <f t="shared" si="19"/>
        <v>CE1247</v>
      </c>
      <c r="B1249" t="s">
        <v>1400</v>
      </c>
      <c r="C1249" s="24">
        <v>0</v>
      </c>
      <c r="D1249" s="24">
        <v>0</v>
      </c>
      <c r="E1249" s="24">
        <v>0</v>
      </c>
      <c r="F1249" s="24">
        <v>0</v>
      </c>
      <c r="G1249" s="24">
        <v>0</v>
      </c>
      <c r="H1249" s="24">
        <v>18.68</v>
      </c>
    </row>
    <row r="1250" spans="1:8">
      <c r="A1250" t="str">
        <f t="shared" si="19"/>
        <v>CE1248</v>
      </c>
      <c r="B1250" t="s">
        <v>1401</v>
      </c>
      <c r="C1250" s="24">
        <v>0</v>
      </c>
      <c r="D1250" s="24">
        <v>0</v>
      </c>
      <c r="E1250" s="24">
        <v>0</v>
      </c>
      <c r="F1250" s="24">
        <v>0</v>
      </c>
      <c r="G1250" s="24">
        <v>0</v>
      </c>
      <c r="H1250" s="24">
        <v>69.31</v>
      </c>
    </row>
    <row r="1251" spans="1:8">
      <c r="A1251" t="str">
        <f t="shared" si="19"/>
        <v>CE1249</v>
      </c>
      <c r="B1251" t="s">
        <v>1402</v>
      </c>
      <c r="C1251" s="24">
        <v>0</v>
      </c>
      <c r="D1251" s="24">
        <v>0</v>
      </c>
      <c r="E1251" s="24">
        <v>0</v>
      </c>
      <c r="F1251" s="24">
        <v>0</v>
      </c>
      <c r="G1251" s="24">
        <v>0</v>
      </c>
      <c r="H1251" s="24">
        <v>71.45</v>
      </c>
    </row>
    <row r="1252" spans="1:8">
      <c r="A1252" t="str">
        <f t="shared" si="19"/>
        <v>CE1250</v>
      </c>
      <c r="B1252" t="s">
        <v>1403</v>
      </c>
      <c r="C1252" s="24">
        <v>0</v>
      </c>
      <c r="D1252" s="24">
        <v>0</v>
      </c>
      <c r="E1252" s="24">
        <v>0</v>
      </c>
      <c r="F1252" s="24">
        <v>0</v>
      </c>
      <c r="G1252" s="24">
        <v>0</v>
      </c>
      <c r="H1252" s="24">
        <v>83.72</v>
      </c>
    </row>
    <row r="1253" spans="1:8">
      <c r="A1253" t="str">
        <f t="shared" si="19"/>
        <v>CE1251</v>
      </c>
      <c r="B1253" t="s">
        <v>1404</v>
      </c>
      <c r="C1253" s="24">
        <v>0</v>
      </c>
      <c r="D1253" s="24">
        <v>0</v>
      </c>
      <c r="E1253" s="24">
        <v>0</v>
      </c>
      <c r="F1253" s="24">
        <v>0</v>
      </c>
      <c r="G1253" s="24">
        <v>0</v>
      </c>
      <c r="H1253" s="24">
        <v>21.16</v>
      </c>
    </row>
    <row r="1254" spans="1:8">
      <c r="A1254" t="str">
        <f t="shared" si="19"/>
        <v>CE1252</v>
      </c>
      <c r="B1254" t="s">
        <v>1405</v>
      </c>
      <c r="C1254" s="24">
        <v>0</v>
      </c>
      <c r="D1254" s="24">
        <v>0</v>
      </c>
      <c r="E1254" s="24">
        <v>0</v>
      </c>
      <c r="F1254" s="24">
        <v>0</v>
      </c>
      <c r="G1254" s="24">
        <v>0</v>
      </c>
      <c r="H1254" s="24">
        <v>98.57</v>
      </c>
    </row>
    <row r="1255" spans="1:8">
      <c r="A1255" t="str">
        <f t="shared" si="19"/>
        <v>CE1253</v>
      </c>
      <c r="B1255" t="s">
        <v>1406</v>
      </c>
      <c r="C1255" s="24">
        <v>0</v>
      </c>
      <c r="D1255" s="24">
        <v>0</v>
      </c>
      <c r="E1255" s="24">
        <v>0</v>
      </c>
      <c r="F1255" s="24">
        <v>0</v>
      </c>
      <c r="G1255" s="24">
        <v>0</v>
      </c>
      <c r="H1255" s="24">
        <v>105.87</v>
      </c>
    </row>
    <row r="1256" spans="1:8">
      <c r="A1256" t="str">
        <f t="shared" si="19"/>
        <v>CE1254</v>
      </c>
      <c r="B1256" t="s">
        <v>1407</v>
      </c>
      <c r="C1256" s="24">
        <v>0</v>
      </c>
      <c r="D1256" s="24">
        <v>0</v>
      </c>
      <c r="E1256" s="24">
        <v>0</v>
      </c>
      <c r="F1256" s="24">
        <v>0</v>
      </c>
      <c r="G1256" s="24">
        <v>0</v>
      </c>
      <c r="H1256" s="24">
        <v>23.64</v>
      </c>
    </row>
    <row r="1257" spans="1:8">
      <c r="A1257" t="str">
        <f t="shared" si="19"/>
        <v>CE1255</v>
      </c>
      <c r="B1257" t="s">
        <v>1408</v>
      </c>
      <c r="C1257" s="24">
        <v>0</v>
      </c>
      <c r="D1257" s="24">
        <v>0</v>
      </c>
      <c r="E1257" s="24">
        <v>0</v>
      </c>
      <c r="F1257" s="24">
        <v>0</v>
      </c>
      <c r="G1257" s="24">
        <v>0</v>
      </c>
      <c r="H1257" s="24">
        <v>118.94</v>
      </c>
    </row>
    <row r="1258" spans="1:8">
      <c r="A1258" t="str">
        <f t="shared" si="19"/>
        <v>CE1256</v>
      </c>
      <c r="B1258" t="s">
        <v>1409</v>
      </c>
      <c r="C1258" s="24">
        <v>0</v>
      </c>
      <c r="D1258" s="24">
        <v>0</v>
      </c>
      <c r="E1258" s="24">
        <v>0</v>
      </c>
      <c r="F1258" s="24">
        <v>0</v>
      </c>
      <c r="G1258" s="24">
        <v>0</v>
      </c>
      <c r="H1258" s="24">
        <v>132.83000000000001</v>
      </c>
    </row>
    <row r="1259" spans="1:8">
      <c r="A1259" t="str">
        <f t="shared" si="19"/>
        <v>CE1257</v>
      </c>
      <c r="B1259" t="s">
        <v>1410</v>
      </c>
      <c r="C1259" s="24">
        <v>0</v>
      </c>
      <c r="D1259" s="24">
        <v>0</v>
      </c>
      <c r="E1259" s="24">
        <v>0</v>
      </c>
      <c r="F1259" s="24">
        <v>0</v>
      </c>
      <c r="G1259" s="24">
        <v>0</v>
      </c>
      <c r="H1259" s="24">
        <v>28.29</v>
      </c>
    </row>
    <row r="1260" spans="1:8">
      <c r="A1260" t="str">
        <f t="shared" si="19"/>
        <v>CE1258</v>
      </c>
      <c r="B1260" t="s">
        <v>1411</v>
      </c>
      <c r="C1260" s="24">
        <v>0</v>
      </c>
      <c r="D1260" s="24">
        <v>0</v>
      </c>
      <c r="E1260" s="24">
        <v>0</v>
      </c>
      <c r="F1260" s="24">
        <v>0</v>
      </c>
      <c r="G1260" s="24">
        <v>0</v>
      </c>
      <c r="H1260" s="24">
        <v>145.07</v>
      </c>
    </row>
    <row r="1261" spans="1:8">
      <c r="A1261" t="str">
        <f t="shared" si="19"/>
        <v>CE1259</v>
      </c>
      <c r="B1261" t="s">
        <v>1412</v>
      </c>
      <c r="C1261" s="24">
        <v>0</v>
      </c>
      <c r="D1261" s="24">
        <v>0</v>
      </c>
      <c r="E1261" s="24">
        <v>0</v>
      </c>
      <c r="F1261" s="24">
        <v>0</v>
      </c>
      <c r="G1261" s="24">
        <v>0</v>
      </c>
      <c r="H1261" s="24">
        <v>28.62</v>
      </c>
    </row>
    <row r="1262" spans="1:8">
      <c r="A1262" t="str">
        <f t="shared" si="19"/>
        <v>CE1260</v>
      </c>
      <c r="B1262" t="s">
        <v>1413</v>
      </c>
      <c r="C1262" s="24">
        <v>0</v>
      </c>
      <c r="D1262" s="24">
        <v>0</v>
      </c>
      <c r="E1262" s="24">
        <v>0</v>
      </c>
      <c r="F1262" s="24">
        <v>0</v>
      </c>
      <c r="G1262" s="24">
        <v>0</v>
      </c>
      <c r="H1262" s="24">
        <v>235.3</v>
      </c>
    </row>
    <row r="1263" spans="1:8">
      <c r="A1263" t="str">
        <f t="shared" si="19"/>
        <v>CE1261</v>
      </c>
      <c r="B1263" t="s">
        <v>1414</v>
      </c>
      <c r="C1263" s="24">
        <v>0</v>
      </c>
      <c r="D1263" s="24">
        <v>0</v>
      </c>
      <c r="E1263" s="24">
        <v>0</v>
      </c>
      <c r="F1263" s="24">
        <v>0</v>
      </c>
      <c r="G1263" s="24">
        <v>0</v>
      </c>
      <c r="H1263" s="24">
        <v>37.97</v>
      </c>
    </row>
    <row r="1264" spans="1:8">
      <c r="A1264" t="str">
        <f t="shared" si="19"/>
        <v>CE1262</v>
      </c>
      <c r="B1264" t="s">
        <v>1415</v>
      </c>
      <c r="C1264" s="24">
        <v>0</v>
      </c>
      <c r="D1264" s="24">
        <v>0</v>
      </c>
      <c r="E1264" s="24">
        <v>0</v>
      </c>
      <c r="F1264" s="24">
        <v>0</v>
      </c>
      <c r="G1264" s="24">
        <v>0</v>
      </c>
    </row>
    <row r="1265" spans="1:8">
      <c r="A1265" t="str">
        <f t="shared" si="19"/>
        <v>CE1263</v>
      </c>
      <c r="B1265" t="s">
        <v>1416</v>
      </c>
      <c r="C1265" s="24">
        <v>0</v>
      </c>
      <c r="D1265" s="24">
        <v>0</v>
      </c>
      <c r="E1265" s="24">
        <v>0</v>
      </c>
      <c r="F1265" s="24">
        <v>0</v>
      </c>
      <c r="G1265" s="24">
        <v>0</v>
      </c>
      <c r="H1265" s="24">
        <v>14.85</v>
      </c>
    </row>
    <row r="1266" spans="1:8">
      <c r="A1266" t="str">
        <f t="shared" si="19"/>
        <v>CE1264</v>
      </c>
      <c r="B1266" t="s">
        <v>1417</v>
      </c>
      <c r="C1266" s="24">
        <v>0</v>
      </c>
      <c r="D1266" s="24">
        <v>0</v>
      </c>
      <c r="E1266" s="24">
        <v>0</v>
      </c>
      <c r="F1266" s="24">
        <v>0</v>
      </c>
      <c r="G1266" s="24">
        <v>0</v>
      </c>
      <c r="H1266" s="24">
        <v>15.41</v>
      </c>
    </row>
    <row r="1267" spans="1:8">
      <c r="A1267" t="str">
        <f t="shared" si="19"/>
        <v>CE1265</v>
      </c>
      <c r="B1267" t="s">
        <v>1418</v>
      </c>
      <c r="C1267" s="24">
        <v>0</v>
      </c>
      <c r="D1267" s="24">
        <v>0</v>
      </c>
      <c r="E1267" s="24">
        <v>0</v>
      </c>
      <c r="F1267" s="24">
        <v>0</v>
      </c>
      <c r="G1267" s="24">
        <v>0</v>
      </c>
      <c r="H1267" s="24">
        <v>16.75</v>
      </c>
    </row>
    <row r="1268" spans="1:8">
      <c r="A1268" t="str">
        <f t="shared" si="19"/>
        <v>CE1266</v>
      </c>
      <c r="B1268" t="s">
        <v>1419</v>
      </c>
      <c r="C1268" s="24">
        <v>0</v>
      </c>
      <c r="D1268" s="24">
        <v>0</v>
      </c>
      <c r="E1268" s="24">
        <v>0</v>
      </c>
      <c r="F1268" s="24">
        <v>0</v>
      </c>
      <c r="G1268" s="24">
        <v>0</v>
      </c>
      <c r="H1268" s="24">
        <v>18.61</v>
      </c>
    </row>
    <row r="1269" spans="1:8">
      <c r="A1269" t="str">
        <f t="shared" si="19"/>
        <v>CE1267</v>
      </c>
      <c r="B1269" t="s">
        <v>1420</v>
      </c>
      <c r="C1269" s="24">
        <v>0</v>
      </c>
      <c r="D1269" s="24">
        <v>0</v>
      </c>
      <c r="E1269" s="24">
        <v>0</v>
      </c>
      <c r="F1269" s="24">
        <v>0</v>
      </c>
      <c r="G1269" s="24">
        <v>0</v>
      </c>
      <c r="H1269" s="24">
        <v>20</v>
      </c>
    </row>
    <row r="1270" spans="1:8">
      <c r="A1270" t="str">
        <f t="shared" si="19"/>
        <v>CE1268</v>
      </c>
      <c r="B1270" t="s">
        <v>1421</v>
      </c>
      <c r="C1270" s="24">
        <v>0</v>
      </c>
      <c r="D1270" s="24">
        <v>0</v>
      </c>
      <c r="E1270" s="24">
        <v>0</v>
      </c>
      <c r="F1270" s="24">
        <v>0</v>
      </c>
      <c r="G1270" s="24">
        <v>0</v>
      </c>
      <c r="H1270" s="24">
        <v>22.34</v>
      </c>
    </row>
    <row r="1271" spans="1:8">
      <c r="A1271" t="str">
        <f t="shared" si="19"/>
        <v>CE1269</v>
      </c>
      <c r="B1271" t="s">
        <v>1422</v>
      </c>
      <c r="C1271" s="24">
        <v>0</v>
      </c>
      <c r="D1271" s="24">
        <v>0</v>
      </c>
      <c r="E1271" s="24">
        <v>0</v>
      </c>
      <c r="F1271" s="24">
        <v>0</v>
      </c>
      <c r="G1271" s="24">
        <v>0</v>
      </c>
      <c r="H1271" s="24">
        <v>23.45</v>
      </c>
    </row>
    <row r="1272" spans="1:8">
      <c r="A1272" t="str">
        <f t="shared" si="19"/>
        <v>CE1270</v>
      </c>
      <c r="B1272" t="s">
        <v>1423</v>
      </c>
      <c r="C1272" s="24">
        <v>0</v>
      </c>
      <c r="D1272" s="24">
        <v>0</v>
      </c>
      <c r="E1272" s="24">
        <v>0</v>
      </c>
      <c r="F1272" s="24">
        <v>0</v>
      </c>
      <c r="G1272" s="24">
        <v>0</v>
      </c>
      <c r="H1272" s="24">
        <v>19.420000000000002</v>
      </c>
    </row>
    <row r="1273" spans="1:8">
      <c r="A1273" t="str">
        <f t="shared" si="19"/>
        <v>CE1271</v>
      </c>
      <c r="B1273" t="s">
        <v>1424</v>
      </c>
      <c r="C1273" s="24">
        <v>0</v>
      </c>
      <c r="D1273" s="24">
        <v>0</v>
      </c>
      <c r="E1273" s="24">
        <v>0</v>
      </c>
      <c r="F1273" s="24">
        <v>0</v>
      </c>
      <c r="G1273" s="24">
        <v>0</v>
      </c>
      <c r="H1273" s="24">
        <v>25.54</v>
      </c>
    </row>
    <row r="1274" spans="1:8">
      <c r="A1274" t="str">
        <f t="shared" si="19"/>
        <v>CE1272</v>
      </c>
      <c r="B1274" t="s">
        <v>1425</v>
      </c>
      <c r="C1274" s="24">
        <v>0</v>
      </c>
      <c r="D1274" s="24">
        <v>0</v>
      </c>
      <c r="E1274" s="24">
        <v>0</v>
      </c>
      <c r="F1274" s="24">
        <v>0</v>
      </c>
      <c r="G1274" s="24">
        <v>0</v>
      </c>
      <c r="H1274" s="24">
        <v>30.65</v>
      </c>
    </row>
    <row r="1275" spans="1:8">
      <c r="A1275" t="str">
        <f t="shared" si="19"/>
        <v>CE1273</v>
      </c>
      <c r="B1275" t="s">
        <v>1426</v>
      </c>
      <c r="C1275" s="24">
        <v>0</v>
      </c>
      <c r="D1275" s="24">
        <v>0</v>
      </c>
      <c r="E1275" s="24">
        <v>0</v>
      </c>
      <c r="F1275" s="24">
        <v>0</v>
      </c>
      <c r="G1275" s="24">
        <v>0</v>
      </c>
      <c r="H1275" s="24">
        <v>32.36</v>
      </c>
    </row>
    <row r="1276" spans="1:8">
      <c r="A1276" t="str">
        <f t="shared" si="19"/>
        <v>CE1274</v>
      </c>
      <c r="B1276" t="s">
        <v>1427</v>
      </c>
      <c r="C1276" s="24">
        <v>0</v>
      </c>
      <c r="D1276" s="24">
        <v>0</v>
      </c>
      <c r="E1276" s="24">
        <v>0</v>
      </c>
      <c r="F1276" s="24">
        <v>0</v>
      </c>
      <c r="G1276" s="24">
        <v>0</v>
      </c>
      <c r="H1276" s="24">
        <v>46.41</v>
      </c>
    </row>
    <row r="1277" spans="1:8">
      <c r="A1277" t="str">
        <f t="shared" si="19"/>
        <v>CE1275</v>
      </c>
      <c r="B1277" t="s">
        <v>1428</v>
      </c>
      <c r="C1277" s="24">
        <v>0</v>
      </c>
      <c r="D1277" s="24">
        <v>0</v>
      </c>
      <c r="E1277" s="24">
        <v>0</v>
      </c>
      <c r="F1277" s="24">
        <v>0</v>
      </c>
      <c r="G1277" s="24">
        <v>0</v>
      </c>
      <c r="H1277" s="24">
        <v>38.85</v>
      </c>
    </row>
    <row r="1278" spans="1:8">
      <c r="A1278" t="str">
        <f t="shared" si="19"/>
        <v>CE1276</v>
      </c>
      <c r="B1278" t="s">
        <v>1429</v>
      </c>
      <c r="C1278" s="24">
        <v>0</v>
      </c>
      <c r="D1278" s="24">
        <v>0</v>
      </c>
      <c r="E1278" s="24">
        <v>0</v>
      </c>
      <c r="F1278" s="24">
        <v>0</v>
      </c>
      <c r="G1278" s="24">
        <v>0</v>
      </c>
      <c r="H1278" s="24">
        <v>58.69</v>
      </c>
    </row>
    <row r="1279" spans="1:8">
      <c r="A1279" t="str">
        <f t="shared" si="19"/>
        <v>CE1277</v>
      </c>
      <c r="B1279" t="s">
        <v>1430</v>
      </c>
      <c r="C1279" s="24">
        <v>0</v>
      </c>
      <c r="D1279" s="24">
        <v>0</v>
      </c>
      <c r="E1279" s="24">
        <v>0</v>
      </c>
      <c r="F1279" s="24">
        <v>0</v>
      </c>
      <c r="G1279" s="24">
        <v>0</v>
      </c>
      <c r="H1279" s="24">
        <v>58.69</v>
      </c>
    </row>
    <row r="1280" spans="1:8">
      <c r="A1280" t="str">
        <f t="shared" si="19"/>
        <v>CE1278</v>
      </c>
      <c r="B1280" t="s">
        <v>1431</v>
      </c>
      <c r="C1280" s="24">
        <v>0</v>
      </c>
      <c r="D1280" s="24">
        <v>0</v>
      </c>
      <c r="E1280" s="24">
        <v>0</v>
      </c>
      <c r="F1280" s="24">
        <v>0</v>
      </c>
      <c r="G1280" s="24">
        <v>0</v>
      </c>
      <c r="H1280" s="24">
        <v>18</v>
      </c>
    </row>
    <row r="1281" spans="1:8">
      <c r="A1281" t="str">
        <f t="shared" si="19"/>
        <v>CE1279</v>
      </c>
      <c r="B1281" t="s">
        <v>1432</v>
      </c>
      <c r="C1281" s="24">
        <v>0</v>
      </c>
      <c r="D1281" s="24">
        <v>0</v>
      </c>
      <c r="E1281" s="24">
        <v>0</v>
      </c>
      <c r="F1281" s="24">
        <v>0</v>
      </c>
      <c r="G1281" s="24">
        <v>0</v>
      </c>
      <c r="H1281" s="24">
        <v>19.87</v>
      </c>
    </row>
    <row r="1282" spans="1:8">
      <c r="A1282" t="str">
        <f t="shared" ref="A1282:A1345" si="20">"CE"&amp;TEXT(ROW(B1282)-2,"0000")</f>
        <v>CE1280</v>
      </c>
      <c r="B1282" t="s">
        <v>1433</v>
      </c>
      <c r="C1282" s="24">
        <v>0</v>
      </c>
      <c r="D1282" s="24">
        <v>0</v>
      </c>
      <c r="E1282" s="24">
        <v>0</v>
      </c>
      <c r="F1282" s="24">
        <v>0</v>
      </c>
      <c r="G1282" s="24">
        <v>0</v>
      </c>
      <c r="H1282" s="24">
        <v>20.09</v>
      </c>
    </row>
    <row r="1283" spans="1:8">
      <c r="A1283" t="str">
        <f t="shared" si="20"/>
        <v>CE1281</v>
      </c>
      <c r="B1283" t="s">
        <v>1434</v>
      </c>
      <c r="C1283" s="24">
        <v>0</v>
      </c>
      <c r="D1283" s="24">
        <v>0</v>
      </c>
      <c r="E1283" s="24">
        <v>0</v>
      </c>
      <c r="F1283" s="24">
        <v>0</v>
      </c>
      <c r="G1283" s="24">
        <v>0</v>
      </c>
      <c r="H1283" s="24">
        <v>22.76</v>
      </c>
    </row>
    <row r="1284" spans="1:8">
      <c r="A1284" t="str">
        <f t="shared" si="20"/>
        <v>CE1282</v>
      </c>
      <c r="B1284" t="s">
        <v>1435</v>
      </c>
      <c r="C1284" s="24">
        <v>0</v>
      </c>
      <c r="D1284" s="24">
        <v>0</v>
      </c>
      <c r="E1284" s="24">
        <v>0</v>
      </c>
      <c r="F1284" s="24">
        <v>0</v>
      </c>
      <c r="G1284" s="24">
        <v>0</v>
      </c>
      <c r="H1284" s="24">
        <v>25.67</v>
      </c>
    </row>
    <row r="1285" spans="1:8">
      <c r="A1285" t="str">
        <f t="shared" si="20"/>
        <v>CE1283</v>
      </c>
      <c r="B1285" t="s">
        <v>1436</v>
      </c>
      <c r="C1285" s="24">
        <v>0</v>
      </c>
      <c r="D1285" s="24">
        <v>0</v>
      </c>
      <c r="E1285" s="24">
        <v>0</v>
      </c>
      <c r="F1285" s="24">
        <v>0</v>
      </c>
      <c r="G1285" s="24">
        <v>0</v>
      </c>
      <c r="H1285" s="24">
        <v>18</v>
      </c>
    </row>
    <row r="1286" spans="1:8">
      <c r="A1286" t="str">
        <f t="shared" si="20"/>
        <v>CE1284</v>
      </c>
      <c r="B1286" t="s">
        <v>1437</v>
      </c>
      <c r="C1286" s="24">
        <v>0</v>
      </c>
      <c r="D1286" s="24">
        <v>0</v>
      </c>
      <c r="E1286" s="24">
        <v>0</v>
      </c>
      <c r="F1286" s="24">
        <v>0</v>
      </c>
      <c r="G1286" s="24">
        <v>0</v>
      </c>
      <c r="H1286" s="24">
        <v>19.43</v>
      </c>
    </row>
    <row r="1287" spans="1:8">
      <c r="A1287" t="str">
        <f t="shared" si="20"/>
        <v>CE1285</v>
      </c>
      <c r="B1287" t="s">
        <v>1438</v>
      </c>
      <c r="C1287" s="24">
        <v>0</v>
      </c>
      <c r="D1287" s="24">
        <v>0</v>
      </c>
      <c r="E1287" s="24">
        <v>0</v>
      </c>
      <c r="F1287" s="24">
        <v>0</v>
      </c>
      <c r="G1287" s="24">
        <v>0</v>
      </c>
      <c r="H1287" s="24">
        <v>20.85</v>
      </c>
    </row>
    <row r="1288" spans="1:8">
      <c r="A1288" t="str">
        <f t="shared" si="20"/>
        <v>CE1286</v>
      </c>
      <c r="B1288" t="s">
        <v>1439</v>
      </c>
      <c r="C1288" s="24">
        <v>0</v>
      </c>
      <c r="D1288" s="24">
        <v>0</v>
      </c>
      <c r="E1288" s="24">
        <v>0</v>
      </c>
      <c r="F1288" s="24">
        <v>0</v>
      </c>
      <c r="G1288" s="24">
        <v>0</v>
      </c>
      <c r="H1288" s="24">
        <v>22.25</v>
      </c>
    </row>
    <row r="1289" spans="1:8">
      <c r="A1289" t="str">
        <f t="shared" si="20"/>
        <v>CE1287</v>
      </c>
      <c r="B1289" t="s">
        <v>1440</v>
      </c>
      <c r="C1289" s="24">
        <v>0</v>
      </c>
      <c r="D1289" s="24">
        <v>0</v>
      </c>
      <c r="E1289" s="24">
        <v>0</v>
      </c>
      <c r="F1289" s="24">
        <v>0</v>
      </c>
      <c r="G1289" s="24">
        <v>0</v>
      </c>
      <c r="H1289" s="24">
        <v>25.11</v>
      </c>
    </row>
    <row r="1290" spans="1:8">
      <c r="A1290" t="str">
        <f t="shared" si="20"/>
        <v>CE1288</v>
      </c>
      <c r="B1290" t="s">
        <v>1441</v>
      </c>
      <c r="C1290" s="24">
        <v>0</v>
      </c>
      <c r="D1290" s="24">
        <v>0</v>
      </c>
      <c r="E1290" s="24">
        <v>0</v>
      </c>
      <c r="F1290" s="24">
        <v>0</v>
      </c>
      <c r="G1290" s="24">
        <v>0</v>
      </c>
      <c r="H1290" s="24">
        <v>132.07</v>
      </c>
    </row>
    <row r="1291" spans="1:8">
      <c r="A1291" t="str">
        <f t="shared" si="20"/>
        <v>CE1289</v>
      </c>
      <c r="B1291" t="s">
        <v>1442</v>
      </c>
      <c r="C1291" s="24">
        <v>0</v>
      </c>
      <c r="D1291" s="24">
        <v>0</v>
      </c>
      <c r="E1291" s="24">
        <v>0</v>
      </c>
      <c r="F1291" s="24">
        <v>0</v>
      </c>
      <c r="G1291" s="24">
        <v>0</v>
      </c>
      <c r="H1291" s="24">
        <v>148.01</v>
      </c>
    </row>
    <row r="1292" spans="1:8">
      <c r="A1292" t="str">
        <f t="shared" si="20"/>
        <v>CE1290</v>
      </c>
      <c r="B1292" t="s">
        <v>1443</v>
      </c>
      <c r="C1292" s="24">
        <v>0</v>
      </c>
      <c r="D1292" s="24">
        <v>0</v>
      </c>
      <c r="E1292" s="24">
        <v>0</v>
      </c>
      <c r="F1292" s="24">
        <v>0</v>
      </c>
      <c r="G1292" s="24">
        <v>0</v>
      </c>
      <c r="H1292" s="24">
        <v>203.3</v>
      </c>
    </row>
    <row r="1293" spans="1:8">
      <c r="A1293" t="str">
        <f t="shared" si="20"/>
        <v>CE1291</v>
      </c>
      <c r="B1293" t="s">
        <v>1444</v>
      </c>
      <c r="C1293" s="24">
        <v>0</v>
      </c>
      <c r="D1293" s="24">
        <v>0</v>
      </c>
      <c r="E1293" s="24">
        <v>0</v>
      </c>
      <c r="F1293" s="24">
        <v>0</v>
      </c>
      <c r="G1293" s="24">
        <v>0</v>
      </c>
      <c r="H1293" s="24">
        <v>101.96</v>
      </c>
    </row>
    <row r="1294" spans="1:8">
      <c r="A1294" t="str">
        <f t="shared" si="20"/>
        <v>CE1292</v>
      </c>
      <c r="B1294" t="s">
        <v>1445</v>
      </c>
      <c r="C1294" s="24">
        <v>0</v>
      </c>
      <c r="D1294" s="24">
        <v>0</v>
      </c>
      <c r="E1294" s="24">
        <v>0</v>
      </c>
      <c r="F1294" s="24">
        <v>0</v>
      </c>
      <c r="G1294" s="24">
        <v>0</v>
      </c>
      <c r="H1294" s="24">
        <v>18.649999999999999</v>
      </c>
    </row>
    <row r="1295" spans="1:8">
      <c r="A1295" t="str">
        <f t="shared" si="20"/>
        <v>CE1293</v>
      </c>
      <c r="B1295" t="s">
        <v>1446</v>
      </c>
      <c r="C1295" s="24">
        <v>0</v>
      </c>
      <c r="D1295" s="24">
        <v>0</v>
      </c>
      <c r="E1295" s="24">
        <v>0</v>
      </c>
      <c r="F1295" s="24">
        <v>0</v>
      </c>
      <c r="G1295" s="24">
        <v>0</v>
      </c>
      <c r="H1295" s="24">
        <v>19.68</v>
      </c>
    </row>
    <row r="1296" spans="1:8">
      <c r="A1296" t="str">
        <f t="shared" si="20"/>
        <v>CE1294</v>
      </c>
      <c r="B1296" t="s">
        <v>1447</v>
      </c>
      <c r="C1296" s="24">
        <v>0</v>
      </c>
      <c r="D1296" s="24">
        <v>0</v>
      </c>
      <c r="E1296" s="24">
        <v>0</v>
      </c>
      <c r="F1296" s="24">
        <v>0</v>
      </c>
      <c r="G1296" s="24">
        <v>0</v>
      </c>
      <c r="H1296" s="24">
        <v>21.39</v>
      </c>
    </row>
    <row r="1297" spans="1:8">
      <c r="A1297" t="str">
        <f t="shared" si="20"/>
        <v>CE1295</v>
      </c>
      <c r="B1297" t="s">
        <v>1448</v>
      </c>
      <c r="C1297" s="24">
        <v>0</v>
      </c>
      <c r="D1297" s="24">
        <v>0</v>
      </c>
      <c r="E1297" s="24">
        <v>0</v>
      </c>
      <c r="F1297" s="24">
        <v>0</v>
      </c>
      <c r="G1297" s="24">
        <v>0</v>
      </c>
      <c r="H1297" s="24">
        <v>23.09</v>
      </c>
    </row>
    <row r="1298" spans="1:8">
      <c r="A1298" t="str">
        <f t="shared" si="20"/>
        <v>CE1296</v>
      </c>
      <c r="B1298" t="s">
        <v>1449</v>
      </c>
      <c r="C1298" s="24">
        <v>0</v>
      </c>
      <c r="D1298" s="24">
        <v>0</v>
      </c>
      <c r="E1298" s="24">
        <v>0</v>
      </c>
      <c r="F1298" s="24">
        <v>0</v>
      </c>
      <c r="G1298" s="24">
        <v>0</v>
      </c>
      <c r="H1298" s="24">
        <v>24.8</v>
      </c>
    </row>
    <row r="1299" spans="1:8">
      <c r="A1299" t="str">
        <f t="shared" si="20"/>
        <v>CE1297</v>
      </c>
      <c r="B1299" t="s">
        <v>1450</v>
      </c>
      <c r="C1299" s="24">
        <v>0</v>
      </c>
      <c r="D1299" s="24">
        <v>0</v>
      </c>
      <c r="E1299" s="24">
        <v>0</v>
      </c>
      <c r="F1299" s="24">
        <v>0</v>
      </c>
      <c r="G1299" s="24">
        <v>0</v>
      </c>
      <c r="H1299" s="24">
        <v>26.51</v>
      </c>
    </row>
    <row r="1300" spans="1:8">
      <c r="A1300" t="str">
        <f t="shared" si="20"/>
        <v>CE1298</v>
      </c>
      <c r="B1300" t="s">
        <v>1451</v>
      </c>
      <c r="C1300" s="24">
        <v>0</v>
      </c>
      <c r="D1300" s="24">
        <v>0</v>
      </c>
      <c r="E1300" s="24">
        <v>0</v>
      </c>
      <c r="F1300" s="24">
        <v>0</v>
      </c>
      <c r="G1300" s="24">
        <v>0</v>
      </c>
      <c r="H1300" s="24">
        <v>28.21</v>
      </c>
    </row>
    <row r="1301" spans="1:8">
      <c r="A1301" t="str">
        <f t="shared" si="20"/>
        <v>CE1299</v>
      </c>
      <c r="B1301" t="s">
        <v>1452</v>
      </c>
      <c r="C1301" s="24">
        <v>0</v>
      </c>
      <c r="D1301" s="24">
        <v>0</v>
      </c>
      <c r="E1301" s="24">
        <v>0</v>
      </c>
      <c r="F1301" s="24">
        <v>0</v>
      </c>
      <c r="G1301" s="24">
        <v>0</v>
      </c>
      <c r="H1301" s="24">
        <v>29.92</v>
      </c>
    </row>
    <row r="1302" spans="1:8">
      <c r="A1302" t="str">
        <f t="shared" si="20"/>
        <v>CE1300</v>
      </c>
      <c r="B1302" t="s">
        <v>1453</v>
      </c>
      <c r="C1302" s="24">
        <v>0</v>
      </c>
      <c r="D1302" s="24">
        <v>0</v>
      </c>
      <c r="E1302" s="24">
        <v>0</v>
      </c>
      <c r="F1302" s="24">
        <v>0</v>
      </c>
      <c r="G1302" s="24">
        <v>0</v>
      </c>
      <c r="H1302" s="24">
        <v>31.62</v>
      </c>
    </row>
    <row r="1303" spans="1:8">
      <c r="A1303" t="str">
        <f t="shared" si="20"/>
        <v>CE1301</v>
      </c>
      <c r="B1303" t="s">
        <v>1454</v>
      </c>
      <c r="C1303" s="24">
        <v>0</v>
      </c>
      <c r="D1303" s="24">
        <v>0</v>
      </c>
      <c r="E1303" s="24">
        <v>0</v>
      </c>
      <c r="F1303" s="24">
        <v>0</v>
      </c>
      <c r="G1303" s="24">
        <v>0</v>
      </c>
      <c r="H1303" s="24">
        <v>35.03</v>
      </c>
    </row>
    <row r="1304" spans="1:8">
      <c r="A1304" t="str">
        <f t="shared" si="20"/>
        <v>CE1302</v>
      </c>
      <c r="B1304" t="s">
        <v>1455</v>
      </c>
      <c r="C1304" s="24">
        <v>0</v>
      </c>
      <c r="D1304" s="24">
        <v>0</v>
      </c>
      <c r="E1304" s="24">
        <v>0</v>
      </c>
      <c r="F1304" s="24">
        <v>0</v>
      </c>
      <c r="G1304" s="24">
        <v>0</v>
      </c>
      <c r="H1304" s="24">
        <v>38.44</v>
      </c>
    </row>
    <row r="1305" spans="1:8">
      <c r="A1305" t="str">
        <f t="shared" si="20"/>
        <v>CE1303</v>
      </c>
      <c r="B1305" t="s">
        <v>1456</v>
      </c>
      <c r="C1305" s="24">
        <v>0</v>
      </c>
      <c r="D1305" s="24">
        <v>0</v>
      </c>
      <c r="E1305" s="24">
        <v>0</v>
      </c>
      <c r="F1305" s="24">
        <v>0</v>
      </c>
      <c r="G1305" s="24">
        <v>0</v>
      </c>
      <c r="H1305" s="24">
        <v>41.85</v>
      </c>
    </row>
    <row r="1306" spans="1:8">
      <c r="A1306" t="str">
        <f t="shared" si="20"/>
        <v>CE1304</v>
      </c>
      <c r="B1306" t="s">
        <v>1457</v>
      </c>
      <c r="C1306" s="24">
        <v>0</v>
      </c>
      <c r="D1306" s="24">
        <v>0</v>
      </c>
      <c r="E1306" s="24">
        <v>0</v>
      </c>
      <c r="F1306" s="24">
        <v>0</v>
      </c>
      <c r="G1306" s="24">
        <v>0</v>
      </c>
      <c r="H1306" s="24">
        <v>43.56</v>
      </c>
    </row>
    <row r="1307" spans="1:8">
      <c r="A1307" t="str">
        <f t="shared" si="20"/>
        <v>CE1305</v>
      </c>
      <c r="B1307" t="s">
        <v>1458</v>
      </c>
      <c r="C1307" s="24">
        <v>0</v>
      </c>
      <c r="D1307" s="24">
        <v>0</v>
      </c>
      <c r="E1307" s="24">
        <v>0</v>
      </c>
      <c r="F1307" s="24">
        <v>0</v>
      </c>
      <c r="G1307" s="24">
        <v>0</v>
      </c>
      <c r="H1307" s="24">
        <v>48.67</v>
      </c>
    </row>
    <row r="1308" spans="1:8">
      <c r="A1308" t="str">
        <f t="shared" si="20"/>
        <v>CE1306</v>
      </c>
      <c r="B1308" t="s">
        <v>1459</v>
      </c>
      <c r="C1308" s="24">
        <v>0</v>
      </c>
      <c r="D1308" s="24">
        <v>0</v>
      </c>
      <c r="E1308" s="24">
        <v>0</v>
      </c>
      <c r="F1308" s="24">
        <v>0</v>
      </c>
      <c r="G1308" s="24">
        <v>0</v>
      </c>
      <c r="H1308" s="24">
        <v>57.2</v>
      </c>
    </row>
    <row r="1309" spans="1:8">
      <c r="A1309" t="str">
        <f t="shared" si="20"/>
        <v>CE1307</v>
      </c>
      <c r="B1309" t="s">
        <v>1460</v>
      </c>
      <c r="C1309" s="24">
        <v>0</v>
      </c>
      <c r="D1309" s="24">
        <v>0</v>
      </c>
      <c r="E1309" s="24">
        <v>0</v>
      </c>
      <c r="F1309" s="24">
        <v>0</v>
      </c>
      <c r="G1309" s="24">
        <v>0</v>
      </c>
      <c r="H1309" s="24">
        <v>64.02</v>
      </c>
    </row>
    <row r="1310" spans="1:8">
      <c r="A1310" t="str">
        <f t="shared" si="20"/>
        <v>CE1308</v>
      </c>
      <c r="B1310" t="s">
        <v>1461</v>
      </c>
      <c r="C1310" s="24">
        <v>0</v>
      </c>
      <c r="D1310" s="24">
        <v>0</v>
      </c>
      <c r="E1310" s="24">
        <v>0</v>
      </c>
      <c r="F1310" s="24">
        <v>0</v>
      </c>
      <c r="G1310" s="24">
        <v>0</v>
      </c>
      <c r="H1310" s="24">
        <v>69.14</v>
      </c>
    </row>
    <row r="1311" spans="1:8">
      <c r="A1311" t="str">
        <f t="shared" si="20"/>
        <v>CE1309</v>
      </c>
      <c r="B1311" t="s">
        <v>1462</v>
      </c>
      <c r="C1311" s="24">
        <v>0</v>
      </c>
      <c r="D1311" s="24">
        <v>0</v>
      </c>
      <c r="E1311" s="24">
        <v>0</v>
      </c>
      <c r="F1311" s="24">
        <v>0</v>
      </c>
      <c r="G1311" s="24">
        <v>0</v>
      </c>
      <c r="H1311" s="24">
        <v>75.959999999999994</v>
      </c>
    </row>
    <row r="1312" spans="1:8">
      <c r="A1312" t="str">
        <f t="shared" si="20"/>
        <v>CE1310</v>
      </c>
      <c r="B1312" t="s">
        <v>1463</v>
      </c>
      <c r="C1312" s="24">
        <v>0</v>
      </c>
      <c r="D1312" s="24">
        <v>0</v>
      </c>
      <c r="E1312" s="24">
        <v>0</v>
      </c>
      <c r="F1312" s="24">
        <v>0</v>
      </c>
      <c r="G1312" s="24">
        <v>0</v>
      </c>
      <c r="H1312" s="24">
        <v>82.78</v>
      </c>
    </row>
    <row r="1313" spans="1:8">
      <c r="A1313" t="str">
        <f t="shared" si="20"/>
        <v>CE1311</v>
      </c>
      <c r="B1313" t="s">
        <v>1464</v>
      </c>
      <c r="C1313" s="24">
        <v>0</v>
      </c>
      <c r="D1313" s="24">
        <v>0</v>
      </c>
      <c r="E1313" s="24">
        <v>0</v>
      </c>
      <c r="F1313" s="24">
        <v>0</v>
      </c>
      <c r="G1313" s="24">
        <v>0</v>
      </c>
      <c r="H1313" s="24">
        <v>89.6</v>
      </c>
    </row>
    <row r="1314" spans="1:8">
      <c r="A1314" t="str">
        <f t="shared" si="20"/>
        <v>CE1312</v>
      </c>
      <c r="B1314" t="s">
        <v>1465</v>
      </c>
      <c r="C1314" s="24">
        <v>0</v>
      </c>
      <c r="D1314" s="24">
        <v>0</v>
      </c>
      <c r="E1314" s="24">
        <v>0</v>
      </c>
      <c r="F1314" s="24">
        <v>0</v>
      </c>
      <c r="G1314" s="24">
        <v>0</v>
      </c>
      <c r="H1314" s="24">
        <v>96.42</v>
      </c>
    </row>
    <row r="1315" spans="1:8">
      <c r="A1315" t="str">
        <f t="shared" si="20"/>
        <v>CE1313</v>
      </c>
      <c r="B1315" t="s">
        <v>1466</v>
      </c>
      <c r="C1315" s="24">
        <v>0</v>
      </c>
      <c r="D1315" s="24">
        <v>0</v>
      </c>
      <c r="E1315" s="24">
        <v>0</v>
      </c>
      <c r="F1315" s="24">
        <v>0</v>
      </c>
      <c r="G1315" s="24">
        <v>0</v>
      </c>
      <c r="H1315" s="24">
        <v>103.24</v>
      </c>
    </row>
    <row r="1316" spans="1:8">
      <c r="A1316" t="str">
        <f t="shared" si="20"/>
        <v>CE1314</v>
      </c>
      <c r="B1316" t="s">
        <v>1467</v>
      </c>
      <c r="C1316" s="24">
        <v>0</v>
      </c>
      <c r="D1316" s="24">
        <v>0</v>
      </c>
      <c r="E1316" s="24">
        <v>0</v>
      </c>
      <c r="F1316" s="24">
        <v>0</v>
      </c>
      <c r="G1316" s="24">
        <v>0</v>
      </c>
      <c r="H1316" s="24">
        <v>110.06</v>
      </c>
    </row>
    <row r="1317" spans="1:8">
      <c r="A1317" t="str">
        <f t="shared" si="20"/>
        <v>CE1315</v>
      </c>
      <c r="B1317" t="s">
        <v>1468</v>
      </c>
      <c r="C1317" s="24">
        <v>0</v>
      </c>
      <c r="D1317" s="24">
        <v>0</v>
      </c>
      <c r="E1317" s="24">
        <v>0</v>
      </c>
      <c r="F1317" s="24">
        <v>0</v>
      </c>
      <c r="G1317" s="24">
        <v>0</v>
      </c>
      <c r="H1317" s="24">
        <v>115.18</v>
      </c>
    </row>
    <row r="1318" spans="1:8">
      <c r="A1318" t="str">
        <f t="shared" si="20"/>
        <v>CE1316</v>
      </c>
      <c r="B1318" t="s">
        <v>1469</v>
      </c>
      <c r="C1318" s="24">
        <v>0</v>
      </c>
      <c r="D1318" s="24">
        <v>0</v>
      </c>
      <c r="E1318" s="24">
        <v>0</v>
      </c>
      <c r="F1318" s="24">
        <v>0</v>
      </c>
      <c r="G1318" s="24">
        <v>0</v>
      </c>
      <c r="H1318" s="24">
        <v>122</v>
      </c>
    </row>
    <row r="1319" spans="1:8">
      <c r="A1319" t="str">
        <f t="shared" si="20"/>
        <v>CE1317</v>
      </c>
      <c r="B1319" t="s">
        <v>1470</v>
      </c>
      <c r="C1319" s="24">
        <v>0</v>
      </c>
      <c r="D1319" s="24">
        <v>0</v>
      </c>
      <c r="E1319" s="24">
        <v>0</v>
      </c>
      <c r="F1319" s="24">
        <v>0</v>
      </c>
      <c r="G1319" s="24">
        <v>0</v>
      </c>
      <c r="H1319" s="24">
        <v>128.82</v>
      </c>
    </row>
    <row r="1320" spans="1:8">
      <c r="A1320" t="str">
        <f t="shared" si="20"/>
        <v>CE1318</v>
      </c>
      <c r="B1320" t="s">
        <v>1471</v>
      </c>
      <c r="C1320" s="24">
        <v>0</v>
      </c>
      <c r="D1320" s="24">
        <v>0</v>
      </c>
      <c r="E1320" s="24">
        <v>0</v>
      </c>
      <c r="F1320" s="24">
        <v>0</v>
      </c>
      <c r="G1320" s="24">
        <v>0</v>
      </c>
      <c r="H1320" s="24">
        <v>137.35</v>
      </c>
    </row>
    <row r="1321" spans="1:8">
      <c r="A1321" t="str">
        <f t="shared" si="20"/>
        <v>CE1319</v>
      </c>
      <c r="B1321" t="s">
        <v>1472</v>
      </c>
      <c r="C1321" s="24">
        <v>0</v>
      </c>
      <c r="D1321" s="24">
        <v>0</v>
      </c>
      <c r="E1321" s="24">
        <v>0</v>
      </c>
      <c r="F1321" s="24">
        <v>0</v>
      </c>
      <c r="G1321" s="24">
        <v>0</v>
      </c>
      <c r="H1321" s="24">
        <v>147.58000000000001</v>
      </c>
    </row>
    <row r="1322" spans="1:8">
      <c r="A1322" t="str">
        <f t="shared" si="20"/>
        <v>CE1320</v>
      </c>
      <c r="B1322" t="s">
        <v>1473</v>
      </c>
      <c r="C1322" s="24">
        <v>0</v>
      </c>
      <c r="D1322" s="24">
        <v>0</v>
      </c>
      <c r="E1322" s="24">
        <v>0</v>
      </c>
      <c r="F1322" s="24">
        <v>0</v>
      </c>
      <c r="G1322" s="24">
        <v>0</v>
      </c>
      <c r="H1322" s="24">
        <v>154.4</v>
      </c>
    </row>
    <row r="1323" spans="1:8">
      <c r="A1323" t="str">
        <f t="shared" si="20"/>
        <v>CE1321</v>
      </c>
      <c r="B1323" t="s">
        <v>1474</v>
      </c>
      <c r="C1323" s="24">
        <v>0</v>
      </c>
      <c r="D1323" s="24">
        <v>0</v>
      </c>
      <c r="E1323" s="24">
        <v>0</v>
      </c>
      <c r="F1323" s="24">
        <v>0</v>
      </c>
      <c r="G1323" s="24">
        <v>0</v>
      </c>
      <c r="H1323" s="24">
        <v>162.93</v>
      </c>
    </row>
    <row r="1324" spans="1:8">
      <c r="A1324" t="str">
        <f t="shared" si="20"/>
        <v>CE1322</v>
      </c>
      <c r="B1324" t="s">
        <v>1475</v>
      </c>
      <c r="C1324" s="24">
        <v>0</v>
      </c>
      <c r="D1324" s="24">
        <v>0</v>
      </c>
      <c r="E1324" s="24">
        <v>0</v>
      </c>
      <c r="F1324" s="24">
        <v>0</v>
      </c>
      <c r="G1324" s="24">
        <v>0</v>
      </c>
      <c r="H1324" s="24">
        <v>171.45</v>
      </c>
    </row>
    <row r="1325" spans="1:8">
      <c r="A1325" t="str">
        <f t="shared" si="20"/>
        <v>CE1323</v>
      </c>
      <c r="B1325" t="s">
        <v>1476</v>
      </c>
      <c r="C1325" s="24">
        <v>0</v>
      </c>
      <c r="D1325" s="24">
        <v>0</v>
      </c>
      <c r="E1325" s="24">
        <v>0</v>
      </c>
      <c r="F1325" s="24">
        <v>0</v>
      </c>
      <c r="G1325" s="24">
        <v>0</v>
      </c>
      <c r="H1325" s="24">
        <v>35.82</v>
      </c>
    </row>
    <row r="1326" spans="1:8">
      <c r="A1326" t="str">
        <f t="shared" si="20"/>
        <v>CE1324</v>
      </c>
      <c r="B1326" t="s">
        <v>1477</v>
      </c>
      <c r="C1326" s="24">
        <v>0</v>
      </c>
      <c r="D1326" s="24">
        <v>0</v>
      </c>
      <c r="E1326" s="24">
        <v>0</v>
      </c>
      <c r="F1326" s="24">
        <v>0</v>
      </c>
      <c r="G1326" s="24">
        <v>0</v>
      </c>
      <c r="H1326" s="24">
        <v>36.53</v>
      </c>
    </row>
    <row r="1327" spans="1:8">
      <c r="A1327" t="str">
        <f t="shared" si="20"/>
        <v>CE1325</v>
      </c>
      <c r="B1327" t="s">
        <v>1478</v>
      </c>
      <c r="C1327" s="24">
        <v>0</v>
      </c>
      <c r="D1327" s="24">
        <v>0</v>
      </c>
      <c r="E1327" s="24">
        <v>0</v>
      </c>
      <c r="F1327" s="24">
        <v>0</v>
      </c>
      <c r="G1327" s="24">
        <v>0</v>
      </c>
      <c r="H1327" s="24">
        <v>37.94</v>
      </c>
    </row>
    <row r="1328" spans="1:8">
      <c r="A1328" t="str">
        <f t="shared" si="20"/>
        <v>CE1326</v>
      </c>
      <c r="B1328" t="s">
        <v>1479</v>
      </c>
      <c r="C1328" s="24">
        <v>0</v>
      </c>
      <c r="D1328" s="24">
        <v>0</v>
      </c>
      <c r="E1328" s="24">
        <v>0</v>
      </c>
      <c r="F1328" s="24">
        <v>0</v>
      </c>
      <c r="G1328" s="24">
        <v>0</v>
      </c>
      <c r="H1328" s="24">
        <v>39.76</v>
      </c>
    </row>
    <row r="1329" spans="1:8">
      <c r="A1329" t="str">
        <f t="shared" si="20"/>
        <v>CE1327</v>
      </c>
      <c r="B1329" t="s">
        <v>1480</v>
      </c>
      <c r="C1329" s="24">
        <v>0</v>
      </c>
      <c r="D1329" s="24">
        <v>0</v>
      </c>
      <c r="E1329" s="24">
        <v>0</v>
      </c>
      <c r="F1329" s="24">
        <v>0</v>
      </c>
      <c r="G1329" s="24">
        <v>0</v>
      </c>
      <c r="H1329" s="24">
        <v>41.19</v>
      </c>
    </row>
    <row r="1330" spans="1:8">
      <c r="A1330" t="str">
        <f t="shared" si="20"/>
        <v>CE1328</v>
      </c>
      <c r="B1330" t="s">
        <v>1481</v>
      </c>
      <c r="C1330" s="24">
        <v>0</v>
      </c>
      <c r="D1330" s="24">
        <v>0</v>
      </c>
      <c r="E1330" s="24">
        <v>0</v>
      </c>
      <c r="F1330" s="24">
        <v>0</v>
      </c>
      <c r="G1330" s="24">
        <v>0</v>
      </c>
      <c r="H1330" s="24">
        <v>42.62</v>
      </c>
    </row>
    <row r="1331" spans="1:8">
      <c r="A1331" t="str">
        <f t="shared" si="20"/>
        <v>CE1329</v>
      </c>
      <c r="B1331" t="s">
        <v>1482</v>
      </c>
      <c r="C1331" s="24">
        <v>0</v>
      </c>
      <c r="D1331" s="24">
        <v>0</v>
      </c>
      <c r="E1331" s="24">
        <v>0</v>
      </c>
      <c r="F1331" s="24">
        <v>0</v>
      </c>
      <c r="G1331" s="24">
        <v>0</v>
      </c>
      <c r="H1331" s="24">
        <v>32.51</v>
      </c>
    </row>
    <row r="1332" spans="1:8">
      <c r="A1332" t="str">
        <f t="shared" si="20"/>
        <v>CE1330</v>
      </c>
      <c r="B1332" t="s">
        <v>1483</v>
      </c>
      <c r="C1332" s="24">
        <v>0</v>
      </c>
      <c r="D1332" s="24">
        <v>0</v>
      </c>
      <c r="E1332" s="24">
        <v>0</v>
      </c>
      <c r="F1332" s="24">
        <v>0</v>
      </c>
      <c r="G1332" s="24">
        <v>0</v>
      </c>
      <c r="H1332" s="24">
        <v>33.36</v>
      </c>
    </row>
    <row r="1333" spans="1:8">
      <c r="A1333" t="str">
        <f t="shared" si="20"/>
        <v>CE1331</v>
      </c>
      <c r="B1333" t="s">
        <v>1484</v>
      </c>
      <c r="C1333" s="24">
        <v>0</v>
      </c>
      <c r="D1333" s="24">
        <v>0</v>
      </c>
      <c r="E1333" s="24">
        <v>0</v>
      </c>
      <c r="F1333" s="24">
        <v>0</v>
      </c>
      <c r="G1333" s="24">
        <v>0</v>
      </c>
      <c r="H1333" s="24">
        <v>35.07</v>
      </c>
    </row>
    <row r="1334" spans="1:8">
      <c r="A1334" t="str">
        <f t="shared" si="20"/>
        <v>CE1332</v>
      </c>
      <c r="B1334" t="s">
        <v>1485</v>
      </c>
      <c r="C1334" s="24">
        <v>0</v>
      </c>
      <c r="D1334" s="24">
        <v>0</v>
      </c>
      <c r="E1334" s="24">
        <v>0</v>
      </c>
      <c r="F1334" s="24">
        <v>0</v>
      </c>
      <c r="G1334" s="24">
        <v>0</v>
      </c>
      <c r="H1334" s="24">
        <v>36.770000000000003</v>
      </c>
    </row>
    <row r="1335" spans="1:8">
      <c r="A1335" t="str">
        <f t="shared" si="20"/>
        <v>CE1333</v>
      </c>
      <c r="B1335" t="s">
        <v>1486</v>
      </c>
      <c r="C1335" s="24">
        <v>0</v>
      </c>
      <c r="D1335" s="24">
        <v>0</v>
      </c>
      <c r="E1335" s="24">
        <v>0</v>
      </c>
      <c r="F1335" s="24">
        <v>0</v>
      </c>
      <c r="G1335" s="24">
        <v>0</v>
      </c>
      <c r="H1335" s="24">
        <v>38.479999999999997</v>
      </c>
    </row>
    <row r="1336" spans="1:8">
      <c r="A1336" t="str">
        <f t="shared" si="20"/>
        <v>CE1334</v>
      </c>
      <c r="B1336" t="s">
        <v>1487</v>
      </c>
      <c r="C1336" s="24">
        <v>0</v>
      </c>
      <c r="D1336" s="24">
        <v>0</v>
      </c>
      <c r="E1336" s="24">
        <v>0</v>
      </c>
      <c r="F1336" s="24">
        <v>0</v>
      </c>
      <c r="G1336" s="24">
        <v>0</v>
      </c>
      <c r="H1336" s="24">
        <v>40.19</v>
      </c>
    </row>
    <row r="1337" spans="1:8">
      <c r="A1337" t="str">
        <f t="shared" si="20"/>
        <v>CE1335</v>
      </c>
      <c r="B1337" t="s">
        <v>1488</v>
      </c>
      <c r="C1337" s="24">
        <v>0</v>
      </c>
      <c r="D1337" s="24">
        <v>0</v>
      </c>
      <c r="E1337" s="24">
        <v>0</v>
      </c>
      <c r="F1337" s="24">
        <v>0</v>
      </c>
      <c r="G1337" s="24">
        <v>0</v>
      </c>
    </row>
    <row r="1338" spans="1:8">
      <c r="A1338" t="str">
        <f t="shared" si="20"/>
        <v>CE1336</v>
      </c>
      <c r="B1338" t="s">
        <v>1489</v>
      </c>
      <c r="C1338" s="24">
        <v>0</v>
      </c>
      <c r="D1338" s="24">
        <v>0</v>
      </c>
      <c r="E1338" s="24">
        <v>0</v>
      </c>
      <c r="F1338" s="24">
        <v>0</v>
      </c>
      <c r="G1338" s="24">
        <v>0</v>
      </c>
      <c r="H1338" s="24">
        <v>35.369999999999997</v>
      </c>
    </row>
    <row r="1339" spans="1:8">
      <c r="A1339" t="str">
        <f t="shared" si="20"/>
        <v>CE1337</v>
      </c>
      <c r="B1339" t="s">
        <v>1490</v>
      </c>
      <c r="C1339" s="24">
        <v>0</v>
      </c>
      <c r="D1339" s="24">
        <v>0</v>
      </c>
      <c r="E1339" s="24">
        <v>0</v>
      </c>
      <c r="F1339" s="24">
        <v>0</v>
      </c>
      <c r="G1339" s="24">
        <v>0</v>
      </c>
      <c r="H1339" s="24">
        <v>36.79</v>
      </c>
    </row>
    <row r="1340" spans="1:8">
      <c r="A1340" t="str">
        <f t="shared" si="20"/>
        <v>CE1338</v>
      </c>
      <c r="B1340" t="s">
        <v>1491</v>
      </c>
      <c r="C1340" s="24">
        <v>0</v>
      </c>
      <c r="D1340" s="24">
        <v>0</v>
      </c>
      <c r="E1340" s="24">
        <v>0</v>
      </c>
      <c r="F1340" s="24">
        <v>0</v>
      </c>
      <c r="G1340" s="24">
        <v>0</v>
      </c>
      <c r="H1340" s="24">
        <v>38.79</v>
      </c>
    </row>
    <row r="1341" spans="1:8">
      <c r="A1341" t="str">
        <f t="shared" si="20"/>
        <v>CE1339</v>
      </c>
      <c r="B1341" t="s">
        <v>1492</v>
      </c>
      <c r="C1341" s="24">
        <v>0</v>
      </c>
      <c r="D1341" s="24">
        <v>0</v>
      </c>
      <c r="E1341" s="24">
        <v>0</v>
      </c>
      <c r="F1341" s="24">
        <v>0</v>
      </c>
      <c r="G1341" s="24">
        <v>0</v>
      </c>
      <c r="H1341" s="24">
        <v>40.799999999999997</v>
      </c>
    </row>
    <row r="1342" spans="1:8">
      <c r="A1342" t="str">
        <f t="shared" si="20"/>
        <v>CE1340</v>
      </c>
      <c r="B1342" t="s">
        <v>1493</v>
      </c>
      <c r="C1342" s="24">
        <v>0</v>
      </c>
      <c r="D1342" s="24">
        <v>0</v>
      </c>
      <c r="E1342" s="24">
        <v>0</v>
      </c>
      <c r="F1342" s="24">
        <v>0</v>
      </c>
      <c r="G1342" s="24">
        <v>0</v>
      </c>
      <c r="H1342" s="24">
        <v>42.81</v>
      </c>
    </row>
    <row r="1343" spans="1:8">
      <c r="A1343" t="str">
        <f t="shared" si="20"/>
        <v>CE1341</v>
      </c>
      <c r="B1343" t="s">
        <v>1494</v>
      </c>
      <c r="C1343" s="24">
        <v>0</v>
      </c>
      <c r="D1343" s="24">
        <v>0</v>
      </c>
      <c r="E1343" s="24">
        <v>0</v>
      </c>
      <c r="F1343" s="24">
        <v>0</v>
      </c>
      <c r="G1343" s="24">
        <v>0</v>
      </c>
      <c r="H1343" s="24">
        <v>44.82</v>
      </c>
    </row>
    <row r="1344" spans="1:8">
      <c r="A1344" t="str">
        <f t="shared" si="20"/>
        <v>CE1342</v>
      </c>
      <c r="B1344" t="s">
        <v>1495</v>
      </c>
      <c r="C1344" s="24">
        <v>0</v>
      </c>
      <c r="D1344" s="24">
        <v>0</v>
      </c>
      <c r="E1344" s="24">
        <v>0</v>
      </c>
      <c r="F1344" s="24">
        <v>0</v>
      </c>
      <c r="G1344" s="24">
        <v>0</v>
      </c>
      <c r="H1344" s="24">
        <v>46.82</v>
      </c>
    </row>
    <row r="1345" spans="1:8">
      <c r="A1345" t="str">
        <f t="shared" si="20"/>
        <v>CE1343</v>
      </c>
      <c r="B1345" t="s">
        <v>1496</v>
      </c>
      <c r="C1345" s="24">
        <v>0</v>
      </c>
      <c r="D1345" s="24">
        <v>0</v>
      </c>
      <c r="E1345" s="24">
        <v>0</v>
      </c>
      <c r="F1345" s="24">
        <v>0</v>
      </c>
      <c r="G1345" s="24">
        <v>0</v>
      </c>
      <c r="H1345" s="24">
        <v>48.83</v>
      </c>
    </row>
    <row r="1346" spans="1:8">
      <c r="A1346" t="str">
        <f t="shared" ref="A1346:A1409" si="21">"CE"&amp;TEXT(ROW(B1346)-2,"0000")</f>
        <v>CE1344</v>
      </c>
      <c r="B1346" t="s">
        <v>1497</v>
      </c>
      <c r="C1346" s="24">
        <v>0</v>
      </c>
      <c r="D1346" s="24">
        <v>0</v>
      </c>
      <c r="E1346" s="24">
        <v>0</v>
      </c>
      <c r="F1346" s="24">
        <v>0</v>
      </c>
      <c r="G1346" s="24">
        <v>0</v>
      </c>
      <c r="H1346" s="24">
        <v>50.84</v>
      </c>
    </row>
    <row r="1347" spans="1:8">
      <c r="A1347" t="str">
        <f t="shared" si="21"/>
        <v>CE1345</v>
      </c>
      <c r="B1347" t="s">
        <v>1498</v>
      </c>
      <c r="C1347" s="24">
        <v>0</v>
      </c>
      <c r="D1347" s="24">
        <v>0</v>
      </c>
      <c r="E1347" s="24">
        <v>0</v>
      </c>
      <c r="F1347" s="24">
        <v>0</v>
      </c>
      <c r="G1347" s="24">
        <v>0</v>
      </c>
      <c r="H1347" s="24">
        <v>54.85</v>
      </c>
    </row>
    <row r="1348" spans="1:8">
      <c r="A1348" t="str">
        <f t="shared" si="21"/>
        <v>CE1346</v>
      </c>
      <c r="B1348" t="s">
        <v>1499</v>
      </c>
      <c r="C1348" s="24">
        <v>0</v>
      </c>
      <c r="D1348" s="24">
        <v>0</v>
      </c>
      <c r="E1348" s="24">
        <v>0</v>
      </c>
      <c r="F1348" s="24">
        <v>0</v>
      </c>
      <c r="G1348" s="24">
        <v>0</v>
      </c>
      <c r="H1348" s="24">
        <v>58.87</v>
      </c>
    </row>
    <row r="1349" spans="1:8">
      <c r="A1349" t="str">
        <f t="shared" si="21"/>
        <v>CE1347</v>
      </c>
      <c r="B1349" t="s">
        <v>1500</v>
      </c>
      <c r="C1349" s="24">
        <v>0</v>
      </c>
      <c r="D1349" s="24">
        <v>0</v>
      </c>
      <c r="E1349" s="24">
        <v>0</v>
      </c>
      <c r="F1349" s="24">
        <v>0</v>
      </c>
      <c r="G1349" s="24">
        <v>0</v>
      </c>
      <c r="H1349" s="24">
        <v>64.89</v>
      </c>
    </row>
    <row r="1350" spans="1:8">
      <c r="A1350" t="str">
        <f t="shared" si="21"/>
        <v>CE1348</v>
      </c>
      <c r="B1350" t="s">
        <v>1501</v>
      </c>
      <c r="C1350" s="24">
        <v>0</v>
      </c>
      <c r="D1350" s="24">
        <v>0</v>
      </c>
      <c r="E1350" s="24">
        <v>0</v>
      </c>
      <c r="F1350" s="24">
        <v>0</v>
      </c>
      <c r="G1350" s="24">
        <v>0</v>
      </c>
      <c r="H1350" s="24">
        <v>70.92</v>
      </c>
    </row>
    <row r="1351" spans="1:8">
      <c r="A1351" t="str">
        <f t="shared" si="21"/>
        <v>CE1349</v>
      </c>
      <c r="B1351" t="s">
        <v>1502</v>
      </c>
      <c r="C1351" s="24">
        <v>0</v>
      </c>
      <c r="D1351" s="24">
        <v>0</v>
      </c>
      <c r="E1351" s="24">
        <v>0</v>
      </c>
      <c r="F1351" s="24">
        <v>0</v>
      </c>
      <c r="G1351" s="24">
        <v>0</v>
      </c>
      <c r="H1351" s="24">
        <v>74.930000000000007</v>
      </c>
    </row>
    <row r="1352" spans="1:8">
      <c r="A1352" t="str">
        <f t="shared" si="21"/>
        <v>CE1350</v>
      </c>
      <c r="B1352" t="s">
        <v>1503</v>
      </c>
      <c r="C1352" s="24">
        <v>0</v>
      </c>
      <c r="D1352" s="24">
        <v>0</v>
      </c>
      <c r="E1352" s="24">
        <v>0</v>
      </c>
      <c r="F1352" s="24">
        <v>0</v>
      </c>
      <c r="G1352" s="24">
        <v>0</v>
      </c>
      <c r="H1352" s="24">
        <v>80.95</v>
      </c>
    </row>
    <row r="1353" spans="1:8">
      <c r="A1353" t="str">
        <f t="shared" si="21"/>
        <v>CE1351</v>
      </c>
      <c r="B1353" t="s">
        <v>1504</v>
      </c>
      <c r="C1353" s="24">
        <v>0</v>
      </c>
      <c r="D1353" s="24">
        <v>0</v>
      </c>
      <c r="E1353" s="24">
        <v>0</v>
      </c>
      <c r="F1353" s="24">
        <v>0</v>
      </c>
      <c r="G1353" s="24">
        <v>0</v>
      </c>
      <c r="H1353" s="24">
        <v>88.98</v>
      </c>
    </row>
    <row r="1354" spans="1:8">
      <c r="A1354" t="str">
        <f t="shared" si="21"/>
        <v>CE1352</v>
      </c>
      <c r="B1354" t="s">
        <v>1505</v>
      </c>
      <c r="C1354" s="24">
        <v>0</v>
      </c>
      <c r="D1354" s="24">
        <v>0</v>
      </c>
      <c r="E1354" s="24">
        <v>0</v>
      </c>
      <c r="F1354" s="24">
        <v>0</v>
      </c>
      <c r="G1354" s="24">
        <v>0</v>
      </c>
      <c r="H1354" s="24">
        <v>95.01</v>
      </c>
    </row>
    <row r="1355" spans="1:8">
      <c r="A1355" t="str">
        <f t="shared" si="21"/>
        <v>CE1353</v>
      </c>
      <c r="B1355" t="s">
        <v>1506</v>
      </c>
      <c r="C1355" s="24">
        <v>0</v>
      </c>
      <c r="D1355" s="24">
        <v>0</v>
      </c>
      <c r="E1355" s="24">
        <v>0</v>
      </c>
      <c r="F1355" s="24">
        <v>0</v>
      </c>
      <c r="G1355" s="24">
        <v>0</v>
      </c>
      <c r="H1355" s="24">
        <v>103.04</v>
      </c>
    </row>
    <row r="1356" spans="1:8">
      <c r="A1356" t="str">
        <f t="shared" si="21"/>
        <v>CE1354</v>
      </c>
      <c r="B1356" t="s">
        <v>1507</v>
      </c>
      <c r="C1356" s="24">
        <v>0</v>
      </c>
      <c r="D1356" s="24">
        <v>0</v>
      </c>
      <c r="E1356" s="24">
        <v>0</v>
      </c>
      <c r="F1356" s="24">
        <v>0</v>
      </c>
      <c r="G1356" s="24">
        <v>0</v>
      </c>
      <c r="H1356" s="24">
        <v>111.07</v>
      </c>
    </row>
    <row r="1357" spans="1:8">
      <c r="A1357" t="str">
        <f t="shared" si="21"/>
        <v>CE1355</v>
      </c>
      <c r="B1357" t="s">
        <v>1508</v>
      </c>
      <c r="C1357" s="24">
        <v>0</v>
      </c>
      <c r="D1357" s="24">
        <v>0</v>
      </c>
      <c r="E1357" s="24">
        <v>0</v>
      </c>
      <c r="F1357" s="24">
        <v>0</v>
      </c>
      <c r="G1357" s="24">
        <v>0</v>
      </c>
      <c r="H1357" s="24">
        <v>119.1</v>
      </c>
    </row>
    <row r="1358" spans="1:8">
      <c r="A1358" t="str">
        <f t="shared" si="21"/>
        <v>CE1356</v>
      </c>
      <c r="B1358" t="s">
        <v>1509</v>
      </c>
      <c r="C1358" s="24">
        <v>0</v>
      </c>
      <c r="D1358" s="24">
        <v>0</v>
      </c>
      <c r="E1358" s="24">
        <v>0</v>
      </c>
      <c r="F1358" s="24">
        <v>0</v>
      </c>
      <c r="G1358" s="24">
        <v>0</v>
      </c>
      <c r="H1358" s="24">
        <v>127.13</v>
      </c>
    </row>
    <row r="1359" spans="1:8">
      <c r="A1359" t="str">
        <f t="shared" si="21"/>
        <v>CE1357</v>
      </c>
      <c r="B1359" t="s">
        <v>1510</v>
      </c>
      <c r="C1359" s="24">
        <v>0</v>
      </c>
      <c r="D1359" s="24">
        <v>0</v>
      </c>
      <c r="E1359" s="24">
        <v>0</v>
      </c>
      <c r="F1359" s="24">
        <v>0</v>
      </c>
      <c r="G1359" s="24">
        <v>0</v>
      </c>
      <c r="H1359" s="24">
        <v>135.16</v>
      </c>
    </row>
    <row r="1360" spans="1:8">
      <c r="A1360" t="str">
        <f t="shared" si="21"/>
        <v>CE1358</v>
      </c>
      <c r="B1360" t="s">
        <v>1511</v>
      </c>
      <c r="C1360" s="24">
        <v>0</v>
      </c>
      <c r="D1360" s="24">
        <v>0</v>
      </c>
      <c r="E1360" s="24">
        <v>0</v>
      </c>
      <c r="F1360" s="24">
        <v>0</v>
      </c>
      <c r="G1360" s="24">
        <v>0</v>
      </c>
      <c r="H1360" s="24">
        <v>143.19</v>
      </c>
    </row>
    <row r="1361" spans="1:8">
      <c r="A1361" t="str">
        <f t="shared" si="21"/>
        <v>CE1359</v>
      </c>
      <c r="B1361" t="s">
        <v>1512</v>
      </c>
      <c r="C1361" s="24">
        <v>0</v>
      </c>
      <c r="D1361" s="24">
        <v>0</v>
      </c>
      <c r="E1361" s="24">
        <v>0</v>
      </c>
      <c r="F1361" s="24">
        <v>0</v>
      </c>
      <c r="G1361" s="24">
        <v>0</v>
      </c>
      <c r="H1361" s="24">
        <v>149.21</v>
      </c>
    </row>
    <row r="1362" spans="1:8">
      <c r="A1362" t="str">
        <f t="shared" si="21"/>
        <v>CE1360</v>
      </c>
      <c r="B1362" t="s">
        <v>1513</v>
      </c>
      <c r="C1362" s="24">
        <v>0</v>
      </c>
      <c r="D1362" s="24">
        <v>0</v>
      </c>
      <c r="E1362" s="24">
        <v>0</v>
      </c>
      <c r="F1362" s="24">
        <v>0</v>
      </c>
      <c r="G1362" s="24">
        <v>0</v>
      </c>
      <c r="H1362" s="24">
        <v>157.24</v>
      </c>
    </row>
    <row r="1363" spans="1:8">
      <c r="A1363" t="str">
        <f t="shared" si="21"/>
        <v>CE1361</v>
      </c>
      <c r="B1363" t="s">
        <v>1514</v>
      </c>
      <c r="C1363" s="24">
        <v>0</v>
      </c>
      <c r="D1363" s="24">
        <v>0</v>
      </c>
      <c r="E1363" s="24">
        <v>0</v>
      </c>
      <c r="F1363" s="24">
        <v>0</v>
      </c>
      <c r="G1363" s="24">
        <v>0</v>
      </c>
      <c r="H1363" s="24">
        <v>165.28</v>
      </c>
    </row>
    <row r="1364" spans="1:8">
      <c r="A1364" t="str">
        <f t="shared" si="21"/>
        <v>CE1362</v>
      </c>
      <c r="B1364" t="s">
        <v>1515</v>
      </c>
      <c r="C1364" s="24">
        <v>0</v>
      </c>
      <c r="D1364" s="24">
        <v>0</v>
      </c>
      <c r="E1364" s="24">
        <v>0</v>
      </c>
      <c r="F1364" s="24">
        <v>0</v>
      </c>
      <c r="G1364" s="24">
        <v>0</v>
      </c>
      <c r="H1364" s="24">
        <v>175.31</v>
      </c>
    </row>
    <row r="1365" spans="1:8">
      <c r="A1365" t="str">
        <f t="shared" si="21"/>
        <v>CE1363</v>
      </c>
      <c r="B1365" t="s">
        <v>1516</v>
      </c>
      <c r="C1365" s="24">
        <v>0</v>
      </c>
      <c r="D1365" s="24">
        <v>0</v>
      </c>
      <c r="E1365" s="24">
        <v>0</v>
      </c>
      <c r="F1365" s="24">
        <v>0</v>
      </c>
      <c r="G1365" s="24">
        <v>0</v>
      </c>
      <c r="H1365" s="24">
        <v>404.43</v>
      </c>
    </row>
    <row r="1366" spans="1:8">
      <c r="A1366" t="str">
        <f t="shared" si="21"/>
        <v>CE1364</v>
      </c>
      <c r="B1366" t="s">
        <v>1517</v>
      </c>
      <c r="C1366" s="24">
        <v>0</v>
      </c>
      <c r="D1366" s="24">
        <v>0</v>
      </c>
      <c r="E1366" s="24">
        <v>0</v>
      </c>
      <c r="F1366" s="24">
        <v>0</v>
      </c>
      <c r="G1366" s="24">
        <v>0</v>
      </c>
      <c r="H1366" s="24">
        <v>429.7</v>
      </c>
    </row>
    <row r="1367" spans="1:8">
      <c r="A1367" t="str">
        <f t="shared" si="21"/>
        <v>CE1365</v>
      </c>
      <c r="B1367" t="s">
        <v>1518</v>
      </c>
      <c r="C1367" s="24">
        <v>0</v>
      </c>
      <c r="D1367" s="24">
        <v>0</v>
      </c>
      <c r="E1367" s="24">
        <v>0</v>
      </c>
      <c r="F1367" s="24">
        <v>0</v>
      </c>
      <c r="G1367" s="24">
        <v>0</v>
      </c>
      <c r="H1367" s="24">
        <v>454.96</v>
      </c>
    </row>
    <row r="1368" spans="1:8">
      <c r="A1368" t="str">
        <f t="shared" si="21"/>
        <v>CE1366</v>
      </c>
      <c r="B1368" t="s">
        <v>1519</v>
      </c>
      <c r="C1368" s="24">
        <v>0</v>
      </c>
      <c r="D1368" s="24">
        <v>0</v>
      </c>
      <c r="E1368" s="24">
        <v>0</v>
      </c>
      <c r="F1368" s="24">
        <v>0</v>
      </c>
      <c r="G1368" s="24">
        <v>0</v>
      </c>
      <c r="H1368" s="24">
        <v>480.23</v>
      </c>
    </row>
    <row r="1369" spans="1:8">
      <c r="A1369" t="str">
        <f t="shared" si="21"/>
        <v>CE1367</v>
      </c>
      <c r="B1369" t="s">
        <v>1520</v>
      </c>
      <c r="C1369" s="24">
        <v>0</v>
      </c>
      <c r="D1369" s="24">
        <v>0</v>
      </c>
      <c r="E1369" s="24">
        <v>0</v>
      </c>
      <c r="F1369" s="24">
        <v>0</v>
      </c>
      <c r="G1369" s="24">
        <v>0</v>
      </c>
      <c r="H1369" s="24">
        <v>489.18</v>
      </c>
    </row>
    <row r="1370" spans="1:8">
      <c r="A1370" t="str">
        <f t="shared" si="21"/>
        <v>CE1368</v>
      </c>
      <c r="B1370" t="s">
        <v>1521</v>
      </c>
      <c r="C1370" s="24">
        <v>0</v>
      </c>
      <c r="D1370" s="24">
        <v>0</v>
      </c>
      <c r="E1370" s="24">
        <v>0</v>
      </c>
      <c r="F1370" s="24">
        <v>0</v>
      </c>
      <c r="G1370" s="24">
        <v>0</v>
      </c>
    </row>
    <row r="1371" spans="1:8">
      <c r="A1371" t="str">
        <f t="shared" si="21"/>
        <v>CE1369</v>
      </c>
      <c r="B1371" t="s">
        <v>1522</v>
      </c>
      <c r="C1371" s="24">
        <v>0</v>
      </c>
      <c r="D1371" s="24">
        <v>0</v>
      </c>
      <c r="E1371" s="24">
        <v>0</v>
      </c>
      <c r="F1371" s="24">
        <v>0</v>
      </c>
      <c r="G1371" s="24">
        <v>0</v>
      </c>
      <c r="H1371" s="24">
        <v>67.06</v>
      </c>
    </row>
    <row r="1372" spans="1:8">
      <c r="A1372" t="str">
        <f t="shared" si="21"/>
        <v>CE1370</v>
      </c>
      <c r="B1372" t="s">
        <v>1523</v>
      </c>
      <c r="C1372" s="24">
        <v>0</v>
      </c>
      <c r="D1372" s="24">
        <v>0</v>
      </c>
      <c r="E1372" s="24">
        <v>0</v>
      </c>
      <c r="F1372" s="24">
        <v>0</v>
      </c>
      <c r="G1372" s="24">
        <v>0</v>
      </c>
      <c r="H1372" s="24">
        <v>74.56</v>
      </c>
    </row>
    <row r="1373" spans="1:8">
      <c r="A1373" t="str">
        <f t="shared" si="21"/>
        <v>CE1371</v>
      </c>
      <c r="B1373" t="s">
        <v>1524</v>
      </c>
      <c r="C1373" s="24">
        <v>0</v>
      </c>
      <c r="D1373" s="24">
        <v>0</v>
      </c>
      <c r="E1373" s="24">
        <v>0</v>
      </c>
      <c r="F1373" s="24">
        <v>0</v>
      </c>
      <c r="G1373" s="24">
        <v>0</v>
      </c>
      <c r="H1373" s="24">
        <v>82.06</v>
      </c>
    </row>
    <row r="1374" spans="1:8">
      <c r="A1374" t="str">
        <f t="shared" si="21"/>
        <v>CE1372</v>
      </c>
      <c r="B1374" t="s">
        <v>1525</v>
      </c>
      <c r="C1374" s="24">
        <v>0</v>
      </c>
      <c r="D1374" s="24">
        <v>0</v>
      </c>
      <c r="E1374" s="24">
        <v>0</v>
      </c>
      <c r="F1374" s="24">
        <v>0</v>
      </c>
      <c r="G1374" s="24">
        <v>0</v>
      </c>
      <c r="H1374" s="24">
        <v>89.56</v>
      </c>
    </row>
    <row r="1375" spans="1:8">
      <c r="A1375" t="str">
        <f t="shared" si="21"/>
        <v>CE1373</v>
      </c>
      <c r="B1375" t="s">
        <v>1526</v>
      </c>
      <c r="C1375" s="24">
        <v>0</v>
      </c>
      <c r="D1375" s="24">
        <v>0</v>
      </c>
      <c r="E1375" s="24">
        <v>0</v>
      </c>
      <c r="F1375" s="24">
        <v>0</v>
      </c>
      <c r="G1375" s="24">
        <v>0</v>
      </c>
      <c r="H1375" s="24">
        <v>97.06</v>
      </c>
    </row>
    <row r="1376" spans="1:8">
      <c r="A1376" t="str">
        <f t="shared" si="21"/>
        <v>CE1374</v>
      </c>
      <c r="B1376" t="s">
        <v>1527</v>
      </c>
      <c r="C1376" s="24">
        <v>0</v>
      </c>
      <c r="D1376" s="24">
        <v>0</v>
      </c>
      <c r="E1376" s="24">
        <v>0</v>
      </c>
      <c r="F1376" s="24">
        <v>0</v>
      </c>
      <c r="G1376" s="24">
        <v>0</v>
      </c>
      <c r="H1376" s="24">
        <v>104.56</v>
      </c>
    </row>
    <row r="1377" spans="1:8">
      <c r="A1377" t="str">
        <f t="shared" si="21"/>
        <v>CE1375</v>
      </c>
      <c r="B1377" t="s">
        <v>1528</v>
      </c>
      <c r="C1377" s="24">
        <v>0</v>
      </c>
      <c r="D1377" s="24">
        <v>0</v>
      </c>
      <c r="E1377" s="24">
        <v>0</v>
      </c>
      <c r="F1377" s="24">
        <v>0</v>
      </c>
      <c r="G1377" s="24">
        <v>0</v>
      </c>
      <c r="H1377" s="24">
        <v>119.57</v>
      </c>
    </row>
    <row r="1378" spans="1:8">
      <c r="A1378" t="str">
        <f t="shared" si="21"/>
        <v>CE1376</v>
      </c>
      <c r="B1378" t="s">
        <v>1529</v>
      </c>
      <c r="C1378" s="24">
        <v>0</v>
      </c>
      <c r="D1378" s="24">
        <v>0</v>
      </c>
      <c r="E1378" s="24">
        <v>0</v>
      </c>
      <c r="F1378" s="24">
        <v>0</v>
      </c>
      <c r="G1378" s="24">
        <v>0</v>
      </c>
      <c r="H1378" s="24">
        <v>149.56</v>
      </c>
    </row>
    <row r="1379" spans="1:8">
      <c r="A1379" t="str">
        <f t="shared" si="21"/>
        <v>CE1377</v>
      </c>
      <c r="B1379" t="s">
        <v>1530</v>
      </c>
      <c r="C1379" s="24">
        <v>0</v>
      </c>
      <c r="D1379" s="24">
        <v>0</v>
      </c>
      <c r="E1379" s="24">
        <v>0</v>
      </c>
      <c r="F1379" s="24">
        <v>0</v>
      </c>
      <c r="G1379" s="24">
        <v>0</v>
      </c>
      <c r="H1379" s="24">
        <v>173.8</v>
      </c>
    </row>
    <row r="1380" spans="1:8">
      <c r="A1380" t="str">
        <f t="shared" si="21"/>
        <v>CE1378</v>
      </c>
      <c r="B1380" t="s">
        <v>1531</v>
      </c>
      <c r="C1380" s="24">
        <v>0</v>
      </c>
      <c r="D1380" s="24">
        <v>0</v>
      </c>
      <c r="E1380" s="24">
        <v>0</v>
      </c>
      <c r="F1380" s="24">
        <v>0</v>
      </c>
      <c r="G1380" s="24">
        <v>0</v>
      </c>
      <c r="H1380" s="24">
        <v>196.53</v>
      </c>
    </row>
    <row r="1381" spans="1:8">
      <c r="A1381" t="str">
        <f t="shared" si="21"/>
        <v>CE1379</v>
      </c>
      <c r="B1381" t="s">
        <v>1532</v>
      </c>
      <c r="C1381" s="24">
        <v>0</v>
      </c>
      <c r="D1381" s="24">
        <v>0</v>
      </c>
      <c r="E1381" s="24">
        <v>0</v>
      </c>
      <c r="F1381" s="24">
        <v>0</v>
      </c>
      <c r="G1381" s="24">
        <v>0</v>
      </c>
      <c r="H1381" s="24">
        <v>234.41</v>
      </c>
    </row>
    <row r="1382" spans="1:8">
      <c r="A1382" t="str">
        <f t="shared" si="21"/>
        <v>CE1380</v>
      </c>
      <c r="B1382" t="s">
        <v>1533</v>
      </c>
      <c r="C1382" s="24">
        <v>0</v>
      </c>
      <c r="D1382" s="24">
        <v>0</v>
      </c>
      <c r="E1382" s="24">
        <v>0</v>
      </c>
      <c r="F1382" s="24">
        <v>0</v>
      </c>
      <c r="G1382" s="24">
        <v>0</v>
      </c>
      <c r="H1382" s="24">
        <v>287.44</v>
      </c>
    </row>
    <row r="1383" spans="1:8">
      <c r="A1383" t="str">
        <f t="shared" si="21"/>
        <v>CE1381</v>
      </c>
      <c r="B1383" t="s">
        <v>1534</v>
      </c>
      <c r="C1383" s="24">
        <v>0</v>
      </c>
      <c r="D1383" s="24">
        <v>0</v>
      </c>
      <c r="E1383" s="24">
        <v>0</v>
      </c>
      <c r="F1383" s="24">
        <v>0</v>
      </c>
      <c r="G1383" s="24">
        <v>0</v>
      </c>
      <c r="H1383" s="24">
        <v>348.04</v>
      </c>
    </row>
    <row r="1384" spans="1:8">
      <c r="A1384" t="str">
        <f t="shared" si="21"/>
        <v>CE1382</v>
      </c>
      <c r="B1384" t="s">
        <v>1535</v>
      </c>
      <c r="C1384" s="24">
        <v>0</v>
      </c>
      <c r="D1384" s="24">
        <v>0</v>
      </c>
      <c r="E1384" s="24">
        <v>0</v>
      </c>
      <c r="F1384" s="24">
        <v>0</v>
      </c>
      <c r="G1384" s="24">
        <v>0</v>
      </c>
      <c r="H1384" s="24">
        <v>424.86</v>
      </c>
    </row>
    <row r="1385" spans="1:8">
      <c r="A1385" t="str">
        <f t="shared" si="21"/>
        <v>CE1383</v>
      </c>
      <c r="B1385" t="s">
        <v>1536</v>
      </c>
      <c r="C1385" s="24">
        <v>0</v>
      </c>
      <c r="D1385" s="24">
        <v>0</v>
      </c>
      <c r="E1385" s="24">
        <v>0</v>
      </c>
      <c r="F1385" s="24">
        <v>0</v>
      </c>
      <c r="G1385" s="24">
        <v>0</v>
      </c>
      <c r="H1385" s="24">
        <v>512.72</v>
      </c>
    </row>
    <row r="1386" spans="1:8">
      <c r="A1386" t="str">
        <f t="shared" si="21"/>
        <v>CE1384</v>
      </c>
      <c r="B1386" t="s">
        <v>1537</v>
      </c>
      <c r="C1386" s="24">
        <v>0</v>
      </c>
      <c r="D1386" s="24">
        <v>0</v>
      </c>
      <c r="E1386" s="24">
        <v>0</v>
      </c>
      <c r="F1386" s="24">
        <v>0</v>
      </c>
      <c r="G1386" s="24">
        <v>0</v>
      </c>
      <c r="H1386" s="24">
        <v>548.14</v>
      </c>
    </row>
    <row r="1387" spans="1:8">
      <c r="A1387" t="str">
        <f t="shared" si="21"/>
        <v>CE1385</v>
      </c>
      <c r="B1387" t="s">
        <v>1538</v>
      </c>
      <c r="C1387" s="24">
        <v>0</v>
      </c>
      <c r="D1387" s="24">
        <v>0</v>
      </c>
      <c r="E1387" s="24">
        <v>0</v>
      </c>
      <c r="F1387" s="24">
        <v>0</v>
      </c>
      <c r="G1387" s="24">
        <v>0</v>
      </c>
      <c r="H1387" s="24">
        <v>720.84</v>
      </c>
    </row>
    <row r="1388" spans="1:8">
      <c r="A1388" t="str">
        <f t="shared" si="21"/>
        <v>CE1386</v>
      </c>
      <c r="B1388" t="s">
        <v>1539</v>
      </c>
      <c r="C1388" s="24">
        <v>0</v>
      </c>
      <c r="D1388" s="24">
        <v>0</v>
      </c>
      <c r="E1388" s="24">
        <v>0</v>
      </c>
      <c r="F1388" s="24">
        <v>0</v>
      </c>
      <c r="G1388" s="24">
        <v>0</v>
      </c>
      <c r="H1388" s="24">
        <v>882.04</v>
      </c>
    </row>
    <row r="1389" spans="1:8">
      <c r="A1389" t="str">
        <f t="shared" si="21"/>
        <v>CE1387</v>
      </c>
      <c r="B1389" t="s">
        <v>1540</v>
      </c>
      <c r="C1389" s="24">
        <v>0</v>
      </c>
      <c r="D1389" s="24">
        <v>0</v>
      </c>
      <c r="E1389" s="24">
        <v>0</v>
      </c>
      <c r="F1389" s="24">
        <v>0</v>
      </c>
      <c r="G1389" s="24">
        <v>0</v>
      </c>
      <c r="H1389" s="24">
        <v>112.07</v>
      </c>
    </row>
    <row r="1390" spans="1:8">
      <c r="A1390" t="str">
        <f t="shared" si="21"/>
        <v>CE1388</v>
      </c>
      <c r="B1390" t="s">
        <v>1541</v>
      </c>
      <c r="C1390" s="24">
        <v>0</v>
      </c>
      <c r="D1390" s="24">
        <v>0</v>
      </c>
      <c r="E1390" s="24">
        <v>0</v>
      </c>
      <c r="F1390" s="24">
        <v>0</v>
      </c>
      <c r="G1390" s="24">
        <v>0</v>
      </c>
      <c r="H1390" s="24">
        <v>142.6</v>
      </c>
    </row>
    <row r="1391" spans="1:8">
      <c r="A1391" t="str">
        <f t="shared" si="21"/>
        <v>CE1389</v>
      </c>
      <c r="B1391" t="s">
        <v>1542</v>
      </c>
      <c r="C1391" s="24">
        <v>0</v>
      </c>
      <c r="D1391" s="24">
        <v>0</v>
      </c>
      <c r="E1391" s="24">
        <v>0</v>
      </c>
      <c r="F1391" s="24">
        <v>0</v>
      </c>
      <c r="G1391" s="24">
        <v>0</v>
      </c>
      <c r="H1391" s="24">
        <v>166.56</v>
      </c>
    </row>
    <row r="1392" spans="1:8">
      <c r="A1392" t="str">
        <f t="shared" si="21"/>
        <v>CE1390</v>
      </c>
      <c r="B1392" t="s">
        <v>1543</v>
      </c>
      <c r="C1392" s="24">
        <v>0</v>
      </c>
      <c r="D1392" s="24">
        <v>0</v>
      </c>
      <c r="E1392" s="24">
        <v>0</v>
      </c>
      <c r="F1392" s="24">
        <v>0</v>
      </c>
      <c r="G1392" s="24">
        <v>0</v>
      </c>
      <c r="H1392" s="24">
        <v>280.52</v>
      </c>
    </row>
    <row r="1393" spans="1:8">
      <c r="A1393" t="str">
        <f t="shared" si="21"/>
        <v>CE1391</v>
      </c>
      <c r="B1393" t="s">
        <v>1544</v>
      </c>
      <c r="C1393" s="24">
        <v>0</v>
      </c>
      <c r="D1393" s="24">
        <v>0</v>
      </c>
      <c r="E1393" s="24">
        <v>0</v>
      </c>
      <c r="F1393" s="24">
        <v>0</v>
      </c>
      <c r="G1393" s="24">
        <v>0</v>
      </c>
      <c r="H1393" s="24">
        <v>317.74</v>
      </c>
    </row>
    <row r="1394" spans="1:8">
      <c r="A1394" t="str">
        <f t="shared" si="21"/>
        <v>CE1392</v>
      </c>
      <c r="B1394" t="s">
        <v>1545</v>
      </c>
      <c r="C1394" s="24">
        <v>0</v>
      </c>
      <c r="D1394" s="24">
        <v>0</v>
      </c>
      <c r="E1394" s="24">
        <v>0</v>
      </c>
      <c r="F1394" s="24">
        <v>0</v>
      </c>
      <c r="G1394" s="24">
        <v>0</v>
      </c>
      <c r="H1394" s="24">
        <v>378.34</v>
      </c>
    </row>
    <row r="1395" spans="1:8">
      <c r="A1395" t="str">
        <f t="shared" si="21"/>
        <v>CE1393</v>
      </c>
      <c r="B1395" t="s">
        <v>1546</v>
      </c>
      <c r="C1395" s="24">
        <v>0</v>
      </c>
      <c r="D1395" s="24">
        <v>0</v>
      </c>
      <c r="E1395" s="24">
        <v>0</v>
      </c>
      <c r="F1395" s="24">
        <v>0</v>
      </c>
      <c r="G1395" s="24">
        <v>0</v>
      </c>
      <c r="H1395" s="24">
        <v>466.67</v>
      </c>
    </row>
    <row r="1396" spans="1:8">
      <c r="A1396" t="str">
        <f t="shared" si="21"/>
        <v>CE1394</v>
      </c>
      <c r="B1396" t="s">
        <v>1547</v>
      </c>
      <c r="C1396" s="24">
        <v>0</v>
      </c>
      <c r="D1396" s="24">
        <v>0</v>
      </c>
      <c r="E1396" s="24">
        <v>0</v>
      </c>
      <c r="F1396" s="24">
        <v>0</v>
      </c>
      <c r="G1396" s="24">
        <v>0</v>
      </c>
      <c r="H1396" s="24">
        <v>547.26</v>
      </c>
    </row>
    <row r="1397" spans="1:8">
      <c r="A1397" t="str">
        <f t="shared" si="21"/>
        <v>CE1395</v>
      </c>
      <c r="B1397" t="s">
        <v>1548</v>
      </c>
      <c r="C1397" s="24">
        <v>0</v>
      </c>
      <c r="D1397" s="24">
        <v>0</v>
      </c>
      <c r="E1397" s="24">
        <v>0</v>
      </c>
      <c r="F1397" s="24">
        <v>0</v>
      </c>
      <c r="G1397" s="24">
        <v>0</v>
      </c>
      <c r="H1397" s="24">
        <v>594.19000000000005</v>
      </c>
    </row>
    <row r="1398" spans="1:8">
      <c r="A1398" t="str">
        <f t="shared" si="21"/>
        <v>CE1396</v>
      </c>
      <c r="B1398" t="s">
        <v>1549</v>
      </c>
      <c r="C1398" s="24">
        <v>0</v>
      </c>
      <c r="D1398" s="24">
        <v>0</v>
      </c>
      <c r="E1398" s="24">
        <v>0</v>
      </c>
      <c r="F1398" s="24">
        <v>0</v>
      </c>
      <c r="G1398" s="24">
        <v>0</v>
      </c>
      <c r="H1398" s="24">
        <v>651.76</v>
      </c>
    </row>
    <row r="1399" spans="1:8">
      <c r="A1399" t="str">
        <f t="shared" si="21"/>
        <v>CE1397</v>
      </c>
      <c r="B1399" t="s">
        <v>1550</v>
      </c>
      <c r="C1399" s="24">
        <v>0</v>
      </c>
      <c r="D1399" s="24">
        <v>0</v>
      </c>
      <c r="E1399" s="24">
        <v>0</v>
      </c>
      <c r="F1399" s="24">
        <v>0</v>
      </c>
      <c r="G1399" s="24">
        <v>0</v>
      </c>
      <c r="H1399" s="24">
        <v>766.9</v>
      </c>
    </row>
    <row r="1400" spans="1:8">
      <c r="A1400" t="str">
        <f t="shared" si="21"/>
        <v>CE1398</v>
      </c>
      <c r="B1400" t="s">
        <v>1551</v>
      </c>
      <c r="C1400" s="24">
        <v>0</v>
      </c>
      <c r="D1400" s="24">
        <v>0</v>
      </c>
      <c r="E1400" s="24">
        <v>0</v>
      </c>
      <c r="F1400" s="24">
        <v>0</v>
      </c>
      <c r="G1400" s="24">
        <v>0</v>
      </c>
      <c r="H1400" s="24">
        <v>824.47</v>
      </c>
    </row>
    <row r="1401" spans="1:8">
      <c r="A1401" t="str">
        <f t="shared" si="21"/>
        <v>CE1399</v>
      </c>
      <c r="B1401" t="s">
        <v>1552</v>
      </c>
      <c r="C1401" s="24">
        <v>0</v>
      </c>
      <c r="D1401" s="24">
        <v>0</v>
      </c>
      <c r="E1401" s="24">
        <v>0</v>
      </c>
      <c r="F1401" s="24">
        <v>0</v>
      </c>
      <c r="G1401" s="24">
        <v>0</v>
      </c>
    </row>
    <row r="1402" spans="1:8">
      <c r="A1402" t="str">
        <f t="shared" si="21"/>
        <v>CE1400</v>
      </c>
      <c r="B1402" t="s">
        <v>1553</v>
      </c>
      <c r="C1402" s="24">
        <v>0</v>
      </c>
      <c r="D1402" s="24">
        <v>0</v>
      </c>
      <c r="E1402" s="24">
        <v>0</v>
      </c>
      <c r="F1402" s="24">
        <v>0</v>
      </c>
      <c r="G1402" s="24">
        <v>0</v>
      </c>
      <c r="H1402" s="24">
        <v>271.3</v>
      </c>
    </row>
    <row r="1403" spans="1:8">
      <c r="A1403" t="str">
        <f t="shared" si="21"/>
        <v>CE1401</v>
      </c>
      <c r="B1403" t="s">
        <v>1554</v>
      </c>
      <c r="C1403" s="24">
        <v>0</v>
      </c>
      <c r="D1403" s="24">
        <v>0</v>
      </c>
      <c r="E1403" s="24">
        <v>0</v>
      </c>
      <c r="F1403" s="24">
        <v>0</v>
      </c>
      <c r="G1403" s="24">
        <v>0</v>
      </c>
      <c r="H1403" s="24">
        <v>288.61</v>
      </c>
    </row>
    <row r="1404" spans="1:8">
      <c r="A1404" t="str">
        <f t="shared" si="21"/>
        <v>CE1402</v>
      </c>
      <c r="B1404" t="s">
        <v>1555</v>
      </c>
      <c r="C1404" s="24">
        <v>0</v>
      </c>
      <c r="D1404" s="24">
        <v>0</v>
      </c>
      <c r="E1404" s="24">
        <v>0</v>
      </c>
      <c r="F1404" s="24">
        <v>0</v>
      </c>
      <c r="G1404" s="24">
        <v>0</v>
      </c>
      <c r="H1404" s="24">
        <v>346.43</v>
      </c>
    </row>
    <row r="1405" spans="1:8">
      <c r="A1405" t="str">
        <f t="shared" si="21"/>
        <v>CE1403</v>
      </c>
      <c r="B1405" t="s">
        <v>1556</v>
      </c>
      <c r="C1405" s="24">
        <v>0</v>
      </c>
      <c r="D1405" s="24">
        <v>0</v>
      </c>
      <c r="E1405" s="24">
        <v>0</v>
      </c>
      <c r="F1405" s="24">
        <v>0</v>
      </c>
      <c r="G1405" s="24">
        <v>0</v>
      </c>
      <c r="H1405" s="24">
        <v>403.68</v>
      </c>
    </row>
    <row r="1406" spans="1:8">
      <c r="A1406" t="str">
        <f t="shared" si="21"/>
        <v>CE1404</v>
      </c>
      <c r="B1406" t="s">
        <v>1557</v>
      </c>
      <c r="C1406" s="24">
        <v>0</v>
      </c>
      <c r="D1406" s="24">
        <v>0</v>
      </c>
      <c r="E1406" s="24">
        <v>0</v>
      </c>
      <c r="F1406" s="24">
        <v>0</v>
      </c>
      <c r="G1406" s="24">
        <v>0</v>
      </c>
      <c r="H1406" s="24">
        <v>34.31</v>
      </c>
    </row>
    <row r="1407" spans="1:8">
      <c r="A1407" t="str">
        <f t="shared" si="21"/>
        <v>CE1405</v>
      </c>
      <c r="B1407" t="s">
        <v>1558</v>
      </c>
      <c r="C1407" s="24">
        <v>0</v>
      </c>
      <c r="D1407" s="24">
        <v>0</v>
      </c>
      <c r="E1407" s="24">
        <v>0</v>
      </c>
      <c r="F1407" s="24">
        <v>0</v>
      </c>
      <c r="G1407" s="24">
        <v>0</v>
      </c>
      <c r="H1407" s="24">
        <v>33.43</v>
      </c>
    </row>
    <row r="1408" spans="1:8">
      <c r="A1408" t="str">
        <f t="shared" si="21"/>
        <v>CE1406</v>
      </c>
      <c r="B1408" t="s">
        <v>1559</v>
      </c>
      <c r="C1408" s="24">
        <v>0</v>
      </c>
      <c r="D1408" s="24">
        <v>0</v>
      </c>
      <c r="E1408" s="24">
        <v>0</v>
      </c>
      <c r="F1408" s="24">
        <v>0</v>
      </c>
      <c r="G1408" s="24">
        <v>0</v>
      </c>
      <c r="H1408" s="24">
        <v>37.880000000000003</v>
      </c>
    </row>
    <row r="1409" spans="1:8">
      <c r="A1409" t="str">
        <f t="shared" si="21"/>
        <v>CE1407</v>
      </c>
      <c r="B1409" t="s">
        <v>1560</v>
      </c>
      <c r="C1409" s="24">
        <v>0</v>
      </c>
      <c r="D1409" s="24">
        <v>0</v>
      </c>
      <c r="E1409" s="24">
        <v>0</v>
      </c>
      <c r="F1409" s="24">
        <v>0</v>
      </c>
      <c r="G1409" s="24">
        <v>0</v>
      </c>
      <c r="H1409" s="24">
        <v>46.58</v>
      </c>
    </row>
    <row r="1410" spans="1:8">
      <c r="A1410" t="str">
        <f t="shared" ref="A1410:A1473" si="22">"CE"&amp;TEXT(ROW(B1410)-2,"0000")</f>
        <v>CE1408</v>
      </c>
      <c r="B1410" t="s">
        <v>1561</v>
      </c>
      <c r="C1410" s="24">
        <v>0</v>
      </c>
      <c r="D1410" s="24">
        <v>0</v>
      </c>
      <c r="E1410" s="24">
        <v>0</v>
      </c>
      <c r="F1410" s="24">
        <v>0</v>
      </c>
      <c r="G1410" s="24">
        <v>0</v>
      </c>
      <c r="H1410" s="24">
        <v>55.28</v>
      </c>
    </row>
    <row r="1411" spans="1:8">
      <c r="A1411" t="str">
        <f t="shared" si="22"/>
        <v>CE1409</v>
      </c>
      <c r="B1411" t="s">
        <v>1562</v>
      </c>
      <c r="C1411" s="24">
        <v>0</v>
      </c>
      <c r="D1411" s="24">
        <v>0</v>
      </c>
      <c r="E1411" s="24">
        <v>0</v>
      </c>
      <c r="F1411" s="24">
        <v>0</v>
      </c>
      <c r="G1411" s="24">
        <v>0</v>
      </c>
      <c r="H1411" s="24">
        <v>63.98</v>
      </c>
    </row>
    <row r="1412" spans="1:8">
      <c r="A1412" t="str">
        <f t="shared" si="22"/>
        <v>CE1410</v>
      </c>
      <c r="B1412" t="s">
        <v>1563</v>
      </c>
      <c r="C1412" s="24">
        <v>0</v>
      </c>
      <c r="D1412" s="24">
        <v>0</v>
      </c>
      <c r="E1412" s="24">
        <v>0</v>
      </c>
      <c r="F1412" s="24">
        <v>0</v>
      </c>
      <c r="G1412" s="24">
        <v>0</v>
      </c>
      <c r="H1412" s="24">
        <v>35.42</v>
      </c>
    </row>
    <row r="1413" spans="1:8">
      <c r="A1413" t="str">
        <f t="shared" si="22"/>
        <v>CE1411</v>
      </c>
      <c r="B1413" t="s">
        <v>1564</v>
      </c>
      <c r="C1413" s="24">
        <v>0</v>
      </c>
      <c r="D1413" s="24">
        <v>0</v>
      </c>
      <c r="E1413" s="24">
        <v>0</v>
      </c>
      <c r="F1413" s="24">
        <v>0</v>
      </c>
      <c r="G1413" s="24">
        <v>0</v>
      </c>
      <c r="H1413" s="24">
        <v>38.53</v>
      </c>
    </row>
    <row r="1414" spans="1:8">
      <c r="A1414" t="str">
        <f t="shared" si="22"/>
        <v>CE1412</v>
      </c>
      <c r="B1414" t="s">
        <v>1565</v>
      </c>
      <c r="C1414" s="24">
        <v>0</v>
      </c>
      <c r="D1414" s="24">
        <v>0</v>
      </c>
      <c r="E1414" s="24">
        <v>0</v>
      </c>
      <c r="F1414" s="24">
        <v>0</v>
      </c>
      <c r="G1414" s="24">
        <v>0</v>
      </c>
      <c r="H1414" s="24">
        <v>42.99</v>
      </c>
    </row>
    <row r="1415" spans="1:8">
      <c r="A1415" t="str">
        <f t="shared" si="22"/>
        <v>CE1413</v>
      </c>
      <c r="B1415" t="s">
        <v>1566</v>
      </c>
      <c r="C1415" s="24">
        <v>0</v>
      </c>
      <c r="D1415" s="24">
        <v>0</v>
      </c>
      <c r="E1415" s="24">
        <v>0</v>
      </c>
      <c r="F1415" s="24">
        <v>0</v>
      </c>
      <c r="G1415" s="24">
        <v>0</v>
      </c>
      <c r="H1415" s="24">
        <v>52.19</v>
      </c>
    </row>
    <row r="1416" spans="1:8">
      <c r="A1416" t="str">
        <f t="shared" si="22"/>
        <v>CE1414</v>
      </c>
      <c r="B1416" t="s">
        <v>1567</v>
      </c>
      <c r="C1416" s="24">
        <v>0</v>
      </c>
      <c r="D1416" s="24">
        <v>0</v>
      </c>
      <c r="E1416" s="24">
        <v>0</v>
      </c>
      <c r="F1416" s="24">
        <v>0</v>
      </c>
      <c r="G1416" s="24">
        <v>0</v>
      </c>
      <c r="H1416" s="24">
        <v>60.89</v>
      </c>
    </row>
    <row r="1417" spans="1:8">
      <c r="A1417" t="str">
        <f t="shared" si="22"/>
        <v>CE1415</v>
      </c>
      <c r="B1417" t="s">
        <v>1568</v>
      </c>
      <c r="C1417" s="24">
        <v>0</v>
      </c>
      <c r="D1417" s="24">
        <v>0</v>
      </c>
      <c r="E1417" s="24">
        <v>0</v>
      </c>
      <c r="F1417" s="24">
        <v>0</v>
      </c>
      <c r="G1417" s="24">
        <v>0</v>
      </c>
      <c r="H1417" s="24">
        <v>69.59</v>
      </c>
    </row>
    <row r="1418" spans="1:8">
      <c r="A1418" t="str">
        <f t="shared" si="22"/>
        <v>CE1416</v>
      </c>
      <c r="B1418" t="s">
        <v>1569</v>
      </c>
      <c r="C1418" s="24">
        <v>0</v>
      </c>
      <c r="D1418" s="24">
        <v>0</v>
      </c>
      <c r="E1418" s="24">
        <v>0</v>
      </c>
      <c r="F1418" s="24">
        <v>0</v>
      </c>
      <c r="G1418" s="24">
        <v>0</v>
      </c>
      <c r="H1418" s="24">
        <v>52.38</v>
      </c>
    </row>
    <row r="1419" spans="1:8">
      <c r="A1419" t="str">
        <f t="shared" si="22"/>
        <v>CE1417</v>
      </c>
      <c r="B1419" t="s">
        <v>1041</v>
      </c>
      <c r="C1419" s="24">
        <v>0</v>
      </c>
      <c r="D1419" s="24">
        <v>0</v>
      </c>
      <c r="E1419" s="24">
        <v>0</v>
      </c>
      <c r="F1419" s="24">
        <v>0</v>
      </c>
      <c r="G1419" s="24">
        <v>0</v>
      </c>
      <c r="H1419" s="24">
        <v>51.56</v>
      </c>
    </row>
    <row r="1420" spans="1:8">
      <c r="A1420" t="str">
        <f t="shared" si="22"/>
        <v>CE1418</v>
      </c>
      <c r="B1420" t="s">
        <v>1570</v>
      </c>
      <c r="C1420" s="24">
        <v>0</v>
      </c>
      <c r="D1420" s="24">
        <v>0</v>
      </c>
      <c r="E1420" s="24">
        <v>0</v>
      </c>
      <c r="F1420" s="24">
        <v>0</v>
      </c>
      <c r="G1420" s="24">
        <v>0</v>
      </c>
      <c r="H1420" s="24">
        <v>66.7</v>
      </c>
    </row>
    <row r="1421" spans="1:8">
      <c r="A1421" t="str">
        <f t="shared" si="22"/>
        <v>CE1419</v>
      </c>
      <c r="B1421" t="s">
        <v>1572</v>
      </c>
      <c r="C1421" s="24">
        <v>0</v>
      </c>
      <c r="D1421" s="24">
        <v>0</v>
      </c>
      <c r="E1421" s="24">
        <v>0</v>
      </c>
      <c r="F1421" s="24">
        <v>0</v>
      </c>
      <c r="G1421" s="24">
        <v>0</v>
      </c>
      <c r="H1421" s="24">
        <v>11.83</v>
      </c>
    </row>
    <row r="1422" spans="1:8">
      <c r="A1422" t="str">
        <f t="shared" si="22"/>
        <v>CE1420</v>
      </c>
      <c r="B1422" t="s">
        <v>1573</v>
      </c>
      <c r="C1422" s="24">
        <v>0</v>
      </c>
      <c r="D1422" s="24">
        <v>0</v>
      </c>
      <c r="E1422" s="24">
        <v>0</v>
      </c>
      <c r="F1422" s="24">
        <v>0</v>
      </c>
      <c r="G1422" s="24">
        <v>0</v>
      </c>
      <c r="H1422" s="24">
        <v>10.5</v>
      </c>
    </row>
    <row r="1423" spans="1:8">
      <c r="A1423" t="str">
        <f t="shared" si="22"/>
        <v>CE1421</v>
      </c>
      <c r="B1423" t="s">
        <v>1574</v>
      </c>
      <c r="C1423" s="24">
        <v>0</v>
      </c>
      <c r="D1423" s="24">
        <v>0</v>
      </c>
      <c r="E1423" s="24">
        <v>0</v>
      </c>
      <c r="F1423" s="24">
        <v>0</v>
      </c>
      <c r="G1423" s="24">
        <v>0</v>
      </c>
    </row>
    <row r="1424" spans="1:8">
      <c r="A1424" t="str">
        <f t="shared" si="22"/>
        <v>CE1422</v>
      </c>
      <c r="B1424" t="s">
        <v>1575</v>
      </c>
      <c r="C1424" s="24">
        <v>0</v>
      </c>
      <c r="D1424" s="24">
        <v>0</v>
      </c>
      <c r="E1424" s="24">
        <v>0</v>
      </c>
      <c r="F1424" s="24">
        <v>0</v>
      </c>
      <c r="G1424" s="24">
        <v>0</v>
      </c>
      <c r="H1424" s="24">
        <v>91.21</v>
      </c>
    </row>
    <row r="1425" spans="1:8">
      <c r="A1425" t="str">
        <f t="shared" si="22"/>
        <v>CE1423</v>
      </c>
      <c r="B1425" t="s">
        <v>1576</v>
      </c>
      <c r="C1425" s="24">
        <v>0</v>
      </c>
      <c r="D1425" s="24">
        <v>0</v>
      </c>
      <c r="E1425" s="24">
        <v>0</v>
      </c>
      <c r="F1425" s="24">
        <v>0</v>
      </c>
      <c r="G1425" s="24">
        <v>0</v>
      </c>
      <c r="H1425" s="24">
        <v>152.19999999999999</v>
      </c>
    </row>
    <row r="1426" spans="1:8">
      <c r="A1426" t="str">
        <f t="shared" si="22"/>
        <v>CE1424</v>
      </c>
      <c r="B1426" t="s">
        <v>1577</v>
      </c>
      <c r="C1426" s="24">
        <v>0</v>
      </c>
      <c r="D1426" s="24">
        <v>0</v>
      </c>
      <c r="E1426" s="24">
        <v>0</v>
      </c>
      <c r="F1426" s="24">
        <v>0</v>
      </c>
      <c r="G1426" s="24">
        <v>0</v>
      </c>
      <c r="H1426" s="24">
        <v>213.3</v>
      </c>
    </row>
    <row r="1427" spans="1:8">
      <c r="A1427" t="str">
        <f t="shared" si="22"/>
        <v>CE1425</v>
      </c>
      <c r="B1427" t="s">
        <v>1578</v>
      </c>
      <c r="C1427" s="24">
        <v>0</v>
      </c>
      <c r="D1427" s="24">
        <v>0</v>
      </c>
      <c r="E1427" s="24">
        <v>0</v>
      </c>
      <c r="F1427" s="24">
        <v>0</v>
      </c>
      <c r="G1427" s="24">
        <v>0</v>
      </c>
      <c r="H1427" s="24">
        <v>274.39</v>
      </c>
    </row>
    <row r="1428" spans="1:8">
      <c r="A1428" t="str">
        <f t="shared" si="22"/>
        <v>CE1426</v>
      </c>
      <c r="B1428" t="s">
        <v>1579</v>
      </c>
      <c r="C1428" s="24">
        <v>0</v>
      </c>
      <c r="D1428" s="24">
        <v>0</v>
      </c>
      <c r="E1428" s="24">
        <v>0</v>
      </c>
      <c r="F1428" s="24">
        <v>0</v>
      </c>
      <c r="G1428" s="24">
        <v>0</v>
      </c>
      <c r="H1428" s="24">
        <v>335.45</v>
      </c>
    </row>
    <row r="1429" spans="1:8">
      <c r="A1429" t="str">
        <f t="shared" si="22"/>
        <v>CE1427</v>
      </c>
      <c r="B1429" t="s">
        <v>1580</v>
      </c>
      <c r="C1429" s="24">
        <v>0</v>
      </c>
      <c r="D1429" s="24">
        <v>0</v>
      </c>
      <c r="E1429" s="24">
        <v>0</v>
      </c>
      <c r="F1429" s="24">
        <v>0</v>
      </c>
      <c r="G1429" s="24">
        <v>0</v>
      </c>
      <c r="H1429" s="24">
        <v>396.51</v>
      </c>
    </row>
    <row r="1430" spans="1:8">
      <c r="A1430" t="str">
        <f t="shared" si="22"/>
        <v>CE1428</v>
      </c>
      <c r="B1430" t="s">
        <v>1581</v>
      </c>
      <c r="C1430" s="24">
        <v>0</v>
      </c>
      <c r="D1430" s="24">
        <v>0</v>
      </c>
      <c r="E1430" s="24">
        <v>0</v>
      </c>
      <c r="F1430" s="24">
        <v>0</v>
      </c>
      <c r="G1430" s="24">
        <v>0</v>
      </c>
    </row>
    <row r="1431" spans="1:8">
      <c r="A1431" t="str">
        <f t="shared" si="22"/>
        <v>CE1429</v>
      </c>
      <c r="B1431" t="s">
        <v>1582</v>
      </c>
      <c r="C1431" s="24">
        <v>0</v>
      </c>
      <c r="D1431" s="24">
        <v>0</v>
      </c>
      <c r="E1431" s="24">
        <v>0</v>
      </c>
      <c r="F1431" s="24">
        <v>0</v>
      </c>
      <c r="G1431" s="24">
        <v>0</v>
      </c>
      <c r="H1431" s="24">
        <v>94.65</v>
      </c>
    </row>
    <row r="1432" spans="1:8">
      <c r="A1432" t="str">
        <f t="shared" si="22"/>
        <v>CE1430</v>
      </c>
      <c r="B1432" t="s">
        <v>1583</v>
      </c>
      <c r="C1432" s="24">
        <v>0</v>
      </c>
      <c r="D1432" s="24">
        <v>0</v>
      </c>
      <c r="E1432" s="24">
        <v>0</v>
      </c>
      <c r="F1432" s="24">
        <v>0</v>
      </c>
      <c r="G1432" s="24">
        <v>0</v>
      </c>
      <c r="H1432" s="24">
        <v>110.82</v>
      </c>
    </row>
    <row r="1433" spans="1:8">
      <c r="A1433" t="str">
        <f t="shared" si="22"/>
        <v>CE1431</v>
      </c>
      <c r="B1433" t="s">
        <v>1584</v>
      </c>
      <c r="C1433" s="24">
        <v>0</v>
      </c>
      <c r="D1433" s="24">
        <v>0</v>
      </c>
      <c r="E1433" s="24">
        <v>0</v>
      </c>
      <c r="F1433" s="24">
        <v>0</v>
      </c>
      <c r="G1433" s="24">
        <v>0</v>
      </c>
      <c r="H1433" s="24">
        <v>126.99</v>
      </c>
    </row>
    <row r="1434" spans="1:8">
      <c r="A1434" t="str">
        <f t="shared" si="22"/>
        <v>CE1432</v>
      </c>
      <c r="B1434" t="s">
        <v>1585</v>
      </c>
      <c r="C1434" s="24">
        <v>0</v>
      </c>
      <c r="D1434" s="24">
        <v>0</v>
      </c>
      <c r="E1434" s="24">
        <v>0</v>
      </c>
      <c r="F1434" s="24">
        <v>0</v>
      </c>
      <c r="G1434" s="24">
        <v>0</v>
      </c>
      <c r="H1434" s="24">
        <v>159.32</v>
      </c>
    </row>
    <row r="1435" spans="1:8">
      <c r="A1435" t="str">
        <f t="shared" si="22"/>
        <v>CE1433</v>
      </c>
      <c r="B1435" t="s">
        <v>1586</v>
      </c>
      <c r="C1435" s="24">
        <v>0</v>
      </c>
      <c r="D1435" s="24">
        <v>0</v>
      </c>
      <c r="E1435" s="24">
        <v>0</v>
      </c>
      <c r="F1435" s="24">
        <v>0</v>
      </c>
      <c r="G1435" s="24">
        <v>0</v>
      </c>
      <c r="H1435" s="24">
        <v>191.65</v>
      </c>
    </row>
    <row r="1436" spans="1:8">
      <c r="A1436" t="str">
        <f t="shared" si="22"/>
        <v>CE1434</v>
      </c>
      <c r="B1436" t="s">
        <v>1587</v>
      </c>
      <c r="C1436" s="24">
        <v>0</v>
      </c>
      <c r="D1436" s="24">
        <v>0</v>
      </c>
      <c r="E1436" s="24">
        <v>0</v>
      </c>
      <c r="F1436" s="24">
        <v>0</v>
      </c>
      <c r="G1436" s="24">
        <v>0</v>
      </c>
      <c r="H1436" s="24">
        <v>240.15</v>
      </c>
    </row>
    <row r="1437" spans="1:8">
      <c r="A1437" t="str">
        <f t="shared" si="22"/>
        <v>CE1435</v>
      </c>
      <c r="B1437" t="s">
        <v>1588</v>
      </c>
      <c r="C1437" s="24">
        <v>0</v>
      </c>
      <c r="D1437" s="24">
        <v>0</v>
      </c>
      <c r="E1437" s="24">
        <v>0</v>
      </c>
      <c r="F1437" s="24">
        <v>0</v>
      </c>
      <c r="G1437" s="24">
        <v>0</v>
      </c>
      <c r="H1437" s="24">
        <v>345.63</v>
      </c>
    </row>
    <row r="1438" spans="1:8">
      <c r="A1438" t="str">
        <f t="shared" si="22"/>
        <v>CE1436</v>
      </c>
      <c r="B1438" t="s">
        <v>1589</v>
      </c>
      <c r="C1438" s="24">
        <v>0</v>
      </c>
      <c r="D1438" s="24">
        <v>0</v>
      </c>
      <c r="E1438" s="24">
        <v>0</v>
      </c>
      <c r="F1438" s="24">
        <v>0</v>
      </c>
      <c r="G1438" s="24">
        <v>0</v>
      </c>
    </row>
    <row r="1439" spans="1:8">
      <c r="A1439" t="str">
        <f t="shared" si="22"/>
        <v>CE1437</v>
      </c>
      <c r="B1439" t="s">
        <v>1590</v>
      </c>
      <c r="C1439" s="24">
        <v>0</v>
      </c>
      <c r="D1439" s="24">
        <v>0</v>
      </c>
      <c r="E1439" s="24">
        <v>0</v>
      </c>
      <c r="F1439" s="24">
        <v>0</v>
      </c>
      <c r="G1439" s="24">
        <v>0</v>
      </c>
      <c r="H1439" s="24">
        <v>152.18</v>
      </c>
    </row>
    <row r="1440" spans="1:8">
      <c r="A1440" t="str">
        <f t="shared" si="22"/>
        <v>CE1438</v>
      </c>
      <c r="B1440" t="s">
        <v>1591</v>
      </c>
      <c r="C1440" s="24">
        <v>0</v>
      </c>
      <c r="D1440" s="24">
        <v>0</v>
      </c>
      <c r="E1440" s="24">
        <v>0</v>
      </c>
      <c r="F1440" s="24">
        <v>0</v>
      </c>
      <c r="G1440" s="24">
        <v>0</v>
      </c>
      <c r="H1440" s="24">
        <v>216.82</v>
      </c>
    </row>
    <row r="1441" spans="1:8">
      <c r="A1441" t="str">
        <f t="shared" si="22"/>
        <v>CE1439</v>
      </c>
      <c r="B1441" t="s">
        <v>1592</v>
      </c>
      <c r="C1441" s="24">
        <v>0</v>
      </c>
      <c r="D1441" s="24">
        <v>0</v>
      </c>
      <c r="E1441" s="24">
        <v>0</v>
      </c>
      <c r="F1441" s="24">
        <v>0</v>
      </c>
      <c r="G1441" s="24">
        <v>0</v>
      </c>
      <c r="H1441" s="24">
        <v>281.45999999999998</v>
      </c>
    </row>
    <row r="1442" spans="1:8">
      <c r="A1442" t="str">
        <f t="shared" si="22"/>
        <v>CE1440</v>
      </c>
      <c r="B1442" t="s">
        <v>1593</v>
      </c>
      <c r="C1442" s="24">
        <v>0</v>
      </c>
      <c r="D1442" s="24">
        <v>0</v>
      </c>
      <c r="E1442" s="24">
        <v>0</v>
      </c>
      <c r="F1442" s="24">
        <v>0</v>
      </c>
      <c r="G1442" s="24">
        <v>0</v>
      </c>
      <c r="H1442" s="24">
        <v>410.73</v>
      </c>
    </row>
    <row r="1443" spans="1:8">
      <c r="A1443" t="str">
        <f t="shared" si="22"/>
        <v>CE1441</v>
      </c>
      <c r="B1443" t="s">
        <v>1594</v>
      </c>
      <c r="C1443" s="24">
        <v>0</v>
      </c>
      <c r="D1443" s="24">
        <v>0</v>
      </c>
      <c r="E1443" s="24">
        <v>0</v>
      </c>
      <c r="F1443" s="24">
        <v>0</v>
      </c>
      <c r="G1443" s="24">
        <v>0</v>
      </c>
      <c r="H1443" s="24">
        <v>539.99</v>
      </c>
    </row>
    <row r="1444" spans="1:8">
      <c r="A1444" t="str">
        <f t="shared" si="22"/>
        <v>CE1442</v>
      </c>
      <c r="B1444" t="s">
        <v>1595</v>
      </c>
      <c r="C1444" s="24">
        <v>0</v>
      </c>
      <c r="D1444" s="24">
        <v>0</v>
      </c>
      <c r="E1444" s="24">
        <v>0</v>
      </c>
      <c r="F1444" s="24">
        <v>0</v>
      </c>
      <c r="G1444" s="24">
        <v>0</v>
      </c>
      <c r="H1444" s="24">
        <v>733.9</v>
      </c>
    </row>
    <row r="1445" spans="1:8">
      <c r="A1445" t="str">
        <f t="shared" si="22"/>
        <v>CE1443</v>
      </c>
      <c r="B1445" t="s">
        <v>1596</v>
      </c>
      <c r="C1445" s="24">
        <v>0</v>
      </c>
      <c r="D1445" s="24">
        <v>0</v>
      </c>
      <c r="E1445" s="24">
        <v>0</v>
      </c>
      <c r="F1445" s="24">
        <v>0</v>
      </c>
      <c r="G1445" s="24">
        <v>0</v>
      </c>
      <c r="H1445" s="24">
        <v>993.17</v>
      </c>
    </row>
    <row r="1446" spans="1:8">
      <c r="A1446" t="str">
        <f t="shared" si="22"/>
        <v>CE1444</v>
      </c>
      <c r="B1446" t="s">
        <v>1597</v>
      </c>
      <c r="C1446" s="24">
        <v>0</v>
      </c>
      <c r="D1446" s="24">
        <v>0</v>
      </c>
      <c r="E1446" s="24">
        <v>0</v>
      </c>
      <c r="F1446" s="24">
        <v>0</v>
      </c>
      <c r="G1446" s="24">
        <v>0</v>
      </c>
    </row>
    <row r="1447" spans="1:8">
      <c r="A1447" t="str">
        <f t="shared" si="22"/>
        <v>CE1445</v>
      </c>
      <c r="B1447" t="s">
        <v>1598</v>
      </c>
      <c r="C1447" s="24">
        <v>0</v>
      </c>
      <c r="D1447" s="24">
        <v>0</v>
      </c>
      <c r="E1447" s="24">
        <v>0</v>
      </c>
      <c r="F1447" s="24">
        <v>0</v>
      </c>
      <c r="G1447" s="24">
        <v>0</v>
      </c>
      <c r="H1447" s="24">
        <v>21.58</v>
      </c>
    </row>
    <row r="1448" spans="1:8">
      <c r="A1448" t="str">
        <f t="shared" si="22"/>
        <v>CE1446</v>
      </c>
      <c r="B1448" t="s">
        <v>1599</v>
      </c>
      <c r="C1448" s="24">
        <v>0</v>
      </c>
      <c r="D1448" s="24">
        <v>0</v>
      </c>
      <c r="E1448" s="24">
        <v>0</v>
      </c>
      <c r="F1448" s="24">
        <v>0</v>
      </c>
      <c r="G1448" s="24">
        <v>0</v>
      </c>
      <c r="H1448" s="24">
        <v>27.1</v>
      </c>
    </row>
    <row r="1449" spans="1:8">
      <c r="A1449" t="str">
        <f t="shared" si="22"/>
        <v>CE1447</v>
      </c>
      <c r="B1449" t="s">
        <v>1600</v>
      </c>
      <c r="C1449" s="24">
        <v>0</v>
      </c>
      <c r="D1449" s="24">
        <v>0</v>
      </c>
      <c r="E1449" s="24">
        <v>0</v>
      </c>
      <c r="F1449" s="24">
        <v>0</v>
      </c>
      <c r="G1449" s="24">
        <v>0</v>
      </c>
      <c r="H1449" s="24">
        <v>32.6</v>
      </c>
    </row>
    <row r="1450" spans="1:8">
      <c r="A1450" t="str">
        <f t="shared" si="22"/>
        <v>CE1448</v>
      </c>
      <c r="B1450" t="s">
        <v>1601</v>
      </c>
      <c r="C1450" s="24">
        <v>0</v>
      </c>
      <c r="D1450" s="24">
        <v>0</v>
      </c>
      <c r="E1450" s="24">
        <v>0</v>
      </c>
      <c r="F1450" s="24">
        <v>0</v>
      </c>
      <c r="G1450" s="24">
        <v>0</v>
      </c>
      <c r="H1450" s="24">
        <v>42.99</v>
      </c>
    </row>
    <row r="1451" spans="1:8">
      <c r="A1451" t="str">
        <f t="shared" si="22"/>
        <v>CE1449</v>
      </c>
      <c r="B1451" t="s">
        <v>1602</v>
      </c>
      <c r="C1451" s="24">
        <v>0</v>
      </c>
      <c r="D1451" s="24">
        <v>0</v>
      </c>
      <c r="E1451" s="24">
        <v>0</v>
      </c>
      <c r="F1451" s="24">
        <v>0</v>
      </c>
      <c r="G1451" s="24">
        <v>0</v>
      </c>
      <c r="H1451" s="24">
        <v>51.64</v>
      </c>
    </row>
    <row r="1452" spans="1:8">
      <c r="A1452" t="str">
        <f t="shared" si="22"/>
        <v>CE1450</v>
      </c>
      <c r="B1452" t="s">
        <v>1603</v>
      </c>
      <c r="C1452" s="24">
        <v>0</v>
      </c>
      <c r="D1452" s="24">
        <v>0</v>
      </c>
      <c r="E1452" s="24">
        <v>0</v>
      </c>
      <c r="F1452" s="24">
        <v>0</v>
      </c>
      <c r="G1452" s="24">
        <v>0</v>
      </c>
      <c r="H1452" s="24">
        <v>64.92</v>
      </c>
    </row>
    <row r="1453" spans="1:8">
      <c r="A1453" t="str">
        <f t="shared" si="22"/>
        <v>CE1451</v>
      </c>
      <c r="B1453" t="s">
        <v>1604</v>
      </c>
      <c r="C1453" s="24">
        <v>0</v>
      </c>
      <c r="D1453" s="24">
        <v>0</v>
      </c>
      <c r="E1453" s="24">
        <v>0</v>
      </c>
      <c r="F1453" s="24">
        <v>0</v>
      </c>
      <c r="G1453" s="24">
        <v>0</v>
      </c>
      <c r="H1453" s="24">
        <v>81.599999999999994</v>
      </c>
    </row>
    <row r="1454" spans="1:8">
      <c r="A1454" t="str">
        <f t="shared" si="22"/>
        <v>CE1452</v>
      </c>
      <c r="B1454" t="s">
        <v>1605</v>
      </c>
      <c r="C1454" s="24">
        <v>0</v>
      </c>
      <c r="D1454" s="24">
        <v>0</v>
      </c>
      <c r="E1454" s="24">
        <v>0</v>
      </c>
      <c r="F1454" s="24">
        <v>0</v>
      </c>
      <c r="G1454" s="24">
        <v>0</v>
      </c>
      <c r="H1454" s="24">
        <v>150.74</v>
      </c>
    </row>
    <row r="1455" spans="1:8">
      <c r="A1455" t="str">
        <f t="shared" si="22"/>
        <v>CE1453</v>
      </c>
      <c r="B1455" t="s">
        <v>1606</v>
      </c>
      <c r="C1455" s="24">
        <v>0</v>
      </c>
      <c r="D1455" s="24">
        <v>0</v>
      </c>
      <c r="E1455" s="24">
        <v>0</v>
      </c>
      <c r="F1455" s="24">
        <v>0</v>
      </c>
      <c r="G1455" s="24">
        <v>0</v>
      </c>
    </row>
    <row r="1456" spans="1:8">
      <c r="A1456" t="str">
        <f t="shared" si="22"/>
        <v>CE1454</v>
      </c>
      <c r="B1456" t="s">
        <v>1607</v>
      </c>
      <c r="C1456" s="24">
        <v>0</v>
      </c>
      <c r="D1456" s="24">
        <v>0</v>
      </c>
      <c r="E1456" s="24">
        <v>0</v>
      </c>
      <c r="F1456" s="24">
        <v>0</v>
      </c>
      <c r="G1456" s="24">
        <v>0</v>
      </c>
      <c r="H1456" s="24">
        <v>21.3</v>
      </c>
    </row>
    <row r="1457" spans="1:8">
      <c r="A1457" t="str">
        <f t="shared" si="22"/>
        <v>CE1455</v>
      </c>
      <c r="B1457" t="s">
        <v>1608</v>
      </c>
      <c r="C1457" s="24">
        <v>0</v>
      </c>
      <c r="D1457" s="24">
        <v>0</v>
      </c>
      <c r="E1457" s="24">
        <v>0</v>
      </c>
      <c r="F1457" s="24">
        <v>0</v>
      </c>
      <c r="G1457" s="24">
        <v>0</v>
      </c>
      <c r="H1457" s="24">
        <v>27.1</v>
      </c>
    </row>
    <row r="1458" spans="1:8">
      <c r="A1458" t="str">
        <f t="shared" si="22"/>
        <v>CE1456</v>
      </c>
      <c r="B1458" t="s">
        <v>1609</v>
      </c>
      <c r="C1458" s="24">
        <v>0</v>
      </c>
      <c r="D1458" s="24">
        <v>0</v>
      </c>
      <c r="E1458" s="24">
        <v>0</v>
      </c>
      <c r="F1458" s="24">
        <v>0</v>
      </c>
      <c r="G1458" s="24">
        <v>0</v>
      </c>
      <c r="H1458" s="24">
        <v>32.04</v>
      </c>
    </row>
    <row r="1459" spans="1:8">
      <c r="A1459" t="str">
        <f t="shared" si="22"/>
        <v>CE1457</v>
      </c>
      <c r="B1459" t="s">
        <v>1610</v>
      </c>
      <c r="C1459" s="24">
        <v>0</v>
      </c>
      <c r="D1459" s="24">
        <v>0</v>
      </c>
      <c r="E1459" s="24">
        <v>0</v>
      </c>
      <c r="F1459" s="24">
        <v>0</v>
      </c>
      <c r="G1459" s="24">
        <v>0</v>
      </c>
      <c r="H1459" s="24">
        <v>42.9</v>
      </c>
    </row>
    <row r="1460" spans="1:8">
      <c r="A1460" t="str">
        <f t="shared" si="22"/>
        <v>CE1458</v>
      </c>
      <c r="B1460" t="s">
        <v>1611</v>
      </c>
      <c r="C1460" s="24">
        <v>0</v>
      </c>
      <c r="D1460" s="24">
        <v>0</v>
      </c>
      <c r="E1460" s="24">
        <v>0</v>
      </c>
      <c r="F1460" s="24">
        <v>0</v>
      </c>
      <c r="G1460" s="24">
        <v>0</v>
      </c>
      <c r="H1460" s="24">
        <v>49.23</v>
      </c>
    </row>
    <row r="1461" spans="1:8">
      <c r="A1461" t="str">
        <f t="shared" si="22"/>
        <v>CE1459</v>
      </c>
      <c r="B1461" t="s">
        <v>1612</v>
      </c>
      <c r="C1461" s="24">
        <v>0</v>
      </c>
      <c r="D1461" s="24">
        <v>0</v>
      </c>
      <c r="E1461" s="24">
        <v>0</v>
      </c>
      <c r="F1461" s="24">
        <v>0</v>
      </c>
      <c r="G1461" s="24">
        <v>0</v>
      </c>
      <c r="H1461" s="24">
        <v>64.180000000000007</v>
      </c>
    </row>
    <row r="1462" spans="1:8">
      <c r="A1462" t="str">
        <f t="shared" si="22"/>
        <v>CE1460</v>
      </c>
      <c r="B1462" t="s">
        <v>1613</v>
      </c>
      <c r="C1462" s="24">
        <v>0</v>
      </c>
      <c r="D1462" s="24">
        <v>0</v>
      </c>
      <c r="E1462" s="24">
        <v>0</v>
      </c>
      <c r="F1462" s="24">
        <v>0</v>
      </c>
      <c r="G1462" s="24">
        <v>0</v>
      </c>
      <c r="H1462" s="24">
        <v>81.599999999999994</v>
      </c>
    </row>
    <row r="1463" spans="1:8">
      <c r="A1463" t="str">
        <f t="shared" si="22"/>
        <v>CE1461</v>
      </c>
      <c r="B1463" t="s">
        <v>1614</v>
      </c>
      <c r="C1463" s="24">
        <v>0</v>
      </c>
      <c r="D1463" s="24">
        <v>0</v>
      </c>
      <c r="E1463" s="24">
        <v>0</v>
      </c>
      <c r="F1463" s="24">
        <v>0</v>
      </c>
      <c r="G1463" s="24">
        <v>0</v>
      </c>
      <c r="H1463" s="24">
        <v>150.15</v>
      </c>
    </row>
    <row r="1464" spans="1:8">
      <c r="A1464" t="str">
        <f t="shared" si="22"/>
        <v>CE1462</v>
      </c>
      <c r="B1464" t="s">
        <v>1615</v>
      </c>
      <c r="C1464" s="24">
        <v>0</v>
      </c>
      <c r="D1464" s="24">
        <v>0</v>
      </c>
      <c r="E1464" s="24">
        <v>0</v>
      </c>
      <c r="F1464" s="24">
        <v>0</v>
      </c>
      <c r="G1464" s="24">
        <v>0</v>
      </c>
      <c r="H1464" s="24">
        <v>33.97</v>
      </c>
    </row>
    <row r="1465" spans="1:8">
      <c r="A1465" t="str">
        <f t="shared" si="22"/>
        <v>CE1463</v>
      </c>
      <c r="B1465" t="s">
        <v>1616</v>
      </c>
      <c r="C1465" s="24">
        <v>0</v>
      </c>
      <c r="D1465" s="24">
        <v>0</v>
      </c>
      <c r="E1465" s="24">
        <v>0</v>
      </c>
      <c r="F1465" s="24">
        <v>0</v>
      </c>
      <c r="G1465" s="24">
        <v>0</v>
      </c>
      <c r="H1465" s="24">
        <v>36.36</v>
      </c>
    </row>
    <row r="1466" spans="1:8">
      <c r="A1466" t="str">
        <f t="shared" si="22"/>
        <v>CE1464</v>
      </c>
      <c r="B1466" t="s">
        <v>1617</v>
      </c>
      <c r="C1466" s="24">
        <v>0</v>
      </c>
      <c r="D1466" s="24">
        <v>0</v>
      </c>
      <c r="E1466" s="24">
        <v>0</v>
      </c>
      <c r="F1466" s="24">
        <v>0</v>
      </c>
      <c r="G1466" s="24">
        <v>0</v>
      </c>
      <c r="H1466" s="24">
        <v>41.13</v>
      </c>
    </row>
    <row r="1467" spans="1:8">
      <c r="A1467" t="str">
        <f t="shared" si="22"/>
        <v>CE1465</v>
      </c>
      <c r="B1467" t="s">
        <v>1618</v>
      </c>
      <c r="C1467" s="24">
        <v>0</v>
      </c>
      <c r="D1467" s="24">
        <v>0</v>
      </c>
      <c r="E1467" s="24">
        <v>0</v>
      </c>
      <c r="F1467" s="24">
        <v>0</v>
      </c>
      <c r="G1467" s="24">
        <v>0</v>
      </c>
      <c r="H1467" s="24">
        <v>44.52</v>
      </c>
    </row>
    <row r="1468" spans="1:8">
      <c r="A1468" t="str">
        <f t="shared" si="22"/>
        <v>CE1466</v>
      </c>
      <c r="B1468" t="s">
        <v>1619</v>
      </c>
      <c r="C1468" s="24">
        <v>0</v>
      </c>
      <c r="D1468" s="24">
        <v>0</v>
      </c>
      <c r="E1468" s="24">
        <v>0</v>
      </c>
      <c r="F1468" s="24">
        <v>0</v>
      </c>
      <c r="G1468" s="24">
        <v>0</v>
      </c>
      <c r="H1468" s="24">
        <v>49.15</v>
      </c>
    </row>
    <row r="1469" spans="1:8">
      <c r="A1469" t="str">
        <f t="shared" si="22"/>
        <v>CE1467</v>
      </c>
      <c r="B1469" t="s">
        <v>1620</v>
      </c>
      <c r="C1469" s="24">
        <v>0</v>
      </c>
      <c r="D1469" s="24">
        <v>0</v>
      </c>
      <c r="E1469" s="24">
        <v>0</v>
      </c>
      <c r="F1469" s="24">
        <v>0</v>
      </c>
      <c r="G1469" s="24">
        <v>0</v>
      </c>
      <c r="H1469" s="24">
        <v>42.21</v>
      </c>
    </row>
    <row r="1470" spans="1:8">
      <c r="A1470" t="str">
        <f t="shared" si="22"/>
        <v>CE1468</v>
      </c>
      <c r="B1470" t="s">
        <v>1621</v>
      </c>
      <c r="C1470" s="24">
        <v>0</v>
      </c>
      <c r="D1470" s="24">
        <v>0</v>
      </c>
      <c r="E1470" s="24">
        <v>0</v>
      </c>
      <c r="F1470" s="24">
        <v>0</v>
      </c>
      <c r="G1470" s="24">
        <v>0</v>
      </c>
      <c r="H1470" s="24">
        <v>44.52</v>
      </c>
    </row>
    <row r="1471" spans="1:8">
      <c r="A1471" t="str">
        <f t="shared" si="22"/>
        <v>CE1469</v>
      </c>
      <c r="B1471" t="s">
        <v>1622</v>
      </c>
      <c r="C1471" s="24">
        <v>0</v>
      </c>
      <c r="D1471" s="24">
        <v>0</v>
      </c>
      <c r="E1471" s="24">
        <v>0</v>
      </c>
      <c r="F1471" s="24">
        <v>0</v>
      </c>
      <c r="G1471" s="24">
        <v>0</v>
      </c>
      <c r="H1471" s="24">
        <v>49.15</v>
      </c>
    </row>
    <row r="1472" spans="1:8">
      <c r="A1472" t="str">
        <f t="shared" si="22"/>
        <v>CE1470</v>
      </c>
      <c r="B1472" t="s">
        <v>1623</v>
      </c>
      <c r="C1472" s="24">
        <v>0</v>
      </c>
      <c r="D1472" s="24">
        <v>0</v>
      </c>
      <c r="E1472" s="24">
        <v>0</v>
      </c>
      <c r="F1472" s="24">
        <v>0</v>
      </c>
      <c r="G1472" s="24">
        <v>0</v>
      </c>
      <c r="H1472" s="24">
        <v>53.78</v>
      </c>
    </row>
    <row r="1473" spans="1:8">
      <c r="A1473" t="str">
        <f t="shared" si="22"/>
        <v>CE1471</v>
      </c>
      <c r="B1473" t="s">
        <v>1624</v>
      </c>
      <c r="C1473" s="24">
        <v>0</v>
      </c>
      <c r="D1473" s="24">
        <v>0</v>
      </c>
      <c r="E1473" s="24">
        <v>0</v>
      </c>
      <c r="F1473" s="24">
        <v>0</v>
      </c>
      <c r="G1473" s="24">
        <v>0</v>
      </c>
      <c r="H1473" s="24">
        <v>58.4</v>
      </c>
    </row>
    <row r="1474" spans="1:8">
      <c r="A1474" t="str">
        <f t="shared" ref="A1474:A1537" si="23">"CE"&amp;TEXT(ROW(B1474)-2,"0000")</f>
        <v>CE1472</v>
      </c>
      <c r="B1474" t="s">
        <v>1625</v>
      </c>
      <c r="C1474" s="24">
        <v>0</v>
      </c>
      <c r="D1474" s="24">
        <v>0</v>
      </c>
      <c r="E1474" s="24">
        <v>0</v>
      </c>
      <c r="F1474" s="24">
        <v>0</v>
      </c>
      <c r="G1474" s="24">
        <v>0</v>
      </c>
      <c r="H1474" s="24">
        <v>6.98</v>
      </c>
    </row>
    <row r="1475" spans="1:8">
      <c r="A1475" t="str">
        <f t="shared" si="23"/>
        <v>CE1473</v>
      </c>
      <c r="B1475" t="s">
        <v>1626</v>
      </c>
      <c r="C1475" s="24">
        <v>0</v>
      </c>
      <c r="D1475" s="24">
        <v>0</v>
      </c>
      <c r="E1475" s="24">
        <v>0</v>
      </c>
      <c r="F1475" s="24">
        <v>0</v>
      </c>
      <c r="G1475" s="24">
        <v>0</v>
      </c>
      <c r="H1475" s="24">
        <v>10.220000000000001</v>
      </c>
    </row>
    <row r="1476" spans="1:8">
      <c r="A1476" t="str">
        <f t="shared" si="23"/>
        <v>CE1474</v>
      </c>
      <c r="B1476" t="s">
        <v>1627</v>
      </c>
      <c r="C1476" s="24">
        <v>0</v>
      </c>
      <c r="D1476" s="24">
        <v>0</v>
      </c>
      <c r="E1476" s="24">
        <v>0</v>
      </c>
      <c r="F1476" s="24">
        <v>0</v>
      </c>
      <c r="G1476" s="24">
        <v>0</v>
      </c>
      <c r="H1476" s="24">
        <v>13.46</v>
      </c>
    </row>
    <row r="1477" spans="1:8">
      <c r="A1477" t="str">
        <f t="shared" si="23"/>
        <v>CE1475</v>
      </c>
      <c r="B1477" t="s">
        <v>1628</v>
      </c>
      <c r="C1477" s="24">
        <v>0</v>
      </c>
      <c r="D1477" s="24">
        <v>0</v>
      </c>
      <c r="E1477" s="24">
        <v>0</v>
      </c>
      <c r="F1477" s="24">
        <v>0</v>
      </c>
      <c r="G1477" s="24">
        <v>0</v>
      </c>
      <c r="H1477" s="24">
        <v>16.7</v>
      </c>
    </row>
    <row r="1478" spans="1:8">
      <c r="A1478" t="str">
        <f t="shared" si="23"/>
        <v>CE1476</v>
      </c>
      <c r="B1478" t="s">
        <v>1629</v>
      </c>
      <c r="C1478" s="24">
        <v>0</v>
      </c>
      <c r="D1478" s="24">
        <v>0</v>
      </c>
      <c r="E1478" s="24">
        <v>0</v>
      </c>
      <c r="F1478" s="24">
        <v>0</v>
      </c>
      <c r="G1478" s="24">
        <v>0</v>
      </c>
      <c r="H1478" s="24">
        <v>19.940000000000001</v>
      </c>
    </row>
    <row r="1479" spans="1:8">
      <c r="A1479" t="str">
        <f t="shared" si="23"/>
        <v>CE1477</v>
      </c>
      <c r="B1479" t="s">
        <v>1630</v>
      </c>
      <c r="C1479" s="24">
        <v>0</v>
      </c>
      <c r="D1479" s="24">
        <v>0</v>
      </c>
      <c r="E1479" s="24">
        <v>0</v>
      </c>
      <c r="F1479" s="24">
        <v>0</v>
      </c>
      <c r="G1479" s="24">
        <v>0</v>
      </c>
      <c r="H1479" s="24">
        <v>9.94</v>
      </c>
    </row>
    <row r="1480" spans="1:8">
      <c r="A1480" t="str">
        <f t="shared" si="23"/>
        <v>CE1478</v>
      </c>
      <c r="B1480" t="s">
        <v>1631</v>
      </c>
      <c r="C1480" s="24">
        <v>0</v>
      </c>
      <c r="D1480" s="24">
        <v>0</v>
      </c>
      <c r="E1480" s="24">
        <v>0</v>
      </c>
      <c r="F1480" s="24">
        <v>0</v>
      </c>
      <c r="G1480" s="24">
        <v>0</v>
      </c>
      <c r="H1480" s="24">
        <v>13.18</v>
      </c>
    </row>
    <row r="1481" spans="1:8">
      <c r="A1481" t="str">
        <f t="shared" si="23"/>
        <v>CE1479</v>
      </c>
      <c r="B1481" t="s">
        <v>1632</v>
      </c>
      <c r="C1481" s="24">
        <v>0</v>
      </c>
      <c r="D1481" s="24">
        <v>0</v>
      </c>
      <c r="E1481" s="24">
        <v>0</v>
      </c>
      <c r="F1481" s="24">
        <v>0</v>
      </c>
      <c r="G1481" s="24">
        <v>0</v>
      </c>
      <c r="H1481" s="24">
        <v>16.420000000000002</v>
      </c>
    </row>
    <row r="1482" spans="1:8">
      <c r="A1482" t="str">
        <f t="shared" si="23"/>
        <v>CE1480</v>
      </c>
      <c r="B1482" t="s">
        <v>1633</v>
      </c>
      <c r="C1482" s="24">
        <v>0</v>
      </c>
      <c r="D1482" s="24">
        <v>0</v>
      </c>
      <c r="E1482" s="24">
        <v>0</v>
      </c>
      <c r="F1482" s="24">
        <v>0</v>
      </c>
      <c r="G1482" s="24">
        <v>0</v>
      </c>
      <c r="H1482" s="24">
        <v>19.66</v>
      </c>
    </row>
    <row r="1483" spans="1:8">
      <c r="A1483" t="str">
        <f t="shared" si="23"/>
        <v>CE1481</v>
      </c>
      <c r="B1483" t="s">
        <v>1634</v>
      </c>
      <c r="C1483" s="24">
        <v>0</v>
      </c>
      <c r="D1483" s="24">
        <v>0</v>
      </c>
      <c r="E1483" s="24">
        <v>0</v>
      </c>
      <c r="F1483" s="24">
        <v>0</v>
      </c>
      <c r="G1483" s="24">
        <v>0</v>
      </c>
      <c r="H1483" s="24">
        <v>22.9</v>
      </c>
    </row>
    <row r="1484" spans="1:8">
      <c r="A1484" t="str">
        <f t="shared" si="23"/>
        <v>CE1482</v>
      </c>
      <c r="B1484" t="s">
        <v>1635</v>
      </c>
      <c r="C1484" s="24">
        <v>0</v>
      </c>
      <c r="D1484" s="24">
        <v>0</v>
      </c>
      <c r="E1484" s="24">
        <v>0</v>
      </c>
      <c r="F1484" s="24">
        <v>0</v>
      </c>
      <c r="G1484" s="24">
        <v>0</v>
      </c>
      <c r="H1484" s="24">
        <v>44.59</v>
      </c>
    </row>
    <row r="1485" spans="1:8">
      <c r="A1485" t="str">
        <f t="shared" si="23"/>
        <v>CE1483</v>
      </c>
      <c r="B1485" t="s">
        <v>1636</v>
      </c>
      <c r="C1485" s="24">
        <v>0</v>
      </c>
      <c r="D1485" s="24">
        <v>0</v>
      </c>
      <c r="E1485" s="24">
        <v>0</v>
      </c>
      <c r="F1485" s="24">
        <v>0</v>
      </c>
      <c r="G1485" s="24">
        <v>0</v>
      </c>
      <c r="H1485" s="24">
        <v>50.38</v>
      </c>
    </row>
    <row r="1486" spans="1:8">
      <c r="A1486" t="str">
        <f t="shared" si="23"/>
        <v>CE1484</v>
      </c>
      <c r="B1486" t="s">
        <v>1571</v>
      </c>
      <c r="C1486" s="24">
        <v>0</v>
      </c>
      <c r="D1486" s="24">
        <v>0</v>
      </c>
      <c r="E1486" s="24">
        <v>0</v>
      </c>
      <c r="F1486" s="24">
        <v>0</v>
      </c>
      <c r="G1486" s="24">
        <v>0</v>
      </c>
      <c r="H1486" s="24">
        <v>10.54</v>
      </c>
    </row>
    <row r="1487" spans="1:8">
      <c r="A1487" t="str">
        <f t="shared" si="23"/>
        <v>CE1485</v>
      </c>
      <c r="B1487" t="s">
        <v>1637</v>
      </c>
      <c r="C1487" s="24">
        <v>0</v>
      </c>
      <c r="D1487" s="24">
        <v>0</v>
      </c>
      <c r="E1487" s="24">
        <v>0</v>
      </c>
      <c r="F1487" s="24">
        <v>0</v>
      </c>
      <c r="G1487" s="24">
        <v>0</v>
      </c>
      <c r="H1487" s="24">
        <v>16.71</v>
      </c>
    </row>
    <row r="1488" spans="1:8">
      <c r="A1488" t="str">
        <f t="shared" si="23"/>
        <v>CE1486</v>
      </c>
      <c r="B1488" t="s">
        <v>1638</v>
      </c>
      <c r="C1488" s="24">
        <v>0</v>
      </c>
      <c r="D1488" s="24">
        <v>0</v>
      </c>
      <c r="E1488" s="24">
        <v>0</v>
      </c>
      <c r="F1488" s="24">
        <v>0</v>
      </c>
      <c r="G1488" s="24">
        <v>0</v>
      </c>
      <c r="H1488" s="24">
        <v>16.71</v>
      </c>
    </row>
    <row r="1489" spans="1:8">
      <c r="A1489" t="str">
        <f t="shared" si="23"/>
        <v>CE1487</v>
      </c>
      <c r="B1489" t="s">
        <v>1639</v>
      </c>
      <c r="C1489" s="24">
        <v>0</v>
      </c>
      <c r="D1489" s="24">
        <v>0</v>
      </c>
      <c r="E1489" s="24">
        <v>0</v>
      </c>
      <c r="F1489" s="24">
        <v>0</v>
      </c>
      <c r="G1489" s="24">
        <v>0</v>
      </c>
      <c r="H1489" s="24">
        <v>10.87</v>
      </c>
    </row>
    <row r="1490" spans="1:8">
      <c r="A1490" t="str">
        <f t="shared" si="23"/>
        <v>CE1488</v>
      </c>
      <c r="B1490" t="s">
        <v>1640</v>
      </c>
      <c r="C1490" s="24">
        <v>0</v>
      </c>
      <c r="D1490" s="24">
        <v>0</v>
      </c>
      <c r="E1490" s="24">
        <v>0</v>
      </c>
      <c r="F1490" s="24">
        <v>0</v>
      </c>
      <c r="G1490" s="24">
        <v>0</v>
      </c>
      <c r="H1490" s="24">
        <v>13.2</v>
      </c>
    </row>
    <row r="1491" spans="1:8">
      <c r="A1491" t="str">
        <f t="shared" si="23"/>
        <v>CE1489</v>
      </c>
      <c r="B1491" t="s">
        <v>1641</v>
      </c>
      <c r="C1491" s="24">
        <v>0</v>
      </c>
      <c r="D1491" s="24">
        <v>0</v>
      </c>
      <c r="E1491" s="24">
        <v>0</v>
      </c>
      <c r="F1491" s="24">
        <v>0</v>
      </c>
      <c r="G1491" s="24">
        <v>0</v>
      </c>
      <c r="H1491" s="24">
        <v>14.81</v>
      </c>
    </row>
    <row r="1492" spans="1:8">
      <c r="A1492" t="str">
        <f t="shared" si="23"/>
        <v>CE1490</v>
      </c>
      <c r="B1492" t="s">
        <v>1642</v>
      </c>
      <c r="C1492" s="24">
        <v>0</v>
      </c>
      <c r="D1492" s="24">
        <v>0</v>
      </c>
      <c r="E1492" s="24">
        <v>0</v>
      </c>
      <c r="F1492" s="24">
        <v>0</v>
      </c>
      <c r="G1492" s="24">
        <v>0</v>
      </c>
      <c r="H1492" s="24">
        <v>16.21</v>
      </c>
    </row>
    <row r="1493" spans="1:8">
      <c r="A1493" t="str">
        <f t="shared" si="23"/>
        <v>CE1491</v>
      </c>
      <c r="B1493" t="s">
        <v>1643</v>
      </c>
      <c r="C1493" s="24">
        <v>0</v>
      </c>
      <c r="D1493" s="24">
        <v>0</v>
      </c>
      <c r="E1493" s="24">
        <v>0</v>
      </c>
      <c r="F1493" s="24">
        <v>0</v>
      </c>
      <c r="G1493" s="24">
        <v>0</v>
      </c>
      <c r="H1493" s="24">
        <v>17.41</v>
      </c>
    </row>
    <row r="1494" spans="1:8">
      <c r="A1494" t="str">
        <f t="shared" si="23"/>
        <v>CE1492</v>
      </c>
      <c r="B1494" t="s">
        <v>1644</v>
      </c>
      <c r="C1494" s="24">
        <v>0</v>
      </c>
      <c r="D1494" s="24">
        <v>0</v>
      </c>
      <c r="E1494" s="24">
        <v>0</v>
      </c>
      <c r="F1494" s="24">
        <v>0</v>
      </c>
      <c r="G1494" s="24">
        <v>0</v>
      </c>
      <c r="H1494" s="24">
        <v>19.22</v>
      </c>
    </row>
    <row r="1495" spans="1:8">
      <c r="A1495" t="str">
        <f t="shared" si="23"/>
        <v>CE1493</v>
      </c>
      <c r="B1495" t="s">
        <v>1645</v>
      </c>
      <c r="C1495" s="24">
        <v>0</v>
      </c>
      <c r="D1495" s="24">
        <v>0</v>
      </c>
      <c r="E1495" s="24">
        <v>0</v>
      </c>
      <c r="F1495" s="24">
        <v>0</v>
      </c>
      <c r="G1495" s="24">
        <v>0</v>
      </c>
      <c r="H1495" s="24">
        <v>27.01</v>
      </c>
    </row>
    <row r="1496" spans="1:8">
      <c r="A1496" t="str">
        <f t="shared" si="23"/>
        <v>CE1494</v>
      </c>
      <c r="B1496" t="s">
        <v>1646</v>
      </c>
      <c r="C1496" s="24">
        <v>0</v>
      </c>
      <c r="D1496" s="24">
        <v>0</v>
      </c>
      <c r="E1496" s="24">
        <v>0</v>
      </c>
      <c r="F1496" s="24">
        <v>0</v>
      </c>
      <c r="G1496" s="24">
        <v>0</v>
      </c>
      <c r="H1496" s="24">
        <v>27.01</v>
      </c>
    </row>
    <row r="1497" spans="1:8">
      <c r="A1497" t="str">
        <f t="shared" si="23"/>
        <v>CE1495</v>
      </c>
      <c r="B1497" t="s">
        <v>1647</v>
      </c>
      <c r="C1497" s="24">
        <v>0</v>
      </c>
      <c r="D1497" s="24">
        <v>0</v>
      </c>
      <c r="E1497" s="24">
        <v>0</v>
      </c>
      <c r="F1497" s="24">
        <v>0</v>
      </c>
      <c r="G1497" s="24">
        <v>0</v>
      </c>
    </row>
    <row r="1498" spans="1:8">
      <c r="A1498" t="str">
        <f t="shared" si="23"/>
        <v>CE1496</v>
      </c>
      <c r="B1498" t="s">
        <v>1648</v>
      </c>
      <c r="C1498" s="24">
        <v>0</v>
      </c>
      <c r="D1498" s="24">
        <v>0</v>
      </c>
      <c r="E1498" s="24">
        <v>0</v>
      </c>
      <c r="F1498" s="24">
        <v>0</v>
      </c>
      <c r="G1498" s="24">
        <v>0</v>
      </c>
      <c r="H1498" s="24">
        <v>9.4700000000000006</v>
      </c>
    </row>
    <row r="1499" spans="1:8">
      <c r="A1499" t="str">
        <f t="shared" si="23"/>
        <v>CE1497</v>
      </c>
      <c r="B1499" t="s">
        <v>1649</v>
      </c>
      <c r="C1499" s="24">
        <v>0</v>
      </c>
      <c r="D1499" s="24">
        <v>0</v>
      </c>
      <c r="E1499" s="24">
        <v>0</v>
      </c>
      <c r="F1499" s="24">
        <v>0</v>
      </c>
      <c r="G1499" s="24">
        <v>0</v>
      </c>
      <c r="H1499" s="24">
        <v>11.24</v>
      </c>
    </row>
    <row r="1500" spans="1:8">
      <c r="A1500" t="str">
        <f t="shared" si="23"/>
        <v>CE1498</v>
      </c>
      <c r="B1500" t="s">
        <v>1650</v>
      </c>
      <c r="C1500" s="24">
        <v>0</v>
      </c>
      <c r="D1500" s="24">
        <v>0</v>
      </c>
      <c r="E1500" s="24">
        <v>0</v>
      </c>
      <c r="F1500" s="24">
        <v>0</v>
      </c>
      <c r="G1500" s="24">
        <v>0</v>
      </c>
      <c r="H1500" s="24">
        <v>13.62</v>
      </c>
    </row>
    <row r="1501" spans="1:8">
      <c r="A1501" t="str">
        <f t="shared" si="23"/>
        <v>CE1499</v>
      </c>
      <c r="B1501" t="s">
        <v>1651</v>
      </c>
      <c r="C1501" s="24">
        <v>0</v>
      </c>
      <c r="D1501" s="24">
        <v>0</v>
      </c>
      <c r="E1501" s="24">
        <v>0</v>
      </c>
      <c r="F1501" s="24">
        <v>0</v>
      </c>
      <c r="G1501" s="24">
        <v>0</v>
      </c>
      <c r="H1501" s="24">
        <v>16.09</v>
      </c>
    </row>
    <row r="1502" spans="1:8">
      <c r="A1502" t="str">
        <f t="shared" si="23"/>
        <v>CE1500</v>
      </c>
      <c r="B1502" t="s">
        <v>1652</v>
      </c>
      <c r="C1502" s="24">
        <v>0</v>
      </c>
      <c r="D1502" s="24">
        <v>0</v>
      </c>
      <c r="E1502" s="24">
        <v>0</v>
      </c>
      <c r="F1502" s="24">
        <v>0</v>
      </c>
      <c r="G1502" s="24">
        <v>0</v>
      </c>
      <c r="H1502" s="24">
        <v>16.239999999999998</v>
      </c>
    </row>
    <row r="1503" spans="1:8">
      <c r="A1503" t="str">
        <f t="shared" si="23"/>
        <v>CE1501</v>
      </c>
      <c r="B1503" t="s">
        <v>1653</v>
      </c>
      <c r="C1503" s="24">
        <v>0</v>
      </c>
      <c r="D1503" s="24">
        <v>0</v>
      </c>
      <c r="E1503" s="24">
        <v>0</v>
      </c>
      <c r="F1503" s="24">
        <v>0</v>
      </c>
      <c r="G1503" s="24">
        <v>0</v>
      </c>
      <c r="H1503" s="24">
        <v>18.07</v>
      </c>
    </row>
    <row r="1504" spans="1:8">
      <c r="A1504" t="str">
        <f t="shared" si="23"/>
        <v>CE1502</v>
      </c>
      <c r="B1504" t="s">
        <v>1654</v>
      </c>
      <c r="C1504" s="24">
        <v>0</v>
      </c>
      <c r="D1504" s="24">
        <v>0</v>
      </c>
      <c r="E1504" s="24">
        <v>0</v>
      </c>
      <c r="F1504" s="24">
        <v>0</v>
      </c>
      <c r="G1504" s="24">
        <v>0</v>
      </c>
      <c r="H1504" s="24">
        <v>19.55</v>
      </c>
    </row>
    <row r="1505" spans="1:8">
      <c r="A1505" t="str">
        <f t="shared" si="23"/>
        <v>CE1503</v>
      </c>
      <c r="B1505" t="s">
        <v>1655</v>
      </c>
      <c r="C1505" s="24">
        <v>0</v>
      </c>
      <c r="D1505" s="24">
        <v>0</v>
      </c>
      <c r="E1505" s="24">
        <v>0</v>
      </c>
      <c r="F1505" s="24">
        <v>0</v>
      </c>
      <c r="G1505" s="24">
        <v>0</v>
      </c>
      <c r="H1505" s="24">
        <v>19.62</v>
      </c>
    </row>
    <row r="1506" spans="1:8">
      <c r="A1506" t="str">
        <f t="shared" si="23"/>
        <v>CE1504</v>
      </c>
      <c r="B1506" t="s">
        <v>1656</v>
      </c>
      <c r="C1506" s="24">
        <v>0</v>
      </c>
      <c r="D1506" s="24">
        <v>0</v>
      </c>
      <c r="E1506" s="24">
        <v>0</v>
      </c>
      <c r="F1506" s="24">
        <v>0</v>
      </c>
      <c r="G1506" s="24">
        <v>0</v>
      </c>
      <c r="H1506" s="24">
        <v>22.06</v>
      </c>
    </row>
    <row r="1507" spans="1:8">
      <c r="A1507" t="str">
        <f t="shared" si="23"/>
        <v>CE1505</v>
      </c>
      <c r="B1507" t="s">
        <v>1657</v>
      </c>
      <c r="C1507" s="24">
        <v>0</v>
      </c>
      <c r="D1507" s="24">
        <v>0</v>
      </c>
      <c r="E1507" s="24">
        <v>0</v>
      </c>
      <c r="F1507" s="24">
        <v>0</v>
      </c>
      <c r="G1507" s="24">
        <v>0</v>
      </c>
      <c r="H1507" s="24">
        <v>23.53</v>
      </c>
    </row>
    <row r="1508" spans="1:8">
      <c r="A1508" t="str">
        <f t="shared" si="23"/>
        <v>CE1506</v>
      </c>
      <c r="B1508" t="s">
        <v>1658</v>
      </c>
      <c r="C1508" s="24">
        <v>0</v>
      </c>
      <c r="D1508" s="24">
        <v>0</v>
      </c>
      <c r="E1508" s="24">
        <v>0</v>
      </c>
      <c r="F1508" s="24">
        <v>0</v>
      </c>
      <c r="G1508" s="24">
        <v>0</v>
      </c>
      <c r="H1508" s="24">
        <v>27.08</v>
      </c>
    </row>
    <row r="1509" spans="1:8">
      <c r="A1509" t="str">
        <f t="shared" si="23"/>
        <v>CE1507</v>
      </c>
      <c r="B1509" t="s">
        <v>1659</v>
      </c>
      <c r="C1509" s="24">
        <v>0</v>
      </c>
      <c r="D1509" s="24">
        <v>0</v>
      </c>
      <c r="E1509" s="24">
        <v>0</v>
      </c>
      <c r="F1509" s="24">
        <v>0</v>
      </c>
      <c r="G1509" s="24">
        <v>0</v>
      </c>
      <c r="H1509" s="24">
        <v>29.51</v>
      </c>
    </row>
    <row r="1510" spans="1:8">
      <c r="A1510" t="str">
        <f t="shared" si="23"/>
        <v>CE1508</v>
      </c>
      <c r="B1510" t="s">
        <v>1660</v>
      </c>
      <c r="C1510" s="24">
        <v>0</v>
      </c>
      <c r="D1510" s="24">
        <v>0</v>
      </c>
      <c r="E1510" s="24">
        <v>0</v>
      </c>
      <c r="F1510" s="24">
        <v>0</v>
      </c>
      <c r="G1510" s="24">
        <v>0</v>
      </c>
      <c r="H1510" s="24">
        <v>30.74</v>
      </c>
    </row>
    <row r="1511" spans="1:8">
      <c r="A1511" t="str">
        <f t="shared" si="23"/>
        <v>CE1509</v>
      </c>
      <c r="B1511" t="s">
        <v>1661</v>
      </c>
      <c r="C1511" s="24">
        <v>0</v>
      </c>
      <c r="D1511" s="24">
        <v>0</v>
      </c>
      <c r="E1511" s="24">
        <v>0</v>
      </c>
      <c r="F1511" s="24">
        <v>0</v>
      </c>
      <c r="G1511" s="24">
        <v>0</v>
      </c>
      <c r="H1511" s="24">
        <v>34.409999999999997</v>
      </c>
    </row>
    <row r="1512" spans="1:8">
      <c r="A1512" t="str">
        <f t="shared" si="23"/>
        <v>CE1510</v>
      </c>
      <c r="B1512" t="s">
        <v>1662</v>
      </c>
      <c r="C1512" s="24">
        <v>0</v>
      </c>
      <c r="D1512" s="24">
        <v>0</v>
      </c>
      <c r="E1512" s="24">
        <v>0</v>
      </c>
      <c r="F1512" s="24">
        <v>0</v>
      </c>
      <c r="G1512" s="24">
        <v>0</v>
      </c>
      <c r="H1512" s="24">
        <v>46.19</v>
      </c>
    </row>
    <row r="1513" spans="1:8">
      <c r="A1513" t="str">
        <f t="shared" si="23"/>
        <v>CE1511</v>
      </c>
      <c r="B1513" t="s">
        <v>1663</v>
      </c>
      <c r="C1513" s="24">
        <v>0</v>
      </c>
      <c r="D1513" s="24">
        <v>0</v>
      </c>
      <c r="E1513" s="24">
        <v>0</v>
      </c>
      <c r="F1513" s="24">
        <v>0</v>
      </c>
      <c r="G1513" s="24">
        <v>0</v>
      </c>
      <c r="H1513" s="24">
        <v>53.1</v>
      </c>
    </row>
    <row r="1514" spans="1:8">
      <c r="A1514" t="str">
        <f t="shared" si="23"/>
        <v>CE1512</v>
      </c>
      <c r="B1514" t="s">
        <v>1664</v>
      </c>
      <c r="C1514" s="24">
        <v>0</v>
      </c>
      <c r="D1514" s="24">
        <v>0</v>
      </c>
      <c r="E1514" s="24">
        <v>0</v>
      </c>
      <c r="F1514" s="24">
        <v>0</v>
      </c>
      <c r="G1514" s="24">
        <v>0</v>
      </c>
      <c r="H1514" s="24">
        <v>58.26</v>
      </c>
    </row>
    <row r="1515" spans="1:8">
      <c r="A1515" t="str">
        <f t="shared" si="23"/>
        <v>CE1513</v>
      </c>
      <c r="B1515" t="s">
        <v>1665</v>
      </c>
      <c r="C1515" s="24">
        <v>0</v>
      </c>
      <c r="D1515" s="24">
        <v>0</v>
      </c>
      <c r="E1515" s="24">
        <v>0</v>
      </c>
      <c r="F1515" s="24">
        <v>0</v>
      </c>
      <c r="G1515" s="24">
        <v>0</v>
      </c>
      <c r="H1515" s="24">
        <v>65.25</v>
      </c>
    </row>
    <row r="1516" spans="1:8">
      <c r="A1516" t="str">
        <f t="shared" si="23"/>
        <v>CE1514</v>
      </c>
      <c r="B1516" t="s">
        <v>1666</v>
      </c>
      <c r="C1516" s="24">
        <v>0</v>
      </c>
      <c r="D1516" s="24">
        <v>0</v>
      </c>
      <c r="E1516" s="24">
        <v>0</v>
      </c>
      <c r="F1516" s="24">
        <v>0</v>
      </c>
      <c r="G1516" s="24">
        <v>0</v>
      </c>
      <c r="H1516" s="24">
        <v>70.09</v>
      </c>
    </row>
    <row r="1517" spans="1:8">
      <c r="A1517" t="str">
        <f t="shared" si="23"/>
        <v>CE1515</v>
      </c>
      <c r="B1517" t="s">
        <v>1667</v>
      </c>
      <c r="C1517" s="24">
        <v>0</v>
      </c>
      <c r="D1517" s="24">
        <v>0</v>
      </c>
      <c r="E1517" s="24">
        <v>0</v>
      </c>
      <c r="F1517" s="24">
        <v>0</v>
      </c>
      <c r="G1517" s="24">
        <v>0</v>
      </c>
      <c r="H1517" s="24">
        <v>76.86</v>
      </c>
    </row>
    <row r="1518" spans="1:8">
      <c r="A1518" t="str">
        <f t="shared" si="23"/>
        <v>CE1516</v>
      </c>
      <c r="B1518" t="s">
        <v>1668</v>
      </c>
      <c r="C1518" s="24">
        <v>0</v>
      </c>
      <c r="D1518" s="24">
        <v>0</v>
      </c>
      <c r="E1518" s="24">
        <v>0</v>
      </c>
      <c r="F1518" s="24">
        <v>0</v>
      </c>
      <c r="G1518" s="24">
        <v>0</v>
      </c>
      <c r="H1518" s="24">
        <v>83.61</v>
      </c>
    </row>
    <row r="1519" spans="1:8">
      <c r="A1519" t="str">
        <f t="shared" si="23"/>
        <v>CE1517</v>
      </c>
      <c r="B1519" t="s">
        <v>1669</v>
      </c>
      <c r="C1519" s="24">
        <v>0</v>
      </c>
      <c r="D1519" s="24">
        <v>0</v>
      </c>
      <c r="E1519" s="24">
        <v>0</v>
      </c>
      <c r="F1519" s="24">
        <v>0</v>
      </c>
      <c r="G1519" s="24">
        <v>0</v>
      </c>
      <c r="H1519" s="24">
        <v>91.17</v>
      </c>
    </row>
    <row r="1520" spans="1:8">
      <c r="A1520" t="str">
        <f t="shared" si="23"/>
        <v>CE1518</v>
      </c>
      <c r="B1520" t="s">
        <v>1670</v>
      </c>
      <c r="C1520" s="24">
        <v>0</v>
      </c>
      <c r="D1520" s="24">
        <v>0</v>
      </c>
      <c r="E1520" s="24">
        <v>0</v>
      </c>
      <c r="F1520" s="24">
        <v>0</v>
      </c>
      <c r="G1520" s="24">
        <v>0</v>
      </c>
      <c r="H1520" s="24">
        <v>97.96</v>
      </c>
    </row>
    <row r="1521" spans="1:8">
      <c r="A1521" t="str">
        <f t="shared" si="23"/>
        <v>CE1519</v>
      </c>
      <c r="B1521" t="s">
        <v>1671</v>
      </c>
      <c r="C1521" s="24">
        <v>0</v>
      </c>
      <c r="D1521" s="24">
        <v>0</v>
      </c>
      <c r="E1521" s="24">
        <v>0</v>
      </c>
      <c r="F1521" s="24">
        <v>0</v>
      </c>
      <c r="G1521" s="24">
        <v>0</v>
      </c>
      <c r="H1521" s="24">
        <v>103.02</v>
      </c>
    </row>
    <row r="1522" spans="1:8">
      <c r="A1522" t="str">
        <f t="shared" si="23"/>
        <v>CE1520</v>
      </c>
      <c r="B1522" t="s">
        <v>1672</v>
      </c>
      <c r="C1522" s="24">
        <v>0</v>
      </c>
      <c r="D1522" s="24">
        <v>0</v>
      </c>
      <c r="E1522" s="24">
        <v>0</v>
      </c>
      <c r="F1522" s="24">
        <v>0</v>
      </c>
      <c r="G1522" s="24">
        <v>0</v>
      </c>
      <c r="H1522" s="24">
        <v>107.03</v>
      </c>
    </row>
    <row r="1523" spans="1:8">
      <c r="A1523" t="str">
        <f t="shared" si="23"/>
        <v>CE1521</v>
      </c>
      <c r="B1523" t="s">
        <v>1673</v>
      </c>
      <c r="C1523" s="24">
        <v>0</v>
      </c>
      <c r="D1523" s="24">
        <v>0</v>
      </c>
      <c r="E1523" s="24">
        <v>0</v>
      </c>
      <c r="F1523" s="24">
        <v>0</v>
      </c>
      <c r="G1523" s="24">
        <v>0</v>
      </c>
      <c r="H1523" s="24">
        <v>113.63</v>
      </c>
    </row>
    <row r="1524" spans="1:8">
      <c r="A1524" t="str">
        <f t="shared" si="23"/>
        <v>CE1522</v>
      </c>
      <c r="B1524" t="s">
        <v>1674</v>
      </c>
      <c r="C1524" s="24">
        <v>0</v>
      </c>
      <c r="D1524" s="24">
        <v>0</v>
      </c>
      <c r="E1524" s="24">
        <v>0</v>
      </c>
      <c r="F1524" s="24">
        <v>0</v>
      </c>
      <c r="G1524" s="24">
        <v>0</v>
      </c>
      <c r="H1524" s="24">
        <v>120.93</v>
      </c>
    </row>
    <row r="1525" spans="1:8">
      <c r="A1525" t="str">
        <f t="shared" si="23"/>
        <v>CE1523</v>
      </c>
      <c r="B1525" t="s">
        <v>1675</v>
      </c>
      <c r="C1525" s="24">
        <v>0</v>
      </c>
      <c r="D1525" s="24">
        <v>0</v>
      </c>
      <c r="E1525" s="24">
        <v>0</v>
      </c>
      <c r="F1525" s="24">
        <v>0</v>
      </c>
      <c r="G1525" s="24">
        <v>0</v>
      </c>
      <c r="H1525" s="24">
        <v>131.75</v>
      </c>
    </row>
    <row r="1526" spans="1:8">
      <c r="A1526" t="str">
        <f t="shared" si="23"/>
        <v>CE1524</v>
      </c>
      <c r="B1526" t="s">
        <v>1676</v>
      </c>
      <c r="C1526" s="24">
        <v>0</v>
      </c>
      <c r="D1526" s="24">
        <v>0</v>
      </c>
      <c r="E1526" s="24">
        <v>0</v>
      </c>
      <c r="F1526" s="24">
        <v>0</v>
      </c>
      <c r="G1526" s="24">
        <v>0</v>
      </c>
      <c r="H1526" s="24">
        <v>138.33000000000001</v>
      </c>
    </row>
    <row r="1527" spans="1:8">
      <c r="A1527" t="str">
        <f t="shared" si="23"/>
        <v>CE1525</v>
      </c>
      <c r="B1527" t="s">
        <v>1677</v>
      </c>
      <c r="C1527" s="24">
        <v>0</v>
      </c>
      <c r="D1527" s="24">
        <v>0</v>
      </c>
      <c r="E1527" s="24">
        <v>0</v>
      </c>
      <c r="F1527" s="24">
        <v>0</v>
      </c>
      <c r="G1527" s="24">
        <v>0</v>
      </c>
      <c r="H1527" s="24">
        <v>146.56</v>
      </c>
    </row>
    <row r="1528" spans="1:8">
      <c r="A1528" t="str">
        <f t="shared" si="23"/>
        <v>CE1526</v>
      </c>
      <c r="B1528" t="s">
        <v>1678</v>
      </c>
      <c r="C1528" s="24">
        <v>0</v>
      </c>
      <c r="D1528" s="24">
        <v>0</v>
      </c>
      <c r="E1528" s="24">
        <v>0</v>
      </c>
      <c r="F1528" s="24">
        <v>0</v>
      </c>
      <c r="G1528" s="24">
        <v>0</v>
      </c>
      <c r="H1528" s="24">
        <v>154.80000000000001</v>
      </c>
    </row>
    <row r="1529" spans="1:8">
      <c r="A1529" t="str">
        <f t="shared" si="23"/>
        <v>CE1527</v>
      </c>
      <c r="B1529" t="s">
        <v>1679</v>
      </c>
      <c r="C1529" s="24">
        <v>0</v>
      </c>
      <c r="D1529" s="24">
        <v>0</v>
      </c>
      <c r="E1529" s="24">
        <v>0</v>
      </c>
      <c r="F1529" s="24">
        <v>0</v>
      </c>
      <c r="G1529" s="24">
        <v>0</v>
      </c>
      <c r="H1529" s="24">
        <v>163.04</v>
      </c>
    </row>
    <row r="1530" spans="1:8">
      <c r="A1530" t="str">
        <f t="shared" si="23"/>
        <v>CE1528</v>
      </c>
      <c r="B1530" t="s">
        <v>1680</v>
      </c>
      <c r="C1530" s="24">
        <v>0</v>
      </c>
      <c r="D1530" s="24">
        <v>0</v>
      </c>
      <c r="E1530" s="24">
        <v>0</v>
      </c>
      <c r="F1530" s="24">
        <v>0</v>
      </c>
      <c r="G1530" s="24">
        <v>0</v>
      </c>
      <c r="H1530" s="24">
        <v>171.28</v>
      </c>
    </row>
    <row r="1531" spans="1:8">
      <c r="A1531" t="str">
        <f t="shared" si="23"/>
        <v>CE1529</v>
      </c>
      <c r="B1531" t="s">
        <v>1681</v>
      </c>
      <c r="C1531" s="24">
        <v>0</v>
      </c>
      <c r="D1531" s="24">
        <v>0</v>
      </c>
      <c r="E1531" s="24">
        <v>0</v>
      </c>
      <c r="F1531" s="24">
        <v>0</v>
      </c>
      <c r="G1531" s="24">
        <v>0</v>
      </c>
    </row>
    <row r="1532" spans="1:8">
      <c r="A1532" t="str">
        <f t="shared" si="23"/>
        <v>CE1530</v>
      </c>
      <c r="B1532" t="s">
        <v>1682</v>
      </c>
      <c r="C1532" s="24">
        <v>0</v>
      </c>
      <c r="D1532" s="24">
        <v>0</v>
      </c>
      <c r="E1532" s="24">
        <v>0</v>
      </c>
      <c r="F1532" s="24">
        <v>0</v>
      </c>
      <c r="G1532" s="24">
        <v>0</v>
      </c>
      <c r="H1532" s="24">
        <v>9.4700000000000006</v>
      </c>
    </row>
    <row r="1533" spans="1:8">
      <c r="A1533" t="str">
        <f t="shared" si="23"/>
        <v>CE1531</v>
      </c>
      <c r="B1533" t="s">
        <v>1683</v>
      </c>
      <c r="C1533" s="24">
        <v>0</v>
      </c>
      <c r="D1533" s="24">
        <v>0</v>
      </c>
      <c r="E1533" s="24">
        <v>0</v>
      </c>
      <c r="F1533" s="24">
        <v>0</v>
      </c>
      <c r="G1533" s="24">
        <v>0</v>
      </c>
      <c r="H1533" s="24">
        <v>11.24</v>
      </c>
    </row>
    <row r="1534" spans="1:8">
      <c r="A1534" t="str">
        <f t="shared" si="23"/>
        <v>CE1532</v>
      </c>
      <c r="B1534" t="s">
        <v>1684</v>
      </c>
      <c r="C1534" s="24">
        <v>0</v>
      </c>
      <c r="D1534" s="24">
        <v>0</v>
      </c>
      <c r="E1534" s="24">
        <v>0</v>
      </c>
      <c r="F1534" s="24">
        <v>0</v>
      </c>
      <c r="G1534" s="24">
        <v>0</v>
      </c>
      <c r="H1534" s="24">
        <v>13.62</v>
      </c>
    </row>
    <row r="1535" spans="1:8">
      <c r="A1535" t="str">
        <f t="shared" si="23"/>
        <v>CE1533</v>
      </c>
      <c r="B1535" t="s">
        <v>1685</v>
      </c>
      <c r="C1535" s="24">
        <v>0</v>
      </c>
      <c r="D1535" s="24">
        <v>0</v>
      </c>
      <c r="E1535" s="24">
        <v>0</v>
      </c>
      <c r="F1535" s="24">
        <v>0</v>
      </c>
      <c r="G1535" s="24">
        <v>0</v>
      </c>
      <c r="H1535" s="24">
        <v>16.09</v>
      </c>
    </row>
    <row r="1536" spans="1:8">
      <c r="A1536" t="str">
        <f t="shared" si="23"/>
        <v>CE1534</v>
      </c>
      <c r="B1536" t="s">
        <v>1686</v>
      </c>
      <c r="C1536" s="24">
        <v>0</v>
      </c>
      <c r="D1536" s="24">
        <v>0</v>
      </c>
      <c r="E1536" s="24">
        <v>0</v>
      </c>
      <c r="F1536" s="24">
        <v>0</v>
      </c>
      <c r="G1536" s="24">
        <v>0</v>
      </c>
      <c r="H1536" s="24">
        <v>16.239999999999998</v>
      </c>
    </row>
    <row r="1537" spans="1:8">
      <c r="A1537" t="str">
        <f t="shared" si="23"/>
        <v>CE1535</v>
      </c>
      <c r="B1537" t="s">
        <v>1687</v>
      </c>
      <c r="C1537" s="24">
        <v>0</v>
      </c>
      <c r="D1537" s="24">
        <v>0</v>
      </c>
      <c r="E1537" s="24">
        <v>0</v>
      </c>
      <c r="F1537" s="24">
        <v>0</v>
      </c>
      <c r="G1537" s="24">
        <v>0</v>
      </c>
      <c r="H1537" s="24">
        <v>18.07</v>
      </c>
    </row>
    <row r="1538" spans="1:8">
      <c r="A1538" t="str">
        <f t="shared" ref="A1538:A1601" si="24">"CE"&amp;TEXT(ROW(B1538)-2,"0000")</f>
        <v>CE1536</v>
      </c>
      <c r="B1538" t="s">
        <v>1688</v>
      </c>
      <c r="C1538" s="24">
        <v>0</v>
      </c>
      <c r="D1538" s="24">
        <v>0</v>
      </c>
      <c r="E1538" s="24">
        <v>0</v>
      </c>
      <c r="F1538" s="24">
        <v>0</v>
      </c>
      <c r="G1538" s="24">
        <v>0</v>
      </c>
      <c r="H1538" s="24">
        <v>19.55</v>
      </c>
    </row>
    <row r="1539" spans="1:8">
      <c r="A1539" t="str">
        <f t="shared" si="24"/>
        <v>CE1537</v>
      </c>
      <c r="B1539" t="s">
        <v>1689</v>
      </c>
      <c r="C1539" s="24">
        <v>0</v>
      </c>
      <c r="D1539" s="24">
        <v>0</v>
      </c>
      <c r="E1539" s="24">
        <v>0</v>
      </c>
      <c r="F1539" s="24">
        <v>0</v>
      </c>
      <c r="G1539" s="24">
        <v>0</v>
      </c>
      <c r="H1539" s="24">
        <v>19.62</v>
      </c>
    </row>
    <row r="1540" spans="1:8">
      <c r="A1540" t="str">
        <f t="shared" si="24"/>
        <v>CE1538</v>
      </c>
      <c r="B1540" t="s">
        <v>1690</v>
      </c>
      <c r="C1540" s="24">
        <v>0</v>
      </c>
      <c r="D1540" s="24">
        <v>0</v>
      </c>
      <c r="E1540" s="24">
        <v>0</v>
      </c>
      <c r="F1540" s="24">
        <v>0</v>
      </c>
      <c r="G1540" s="24">
        <v>0</v>
      </c>
      <c r="H1540" s="24">
        <v>22.06</v>
      </c>
    </row>
    <row r="1541" spans="1:8">
      <c r="A1541" t="str">
        <f t="shared" si="24"/>
        <v>CE1539</v>
      </c>
      <c r="B1541" t="s">
        <v>1691</v>
      </c>
      <c r="C1541" s="24">
        <v>0</v>
      </c>
      <c r="D1541" s="24">
        <v>0</v>
      </c>
      <c r="E1541" s="24">
        <v>0</v>
      </c>
      <c r="F1541" s="24">
        <v>0</v>
      </c>
      <c r="G1541" s="24">
        <v>0</v>
      </c>
      <c r="H1541" s="24">
        <v>23.53</v>
      </c>
    </row>
    <row r="1542" spans="1:8">
      <c r="A1542" t="str">
        <f t="shared" si="24"/>
        <v>CE1540</v>
      </c>
      <c r="B1542" t="s">
        <v>1692</v>
      </c>
      <c r="C1542" s="24">
        <v>0</v>
      </c>
      <c r="D1542" s="24">
        <v>0</v>
      </c>
      <c r="E1542" s="24">
        <v>0</v>
      </c>
      <c r="F1542" s="24">
        <v>0</v>
      </c>
      <c r="G1542" s="24">
        <v>0</v>
      </c>
      <c r="H1542" s="24">
        <v>27.08</v>
      </c>
    </row>
    <row r="1543" spans="1:8">
      <c r="A1543" t="str">
        <f t="shared" si="24"/>
        <v>CE1541</v>
      </c>
      <c r="B1543" t="s">
        <v>1693</v>
      </c>
      <c r="C1543" s="24">
        <v>0</v>
      </c>
      <c r="D1543" s="24">
        <v>0</v>
      </c>
      <c r="E1543" s="24">
        <v>0</v>
      </c>
      <c r="F1543" s="24">
        <v>0</v>
      </c>
      <c r="G1543" s="24">
        <v>0</v>
      </c>
      <c r="H1543" s="24">
        <v>29.51</v>
      </c>
    </row>
    <row r="1544" spans="1:8">
      <c r="A1544" t="str">
        <f t="shared" si="24"/>
        <v>CE1542</v>
      </c>
      <c r="B1544" t="s">
        <v>1694</v>
      </c>
      <c r="C1544" s="24">
        <v>0</v>
      </c>
      <c r="D1544" s="24">
        <v>0</v>
      </c>
      <c r="E1544" s="24">
        <v>0</v>
      </c>
      <c r="F1544" s="24">
        <v>0</v>
      </c>
      <c r="G1544" s="24">
        <v>0</v>
      </c>
      <c r="H1544" s="24">
        <v>30.74</v>
      </c>
    </row>
    <row r="1545" spans="1:8">
      <c r="A1545" t="str">
        <f t="shared" si="24"/>
        <v>CE1543</v>
      </c>
      <c r="B1545" t="s">
        <v>1695</v>
      </c>
      <c r="C1545" s="24">
        <v>0</v>
      </c>
      <c r="D1545" s="24">
        <v>0</v>
      </c>
      <c r="E1545" s="24">
        <v>0</v>
      </c>
      <c r="F1545" s="24">
        <v>0</v>
      </c>
      <c r="G1545" s="24">
        <v>0</v>
      </c>
      <c r="H1545" s="24">
        <v>34.409999999999997</v>
      </c>
    </row>
    <row r="1546" spans="1:8">
      <c r="A1546" t="str">
        <f t="shared" si="24"/>
        <v>CE1544</v>
      </c>
      <c r="B1546" t="s">
        <v>1696</v>
      </c>
      <c r="C1546" s="24">
        <v>0</v>
      </c>
      <c r="D1546" s="24">
        <v>0</v>
      </c>
      <c r="E1546" s="24">
        <v>0</v>
      </c>
      <c r="F1546" s="24">
        <v>0</v>
      </c>
      <c r="G1546" s="24">
        <v>0</v>
      </c>
      <c r="H1546" s="24">
        <v>46.19</v>
      </c>
    </row>
    <row r="1547" spans="1:8">
      <c r="A1547" t="str">
        <f t="shared" si="24"/>
        <v>CE1545</v>
      </c>
      <c r="B1547" t="s">
        <v>1697</v>
      </c>
      <c r="C1547" s="24">
        <v>0</v>
      </c>
      <c r="D1547" s="24">
        <v>0</v>
      </c>
      <c r="E1547" s="24">
        <v>0</v>
      </c>
      <c r="F1547" s="24">
        <v>0</v>
      </c>
      <c r="G1547" s="24">
        <v>0</v>
      </c>
      <c r="H1547" s="24">
        <v>53.1</v>
      </c>
    </row>
    <row r="1548" spans="1:8">
      <c r="A1548" t="str">
        <f t="shared" si="24"/>
        <v>CE1546</v>
      </c>
      <c r="B1548" t="s">
        <v>1698</v>
      </c>
      <c r="C1548" s="24">
        <v>0</v>
      </c>
      <c r="D1548" s="24">
        <v>0</v>
      </c>
      <c r="E1548" s="24">
        <v>0</v>
      </c>
      <c r="F1548" s="24">
        <v>0</v>
      </c>
      <c r="G1548" s="24">
        <v>0</v>
      </c>
      <c r="H1548" s="24">
        <v>58.26</v>
      </c>
    </row>
    <row r="1549" spans="1:8">
      <c r="A1549" t="str">
        <f t="shared" si="24"/>
        <v>CE1547</v>
      </c>
      <c r="B1549" t="s">
        <v>1699</v>
      </c>
      <c r="C1549" s="24">
        <v>0</v>
      </c>
      <c r="D1549" s="24">
        <v>0</v>
      </c>
      <c r="E1549" s="24">
        <v>0</v>
      </c>
      <c r="F1549" s="24">
        <v>0</v>
      </c>
      <c r="G1549" s="24">
        <v>0</v>
      </c>
      <c r="H1549" s="24">
        <v>65.25</v>
      </c>
    </row>
    <row r="1550" spans="1:8">
      <c r="A1550" t="str">
        <f t="shared" si="24"/>
        <v>CE1548</v>
      </c>
      <c r="B1550" t="s">
        <v>1700</v>
      </c>
      <c r="C1550" s="24">
        <v>0</v>
      </c>
      <c r="D1550" s="24">
        <v>0</v>
      </c>
      <c r="E1550" s="24">
        <v>0</v>
      </c>
      <c r="F1550" s="24">
        <v>0</v>
      </c>
      <c r="G1550" s="24">
        <v>0</v>
      </c>
      <c r="H1550" s="24">
        <v>70.09</v>
      </c>
    </row>
    <row r="1551" spans="1:8">
      <c r="A1551" t="str">
        <f t="shared" si="24"/>
        <v>CE1549</v>
      </c>
      <c r="B1551" t="s">
        <v>1701</v>
      </c>
      <c r="C1551" s="24">
        <v>0</v>
      </c>
      <c r="D1551" s="24">
        <v>0</v>
      </c>
      <c r="E1551" s="24">
        <v>0</v>
      </c>
      <c r="F1551" s="24">
        <v>0</v>
      </c>
      <c r="G1551" s="24">
        <v>0</v>
      </c>
      <c r="H1551" s="24">
        <v>76.86</v>
      </c>
    </row>
    <row r="1552" spans="1:8">
      <c r="A1552" t="str">
        <f t="shared" si="24"/>
        <v>CE1550</v>
      </c>
      <c r="B1552" t="s">
        <v>1702</v>
      </c>
      <c r="C1552" s="24">
        <v>0</v>
      </c>
      <c r="D1552" s="24">
        <v>0</v>
      </c>
      <c r="E1552" s="24">
        <v>0</v>
      </c>
      <c r="F1552" s="24">
        <v>0</v>
      </c>
      <c r="G1552" s="24">
        <v>0</v>
      </c>
      <c r="H1552" s="24">
        <v>83.61</v>
      </c>
    </row>
    <row r="1553" spans="1:8">
      <c r="A1553" t="str">
        <f t="shared" si="24"/>
        <v>CE1551</v>
      </c>
      <c r="B1553" t="s">
        <v>1703</v>
      </c>
      <c r="C1553" s="24">
        <v>0</v>
      </c>
      <c r="D1553" s="24">
        <v>0</v>
      </c>
      <c r="E1553" s="24">
        <v>0</v>
      </c>
      <c r="F1553" s="24">
        <v>0</v>
      </c>
      <c r="G1553" s="24">
        <v>0</v>
      </c>
      <c r="H1553" s="24">
        <v>91.17</v>
      </c>
    </row>
    <row r="1554" spans="1:8">
      <c r="A1554" t="str">
        <f t="shared" si="24"/>
        <v>CE1552</v>
      </c>
      <c r="B1554" t="s">
        <v>1704</v>
      </c>
      <c r="C1554" s="24">
        <v>0</v>
      </c>
      <c r="D1554" s="24">
        <v>0</v>
      </c>
      <c r="E1554" s="24">
        <v>0</v>
      </c>
      <c r="F1554" s="24">
        <v>0</v>
      </c>
      <c r="G1554" s="24">
        <v>0</v>
      </c>
      <c r="H1554" s="24">
        <v>97.96</v>
      </c>
    </row>
    <row r="1555" spans="1:8">
      <c r="A1555" t="str">
        <f t="shared" si="24"/>
        <v>CE1553</v>
      </c>
      <c r="B1555" t="s">
        <v>1705</v>
      </c>
      <c r="C1555" s="24">
        <v>0</v>
      </c>
      <c r="D1555" s="24">
        <v>0</v>
      </c>
      <c r="E1555" s="24">
        <v>0</v>
      </c>
      <c r="F1555" s="24">
        <v>0</v>
      </c>
      <c r="G1555" s="24">
        <v>0</v>
      </c>
      <c r="H1555" s="24">
        <v>103.02</v>
      </c>
    </row>
    <row r="1556" spans="1:8">
      <c r="A1556" t="str">
        <f t="shared" si="24"/>
        <v>CE1554</v>
      </c>
      <c r="B1556" t="s">
        <v>1706</v>
      </c>
      <c r="C1556" s="24">
        <v>0</v>
      </c>
      <c r="D1556" s="24">
        <v>0</v>
      </c>
      <c r="E1556" s="24">
        <v>0</v>
      </c>
      <c r="F1556" s="24">
        <v>0</v>
      </c>
      <c r="G1556" s="24">
        <v>0</v>
      </c>
      <c r="H1556" s="24">
        <v>107.03</v>
      </c>
    </row>
    <row r="1557" spans="1:8">
      <c r="A1557" t="str">
        <f t="shared" si="24"/>
        <v>CE1555</v>
      </c>
      <c r="B1557" t="s">
        <v>1707</v>
      </c>
      <c r="C1557" s="24">
        <v>0</v>
      </c>
      <c r="D1557" s="24">
        <v>0</v>
      </c>
      <c r="E1557" s="24">
        <v>0</v>
      </c>
      <c r="F1557" s="24">
        <v>0</v>
      </c>
      <c r="G1557" s="24">
        <v>0</v>
      </c>
      <c r="H1557" s="24">
        <v>113.63</v>
      </c>
    </row>
    <row r="1558" spans="1:8">
      <c r="A1558" t="str">
        <f t="shared" si="24"/>
        <v>CE1556</v>
      </c>
      <c r="B1558" t="s">
        <v>1708</v>
      </c>
      <c r="C1558" s="24">
        <v>0</v>
      </c>
      <c r="D1558" s="24">
        <v>0</v>
      </c>
      <c r="E1558" s="24">
        <v>0</v>
      </c>
      <c r="F1558" s="24">
        <v>0</v>
      </c>
      <c r="G1558" s="24">
        <v>0</v>
      </c>
      <c r="H1558" s="24">
        <v>120.93</v>
      </c>
    </row>
    <row r="1559" spans="1:8">
      <c r="A1559" t="str">
        <f t="shared" si="24"/>
        <v>CE1557</v>
      </c>
      <c r="B1559" t="s">
        <v>1709</v>
      </c>
      <c r="C1559" s="24">
        <v>0</v>
      </c>
      <c r="D1559" s="24">
        <v>0</v>
      </c>
      <c r="E1559" s="24">
        <v>0</v>
      </c>
      <c r="F1559" s="24">
        <v>0</v>
      </c>
      <c r="G1559" s="24">
        <v>0</v>
      </c>
      <c r="H1559" s="24">
        <v>131.75</v>
      </c>
    </row>
    <row r="1560" spans="1:8">
      <c r="A1560" t="str">
        <f t="shared" si="24"/>
        <v>CE1558</v>
      </c>
      <c r="B1560" t="s">
        <v>1710</v>
      </c>
      <c r="C1560" s="24">
        <v>0</v>
      </c>
      <c r="D1560" s="24">
        <v>0</v>
      </c>
      <c r="E1560" s="24">
        <v>0</v>
      </c>
      <c r="F1560" s="24">
        <v>0</v>
      </c>
      <c r="G1560" s="24">
        <v>0</v>
      </c>
      <c r="H1560" s="24">
        <v>138.33000000000001</v>
      </c>
    </row>
    <row r="1561" spans="1:8">
      <c r="A1561" t="str">
        <f t="shared" si="24"/>
        <v>CE1559</v>
      </c>
      <c r="B1561" t="s">
        <v>1711</v>
      </c>
      <c r="C1561" s="24">
        <v>0</v>
      </c>
      <c r="D1561" s="24">
        <v>0</v>
      </c>
      <c r="E1561" s="24">
        <v>0</v>
      </c>
      <c r="F1561" s="24">
        <v>0</v>
      </c>
      <c r="G1561" s="24">
        <v>0</v>
      </c>
      <c r="H1561" s="24">
        <v>146.56</v>
      </c>
    </row>
    <row r="1562" spans="1:8">
      <c r="A1562" t="str">
        <f t="shared" si="24"/>
        <v>CE1560</v>
      </c>
      <c r="B1562" t="s">
        <v>1712</v>
      </c>
      <c r="C1562" s="24">
        <v>0</v>
      </c>
      <c r="D1562" s="24">
        <v>0</v>
      </c>
      <c r="E1562" s="24">
        <v>0</v>
      </c>
      <c r="F1562" s="24">
        <v>0</v>
      </c>
      <c r="G1562" s="24">
        <v>0</v>
      </c>
      <c r="H1562" s="24">
        <v>154.80000000000001</v>
      </c>
    </row>
    <row r="1563" spans="1:8">
      <c r="A1563" t="str">
        <f t="shared" si="24"/>
        <v>CE1561</v>
      </c>
      <c r="B1563" t="s">
        <v>1713</v>
      </c>
      <c r="C1563" s="24">
        <v>0</v>
      </c>
      <c r="D1563" s="24">
        <v>0</v>
      </c>
      <c r="E1563" s="24">
        <v>0</v>
      </c>
      <c r="F1563" s="24">
        <v>0</v>
      </c>
      <c r="G1563" s="24">
        <v>0</v>
      </c>
      <c r="H1563" s="24">
        <v>163.04</v>
      </c>
    </row>
    <row r="1564" spans="1:8">
      <c r="A1564" t="str">
        <f t="shared" si="24"/>
        <v>CE1562</v>
      </c>
      <c r="B1564" t="s">
        <v>1714</v>
      </c>
      <c r="C1564" s="24">
        <v>0</v>
      </c>
      <c r="D1564" s="24">
        <v>0</v>
      </c>
      <c r="E1564" s="24">
        <v>0</v>
      </c>
      <c r="F1564" s="24">
        <v>0</v>
      </c>
      <c r="G1564" s="24">
        <v>0</v>
      </c>
      <c r="H1564" s="24">
        <v>171.28</v>
      </c>
    </row>
    <row r="1565" spans="1:8">
      <c r="A1565" t="str">
        <f t="shared" si="24"/>
        <v>CE1563</v>
      </c>
      <c r="B1565" t="s">
        <v>1715</v>
      </c>
      <c r="C1565" s="24">
        <v>0</v>
      </c>
      <c r="D1565" s="24">
        <v>0</v>
      </c>
      <c r="E1565" s="24">
        <v>0</v>
      </c>
      <c r="F1565" s="24">
        <v>0</v>
      </c>
      <c r="G1565" s="24">
        <v>0</v>
      </c>
      <c r="H1565" s="24">
        <v>32.01</v>
      </c>
    </row>
    <row r="1566" spans="1:8">
      <c r="A1566" t="str">
        <f t="shared" si="24"/>
        <v>CE1564</v>
      </c>
      <c r="B1566" t="s">
        <v>1716</v>
      </c>
      <c r="C1566" s="24">
        <v>0</v>
      </c>
      <c r="D1566" s="24">
        <v>0</v>
      </c>
      <c r="E1566" s="24">
        <v>0</v>
      </c>
      <c r="F1566" s="24">
        <v>0</v>
      </c>
      <c r="G1566" s="24">
        <v>0</v>
      </c>
      <c r="H1566" s="24">
        <v>35.01</v>
      </c>
    </row>
    <row r="1567" spans="1:8">
      <c r="A1567" t="str">
        <f t="shared" si="24"/>
        <v>CE1565</v>
      </c>
      <c r="B1567" t="s">
        <v>1717</v>
      </c>
      <c r="C1567" s="24">
        <v>0</v>
      </c>
      <c r="D1567" s="24">
        <v>0</v>
      </c>
      <c r="E1567" s="24">
        <v>0</v>
      </c>
      <c r="F1567" s="24">
        <v>0</v>
      </c>
      <c r="G1567" s="24">
        <v>0</v>
      </c>
      <c r="H1567" s="24">
        <v>38.01</v>
      </c>
    </row>
    <row r="1568" spans="1:8">
      <c r="A1568" t="str">
        <f t="shared" si="24"/>
        <v>CE1566</v>
      </c>
      <c r="B1568" t="s">
        <v>1718</v>
      </c>
      <c r="C1568" s="24">
        <v>0</v>
      </c>
      <c r="D1568" s="24">
        <v>0</v>
      </c>
      <c r="E1568" s="24">
        <v>0</v>
      </c>
      <c r="F1568" s="24">
        <v>0</v>
      </c>
      <c r="G1568" s="24">
        <v>0</v>
      </c>
      <c r="H1568" s="24">
        <v>41.01</v>
      </c>
    </row>
    <row r="1569" spans="1:8">
      <c r="A1569" t="str">
        <f t="shared" si="24"/>
        <v>CE1567</v>
      </c>
      <c r="B1569" t="s">
        <v>1719</v>
      </c>
      <c r="C1569" s="24">
        <v>0</v>
      </c>
      <c r="D1569" s="24">
        <v>0</v>
      </c>
      <c r="E1569" s="24">
        <v>0</v>
      </c>
      <c r="F1569" s="24">
        <v>0</v>
      </c>
      <c r="G1569" s="24">
        <v>0</v>
      </c>
      <c r="H1569" s="24">
        <v>44.01</v>
      </c>
    </row>
    <row r="1570" spans="1:8">
      <c r="A1570" t="str">
        <f t="shared" si="24"/>
        <v>CE1568</v>
      </c>
      <c r="B1570" t="s">
        <v>1720</v>
      </c>
      <c r="C1570" s="24">
        <v>0</v>
      </c>
      <c r="D1570" s="24">
        <v>0</v>
      </c>
      <c r="E1570" s="24">
        <v>0</v>
      </c>
      <c r="F1570" s="24">
        <v>0</v>
      </c>
      <c r="G1570" s="24">
        <v>0</v>
      </c>
      <c r="H1570" s="24">
        <v>47.01</v>
      </c>
    </row>
    <row r="1571" spans="1:8">
      <c r="A1571" t="str">
        <f t="shared" si="24"/>
        <v>CE1569</v>
      </c>
      <c r="B1571" t="s">
        <v>1721</v>
      </c>
      <c r="C1571" s="24">
        <v>0</v>
      </c>
      <c r="D1571" s="24">
        <v>0</v>
      </c>
      <c r="E1571" s="24">
        <v>0</v>
      </c>
      <c r="F1571" s="24">
        <v>0</v>
      </c>
      <c r="G1571" s="24">
        <v>0</v>
      </c>
      <c r="H1571" s="24">
        <v>50.41</v>
      </c>
    </row>
    <row r="1572" spans="1:8">
      <c r="A1572" t="str">
        <f t="shared" si="24"/>
        <v>CE1570</v>
      </c>
      <c r="B1572" t="s">
        <v>1722</v>
      </c>
      <c r="C1572" s="24">
        <v>0</v>
      </c>
      <c r="D1572" s="24">
        <v>0</v>
      </c>
      <c r="E1572" s="24">
        <v>0</v>
      </c>
      <c r="F1572" s="24">
        <v>0</v>
      </c>
      <c r="G1572" s="24">
        <v>0</v>
      </c>
      <c r="H1572" s="24">
        <v>50.41</v>
      </c>
    </row>
    <row r="1573" spans="1:8">
      <c r="A1573" t="str">
        <f t="shared" si="24"/>
        <v>CE1571</v>
      </c>
      <c r="B1573" t="s">
        <v>1723</v>
      </c>
      <c r="C1573" s="24">
        <v>0</v>
      </c>
      <c r="D1573" s="24">
        <v>0</v>
      </c>
      <c r="E1573" s="24">
        <v>0</v>
      </c>
      <c r="F1573" s="24">
        <v>0</v>
      </c>
      <c r="G1573" s="24">
        <v>0</v>
      </c>
      <c r="H1573" s="24">
        <v>9.4700000000000006</v>
      </c>
    </row>
    <row r="1574" spans="1:8">
      <c r="A1574" t="str">
        <f t="shared" si="24"/>
        <v>CE1572</v>
      </c>
      <c r="B1574" t="s">
        <v>1724</v>
      </c>
      <c r="C1574" s="24">
        <v>0</v>
      </c>
      <c r="D1574" s="24">
        <v>0</v>
      </c>
      <c r="E1574" s="24">
        <v>0</v>
      </c>
      <c r="F1574" s="24">
        <v>0</v>
      </c>
      <c r="G1574" s="24">
        <v>0</v>
      </c>
      <c r="H1574" s="24">
        <v>11.24</v>
      </c>
    </row>
    <row r="1575" spans="1:8">
      <c r="A1575" t="str">
        <f t="shared" si="24"/>
        <v>CE1573</v>
      </c>
      <c r="B1575" t="s">
        <v>1725</v>
      </c>
      <c r="C1575" s="24">
        <v>0</v>
      </c>
      <c r="D1575" s="24">
        <v>0</v>
      </c>
      <c r="E1575" s="24">
        <v>0</v>
      </c>
      <c r="F1575" s="24">
        <v>0</v>
      </c>
      <c r="G1575" s="24">
        <v>0</v>
      </c>
      <c r="H1575" s="24">
        <v>13.62</v>
      </c>
    </row>
    <row r="1576" spans="1:8">
      <c r="A1576" t="str">
        <f t="shared" si="24"/>
        <v>CE1574</v>
      </c>
      <c r="B1576" t="s">
        <v>1726</v>
      </c>
      <c r="C1576" s="24">
        <v>0</v>
      </c>
      <c r="D1576" s="24">
        <v>0</v>
      </c>
      <c r="E1576" s="24">
        <v>0</v>
      </c>
      <c r="F1576" s="24">
        <v>0</v>
      </c>
      <c r="G1576" s="24">
        <v>0</v>
      </c>
      <c r="H1576" s="24">
        <v>16.09</v>
      </c>
    </row>
    <row r="1577" spans="1:8">
      <c r="A1577" t="str">
        <f t="shared" si="24"/>
        <v>CE1575</v>
      </c>
      <c r="B1577" t="s">
        <v>1727</v>
      </c>
      <c r="C1577" s="24">
        <v>0</v>
      </c>
      <c r="D1577" s="24">
        <v>0</v>
      </c>
      <c r="E1577" s="24">
        <v>0</v>
      </c>
      <c r="F1577" s="24">
        <v>0</v>
      </c>
      <c r="G1577" s="24">
        <v>0</v>
      </c>
      <c r="H1577" s="24">
        <v>16.239999999999998</v>
      </c>
    </row>
    <row r="1578" spans="1:8">
      <c r="A1578" t="str">
        <f t="shared" si="24"/>
        <v>CE1576</v>
      </c>
      <c r="B1578" t="s">
        <v>1728</v>
      </c>
      <c r="C1578" s="24">
        <v>0</v>
      </c>
      <c r="D1578" s="24">
        <v>0</v>
      </c>
      <c r="E1578" s="24">
        <v>0</v>
      </c>
      <c r="F1578" s="24">
        <v>0</v>
      </c>
      <c r="G1578" s="24">
        <v>0</v>
      </c>
      <c r="H1578" s="24">
        <v>18.07</v>
      </c>
    </row>
    <row r="1579" spans="1:8">
      <c r="A1579" t="str">
        <f t="shared" si="24"/>
        <v>CE1577</v>
      </c>
      <c r="B1579" t="s">
        <v>1729</v>
      </c>
      <c r="C1579" s="24">
        <v>0</v>
      </c>
      <c r="D1579" s="24">
        <v>0</v>
      </c>
      <c r="E1579" s="24">
        <v>0</v>
      </c>
      <c r="F1579" s="24">
        <v>0</v>
      </c>
      <c r="G1579" s="24">
        <v>0</v>
      </c>
    </row>
    <row r="1580" spans="1:8">
      <c r="A1580" t="str">
        <f t="shared" si="24"/>
        <v>CE1578</v>
      </c>
      <c r="B1580" t="s">
        <v>1730</v>
      </c>
      <c r="C1580" s="24">
        <v>0</v>
      </c>
      <c r="D1580" s="24">
        <v>0</v>
      </c>
      <c r="E1580" s="24">
        <v>0</v>
      </c>
      <c r="F1580" s="24">
        <v>0</v>
      </c>
      <c r="G1580" s="24">
        <v>0</v>
      </c>
      <c r="H1580" s="24">
        <v>35.03</v>
      </c>
    </row>
    <row r="1581" spans="1:8">
      <c r="A1581" t="str">
        <f t="shared" si="24"/>
        <v>CE1579</v>
      </c>
      <c r="B1581" t="s">
        <v>1731</v>
      </c>
      <c r="C1581" s="24">
        <v>0</v>
      </c>
      <c r="D1581" s="24">
        <v>0</v>
      </c>
      <c r="E1581" s="24">
        <v>0</v>
      </c>
      <c r="F1581" s="24">
        <v>0</v>
      </c>
      <c r="G1581" s="24">
        <v>0</v>
      </c>
      <c r="H1581" s="24">
        <v>37.090000000000003</v>
      </c>
    </row>
    <row r="1582" spans="1:8">
      <c r="A1582" t="str">
        <f t="shared" si="24"/>
        <v>CE1580</v>
      </c>
      <c r="B1582" t="s">
        <v>1732</v>
      </c>
      <c r="C1582" s="24">
        <v>0</v>
      </c>
      <c r="D1582" s="24">
        <v>0</v>
      </c>
      <c r="E1582" s="24">
        <v>0</v>
      </c>
      <c r="F1582" s="24">
        <v>0</v>
      </c>
      <c r="G1582" s="24">
        <v>0</v>
      </c>
      <c r="H1582" s="24">
        <v>38.94</v>
      </c>
    </row>
    <row r="1583" spans="1:8">
      <c r="A1583" t="str">
        <f t="shared" si="24"/>
        <v>CE1581</v>
      </c>
      <c r="B1583" t="s">
        <v>1733</v>
      </c>
      <c r="C1583" s="24">
        <v>0</v>
      </c>
      <c r="D1583" s="24">
        <v>0</v>
      </c>
      <c r="E1583" s="24">
        <v>0</v>
      </c>
      <c r="F1583" s="24">
        <v>0</v>
      </c>
      <c r="G1583" s="24">
        <v>0</v>
      </c>
      <c r="H1583" s="24">
        <v>41.73</v>
      </c>
    </row>
    <row r="1584" spans="1:8">
      <c r="A1584" t="str">
        <f t="shared" si="24"/>
        <v>CE1582</v>
      </c>
      <c r="B1584" t="s">
        <v>1734</v>
      </c>
      <c r="C1584" s="24">
        <v>0</v>
      </c>
      <c r="D1584" s="24">
        <v>0</v>
      </c>
      <c r="E1584" s="24">
        <v>0</v>
      </c>
      <c r="F1584" s="24">
        <v>0</v>
      </c>
      <c r="G1584" s="24">
        <v>0</v>
      </c>
      <c r="H1584" s="24">
        <v>44.04</v>
      </c>
    </row>
    <row r="1585" spans="1:8">
      <c r="A1585" t="str">
        <f t="shared" si="24"/>
        <v>CE1583</v>
      </c>
      <c r="B1585" t="s">
        <v>1735</v>
      </c>
      <c r="C1585" s="24">
        <v>0</v>
      </c>
      <c r="D1585" s="24">
        <v>0</v>
      </c>
      <c r="E1585" s="24">
        <v>0</v>
      </c>
      <c r="F1585" s="24">
        <v>0</v>
      </c>
      <c r="G1585" s="24">
        <v>0</v>
      </c>
      <c r="H1585" s="24">
        <v>41.73</v>
      </c>
    </row>
    <row r="1586" spans="1:8">
      <c r="A1586" t="str">
        <f t="shared" si="24"/>
        <v>CE1584</v>
      </c>
      <c r="B1586" t="s">
        <v>1736</v>
      </c>
      <c r="C1586" s="24">
        <v>0</v>
      </c>
      <c r="D1586" s="24">
        <v>0</v>
      </c>
      <c r="E1586" s="24">
        <v>0</v>
      </c>
      <c r="F1586" s="24">
        <v>0</v>
      </c>
      <c r="G1586" s="24">
        <v>0</v>
      </c>
      <c r="H1586" s="24">
        <v>43.81</v>
      </c>
    </row>
    <row r="1587" spans="1:8">
      <c r="A1587" t="str">
        <f t="shared" si="24"/>
        <v>CE1585</v>
      </c>
      <c r="B1587" t="s">
        <v>1737</v>
      </c>
      <c r="C1587" s="24">
        <v>0</v>
      </c>
      <c r="D1587" s="24">
        <v>0</v>
      </c>
      <c r="E1587" s="24">
        <v>0</v>
      </c>
      <c r="F1587" s="24">
        <v>0</v>
      </c>
      <c r="G1587" s="24">
        <v>0</v>
      </c>
      <c r="H1587" s="24">
        <v>45.9</v>
      </c>
    </row>
    <row r="1588" spans="1:8">
      <c r="A1588" t="str">
        <f t="shared" si="24"/>
        <v>CE1586</v>
      </c>
      <c r="B1588" t="s">
        <v>1738</v>
      </c>
      <c r="C1588" s="24">
        <v>0</v>
      </c>
      <c r="D1588" s="24">
        <v>0</v>
      </c>
      <c r="E1588" s="24">
        <v>0</v>
      </c>
      <c r="F1588" s="24">
        <v>0</v>
      </c>
      <c r="G1588" s="24">
        <v>0</v>
      </c>
      <c r="H1588" s="24">
        <v>47.98</v>
      </c>
    </row>
    <row r="1589" spans="1:8">
      <c r="A1589" t="str">
        <f t="shared" si="24"/>
        <v>CE1587</v>
      </c>
      <c r="B1589" t="s">
        <v>1739</v>
      </c>
      <c r="C1589" s="24">
        <v>0</v>
      </c>
      <c r="D1589" s="24">
        <v>0</v>
      </c>
      <c r="E1589" s="24">
        <v>0</v>
      </c>
      <c r="F1589" s="24">
        <v>0</v>
      </c>
      <c r="G1589" s="24">
        <v>0</v>
      </c>
      <c r="H1589" s="24">
        <v>52.16</v>
      </c>
    </row>
    <row r="1590" spans="1:8">
      <c r="A1590" t="str">
        <f t="shared" si="24"/>
        <v>CE1588</v>
      </c>
      <c r="B1590" t="s">
        <v>1740</v>
      </c>
      <c r="C1590" s="24">
        <v>0</v>
      </c>
      <c r="D1590" s="24">
        <v>0</v>
      </c>
      <c r="E1590" s="24">
        <v>0</v>
      </c>
      <c r="F1590" s="24">
        <v>0</v>
      </c>
      <c r="G1590" s="24">
        <v>0</v>
      </c>
      <c r="H1590" s="24">
        <v>56.33</v>
      </c>
    </row>
    <row r="1591" spans="1:8">
      <c r="A1591" t="str">
        <f t="shared" si="24"/>
        <v>CE1589</v>
      </c>
      <c r="B1591" t="s">
        <v>1741</v>
      </c>
      <c r="C1591" s="24">
        <v>0</v>
      </c>
      <c r="D1591" s="24">
        <v>0</v>
      </c>
      <c r="E1591" s="24">
        <v>0</v>
      </c>
      <c r="F1591" s="24">
        <v>0</v>
      </c>
      <c r="G1591" s="24">
        <v>0</v>
      </c>
      <c r="H1591" s="24">
        <v>60.5</v>
      </c>
    </row>
    <row r="1592" spans="1:8">
      <c r="A1592" t="str">
        <f t="shared" si="24"/>
        <v>CE1590</v>
      </c>
      <c r="B1592" t="s">
        <v>1742</v>
      </c>
      <c r="C1592" s="24">
        <v>0</v>
      </c>
      <c r="D1592" s="24">
        <v>0</v>
      </c>
      <c r="E1592" s="24">
        <v>0</v>
      </c>
      <c r="F1592" s="24">
        <v>0</v>
      </c>
      <c r="G1592" s="24">
        <v>0</v>
      </c>
      <c r="H1592" s="24">
        <v>69.540000000000006</v>
      </c>
    </row>
    <row r="1593" spans="1:8">
      <c r="A1593" t="str">
        <f t="shared" si="24"/>
        <v>CE1591</v>
      </c>
      <c r="B1593" t="s">
        <v>1743</v>
      </c>
      <c r="C1593" s="24">
        <v>0</v>
      </c>
      <c r="D1593" s="24">
        <v>0</v>
      </c>
      <c r="E1593" s="24">
        <v>0</v>
      </c>
      <c r="F1593" s="24">
        <v>0</v>
      </c>
      <c r="G1593" s="24">
        <v>0</v>
      </c>
      <c r="H1593" s="24">
        <v>76.489999999999995</v>
      </c>
    </row>
    <row r="1594" spans="1:8">
      <c r="A1594" t="str">
        <f t="shared" si="24"/>
        <v>CE1592</v>
      </c>
      <c r="B1594" t="s">
        <v>1744</v>
      </c>
      <c r="C1594" s="24">
        <v>0</v>
      </c>
      <c r="D1594" s="24">
        <v>0</v>
      </c>
      <c r="E1594" s="24">
        <v>0</v>
      </c>
      <c r="F1594" s="24">
        <v>0</v>
      </c>
      <c r="G1594" s="24">
        <v>0</v>
      </c>
      <c r="H1594" s="24">
        <v>79.73</v>
      </c>
    </row>
    <row r="1595" spans="1:8">
      <c r="A1595" t="str">
        <f t="shared" si="24"/>
        <v>CE1593</v>
      </c>
      <c r="B1595" t="s">
        <v>1745</v>
      </c>
      <c r="C1595" s="24">
        <v>0</v>
      </c>
      <c r="D1595" s="24">
        <v>0</v>
      </c>
      <c r="E1595" s="24">
        <v>0</v>
      </c>
      <c r="F1595" s="24">
        <v>0</v>
      </c>
      <c r="G1595" s="24">
        <v>0</v>
      </c>
      <c r="H1595" s="24">
        <v>88.08</v>
      </c>
    </row>
    <row r="1596" spans="1:8">
      <c r="A1596" t="str">
        <f t="shared" si="24"/>
        <v>CE1594</v>
      </c>
      <c r="B1596" t="s">
        <v>1746</v>
      </c>
      <c r="C1596" s="24">
        <v>0</v>
      </c>
      <c r="D1596" s="24">
        <v>0</v>
      </c>
      <c r="E1596" s="24">
        <v>0</v>
      </c>
      <c r="F1596" s="24">
        <v>0</v>
      </c>
      <c r="G1596" s="24">
        <v>0</v>
      </c>
      <c r="H1596" s="24">
        <v>93.64</v>
      </c>
    </row>
    <row r="1597" spans="1:8">
      <c r="A1597" t="str">
        <f t="shared" si="24"/>
        <v>CE1595</v>
      </c>
      <c r="B1597" t="s">
        <v>1747</v>
      </c>
      <c r="C1597" s="24">
        <v>0</v>
      </c>
      <c r="D1597" s="24">
        <v>0</v>
      </c>
      <c r="E1597" s="24">
        <v>0</v>
      </c>
      <c r="F1597" s="24">
        <v>0</v>
      </c>
      <c r="G1597" s="24">
        <v>0</v>
      </c>
      <c r="H1597" s="24">
        <v>101.98</v>
      </c>
    </row>
    <row r="1598" spans="1:8">
      <c r="A1598" t="str">
        <f t="shared" si="24"/>
        <v>CE1596</v>
      </c>
      <c r="B1598" t="s">
        <v>1748</v>
      </c>
      <c r="C1598" s="24">
        <v>0</v>
      </c>
      <c r="D1598" s="24">
        <v>0</v>
      </c>
      <c r="E1598" s="24">
        <v>0</v>
      </c>
      <c r="F1598" s="24">
        <v>0</v>
      </c>
      <c r="G1598" s="24">
        <v>0</v>
      </c>
      <c r="H1598" s="24">
        <v>110.32</v>
      </c>
    </row>
    <row r="1599" spans="1:8">
      <c r="A1599" t="str">
        <f t="shared" si="24"/>
        <v>CE1597</v>
      </c>
      <c r="B1599" t="s">
        <v>1749</v>
      </c>
      <c r="C1599" s="24">
        <v>0</v>
      </c>
      <c r="D1599" s="24">
        <v>0</v>
      </c>
      <c r="E1599" s="24">
        <v>0</v>
      </c>
      <c r="F1599" s="24">
        <v>0</v>
      </c>
      <c r="G1599" s="24">
        <v>0</v>
      </c>
      <c r="H1599" s="24">
        <v>117.74</v>
      </c>
    </row>
    <row r="1600" spans="1:8">
      <c r="A1600" t="str">
        <f t="shared" si="24"/>
        <v>CE1598</v>
      </c>
      <c r="B1600" t="s">
        <v>1750</v>
      </c>
      <c r="C1600" s="24">
        <v>0</v>
      </c>
      <c r="D1600" s="24">
        <v>0</v>
      </c>
      <c r="E1600" s="24">
        <v>0</v>
      </c>
      <c r="F1600" s="24">
        <v>0</v>
      </c>
      <c r="G1600" s="24">
        <v>0</v>
      </c>
      <c r="H1600" s="24">
        <v>126.08</v>
      </c>
    </row>
    <row r="1601" spans="1:8">
      <c r="A1601" t="str">
        <f t="shared" si="24"/>
        <v>CE1599</v>
      </c>
      <c r="B1601" t="s">
        <v>1751</v>
      </c>
      <c r="C1601" s="24">
        <v>0</v>
      </c>
      <c r="D1601" s="24">
        <v>0</v>
      </c>
      <c r="E1601" s="24">
        <v>0</v>
      </c>
      <c r="F1601" s="24">
        <v>0</v>
      </c>
      <c r="G1601" s="24">
        <v>0</v>
      </c>
      <c r="H1601" s="24">
        <v>134.43</v>
      </c>
    </row>
    <row r="1602" spans="1:8">
      <c r="A1602" t="str">
        <f t="shared" ref="A1602:A1665" si="25">"CE"&amp;TEXT(ROW(B1602)-2,"0000")</f>
        <v>CE1600</v>
      </c>
      <c r="B1602" t="s">
        <v>1752</v>
      </c>
      <c r="C1602" s="24">
        <v>0</v>
      </c>
      <c r="D1602" s="24">
        <v>0</v>
      </c>
      <c r="E1602" s="24">
        <v>0</v>
      </c>
      <c r="F1602" s="24">
        <v>0</v>
      </c>
      <c r="G1602" s="24">
        <v>0</v>
      </c>
      <c r="H1602" s="24">
        <v>142.77000000000001</v>
      </c>
    </row>
    <row r="1603" spans="1:8">
      <c r="A1603" t="str">
        <f t="shared" si="25"/>
        <v>CE1601</v>
      </c>
      <c r="B1603" t="s">
        <v>1753</v>
      </c>
      <c r="C1603" s="24">
        <v>0</v>
      </c>
      <c r="D1603" s="24">
        <v>0</v>
      </c>
      <c r="E1603" s="24">
        <v>0</v>
      </c>
      <c r="F1603" s="24">
        <v>0</v>
      </c>
      <c r="G1603" s="24">
        <v>0</v>
      </c>
      <c r="H1603" s="24">
        <v>148.33000000000001</v>
      </c>
    </row>
    <row r="1604" spans="1:8">
      <c r="A1604" t="str">
        <f t="shared" si="25"/>
        <v>CE1602</v>
      </c>
      <c r="B1604" t="s">
        <v>1754</v>
      </c>
      <c r="C1604" s="24">
        <v>0</v>
      </c>
      <c r="D1604" s="24">
        <v>0</v>
      </c>
      <c r="E1604" s="24">
        <v>0</v>
      </c>
      <c r="F1604" s="24">
        <v>0</v>
      </c>
      <c r="G1604" s="24">
        <v>0</v>
      </c>
      <c r="H1604" s="24">
        <v>155.75</v>
      </c>
    </row>
    <row r="1605" spans="1:8">
      <c r="A1605" t="str">
        <f t="shared" si="25"/>
        <v>CE1603</v>
      </c>
      <c r="B1605" t="s">
        <v>1755</v>
      </c>
      <c r="C1605" s="24">
        <v>0</v>
      </c>
      <c r="D1605" s="24">
        <v>0</v>
      </c>
      <c r="E1605" s="24">
        <v>0</v>
      </c>
      <c r="F1605" s="24">
        <v>0</v>
      </c>
      <c r="G1605" s="24">
        <v>0</v>
      </c>
      <c r="H1605" s="24">
        <v>163.16</v>
      </c>
    </row>
    <row r="1606" spans="1:8">
      <c r="A1606" t="str">
        <f t="shared" si="25"/>
        <v>CE1604</v>
      </c>
      <c r="B1606" t="s">
        <v>1756</v>
      </c>
      <c r="C1606" s="24">
        <v>0</v>
      </c>
      <c r="D1606" s="24">
        <v>0</v>
      </c>
      <c r="E1606" s="24">
        <v>0</v>
      </c>
      <c r="F1606" s="24">
        <v>0</v>
      </c>
      <c r="G1606" s="24">
        <v>0</v>
      </c>
      <c r="H1606" s="24">
        <v>172.43</v>
      </c>
    </row>
    <row r="1607" spans="1:8">
      <c r="A1607" t="str">
        <f t="shared" si="25"/>
        <v>CE1605</v>
      </c>
      <c r="B1607" t="s">
        <v>1757</v>
      </c>
      <c r="C1607" s="24">
        <v>0</v>
      </c>
      <c r="D1607" s="24">
        <v>0</v>
      </c>
      <c r="E1607" s="24">
        <v>0</v>
      </c>
      <c r="F1607" s="24">
        <v>0</v>
      </c>
      <c r="G1607" s="24">
        <v>0</v>
      </c>
      <c r="H1607" s="24">
        <v>199.83</v>
      </c>
    </row>
    <row r="1608" spans="1:8">
      <c r="A1608" t="str">
        <f t="shared" si="25"/>
        <v>CE1606</v>
      </c>
      <c r="B1608" t="s">
        <v>1758</v>
      </c>
      <c r="C1608" s="24">
        <v>0</v>
      </c>
      <c r="D1608" s="24">
        <v>0</v>
      </c>
      <c r="E1608" s="24">
        <v>0</v>
      </c>
      <c r="F1608" s="24">
        <v>0</v>
      </c>
      <c r="G1608" s="24">
        <v>0</v>
      </c>
      <c r="H1608" s="24">
        <v>208.07</v>
      </c>
    </row>
    <row r="1609" spans="1:8">
      <c r="A1609" t="str">
        <f t="shared" si="25"/>
        <v>CE1607</v>
      </c>
      <c r="B1609" t="s">
        <v>1759</v>
      </c>
      <c r="C1609" s="24">
        <v>0</v>
      </c>
      <c r="D1609" s="24">
        <v>0</v>
      </c>
      <c r="E1609" s="24">
        <v>0</v>
      </c>
      <c r="F1609" s="24">
        <v>0</v>
      </c>
      <c r="G1609" s="24">
        <v>0</v>
      </c>
      <c r="H1609" s="24">
        <v>216.31</v>
      </c>
    </row>
    <row r="1610" spans="1:8">
      <c r="A1610" t="str">
        <f t="shared" si="25"/>
        <v>CE1608</v>
      </c>
      <c r="B1610" t="s">
        <v>1760</v>
      </c>
      <c r="C1610" s="24">
        <v>0</v>
      </c>
      <c r="D1610" s="24">
        <v>0</v>
      </c>
      <c r="E1610" s="24">
        <v>0</v>
      </c>
      <c r="F1610" s="24">
        <v>0</v>
      </c>
      <c r="G1610" s="24">
        <v>0</v>
      </c>
      <c r="H1610" s="24">
        <v>224.55</v>
      </c>
    </row>
    <row r="1611" spans="1:8">
      <c r="A1611" t="str">
        <f t="shared" si="25"/>
        <v>CE1609</v>
      </c>
      <c r="B1611" t="s">
        <v>1761</v>
      </c>
      <c r="C1611" s="24">
        <v>0</v>
      </c>
      <c r="D1611" s="24">
        <v>0</v>
      </c>
      <c r="E1611" s="24">
        <v>0</v>
      </c>
      <c r="F1611" s="24">
        <v>0</v>
      </c>
      <c r="G1611" s="24">
        <v>0</v>
      </c>
      <c r="H1611" s="24">
        <v>232.79</v>
      </c>
    </row>
    <row r="1612" spans="1:8">
      <c r="A1612" t="str">
        <f t="shared" si="25"/>
        <v>CE1610</v>
      </c>
      <c r="B1612" t="s">
        <v>1762</v>
      </c>
      <c r="C1612" s="24">
        <v>0</v>
      </c>
      <c r="D1612" s="24">
        <v>0</v>
      </c>
      <c r="E1612" s="24">
        <v>0</v>
      </c>
      <c r="F1612" s="24">
        <v>0</v>
      </c>
      <c r="G1612" s="24">
        <v>0</v>
      </c>
      <c r="H1612" s="24">
        <v>241.03</v>
      </c>
    </row>
    <row r="1613" spans="1:8">
      <c r="A1613" t="str">
        <f t="shared" si="25"/>
        <v>CE1611</v>
      </c>
      <c r="B1613" t="s">
        <v>1763</v>
      </c>
      <c r="C1613" s="24">
        <v>0</v>
      </c>
      <c r="D1613" s="24">
        <v>0</v>
      </c>
      <c r="E1613" s="24">
        <v>0</v>
      </c>
      <c r="F1613" s="24">
        <v>0</v>
      </c>
      <c r="G1613" s="24">
        <v>0</v>
      </c>
      <c r="H1613" s="24">
        <v>33.43</v>
      </c>
    </row>
    <row r="1614" spans="1:8">
      <c r="A1614" t="str">
        <f t="shared" si="25"/>
        <v>CE1612</v>
      </c>
      <c r="B1614" t="s">
        <v>1764</v>
      </c>
      <c r="C1614" s="24">
        <v>0</v>
      </c>
      <c r="D1614" s="24">
        <v>0</v>
      </c>
      <c r="E1614" s="24">
        <v>0</v>
      </c>
      <c r="F1614" s="24">
        <v>0</v>
      </c>
      <c r="G1614" s="24">
        <v>0</v>
      </c>
      <c r="H1614" s="24">
        <v>40.79</v>
      </c>
    </row>
    <row r="1615" spans="1:8">
      <c r="A1615" t="str">
        <f t="shared" si="25"/>
        <v>CE1613</v>
      </c>
      <c r="B1615" t="s">
        <v>1765</v>
      </c>
      <c r="C1615" s="24">
        <v>0</v>
      </c>
      <c r="D1615" s="24">
        <v>0</v>
      </c>
      <c r="E1615" s="24">
        <v>0</v>
      </c>
      <c r="F1615" s="24">
        <v>0</v>
      </c>
      <c r="G1615" s="24">
        <v>0</v>
      </c>
      <c r="H1615" s="24">
        <v>121.74</v>
      </c>
    </row>
    <row r="1616" spans="1:8">
      <c r="A1616" t="str">
        <f t="shared" si="25"/>
        <v>CE1614</v>
      </c>
      <c r="B1616" t="s">
        <v>1766</v>
      </c>
      <c r="C1616" s="24">
        <v>0</v>
      </c>
      <c r="D1616" s="24">
        <v>0</v>
      </c>
      <c r="E1616" s="24">
        <v>0</v>
      </c>
      <c r="F1616" s="24">
        <v>0</v>
      </c>
      <c r="G1616" s="24">
        <v>0</v>
      </c>
      <c r="H1616" s="24">
        <v>134.51</v>
      </c>
    </row>
    <row r="1617" spans="1:8">
      <c r="A1617" t="str">
        <f t="shared" si="25"/>
        <v>CE1615</v>
      </c>
      <c r="B1617" t="s">
        <v>1767</v>
      </c>
      <c r="C1617" s="24">
        <v>0</v>
      </c>
      <c r="D1617" s="24">
        <v>0</v>
      </c>
      <c r="E1617" s="24">
        <v>0</v>
      </c>
      <c r="F1617" s="24">
        <v>0</v>
      </c>
      <c r="G1617" s="24">
        <v>0</v>
      </c>
      <c r="H1617" s="24">
        <v>87.72</v>
      </c>
    </row>
    <row r="1618" spans="1:8">
      <c r="A1618" t="str">
        <f t="shared" si="25"/>
        <v>CE1616</v>
      </c>
      <c r="B1618" t="s">
        <v>1769</v>
      </c>
      <c r="C1618" s="24">
        <v>0</v>
      </c>
      <c r="D1618" s="24">
        <v>0</v>
      </c>
      <c r="E1618" s="24">
        <v>0</v>
      </c>
      <c r="F1618" s="24">
        <v>0</v>
      </c>
      <c r="G1618" s="24">
        <v>0</v>
      </c>
      <c r="H1618" s="24">
        <v>235.8</v>
      </c>
    </row>
    <row r="1619" spans="1:8">
      <c r="A1619" t="str">
        <f t="shared" si="25"/>
        <v>CE1617</v>
      </c>
      <c r="B1619" t="s">
        <v>1770</v>
      </c>
      <c r="C1619" s="24">
        <v>0</v>
      </c>
      <c r="D1619" s="24">
        <v>0</v>
      </c>
      <c r="E1619" s="24">
        <v>0</v>
      </c>
      <c r="F1619" s="24">
        <v>0</v>
      </c>
      <c r="G1619" s="24">
        <v>0</v>
      </c>
      <c r="H1619" s="24">
        <v>243.31</v>
      </c>
    </row>
    <row r="1620" spans="1:8">
      <c r="A1620" t="str">
        <f t="shared" si="25"/>
        <v>CE1618</v>
      </c>
      <c r="B1620" t="s">
        <v>1771</v>
      </c>
      <c r="C1620" s="24">
        <v>0</v>
      </c>
      <c r="D1620" s="24">
        <v>0</v>
      </c>
      <c r="E1620" s="24">
        <v>0</v>
      </c>
      <c r="F1620" s="24">
        <v>0</v>
      </c>
      <c r="G1620" s="24">
        <v>0</v>
      </c>
      <c r="H1620" s="24">
        <v>128.78</v>
      </c>
    </row>
    <row r="1621" spans="1:8">
      <c r="A1621" t="str">
        <f t="shared" si="25"/>
        <v>CE1619</v>
      </c>
      <c r="B1621" t="s">
        <v>1772</v>
      </c>
      <c r="C1621" s="24">
        <v>0</v>
      </c>
      <c r="D1621" s="24">
        <v>0</v>
      </c>
      <c r="E1621" s="24">
        <v>0</v>
      </c>
      <c r="F1621" s="24">
        <v>0</v>
      </c>
      <c r="G1621" s="24">
        <v>0</v>
      </c>
      <c r="H1621" s="24">
        <v>213.37</v>
      </c>
    </row>
    <row r="1622" spans="1:8">
      <c r="A1622" t="str">
        <f t="shared" si="25"/>
        <v>CE1620</v>
      </c>
      <c r="B1622" t="s">
        <v>1768</v>
      </c>
      <c r="C1622" s="24">
        <v>0</v>
      </c>
      <c r="D1622" s="24">
        <v>0</v>
      </c>
      <c r="E1622" s="24">
        <v>0</v>
      </c>
      <c r="F1622" s="24">
        <v>0</v>
      </c>
      <c r="G1622" s="24">
        <v>0</v>
      </c>
      <c r="H1622" s="24">
        <v>177.53</v>
      </c>
    </row>
    <row r="1623" spans="1:8">
      <c r="A1623" t="str">
        <f t="shared" si="25"/>
        <v>CE1621</v>
      </c>
      <c r="B1623" t="s">
        <v>1773</v>
      </c>
      <c r="C1623" s="24">
        <v>0</v>
      </c>
      <c r="D1623" s="24">
        <v>0</v>
      </c>
      <c r="E1623" s="24">
        <v>0</v>
      </c>
      <c r="F1623" s="24">
        <v>0</v>
      </c>
      <c r="G1623" s="24">
        <v>0</v>
      </c>
      <c r="H1623" s="24">
        <v>138.66999999999999</v>
      </c>
    </row>
    <row r="1624" spans="1:8">
      <c r="A1624" t="str">
        <f t="shared" si="25"/>
        <v>CE1622</v>
      </c>
      <c r="B1624" t="s">
        <v>1774</v>
      </c>
      <c r="C1624" s="24">
        <v>0</v>
      </c>
      <c r="D1624" s="24">
        <v>0</v>
      </c>
      <c r="E1624" s="24">
        <v>0</v>
      </c>
      <c r="F1624" s="24">
        <v>0</v>
      </c>
      <c r="G1624" s="24">
        <v>0</v>
      </c>
      <c r="H1624" s="24">
        <v>102.96</v>
      </c>
    </row>
    <row r="1625" spans="1:8">
      <c r="A1625" t="str">
        <f t="shared" si="25"/>
        <v>CE1623</v>
      </c>
      <c r="B1625" t="s">
        <v>1775</v>
      </c>
      <c r="C1625" s="24">
        <v>0</v>
      </c>
      <c r="D1625" s="24">
        <v>0</v>
      </c>
      <c r="E1625" s="24">
        <v>0</v>
      </c>
      <c r="F1625" s="24">
        <v>0</v>
      </c>
      <c r="G1625" s="24">
        <v>0</v>
      </c>
      <c r="H1625" s="24">
        <v>148.83000000000001</v>
      </c>
    </row>
    <row r="1626" spans="1:8">
      <c r="A1626" t="str">
        <f t="shared" si="25"/>
        <v>CE1624</v>
      </c>
      <c r="B1626" t="s">
        <v>1776</v>
      </c>
      <c r="C1626" s="24">
        <v>0</v>
      </c>
      <c r="D1626" s="24">
        <v>0</v>
      </c>
      <c r="E1626" s="24">
        <v>0</v>
      </c>
      <c r="F1626" s="24">
        <v>0</v>
      </c>
      <c r="G1626" s="24">
        <v>0</v>
      </c>
      <c r="H1626" s="24">
        <v>190.02</v>
      </c>
    </row>
    <row r="1627" spans="1:8">
      <c r="A1627" t="str">
        <f t="shared" si="25"/>
        <v>CE1625</v>
      </c>
      <c r="B1627" t="s">
        <v>1777</v>
      </c>
      <c r="C1627" s="24">
        <v>0</v>
      </c>
      <c r="D1627" s="24">
        <v>0</v>
      </c>
      <c r="E1627" s="24">
        <v>0</v>
      </c>
      <c r="F1627" s="24">
        <v>0</v>
      </c>
      <c r="G1627" s="24">
        <v>0</v>
      </c>
      <c r="H1627" s="24">
        <v>136.94</v>
      </c>
    </row>
    <row r="1628" spans="1:8">
      <c r="A1628" t="str">
        <f t="shared" si="25"/>
        <v>CE1626</v>
      </c>
      <c r="B1628" t="s">
        <v>1778</v>
      </c>
      <c r="C1628" s="24">
        <v>0</v>
      </c>
      <c r="D1628" s="24">
        <v>0</v>
      </c>
      <c r="E1628" s="24">
        <v>0</v>
      </c>
      <c r="F1628" s="24">
        <v>0</v>
      </c>
      <c r="G1628" s="24">
        <v>0</v>
      </c>
      <c r="H1628" s="24">
        <v>196.41</v>
      </c>
    </row>
    <row r="1629" spans="1:8">
      <c r="A1629" t="str">
        <f t="shared" si="25"/>
        <v>CE1627</v>
      </c>
      <c r="B1629" t="s">
        <v>1779</v>
      </c>
      <c r="C1629" s="24">
        <v>0</v>
      </c>
      <c r="D1629" s="24">
        <v>0</v>
      </c>
      <c r="E1629" s="24">
        <v>0</v>
      </c>
      <c r="F1629" s="24">
        <v>0</v>
      </c>
      <c r="G1629" s="24">
        <v>0</v>
      </c>
      <c r="H1629" s="24">
        <v>134.07</v>
      </c>
    </row>
    <row r="1630" spans="1:8">
      <c r="A1630" t="str">
        <f t="shared" si="25"/>
        <v>CE1628</v>
      </c>
      <c r="B1630" t="s">
        <v>1780</v>
      </c>
      <c r="C1630" s="24">
        <v>0</v>
      </c>
      <c r="D1630" s="24">
        <v>0</v>
      </c>
      <c r="E1630" s="24">
        <v>0</v>
      </c>
      <c r="F1630" s="24">
        <v>0</v>
      </c>
      <c r="G1630" s="24">
        <v>0</v>
      </c>
      <c r="H1630" s="24">
        <v>27.1</v>
      </c>
    </row>
    <row r="1631" spans="1:8">
      <c r="A1631" t="str">
        <f t="shared" si="25"/>
        <v>CE1629</v>
      </c>
      <c r="B1631" t="s">
        <v>1781</v>
      </c>
      <c r="C1631" s="24">
        <v>0</v>
      </c>
      <c r="D1631" s="24">
        <v>0</v>
      </c>
      <c r="E1631" s="24">
        <v>0</v>
      </c>
      <c r="F1631" s="24">
        <v>0</v>
      </c>
      <c r="G1631" s="24">
        <v>0</v>
      </c>
      <c r="H1631" s="24">
        <v>27.1</v>
      </c>
    </row>
    <row r="1632" spans="1:8">
      <c r="A1632" t="str">
        <f t="shared" si="25"/>
        <v>CE1630</v>
      </c>
      <c r="B1632" t="s">
        <v>1782</v>
      </c>
      <c r="C1632" s="24">
        <v>0</v>
      </c>
      <c r="D1632" s="24">
        <v>0</v>
      </c>
      <c r="E1632" s="24">
        <v>0</v>
      </c>
      <c r="F1632" s="24">
        <v>0</v>
      </c>
      <c r="G1632" s="24">
        <v>0</v>
      </c>
      <c r="H1632" s="24">
        <v>38.03</v>
      </c>
    </row>
    <row r="1633" spans="1:8">
      <c r="A1633" t="str">
        <f t="shared" si="25"/>
        <v>CE1631</v>
      </c>
      <c r="B1633" t="s">
        <v>1783</v>
      </c>
      <c r="C1633" s="24">
        <v>0</v>
      </c>
      <c r="D1633" s="24">
        <v>0</v>
      </c>
      <c r="E1633" s="24">
        <v>0</v>
      </c>
      <c r="F1633" s="24">
        <v>0</v>
      </c>
      <c r="G1633" s="24">
        <v>0</v>
      </c>
      <c r="H1633" s="24">
        <v>36.39</v>
      </c>
    </row>
    <row r="1634" spans="1:8">
      <c r="A1634" t="str">
        <f t="shared" si="25"/>
        <v>CE1632</v>
      </c>
      <c r="B1634" t="s">
        <v>1784</v>
      </c>
      <c r="C1634" s="24">
        <v>0</v>
      </c>
      <c r="D1634" s="24">
        <v>0</v>
      </c>
      <c r="E1634" s="24">
        <v>0</v>
      </c>
      <c r="F1634" s="24">
        <v>0</v>
      </c>
      <c r="G1634" s="24">
        <v>0</v>
      </c>
      <c r="H1634" s="24">
        <v>49.61</v>
      </c>
    </row>
    <row r="1635" spans="1:8">
      <c r="A1635" t="str">
        <f t="shared" si="25"/>
        <v>CE1633</v>
      </c>
      <c r="B1635" t="s">
        <v>1785</v>
      </c>
      <c r="C1635" s="24">
        <v>0</v>
      </c>
      <c r="D1635" s="24">
        <v>0</v>
      </c>
      <c r="E1635" s="24">
        <v>0</v>
      </c>
      <c r="F1635" s="24">
        <v>0</v>
      </c>
      <c r="G1635" s="24">
        <v>0</v>
      </c>
      <c r="H1635" s="24">
        <v>47.86</v>
      </c>
    </row>
    <row r="1636" spans="1:8">
      <c r="A1636" t="str">
        <f t="shared" si="25"/>
        <v>CE1634</v>
      </c>
      <c r="B1636" t="s">
        <v>1786</v>
      </c>
      <c r="C1636" s="24">
        <v>0</v>
      </c>
      <c r="D1636" s="24">
        <v>0</v>
      </c>
      <c r="E1636" s="24">
        <v>0</v>
      </c>
      <c r="F1636" s="24">
        <v>0</v>
      </c>
      <c r="G1636" s="24">
        <v>0</v>
      </c>
      <c r="H1636" s="24">
        <v>41.57</v>
      </c>
    </row>
    <row r="1637" spans="1:8">
      <c r="A1637" t="str">
        <f t="shared" si="25"/>
        <v>CE1635</v>
      </c>
      <c r="B1637" t="s">
        <v>1787</v>
      </c>
      <c r="C1637" s="24">
        <v>0</v>
      </c>
      <c r="D1637" s="24">
        <v>0</v>
      </c>
      <c r="E1637" s="24">
        <v>0</v>
      </c>
      <c r="F1637" s="24">
        <v>0</v>
      </c>
      <c r="G1637" s="24">
        <v>0</v>
      </c>
      <c r="H1637" s="24">
        <v>115.02</v>
      </c>
    </row>
    <row r="1638" spans="1:8">
      <c r="A1638" t="str">
        <f t="shared" si="25"/>
        <v>CE1636</v>
      </c>
      <c r="B1638" t="s">
        <v>1788</v>
      </c>
      <c r="C1638" s="24">
        <v>0</v>
      </c>
      <c r="D1638" s="24">
        <v>0</v>
      </c>
      <c r="E1638" s="24">
        <v>0</v>
      </c>
      <c r="F1638" s="24">
        <v>0</v>
      </c>
      <c r="G1638" s="24">
        <v>0</v>
      </c>
      <c r="H1638" s="24">
        <v>115.02</v>
      </c>
    </row>
    <row r="1639" spans="1:8">
      <c r="A1639" t="str">
        <f t="shared" si="25"/>
        <v>CE1637</v>
      </c>
      <c r="B1639" t="s">
        <v>1789</v>
      </c>
      <c r="C1639" s="24">
        <v>0</v>
      </c>
      <c r="D1639" s="24">
        <v>0</v>
      </c>
      <c r="E1639" s="24">
        <v>0</v>
      </c>
      <c r="F1639" s="24">
        <v>0</v>
      </c>
      <c r="G1639" s="24">
        <v>0</v>
      </c>
      <c r="H1639" s="24">
        <v>172.55</v>
      </c>
    </row>
    <row r="1640" spans="1:8">
      <c r="A1640" t="str">
        <f t="shared" si="25"/>
        <v>CE1638</v>
      </c>
      <c r="B1640" t="s">
        <v>1790</v>
      </c>
      <c r="C1640" s="24">
        <v>0</v>
      </c>
      <c r="D1640" s="24">
        <v>0</v>
      </c>
      <c r="E1640" s="24">
        <v>0</v>
      </c>
      <c r="F1640" s="24">
        <v>0</v>
      </c>
      <c r="G1640" s="24">
        <v>0</v>
      </c>
      <c r="H1640" s="24">
        <v>126.35</v>
      </c>
    </row>
    <row r="1641" spans="1:8">
      <c r="A1641" t="str">
        <f t="shared" si="25"/>
        <v>CE1639</v>
      </c>
      <c r="B1641" t="s">
        <v>1791</v>
      </c>
      <c r="C1641" s="24">
        <v>0</v>
      </c>
      <c r="D1641" s="24">
        <v>0</v>
      </c>
      <c r="E1641" s="24">
        <v>0</v>
      </c>
      <c r="F1641" s="24">
        <v>0</v>
      </c>
      <c r="G1641" s="24">
        <v>0</v>
      </c>
      <c r="H1641" s="24">
        <v>126.35</v>
      </c>
    </row>
    <row r="1642" spans="1:8">
      <c r="A1642" t="str">
        <f t="shared" si="25"/>
        <v>CE1640</v>
      </c>
      <c r="B1642" t="s">
        <v>1792</v>
      </c>
      <c r="C1642" s="24">
        <v>0</v>
      </c>
      <c r="D1642" s="24">
        <v>0</v>
      </c>
      <c r="E1642" s="24">
        <v>0</v>
      </c>
      <c r="F1642" s="24">
        <v>0</v>
      </c>
      <c r="G1642" s="24">
        <v>0</v>
      </c>
      <c r="H1642" s="24">
        <v>115.02</v>
      </c>
    </row>
    <row r="1643" spans="1:8">
      <c r="A1643" t="str">
        <f t="shared" si="25"/>
        <v>CE1641</v>
      </c>
      <c r="B1643" t="s">
        <v>1793</v>
      </c>
      <c r="C1643" s="24">
        <v>0</v>
      </c>
      <c r="D1643" s="24">
        <v>0</v>
      </c>
      <c r="E1643" s="24">
        <v>0</v>
      </c>
      <c r="F1643" s="24">
        <v>0</v>
      </c>
      <c r="G1643" s="24">
        <v>0</v>
      </c>
      <c r="H1643" s="24">
        <v>115.02</v>
      </c>
    </row>
    <row r="1644" spans="1:8">
      <c r="A1644" t="str">
        <f t="shared" si="25"/>
        <v>CE1642</v>
      </c>
      <c r="B1644" t="s">
        <v>1794</v>
      </c>
      <c r="C1644" s="24">
        <v>0</v>
      </c>
      <c r="D1644" s="24">
        <v>0</v>
      </c>
      <c r="E1644" s="24">
        <v>0</v>
      </c>
      <c r="F1644" s="24">
        <v>0</v>
      </c>
      <c r="G1644" s="24">
        <v>0</v>
      </c>
      <c r="H1644" s="24">
        <v>27.73</v>
      </c>
    </row>
    <row r="1645" spans="1:8">
      <c r="A1645" t="str">
        <f t="shared" si="25"/>
        <v>CE1643</v>
      </c>
      <c r="B1645" t="s">
        <v>1795</v>
      </c>
      <c r="C1645" s="24">
        <v>0</v>
      </c>
      <c r="D1645" s="24">
        <v>0</v>
      </c>
      <c r="E1645" s="24">
        <v>0</v>
      </c>
      <c r="F1645" s="24">
        <v>0</v>
      </c>
      <c r="G1645" s="24">
        <v>0</v>
      </c>
      <c r="H1645" s="24">
        <v>9.76</v>
      </c>
    </row>
    <row r="1646" spans="1:8">
      <c r="A1646" t="str">
        <f t="shared" si="25"/>
        <v>CE1644</v>
      </c>
      <c r="B1646" t="s">
        <v>1796</v>
      </c>
      <c r="C1646" s="24">
        <v>0</v>
      </c>
      <c r="D1646" s="24">
        <v>0</v>
      </c>
      <c r="E1646" s="24">
        <v>0</v>
      </c>
      <c r="F1646" s="24">
        <v>0</v>
      </c>
      <c r="G1646" s="24">
        <v>0</v>
      </c>
      <c r="H1646" s="24">
        <v>72.16</v>
      </c>
    </row>
    <row r="1647" spans="1:8">
      <c r="A1647" t="str">
        <f t="shared" si="25"/>
        <v>CE1645</v>
      </c>
      <c r="B1647" t="s">
        <v>1797</v>
      </c>
      <c r="C1647" s="24">
        <v>0</v>
      </c>
      <c r="D1647" s="24">
        <v>0</v>
      </c>
      <c r="E1647" s="24">
        <v>0</v>
      </c>
      <c r="F1647" s="24">
        <v>0</v>
      </c>
      <c r="G1647" s="24">
        <v>0</v>
      </c>
      <c r="H1647" s="24">
        <v>343.79</v>
      </c>
    </row>
    <row r="1648" spans="1:8">
      <c r="A1648" t="str">
        <f t="shared" si="25"/>
        <v>CE1646</v>
      </c>
      <c r="B1648" t="s">
        <v>1798</v>
      </c>
      <c r="C1648" s="24">
        <v>0</v>
      </c>
      <c r="D1648" s="24">
        <v>0</v>
      </c>
      <c r="E1648" s="24">
        <v>0</v>
      </c>
      <c r="F1648" s="24">
        <v>0</v>
      </c>
      <c r="G1648" s="24">
        <v>0</v>
      </c>
      <c r="H1648" s="24">
        <v>142.94</v>
      </c>
    </row>
    <row r="1649" spans="1:8">
      <c r="A1649" t="str">
        <f t="shared" si="25"/>
        <v>CE1647</v>
      </c>
      <c r="B1649" t="s">
        <v>1799</v>
      </c>
      <c r="C1649" s="24">
        <v>0</v>
      </c>
      <c r="D1649" s="24">
        <v>0</v>
      </c>
      <c r="E1649" s="24">
        <v>0</v>
      </c>
      <c r="F1649" s="24">
        <v>0</v>
      </c>
      <c r="G1649" s="24">
        <v>0</v>
      </c>
      <c r="H1649" s="24">
        <v>30.28</v>
      </c>
    </row>
    <row r="1650" spans="1:8">
      <c r="A1650" t="str">
        <f t="shared" si="25"/>
        <v>CE1648</v>
      </c>
      <c r="B1650" t="s">
        <v>1800</v>
      </c>
      <c r="C1650" s="24">
        <v>0</v>
      </c>
      <c r="D1650" s="24">
        <v>0</v>
      </c>
      <c r="E1650" s="24">
        <v>0</v>
      </c>
      <c r="F1650" s="24">
        <v>0</v>
      </c>
      <c r="G1650" s="24">
        <v>0</v>
      </c>
      <c r="H1650" s="24">
        <v>258.44</v>
      </c>
    </row>
    <row r="1651" spans="1:8">
      <c r="A1651" t="str">
        <f t="shared" si="25"/>
        <v>CE1649</v>
      </c>
      <c r="B1651" t="s">
        <v>1801</v>
      </c>
      <c r="C1651" s="24">
        <v>0</v>
      </c>
      <c r="D1651" s="24">
        <v>0</v>
      </c>
      <c r="E1651" s="24">
        <v>0</v>
      </c>
      <c r="F1651" s="24">
        <v>0</v>
      </c>
      <c r="G1651" s="24">
        <v>0</v>
      </c>
      <c r="H1651" s="24">
        <v>372.84</v>
      </c>
    </row>
    <row r="1652" spans="1:8">
      <c r="A1652" t="str">
        <f t="shared" si="25"/>
        <v>CE1650</v>
      </c>
      <c r="B1652" t="s">
        <v>1802</v>
      </c>
      <c r="C1652" s="24">
        <v>0</v>
      </c>
      <c r="D1652" s="24">
        <v>0</v>
      </c>
      <c r="E1652" s="24">
        <v>0</v>
      </c>
      <c r="F1652" s="24">
        <v>0</v>
      </c>
      <c r="G1652" s="24">
        <v>0</v>
      </c>
      <c r="H1652" s="24">
        <v>45.43</v>
      </c>
    </row>
    <row r="1653" spans="1:8">
      <c r="A1653" t="str">
        <f t="shared" si="25"/>
        <v>CE1651</v>
      </c>
      <c r="B1653" t="s">
        <v>1803</v>
      </c>
      <c r="C1653" s="24">
        <v>0</v>
      </c>
      <c r="D1653" s="24">
        <v>0</v>
      </c>
      <c r="E1653" s="24">
        <v>0</v>
      </c>
      <c r="F1653" s="24">
        <v>0</v>
      </c>
      <c r="G1653" s="24">
        <v>0</v>
      </c>
      <c r="H1653" s="24">
        <v>414.82</v>
      </c>
    </row>
    <row r="1654" spans="1:8">
      <c r="A1654" t="str">
        <f t="shared" si="25"/>
        <v>CE1652</v>
      </c>
      <c r="B1654" t="s">
        <v>1804</v>
      </c>
      <c r="C1654" s="24">
        <v>0</v>
      </c>
      <c r="D1654" s="24">
        <v>0</v>
      </c>
      <c r="E1654" s="24">
        <v>0</v>
      </c>
      <c r="F1654" s="24">
        <v>0</v>
      </c>
      <c r="G1654" s="24">
        <v>0</v>
      </c>
      <c r="H1654" s="24">
        <v>145.22</v>
      </c>
    </row>
    <row r="1655" spans="1:8">
      <c r="A1655" t="str">
        <f t="shared" si="25"/>
        <v>CE1653</v>
      </c>
      <c r="B1655" t="s">
        <v>1805</v>
      </c>
      <c r="C1655" s="24">
        <v>0</v>
      </c>
      <c r="D1655" s="24">
        <v>0</v>
      </c>
      <c r="E1655" s="24">
        <v>0</v>
      </c>
      <c r="F1655" s="24">
        <v>0</v>
      </c>
      <c r="G1655" s="24">
        <v>0</v>
      </c>
      <c r="H1655" s="24">
        <v>350.2</v>
      </c>
    </row>
    <row r="1656" spans="1:8">
      <c r="A1656" t="str">
        <f t="shared" si="25"/>
        <v>CE1654</v>
      </c>
      <c r="B1656" t="s">
        <v>1806</v>
      </c>
      <c r="C1656" s="24">
        <v>0</v>
      </c>
      <c r="D1656" s="24">
        <v>0</v>
      </c>
      <c r="E1656" s="24">
        <v>0</v>
      </c>
      <c r="F1656" s="24">
        <v>0</v>
      </c>
      <c r="G1656" s="24">
        <v>0</v>
      </c>
      <c r="H1656" s="24">
        <v>417.51</v>
      </c>
    </row>
    <row r="1657" spans="1:8">
      <c r="A1657" t="str">
        <f t="shared" si="25"/>
        <v>CE1655</v>
      </c>
      <c r="B1657" t="s">
        <v>1807</v>
      </c>
      <c r="C1657" s="24">
        <v>0</v>
      </c>
      <c r="D1657" s="24">
        <v>0</v>
      </c>
      <c r="E1657" s="24">
        <v>0</v>
      </c>
      <c r="F1657" s="24">
        <v>0</v>
      </c>
      <c r="G1657" s="24">
        <v>0</v>
      </c>
      <c r="H1657" s="24">
        <v>297.26</v>
      </c>
    </row>
    <row r="1658" spans="1:8">
      <c r="A1658" t="str">
        <f t="shared" si="25"/>
        <v>CE1656</v>
      </c>
      <c r="B1658" t="s">
        <v>1808</v>
      </c>
      <c r="C1658" s="24">
        <v>0</v>
      </c>
      <c r="D1658" s="24">
        <v>0</v>
      </c>
      <c r="E1658" s="24">
        <v>0</v>
      </c>
      <c r="F1658" s="24">
        <v>0</v>
      </c>
      <c r="G1658" s="24">
        <v>0</v>
      </c>
      <c r="H1658" s="24">
        <v>65.19</v>
      </c>
    </row>
    <row r="1659" spans="1:8">
      <c r="A1659" t="str">
        <f t="shared" si="25"/>
        <v>CE1657</v>
      </c>
      <c r="B1659" t="s">
        <v>1809</v>
      </c>
      <c r="C1659" s="24">
        <v>0</v>
      </c>
      <c r="D1659" s="24">
        <v>0</v>
      </c>
      <c r="E1659" s="24">
        <v>0</v>
      </c>
      <c r="F1659" s="24">
        <v>0</v>
      </c>
      <c r="G1659" s="24">
        <v>0</v>
      </c>
      <c r="H1659" s="24">
        <v>84.08</v>
      </c>
    </row>
    <row r="1660" spans="1:8">
      <c r="A1660" t="str">
        <f t="shared" si="25"/>
        <v>CE1658</v>
      </c>
      <c r="B1660" t="s">
        <v>1810</v>
      </c>
      <c r="C1660" s="24">
        <v>0</v>
      </c>
      <c r="D1660" s="24">
        <v>0</v>
      </c>
      <c r="E1660" s="24">
        <v>0</v>
      </c>
      <c r="F1660" s="24">
        <v>0</v>
      </c>
      <c r="G1660" s="24">
        <v>0</v>
      </c>
      <c r="H1660" s="24">
        <v>27.1</v>
      </c>
    </row>
    <row r="1661" spans="1:8">
      <c r="A1661" t="str">
        <f t="shared" si="25"/>
        <v>CE1659</v>
      </c>
      <c r="B1661" t="s">
        <v>1811</v>
      </c>
      <c r="C1661" s="24">
        <v>0</v>
      </c>
      <c r="D1661" s="24">
        <v>0</v>
      </c>
      <c r="E1661" s="24">
        <v>0</v>
      </c>
      <c r="F1661" s="24">
        <v>0</v>
      </c>
      <c r="G1661" s="24">
        <v>0</v>
      </c>
      <c r="H1661" s="24">
        <v>38.03</v>
      </c>
    </row>
    <row r="1662" spans="1:8">
      <c r="A1662" t="str">
        <f t="shared" si="25"/>
        <v>CE1660</v>
      </c>
      <c r="B1662" t="s">
        <v>1812</v>
      </c>
      <c r="C1662" s="24">
        <v>0</v>
      </c>
      <c r="D1662" s="24">
        <v>0</v>
      </c>
      <c r="E1662" s="24">
        <v>0</v>
      </c>
      <c r="F1662" s="24">
        <v>0</v>
      </c>
      <c r="G1662" s="24">
        <v>0</v>
      </c>
      <c r="H1662" s="24">
        <v>146.75</v>
      </c>
    </row>
    <row r="1663" spans="1:8">
      <c r="A1663" t="str">
        <f t="shared" si="25"/>
        <v>CE1661</v>
      </c>
      <c r="B1663" t="s">
        <v>1813</v>
      </c>
      <c r="C1663" s="24">
        <v>0</v>
      </c>
      <c r="D1663" s="24">
        <v>0</v>
      </c>
      <c r="E1663" s="24">
        <v>0</v>
      </c>
      <c r="F1663" s="24">
        <v>0</v>
      </c>
      <c r="G1663" s="24">
        <v>0</v>
      </c>
      <c r="H1663" s="24">
        <v>185</v>
      </c>
    </row>
    <row r="1664" spans="1:8">
      <c r="A1664" t="str">
        <f t="shared" si="25"/>
        <v>CE1662</v>
      </c>
      <c r="B1664" t="s">
        <v>1814</v>
      </c>
      <c r="C1664" s="24">
        <v>0</v>
      </c>
      <c r="D1664" s="24">
        <v>0</v>
      </c>
      <c r="E1664" s="24">
        <v>0</v>
      </c>
      <c r="F1664" s="24">
        <v>0</v>
      </c>
      <c r="G1664" s="24">
        <v>0</v>
      </c>
      <c r="H1664" s="24">
        <v>51.36</v>
      </c>
    </row>
    <row r="1665" spans="1:8">
      <c r="A1665" t="str">
        <f t="shared" si="25"/>
        <v>CE1663</v>
      </c>
      <c r="B1665" t="s">
        <v>1815</v>
      </c>
      <c r="C1665" s="24">
        <v>0</v>
      </c>
      <c r="D1665" s="24">
        <v>0</v>
      </c>
      <c r="E1665" s="24">
        <v>0</v>
      </c>
      <c r="F1665" s="24">
        <v>0</v>
      </c>
      <c r="G1665" s="24">
        <v>0</v>
      </c>
      <c r="H1665" s="24">
        <v>54.91</v>
      </c>
    </row>
    <row r="1666" spans="1:8">
      <c r="A1666" t="str">
        <f t="shared" ref="A1666:A1729" si="26">"CE"&amp;TEXT(ROW(B1666)-2,"0000")</f>
        <v>CE1664</v>
      </c>
      <c r="B1666" t="s">
        <v>1816</v>
      </c>
      <c r="C1666" s="24">
        <v>0</v>
      </c>
      <c r="D1666" s="24">
        <v>0</v>
      </c>
      <c r="E1666" s="24">
        <v>0</v>
      </c>
      <c r="F1666" s="24">
        <v>0</v>
      </c>
      <c r="G1666" s="24">
        <v>0</v>
      </c>
      <c r="H1666" s="24">
        <v>2981</v>
      </c>
    </row>
    <row r="1667" spans="1:8">
      <c r="A1667" t="str">
        <f t="shared" si="26"/>
        <v>CE1665</v>
      </c>
      <c r="B1667" t="s">
        <v>1817</v>
      </c>
      <c r="C1667" s="24">
        <v>0</v>
      </c>
      <c r="D1667" s="24">
        <v>0</v>
      </c>
      <c r="E1667" s="24">
        <v>0</v>
      </c>
      <c r="F1667" s="24">
        <v>0</v>
      </c>
      <c r="G1667" s="24">
        <v>0</v>
      </c>
      <c r="H1667" s="24">
        <v>2347</v>
      </c>
    </row>
    <row r="1668" spans="1:8">
      <c r="A1668" t="str">
        <f t="shared" si="26"/>
        <v>CE1666</v>
      </c>
      <c r="B1668" t="s">
        <v>1818</v>
      </c>
      <c r="C1668" s="24">
        <v>0</v>
      </c>
      <c r="D1668" s="24">
        <v>0</v>
      </c>
      <c r="E1668" s="24">
        <v>0</v>
      </c>
      <c r="F1668" s="24">
        <v>0</v>
      </c>
      <c r="G1668" s="24">
        <v>0</v>
      </c>
      <c r="H1668" s="24">
        <v>4449</v>
      </c>
    </row>
    <row r="1669" spans="1:8">
      <c r="A1669" t="str">
        <f t="shared" si="26"/>
        <v>CE1667</v>
      </c>
      <c r="B1669" t="s">
        <v>1819</v>
      </c>
      <c r="C1669" s="24">
        <v>0</v>
      </c>
      <c r="D1669" s="24">
        <v>0</v>
      </c>
      <c r="E1669" s="24">
        <v>0</v>
      </c>
      <c r="F1669" s="24">
        <v>0</v>
      </c>
      <c r="G1669" s="24">
        <v>0</v>
      </c>
      <c r="H1669" s="24">
        <v>3566</v>
      </c>
    </row>
    <row r="1670" spans="1:8">
      <c r="A1670" t="str">
        <f t="shared" si="26"/>
        <v>CE1668</v>
      </c>
      <c r="B1670" t="s">
        <v>1820</v>
      </c>
      <c r="C1670" s="24">
        <v>0</v>
      </c>
      <c r="D1670" s="24">
        <v>0</v>
      </c>
      <c r="E1670" s="24">
        <v>0</v>
      </c>
      <c r="F1670" s="24">
        <v>0</v>
      </c>
      <c r="G1670" s="24">
        <v>0</v>
      </c>
      <c r="H1670" s="24">
        <v>5163</v>
      </c>
    </row>
    <row r="1671" spans="1:8">
      <c r="A1671" t="str">
        <f t="shared" si="26"/>
        <v>CE1669</v>
      </c>
      <c r="B1671" t="s">
        <v>1821</v>
      </c>
      <c r="C1671" s="24">
        <v>0</v>
      </c>
      <c r="D1671" s="24">
        <v>0</v>
      </c>
      <c r="E1671" s="24">
        <v>0</v>
      </c>
      <c r="F1671" s="24">
        <v>0</v>
      </c>
      <c r="G1671" s="24">
        <v>0</v>
      </c>
      <c r="H1671" s="24">
        <v>4172</v>
      </c>
    </row>
    <row r="1672" spans="1:8">
      <c r="A1672" t="str">
        <f t="shared" si="26"/>
        <v>CE1670</v>
      </c>
      <c r="B1672" t="s">
        <v>1822</v>
      </c>
      <c r="C1672" s="24">
        <v>0</v>
      </c>
      <c r="D1672" s="24">
        <v>0</v>
      </c>
      <c r="E1672" s="24">
        <v>0</v>
      </c>
      <c r="F1672" s="24">
        <v>0</v>
      </c>
      <c r="G1672" s="24">
        <v>0</v>
      </c>
      <c r="H1672" s="24">
        <v>3268</v>
      </c>
    </row>
    <row r="1673" spans="1:8">
      <c r="A1673" t="str">
        <f t="shared" si="26"/>
        <v>CE1671</v>
      </c>
      <c r="B1673" t="s">
        <v>1823</v>
      </c>
      <c r="C1673" s="24">
        <v>0</v>
      </c>
      <c r="D1673" s="24">
        <v>0</v>
      </c>
      <c r="E1673" s="24">
        <v>0</v>
      </c>
      <c r="F1673" s="24">
        <v>0</v>
      </c>
      <c r="G1673" s="24">
        <v>0</v>
      </c>
      <c r="H1673" s="24">
        <v>2565</v>
      </c>
    </row>
    <row r="1674" spans="1:8">
      <c r="A1674" t="str">
        <f t="shared" si="26"/>
        <v>CE1672</v>
      </c>
      <c r="B1674" t="s">
        <v>1824</v>
      </c>
      <c r="C1674" s="24">
        <v>0</v>
      </c>
      <c r="D1674" s="24">
        <v>0</v>
      </c>
      <c r="E1674" s="24">
        <v>0</v>
      </c>
      <c r="F1674" s="24">
        <v>0</v>
      </c>
      <c r="G1674" s="24">
        <v>0</v>
      </c>
      <c r="H1674" s="24">
        <v>3864</v>
      </c>
    </row>
    <row r="1675" spans="1:8">
      <c r="A1675" t="str">
        <f t="shared" si="26"/>
        <v>CE1673</v>
      </c>
      <c r="B1675" t="s">
        <v>1825</v>
      </c>
      <c r="C1675" s="24">
        <v>0</v>
      </c>
      <c r="D1675" s="24">
        <v>0</v>
      </c>
      <c r="E1675" s="24">
        <v>0</v>
      </c>
      <c r="F1675" s="24">
        <v>0</v>
      </c>
      <c r="G1675" s="24">
        <v>0</v>
      </c>
      <c r="H1675" s="24">
        <v>3070</v>
      </c>
    </row>
    <row r="1676" spans="1:8">
      <c r="A1676" t="str">
        <f t="shared" si="26"/>
        <v>CE1674</v>
      </c>
      <c r="B1676" t="s">
        <v>1826</v>
      </c>
      <c r="C1676" s="24">
        <v>0</v>
      </c>
      <c r="D1676" s="24">
        <v>0</v>
      </c>
      <c r="E1676" s="24">
        <v>0</v>
      </c>
      <c r="F1676" s="24">
        <v>0</v>
      </c>
      <c r="G1676" s="24">
        <v>0</v>
      </c>
      <c r="H1676" s="24">
        <v>4412</v>
      </c>
    </row>
    <row r="1677" spans="1:8">
      <c r="A1677" t="str">
        <f t="shared" si="26"/>
        <v>CE1675</v>
      </c>
      <c r="B1677" t="s">
        <v>1827</v>
      </c>
      <c r="C1677" s="24">
        <v>0</v>
      </c>
      <c r="D1677" s="24">
        <v>0</v>
      </c>
      <c r="E1677" s="24">
        <v>0</v>
      </c>
      <c r="F1677" s="24">
        <v>0</v>
      </c>
      <c r="G1677" s="24">
        <v>0</v>
      </c>
      <c r="H1677" s="24">
        <v>3535</v>
      </c>
    </row>
    <row r="1678" spans="1:8">
      <c r="A1678" t="str">
        <f t="shared" si="26"/>
        <v>CE1676</v>
      </c>
      <c r="B1678" t="s">
        <v>1828</v>
      </c>
      <c r="C1678" s="24">
        <v>0</v>
      </c>
      <c r="D1678" s="24">
        <v>0</v>
      </c>
      <c r="E1678" s="24">
        <v>0</v>
      </c>
      <c r="F1678" s="24">
        <v>0</v>
      </c>
      <c r="G1678" s="24">
        <v>0</v>
      </c>
      <c r="H1678" s="24">
        <v>4040</v>
      </c>
    </row>
    <row r="1679" spans="1:8">
      <c r="A1679" t="str">
        <f t="shared" si="26"/>
        <v>CE1677</v>
      </c>
      <c r="B1679" t="s">
        <v>1829</v>
      </c>
      <c r="C1679" s="24">
        <v>0</v>
      </c>
      <c r="D1679" s="24">
        <v>0</v>
      </c>
      <c r="E1679" s="24">
        <v>0</v>
      </c>
      <c r="F1679" s="24">
        <v>0</v>
      </c>
      <c r="G1679" s="24">
        <v>0</v>
      </c>
      <c r="H1679" s="24">
        <v>3195</v>
      </c>
    </row>
    <row r="1680" spans="1:8">
      <c r="A1680" t="str">
        <f t="shared" si="26"/>
        <v>CE1678</v>
      </c>
      <c r="B1680" t="s">
        <v>1830</v>
      </c>
      <c r="C1680" s="24">
        <v>0</v>
      </c>
      <c r="D1680" s="24">
        <v>0</v>
      </c>
      <c r="E1680" s="24">
        <v>0</v>
      </c>
      <c r="F1680" s="24">
        <v>0</v>
      </c>
      <c r="G1680" s="24">
        <v>0</v>
      </c>
      <c r="H1680" s="24">
        <v>1235</v>
      </c>
    </row>
    <row r="1681" spans="1:8">
      <c r="A1681" t="str">
        <f t="shared" si="26"/>
        <v>CE1679</v>
      </c>
      <c r="B1681" t="s">
        <v>1831</v>
      </c>
      <c r="C1681" s="24">
        <v>0</v>
      </c>
      <c r="D1681" s="24">
        <v>0</v>
      </c>
      <c r="E1681" s="24">
        <v>0</v>
      </c>
      <c r="F1681" s="24">
        <v>0</v>
      </c>
      <c r="G1681" s="24">
        <v>0</v>
      </c>
      <c r="H1681" s="24">
        <v>5381</v>
      </c>
    </row>
    <row r="1682" spans="1:8">
      <c r="A1682" t="str">
        <f t="shared" si="26"/>
        <v>CE1680</v>
      </c>
      <c r="B1682" t="s">
        <v>1832</v>
      </c>
      <c r="C1682" s="24">
        <v>0</v>
      </c>
      <c r="D1682" s="24">
        <v>0</v>
      </c>
      <c r="E1682" s="24">
        <v>0</v>
      </c>
      <c r="F1682" s="24">
        <v>0</v>
      </c>
      <c r="G1682" s="24">
        <v>0</v>
      </c>
      <c r="H1682" s="24">
        <v>4318</v>
      </c>
    </row>
    <row r="1683" spans="1:8">
      <c r="A1683" t="str">
        <f t="shared" si="26"/>
        <v>CE1681</v>
      </c>
      <c r="B1683" t="s">
        <v>1833</v>
      </c>
      <c r="C1683" s="24">
        <v>0</v>
      </c>
      <c r="D1683" s="24">
        <v>0</v>
      </c>
      <c r="E1683" s="24">
        <v>0</v>
      </c>
      <c r="F1683" s="24">
        <v>0</v>
      </c>
      <c r="G1683" s="24">
        <v>0</v>
      </c>
      <c r="H1683" s="24">
        <v>2209</v>
      </c>
    </row>
    <row r="1684" spans="1:8">
      <c r="A1684" t="str">
        <f t="shared" si="26"/>
        <v>CE1682</v>
      </c>
      <c r="B1684" t="s">
        <v>1834</v>
      </c>
      <c r="C1684" s="24">
        <v>0</v>
      </c>
      <c r="D1684" s="24">
        <v>0</v>
      </c>
      <c r="E1684" s="24">
        <v>0</v>
      </c>
      <c r="F1684" s="24">
        <v>0</v>
      </c>
      <c r="G1684" s="24">
        <v>0</v>
      </c>
      <c r="H1684" s="24">
        <v>1760</v>
      </c>
    </row>
    <row r="1685" spans="1:8">
      <c r="A1685" t="str">
        <f t="shared" si="26"/>
        <v>CE1683</v>
      </c>
      <c r="B1685" t="s">
        <v>1835</v>
      </c>
      <c r="C1685" s="24">
        <v>0</v>
      </c>
      <c r="D1685" s="24">
        <v>0</v>
      </c>
      <c r="E1685" s="24">
        <v>0</v>
      </c>
      <c r="F1685" s="24">
        <v>0</v>
      </c>
      <c r="G1685" s="24">
        <v>0</v>
      </c>
      <c r="H1685" s="24">
        <v>1621</v>
      </c>
    </row>
    <row r="1686" spans="1:8">
      <c r="A1686" t="str">
        <f t="shared" si="26"/>
        <v>CE1684</v>
      </c>
      <c r="B1686" t="s">
        <v>1836</v>
      </c>
      <c r="C1686" s="24">
        <v>0</v>
      </c>
      <c r="D1686" s="24">
        <v>0</v>
      </c>
      <c r="E1686" s="24">
        <v>0</v>
      </c>
      <c r="F1686" s="24">
        <v>0</v>
      </c>
      <c r="G1686" s="24">
        <v>0</v>
      </c>
      <c r="H1686" s="24">
        <v>128</v>
      </c>
    </row>
    <row r="1687" spans="1:8">
      <c r="A1687" t="str">
        <f t="shared" si="26"/>
        <v>CE1685</v>
      </c>
      <c r="B1687" t="s">
        <v>1837</v>
      </c>
      <c r="C1687" s="24">
        <v>0</v>
      </c>
      <c r="D1687" s="24">
        <v>0</v>
      </c>
      <c r="E1687" s="24">
        <v>0</v>
      </c>
      <c r="F1687" s="24">
        <v>0</v>
      </c>
      <c r="G1687" s="24">
        <v>0</v>
      </c>
      <c r="H1687" s="24">
        <v>42</v>
      </c>
    </row>
    <row r="1688" spans="1:8">
      <c r="A1688" t="str">
        <f t="shared" si="26"/>
        <v>CE1686</v>
      </c>
      <c r="B1688" t="s">
        <v>1838</v>
      </c>
      <c r="C1688" s="24">
        <v>0</v>
      </c>
      <c r="D1688" s="24">
        <v>0</v>
      </c>
      <c r="E1688" s="24">
        <v>0</v>
      </c>
      <c r="F1688" s="24">
        <v>0</v>
      </c>
      <c r="G1688" s="24">
        <v>0</v>
      </c>
      <c r="H1688" s="24">
        <v>32.950000000000003</v>
      </c>
    </row>
    <row r="1689" spans="1:8">
      <c r="A1689" t="str">
        <f t="shared" si="26"/>
        <v>CE1687</v>
      </c>
      <c r="B1689" t="s">
        <v>1839</v>
      </c>
      <c r="C1689" s="24">
        <v>0</v>
      </c>
      <c r="D1689" s="24">
        <v>0</v>
      </c>
      <c r="E1689" s="24">
        <v>0</v>
      </c>
      <c r="F1689" s="24">
        <v>0</v>
      </c>
      <c r="G1689" s="24">
        <v>0</v>
      </c>
      <c r="H1689" s="24">
        <v>32.950000000000003</v>
      </c>
    </row>
    <row r="1690" spans="1:8">
      <c r="A1690" t="str">
        <f t="shared" si="26"/>
        <v>CE1688</v>
      </c>
      <c r="B1690" t="s">
        <v>1840</v>
      </c>
      <c r="C1690" s="24">
        <v>0</v>
      </c>
      <c r="D1690" s="24">
        <v>0</v>
      </c>
      <c r="E1690" s="24">
        <v>0</v>
      </c>
      <c r="F1690" s="24">
        <v>0</v>
      </c>
      <c r="G1690" s="24">
        <v>0</v>
      </c>
      <c r="H1690" s="24">
        <v>32.950000000000003</v>
      </c>
    </row>
    <row r="1691" spans="1:8">
      <c r="A1691" t="str">
        <f t="shared" si="26"/>
        <v>CE1689</v>
      </c>
      <c r="B1691" t="s">
        <v>1841</v>
      </c>
      <c r="C1691" s="24">
        <v>0</v>
      </c>
      <c r="D1691" s="24">
        <v>0</v>
      </c>
      <c r="E1691" s="24">
        <v>0</v>
      </c>
      <c r="F1691" s="24">
        <v>0</v>
      </c>
      <c r="G1691" s="24">
        <v>0</v>
      </c>
      <c r="H1691" s="24">
        <v>52.53</v>
      </c>
    </row>
    <row r="1692" spans="1:8">
      <c r="A1692" t="str">
        <f t="shared" si="26"/>
        <v>CE1690</v>
      </c>
      <c r="B1692" t="s">
        <v>1842</v>
      </c>
      <c r="C1692" s="24">
        <v>0</v>
      </c>
      <c r="D1692" s="24">
        <v>0</v>
      </c>
      <c r="E1692" s="24">
        <v>0</v>
      </c>
      <c r="F1692" s="24">
        <v>0</v>
      </c>
      <c r="G1692" s="24">
        <v>0</v>
      </c>
      <c r="H1692" s="24">
        <v>52.53</v>
      </c>
    </row>
    <row r="1693" spans="1:8">
      <c r="A1693" t="str">
        <f t="shared" si="26"/>
        <v>CE1691</v>
      </c>
      <c r="B1693" t="s">
        <v>1843</v>
      </c>
      <c r="C1693" s="24">
        <v>0</v>
      </c>
      <c r="D1693" s="24">
        <v>0</v>
      </c>
      <c r="E1693" s="24">
        <v>0</v>
      </c>
      <c r="F1693" s="24">
        <v>0</v>
      </c>
      <c r="G1693" s="24">
        <v>0</v>
      </c>
      <c r="H1693" s="24">
        <v>59.26</v>
      </c>
    </row>
    <row r="1694" spans="1:8">
      <c r="A1694" t="str">
        <f t="shared" si="26"/>
        <v>CE1692</v>
      </c>
      <c r="B1694" t="s">
        <v>1844</v>
      </c>
      <c r="C1694" s="24">
        <v>0</v>
      </c>
      <c r="D1694" s="24">
        <v>0</v>
      </c>
      <c r="E1694" s="24">
        <v>0</v>
      </c>
      <c r="F1694" s="24">
        <v>0</v>
      </c>
      <c r="G1694" s="24">
        <v>0</v>
      </c>
      <c r="H1694" s="24">
        <v>17.059999999999999</v>
      </c>
    </row>
    <row r="1695" spans="1:8">
      <c r="A1695" t="str">
        <f t="shared" si="26"/>
        <v>CE1693</v>
      </c>
      <c r="B1695" t="s">
        <v>1845</v>
      </c>
      <c r="C1695" s="24">
        <v>0</v>
      </c>
      <c r="D1695" s="24">
        <v>0</v>
      </c>
      <c r="E1695" s="24">
        <v>0</v>
      </c>
      <c r="F1695" s="24">
        <v>0</v>
      </c>
      <c r="G1695" s="24">
        <v>0</v>
      </c>
      <c r="H1695" s="24">
        <v>17.059999999999999</v>
      </c>
    </row>
    <row r="1696" spans="1:8">
      <c r="A1696" t="str">
        <f t="shared" si="26"/>
        <v>CE1694</v>
      </c>
      <c r="B1696" t="s">
        <v>1846</v>
      </c>
      <c r="C1696" s="24">
        <v>0</v>
      </c>
      <c r="D1696" s="24">
        <v>0</v>
      </c>
      <c r="E1696" s="24">
        <v>0</v>
      </c>
      <c r="F1696" s="24">
        <v>0</v>
      </c>
      <c r="G1696" s="24">
        <v>0</v>
      </c>
      <c r="H1696" s="24">
        <v>17.059999999999999</v>
      </c>
    </row>
    <row r="1697" spans="1:8">
      <c r="A1697" t="str">
        <f t="shared" si="26"/>
        <v>CE1695</v>
      </c>
      <c r="B1697" t="s">
        <v>1847</v>
      </c>
      <c r="C1697" s="24">
        <v>0</v>
      </c>
      <c r="D1697" s="24">
        <v>0</v>
      </c>
      <c r="E1697" s="24">
        <v>0</v>
      </c>
      <c r="F1697" s="24">
        <v>0</v>
      </c>
      <c r="G1697" s="24">
        <v>0</v>
      </c>
      <c r="H1697" s="24">
        <v>17.059999999999999</v>
      </c>
    </row>
    <row r="1698" spans="1:8">
      <c r="A1698" t="str">
        <f t="shared" si="26"/>
        <v>CE1696</v>
      </c>
      <c r="B1698" t="s">
        <v>1848</v>
      </c>
      <c r="C1698" s="24">
        <v>0</v>
      </c>
      <c r="D1698" s="24">
        <v>0</v>
      </c>
      <c r="E1698" s="24">
        <v>0</v>
      </c>
      <c r="F1698" s="24">
        <v>0</v>
      </c>
      <c r="G1698" s="24">
        <v>0</v>
      </c>
      <c r="H1698" s="24">
        <v>21.78</v>
      </c>
    </row>
    <row r="1699" spans="1:8">
      <c r="A1699" t="str">
        <f t="shared" si="26"/>
        <v>CE1697</v>
      </c>
      <c r="B1699" t="s">
        <v>1849</v>
      </c>
      <c r="C1699" s="24">
        <v>0</v>
      </c>
      <c r="D1699" s="24">
        <v>0</v>
      </c>
      <c r="E1699" s="24">
        <v>0</v>
      </c>
      <c r="F1699" s="24">
        <v>0</v>
      </c>
      <c r="G1699" s="24">
        <v>0</v>
      </c>
      <c r="H1699" s="24">
        <v>46.4</v>
      </c>
    </row>
    <row r="1700" spans="1:8">
      <c r="A1700" t="str">
        <f t="shared" si="26"/>
        <v>CE1698</v>
      </c>
      <c r="B1700" t="s">
        <v>1850</v>
      </c>
      <c r="C1700" s="24">
        <v>0</v>
      </c>
      <c r="D1700" s="24">
        <v>0</v>
      </c>
      <c r="E1700" s="24">
        <v>0</v>
      </c>
      <c r="F1700" s="24">
        <v>0</v>
      </c>
      <c r="G1700" s="24">
        <v>0</v>
      </c>
      <c r="H1700" s="24">
        <v>32.979999999999997</v>
      </c>
    </row>
    <row r="1701" spans="1:8">
      <c r="A1701" t="str">
        <f t="shared" si="26"/>
        <v>CE1699</v>
      </c>
      <c r="B1701" t="s">
        <v>1851</v>
      </c>
      <c r="C1701" s="24">
        <v>0</v>
      </c>
      <c r="D1701" s="24">
        <v>0</v>
      </c>
      <c r="E1701" s="24">
        <v>0</v>
      </c>
      <c r="F1701" s="24">
        <v>0</v>
      </c>
      <c r="G1701" s="24">
        <v>0</v>
      </c>
      <c r="H1701" s="24">
        <v>28.7</v>
      </c>
    </row>
    <row r="1702" spans="1:8">
      <c r="A1702" t="str">
        <f t="shared" si="26"/>
        <v>CE1700</v>
      </c>
      <c r="B1702" t="s">
        <v>1852</v>
      </c>
      <c r="C1702" s="24">
        <v>0</v>
      </c>
      <c r="D1702" s="24">
        <v>0</v>
      </c>
      <c r="E1702" s="24">
        <v>0</v>
      </c>
      <c r="F1702" s="24">
        <v>0</v>
      </c>
      <c r="G1702" s="24">
        <v>0</v>
      </c>
      <c r="H1702" s="24">
        <v>17.989999999999998</v>
      </c>
    </row>
    <row r="1703" spans="1:8">
      <c r="A1703" t="str">
        <f t="shared" si="26"/>
        <v>CE1701</v>
      </c>
      <c r="B1703" t="s">
        <v>1853</v>
      </c>
      <c r="C1703" s="24">
        <v>0</v>
      </c>
      <c r="D1703" s="24">
        <v>0</v>
      </c>
      <c r="E1703" s="24">
        <v>0</v>
      </c>
      <c r="F1703" s="24">
        <v>0</v>
      </c>
      <c r="G1703" s="24">
        <v>0</v>
      </c>
      <c r="H1703" s="24">
        <v>56.99</v>
      </c>
    </row>
    <row r="1704" spans="1:8">
      <c r="A1704" t="str">
        <f t="shared" si="26"/>
        <v>CE1702</v>
      </c>
      <c r="B1704" t="s">
        <v>1854</v>
      </c>
      <c r="C1704" s="24">
        <v>0</v>
      </c>
      <c r="D1704" s="24">
        <v>0</v>
      </c>
      <c r="E1704" s="24">
        <v>0</v>
      </c>
      <c r="F1704" s="24">
        <v>0</v>
      </c>
      <c r="G1704" s="24">
        <v>0</v>
      </c>
      <c r="H1704" s="24">
        <v>27.3</v>
      </c>
    </row>
    <row r="1705" spans="1:8">
      <c r="A1705" t="str">
        <f t="shared" si="26"/>
        <v>CE1703</v>
      </c>
      <c r="B1705" t="s">
        <v>1855</v>
      </c>
      <c r="C1705" s="24">
        <v>0</v>
      </c>
      <c r="D1705" s="24">
        <v>0</v>
      </c>
      <c r="E1705" s="24">
        <v>0</v>
      </c>
      <c r="F1705" s="24">
        <v>0</v>
      </c>
      <c r="G1705" s="24">
        <v>0</v>
      </c>
      <c r="H1705" s="24">
        <v>14.56</v>
      </c>
    </row>
    <row r="1706" spans="1:8">
      <c r="A1706" t="str">
        <f t="shared" si="26"/>
        <v>CE1704</v>
      </c>
      <c r="B1706" t="s">
        <v>1856</v>
      </c>
      <c r="C1706" s="24">
        <v>0</v>
      </c>
      <c r="D1706" s="24">
        <v>0</v>
      </c>
      <c r="E1706" s="24">
        <v>0</v>
      </c>
      <c r="F1706" s="24">
        <v>0</v>
      </c>
      <c r="G1706" s="24">
        <v>0</v>
      </c>
      <c r="H1706" s="24">
        <v>383.96</v>
      </c>
    </row>
    <row r="1707" spans="1:8">
      <c r="A1707" t="str">
        <f t="shared" si="26"/>
        <v>CE1705</v>
      </c>
      <c r="B1707" t="s">
        <v>1857</v>
      </c>
      <c r="C1707" s="24">
        <v>0</v>
      </c>
      <c r="D1707" s="24">
        <v>0</v>
      </c>
      <c r="E1707" s="24">
        <v>0</v>
      </c>
      <c r="F1707" s="24">
        <v>0</v>
      </c>
      <c r="G1707" s="24">
        <v>0</v>
      </c>
      <c r="H1707" s="24">
        <v>17.64</v>
      </c>
    </row>
    <row r="1708" spans="1:8">
      <c r="A1708" t="str">
        <f t="shared" si="26"/>
        <v>CE1706</v>
      </c>
      <c r="B1708" t="s">
        <v>1858</v>
      </c>
      <c r="C1708" s="24">
        <v>0</v>
      </c>
      <c r="D1708" s="24">
        <v>0</v>
      </c>
      <c r="E1708" s="24">
        <v>0</v>
      </c>
      <c r="F1708" s="24">
        <v>0</v>
      </c>
      <c r="G1708" s="24">
        <v>0</v>
      </c>
      <c r="H1708" s="24">
        <v>20.97</v>
      </c>
    </row>
    <row r="1709" spans="1:8">
      <c r="A1709" t="str">
        <f t="shared" si="26"/>
        <v>CE1707</v>
      </c>
      <c r="B1709" t="s">
        <v>1859</v>
      </c>
      <c r="C1709" s="24">
        <v>0</v>
      </c>
      <c r="D1709" s="24">
        <v>0</v>
      </c>
      <c r="E1709" s="24">
        <v>0</v>
      </c>
      <c r="F1709" s="24">
        <v>0</v>
      </c>
      <c r="G1709" s="24">
        <v>0</v>
      </c>
      <c r="H1709" s="24">
        <v>25.38</v>
      </c>
    </row>
    <row r="1710" spans="1:8">
      <c r="A1710" t="str">
        <f t="shared" si="26"/>
        <v>CE1708</v>
      </c>
      <c r="B1710" t="s">
        <v>1860</v>
      </c>
      <c r="C1710" s="24">
        <v>0</v>
      </c>
      <c r="D1710" s="24">
        <v>0</v>
      </c>
      <c r="E1710" s="24">
        <v>0</v>
      </c>
      <c r="F1710" s="24">
        <v>0</v>
      </c>
      <c r="G1710" s="24">
        <v>0</v>
      </c>
      <c r="H1710" s="24">
        <v>33.83</v>
      </c>
    </row>
    <row r="1711" spans="1:8">
      <c r="A1711" t="str">
        <f t="shared" si="26"/>
        <v>CE1709</v>
      </c>
      <c r="B1711" t="s">
        <v>1861</v>
      </c>
      <c r="C1711" s="24">
        <v>0</v>
      </c>
      <c r="D1711" s="24">
        <v>0</v>
      </c>
      <c r="E1711" s="24">
        <v>0</v>
      </c>
      <c r="F1711" s="24">
        <v>0</v>
      </c>
      <c r="G1711" s="24">
        <v>0</v>
      </c>
      <c r="H1711" s="24">
        <v>24.34</v>
      </c>
    </row>
    <row r="1712" spans="1:8">
      <c r="A1712" t="str">
        <f t="shared" si="26"/>
        <v>CE1710</v>
      </c>
      <c r="B1712" t="s">
        <v>1862</v>
      </c>
      <c r="C1712" s="24">
        <v>0</v>
      </c>
      <c r="D1712" s="24">
        <v>0</v>
      </c>
      <c r="E1712" s="24">
        <v>0</v>
      </c>
      <c r="F1712" s="24">
        <v>0</v>
      </c>
      <c r="G1712" s="24">
        <v>0</v>
      </c>
      <c r="H1712" s="24">
        <v>26.57</v>
      </c>
    </row>
    <row r="1713" spans="1:8">
      <c r="A1713" t="str">
        <f t="shared" si="26"/>
        <v>CE1711</v>
      </c>
      <c r="B1713" t="s">
        <v>1863</v>
      </c>
      <c r="C1713" s="24">
        <v>0</v>
      </c>
      <c r="D1713" s="24">
        <v>0</v>
      </c>
      <c r="E1713" s="24">
        <v>0</v>
      </c>
      <c r="F1713" s="24">
        <v>0</v>
      </c>
      <c r="G1713" s="24">
        <v>0</v>
      </c>
      <c r="H1713" s="24">
        <v>33.39</v>
      </c>
    </row>
    <row r="1714" spans="1:8">
      <c r="A1714" t="str">
        <f t="shared" si="26"/>
        <v>CE1712</v>
      </c>
      <c r="B1714" t="s">
        <v>1864</v>
      </c>
      <c r="C1714" s="24">
        <v>0</v>
      </c>
      <c r="D1714" s="24">
        <v>0</v>
      </c>
      <c r="E1714" s="24">
        <v>0</v>
      </c>
      <c r="F1714" s="24">
        <v>0</v>
      </c>
      <c r="G1714" s="24">
        <v>0</v>
      </c>
      <c r="H1714" s="24">
        <v>50.42</v>
      </c>
    </row>
    <row r="1715" spans="1:8">
      <c r="A1715" t="str">
        <f t="shared" si="26"/>
        <v>CE1713</v>
      </c>
      <c r="B1715" t="s">
        <v>1865</v>
      </c>
      <c r="C1715" s="24">
        <v>0</v>
      </c>
      <c r="D1715" s="24">
        <v>0</v>
      </c>
      <c r="E1715" s="24">
        <v>0</v>
      </c>
      <c r="F1715" s="24">
        <v>0</v>
      </c>
      <c r="G1715" s="24">
        <v>0</v>
      </c>
      <c r="H1715" s="24">
        <v>51.21</v>
      </c>
    </row>
    <row r="1716" spans="1:8">
      <c r="A1716" t="str">
        <f t="shared" si="26"/>
        <v>CE1714</v>
      </c>
      <c r="B1716" t="s">
        <v>1866</v>
      </c>
      <c r="C1716" s="24">
        <v>0</v>
      </c>
      <c r="D1716" s="24">
        <v>0</v>
      </c>
      <c r="E1716" s="24">
        <v>0</v>
      </c>
      <c r="F1716" s="24">
        <v>0</v>
      </c>
      <c r="G1716" s="24">
        <v>0</v>
      </c>
      <c r="H1716" s="24">
        <v>11.31</v>
      </c>
    </row>
    <row r="1717" spans="1:8">
      <c r="A1717" t="str">
        <f t="shared" si="26"/>
        <v>CE1715</v>
      </c>
      <c r="B1717" t="s">
        <v>1867</v>
      </c>
      <c r="C1717" s="24">
        <v>0</v>
      </c>
      <c r="D1717" s="24">
        <v>0</v>
      </c>
      <c r="E1717" s="24">
        <v>0</v>
      </c>
      <c r="F1717" s="24">
        <v>0</v>
      </c>
      <c r="G1717" s="24">
        <v>0</v>
      </c>
      <c r="H1717" s="24">
        <v>5.93</v>
      </c>
    </row>
    <row r="1718" spans="1:8">
      <c r="A1718" t="str">
        <f t="shared" si="26"/>
        <v>CE1716</v>
      </c>
      <c r="B1718" t="s">
        <v>1868</v>
      </c>
      <c r="C1718" s="24">
        <v>0</v>
      </c>
      <c r="D1718" s="24">
        <v>0</v>
      </c>
      <c r="E1718" s="24">
        <v>0</v>
      </c>
      <c r="F1718" s="24">
        <v>0</v>
      </c>
      <c r="G1718" s="24">
        <v>0</v>
      </c>
      <c r="H1718" s="24">
        <v>5.93</v>
      </c>
    </row>
    <row r="1719" spans="1:8">
      <c r="A1719" t="str">
        <f t="shared" si="26"/>
        <v>CE1717</v>
      </c>
      <c r="B1719" t="s">
        <v>1869</v>
      </c>
      <c r="C1719" s="24">
        <v>0</v>
      </c>
      <c r="D1719" s="24">
        <v>0</v>
      </c>
      <c r="E1719" s="24">
        <v>0</v>
      </c>
      <c r="F1719" s="24">
        <v>0</v>
      </c>
      <c r="G1719" s="24">
        <v>0</v>
      </c>
      <c r="H1719" s="24">
        <v>5.93</v>
      </c>
    </row>
    <row r="1720" spans="1:8">
      <c r="A1720" t="str">
        <f t="shared" si="26"/>
        <v>CE1718</v>
      </c>
      <c r="B1720" t="s">
        <v>1870</v>
      </c>
      <c r="C1720" s="24">
        <v>0</v>
      </c>
      <c r="D1720" s="24">
        <v>0</v>
      </c>
      <c r="E1720" s="24">
        <v>0</v>
      </c>
      <c r="F1720" s="24">
        <v>0</v>
      </c>
      <c r="G1720" s="24">
        <v>0</v>
      </c>
      <c r="H1720" s="24">
        <v>7.12</v>
      </c>
    </row>
    <row r="1721" spans="1:8">
      <c r="A1721" t="str">
        <f t="shared" si="26"/>
        <v>CE1719</v>
      </c>
      <c r="B1721" t="s">
        <v>1871</v>
      </c>
      <c r="C1721" s="24">
        <v>0</v>
      </c>
      <c r="D1721" s="24">
        <v>0</v>
      </c>
      <c r="E1721" s="24">
        <v>0</v>
      </c>
      <c r="F1721" s="24">
        <v>0</v>
      </c>
      <c r="G1721" s="24">
        <v>0</v>
      </c>
      <c r="H1721" s="24">
        <v>7.12</v>
      </c>
    </row>
    <row r="1722" spans="1:8">
      <c r="A1722" t="str">
        <f t="shared" si="26"/>
        <v>CE1720</v>
      </c>
      <c r="B1722" t="s">
        <v>1872</v>
      </c>
      <c r="C1722" s="24">
        <v>0</v>
      </c>
      <c r="D1722" s="24">
        <v>0</v>
      </c>
      <c r="E1722" s="24">
        <v>0</v>
      </c>
      <c r="F1722" s="24">
        <v>0</v>
      </c>
      <c r="G1722" s="24">
        <v>0</v>
      </c>
      <c r="H1722" s="24">
        <v>117.2</v>
      </c>
    </row>
    <row r="1723" spans="1:8">
      <c r="A1723" t="str">
        <f t="shared" si="26"/>
        <v>CE1721</v>
      </c>
      <c r="B1723" t="s">
        <v>1873</v>
      </c>
      <c r="C1723" s="24">
        <v>0</v>
      </c>
      <c r="D1723" s="24">
        <v>0</v>
      </c>
      <c r="E1723" s="24">
        <v>0</v>
      </c>
      <c r="F1723" s="24">
        <v>0</v>
      </c>
      <c r="G1723" s="24">
        <v>0</v>
      </c>
      <c r="H1723" s="24">
        <v>12.69</v>
      </c>
    </row>
    <row r="1724" spans="1:8">
      <c r="A1724" t="str">
        <f t="shared" si="26"/>
        <v>CE1722</v>
      </c>
      <c r="B1724" t="s">
        <v>1874</v>
      </c>
      <c r="C1724" s="24">
        <v>0</v>
      </c>
      <c r="D1724" s="24">
        <v>0</v>
      </c>
      <c r="E1724" s="24">
        <v>0</v>
      </c>
      <c r="F1724" s="24">
        <v>0</v>
      </c>
      <c r="G1724" s="24">
        <v>0</v>
      </c>
      <c r="H1724" s="24">
        <v>36.6</v>
      </c>
    </row>
    <row r="1725" spans="1:8">
      <c r="A1725" t="str">
        <f t="shared" si="26"/>
        <v>CE1723</v>
      </c>
      <c r="B1725" t="s">
        <v>1875</v>
      </c>
      <c r="C1725" s="24">
        <v>0</v>
      </c>
      <c r="D1725" s="24">
        <v>0</v>
      </c>
      <c r="E1725" s="24">
        <v>0</v>
      </c>
      <c r="F1725" s="24">
        <v>0</v>
      </c>
      <c r="G1725" s="24">
        <v>0</v>
      </c>
      <c r="H1725" s="24">
        <v>13.89</v>
      </c>
    </row>
    <row r="1726" spans="1:8">
      <c r="A1726" t="str">
        <f t="shared" si="26"/>
        <v>CE1724</v>
      </c>
      <c r="B1726" t="s">
        <v>1876</v>
      </c>
      <c r="C1726" s="24">
        <v>0</v>
      </c>
      <c r="D1726" s="24">
        <v>0</v>
      </c>
      <c r="E1726" s="24">
        <v>0</v>
      </c>
      <c r="F1726" s="24">
        <v>0</v>
      </c>
      <c r="G1726" s="24">
        <v>0</v>
      </c>
      <c r="H1726" s="24">
        <v>13.03</v>
      </c>
    </row>
    <row r="1727" spans="1:8">
      <c r="A1727" t="str">
        <f t="shared" si="26"/>
        <v>CE1725</v>
      </c>
      <c r="B1727" t="s">
        <v>1877</v>
      </c>
      <c r="C1727" s="24">
        <v>0</v>
      </c>
      <c r="D1727" s="24">
        <v>0</v>
      </c>
      <c r="E1727" s="24">
        <v>0</v>
      </c>
      <c r="F1727" s="24">
        <v>0</v>
      </c>
      <c r="G1727" s="24">
        <v>0</v>
      </c>
      <c r="H1727" s="24">
        <v>13.24</v>
      </c>
    </row>
    <row r="1728" spans="1:8">
      <c r="A1728" t="str">
        <f t="shared" si="26"/>
        <v>CE1726</v>
      </c>
      <c r="B1728" t="s">
        <v>1878</v>
      </c>
      <c r="C1728" s="24">
        <v>0</v>
      </c>
      <c r="D1728" s="24">
        <v>0</v>
      </c>
      <c r="E1728" s="24">
        <v>0</v>
      </c>
      <c r="F1728" s="24">
        <v>0</v>
      </c>
      <c r="G1728" s="24">
        <v>0</v>
      </c>
      <c r="H1728" s="24">
        <v>13.24</v>
      </c>
    </row>
    <row r="1729" spans="1:8">
      <c r="A1729" t="str">
        <f t="shared" si="26"/>
        <v>CE1727</v>
      </c>
      <c r="B1729" t="s">
        <v>1879</v>
      </c>
      <c r="C1729" s="24">
        <v>0</v>
      </c>
      <c r="D1729" s="24">
        <v>0</v>
      </c>
      <c r="E1729" s="24">
        <v>0</v>
      </c>
      <c r="F1729" s="24">
        <v>0</v>
      </c>
      <c r="G1729" s="24">
        <v>0</v>
      </c>
      <c r="H1729" s="24">
        <v>13.42</v>
      </c>
    </row>
    <row r="1730" spans="1:8">
      <c r="A1730" t="str">
        <f t="shared" ref="A1730:A1793" si="27">"CE"&amp;TEXT(ROW(B1730)-2,"0000")</f>
        <v>CE1728</v>
      </c>
      <c r="B1730" t="s">
        <v>1880</v>
      </c>
      <c r="C1730" s="24">
        <v>0</v>
      </c>
      <c r="D1730" s="24">
        <v>0</v>
      </c>
      <c r="E1730" s="24">
        <v>0</v>
      </c>
      <c r="F1730" s="24">
        <v>0</v>
      </c>
      <c r="G1730" s="24">
        <v>0</v>
      </c>
      <c r="H1730" s="24">
        <v>13.42</v>
      </c>
    </row>
    <row r="1731" spans="1:8">
      <c r="A1731" t="str">
        <f t="shared" si="27"/>
        <v>CE1729</v>
      </c>
      <c r="B1731" t="s">
        <v>1881</v>
      </c>
      <c r="C1731" s="24">
        <v>0</v>
      </c>
      <c r="D1731" s="24">
        <v>0</v>
      </c>
      <c r="E1731" s="24">
        <v>0</v>
      </c>
      <c r="F1731" s="24">
        <v>0</v>
      </c>
      <c r="G1731" s="24">
        <v>0</v>
      </c>
      <c r="H1731" s="24">
        <v>16.45</v>
      </c>
    </row>
    <row r="1732" spans="1:8">
      <c r="A1732" t="str">
        <f t="shared" si="27"/>
        <v>CE1730</v>
      </c>
      <c r="B1732" t="s">
        <v>1882</v>
      </c>
      <c r="C1732" s="24">
        <v>0</v>
      </c>
      <c r="D1732" s="24">
        <v>0</v>
      </c>
      <c r="E1732" s="24">
        <v>0</v>
      </c>
      <c r="F1732" s="24">
        <v>0</v>
      </c>
      <c r="G1732" s="24">
        <v>0</v>
      </c>
      <c r="H1732" s="24">
        <v>14.34</v>
      </c>
    </row>
    <row r="1733" spans="1:8">
      <c r="A1733" t="str">
        <f t="shared" si="27"/>
        <v>CE1731</v>
      </c>
      <c r="B1733" t="s">
        <v>1883</v>
      </c>
      <c r="C1733" s="24">
        <v>0</v>
      </c>
      <c r="D1733" s="24">
        <v>0</v>
      </c>
      <c r="E1733" s="24">
        <v>0</v>
      </c>
      <c r="F1733" s="24">
        <v>0</v>
      </c>
      <c r="G1733" s="24">
        <v>0</v>
      </c>
      <c r="H1733" s="24">
        <v>14.34</v>
      </c>
    </row>
    <row r="1734" spans="1:8">
      <c r="A1734" t="str">
        <f t="shared" si="27"/>
        <v>CE1732</v>
      </c>
      <c r="B1734" t="s">
        <v>1884</v>
      </c>
      <c r="C1734" s="24">
        <v>0</v>
      </c>
      <c r="D1734" s="24">
        <v>0</v>
      </c>
      <c r="E1734" s="24">
        <v>0</v>
      </c>
      <c r="F1734" s="24">
        <v>0</v>
      </c>
      <c r="G1734" s="24">
        <v>0</v>
      </c>
      <c r="H1734" s="24">
        <v>26</v>
      </c>
    </row>
    <row r="1735" spans="1:8">
      <c r="A1735" t="str">
        <f t="shared" si="27"/>
        <v>CE1733</v>
      </c>
      <c r="B1735" t="s">
        <v>1885</v>
      </c>
      <c r="C1735" s="24">
        <v>0</v>
      </c>
      <c r="D1735" s="24">
        <v>0</v>
      </c>
      <c r="E1735" s="24">
        <v>0</v>
      </c>
      <c r="F1735" s="24">
        <v>0</v>
      </c>
      <c r="G1735" s="24">
        <v>0</v>
      </c>
      <c r="H1735" s="24">
        <v>17.36</v>
      </c>
    </row>
    <row r="1736" spans="1:8">
      <c r="A1736" t="str">
        <f t="shared" si="27"/>
        <v>CE1734</v>
      </c>
      <c r="B1736" t="s">
        <v>1886</v>
      </c>
      <c r="C1736" s="24">
        <v>0</v>
      </c>
      <c r="D1736" s="24">
        <v>0</v>
      </c>
      <c r="E1736" s="24">
        <v>0</v>
      </c>
      <c r="F1736" s="24">
        <v>0</v>
      </c>
      <c r="G1736" s="24">
        <v>0</v>
      </c>
      <c r="H1736" s="24">
        <v>114.65</v>
      </c>
    </row>
    <row r="1737" spans="1:8">
      <c r="A1737" t="str">
        <f t="shared" si="27"/>
        <v>CE1735</v>
      </c>
      <c r="B1737" t="s">
        <v>1887</v>
      </c>
      <c r="C1737" s="24">
        <v>0</v>
      </c>
      <c r="D1737" s="24">
        <v>0</v>
      </c>
      <c r="E1737" s="24">
        <v>0</v>
      </c>
      <c r="F1737" s="24">
        <v>0</v>
      </c>
      <c r="G1737" s="24">
        <v>0</v>
      </c>
      <c r="H1737" s="24">
        <v>32</v>
      </c>
    </row>
    <row r="1738" spans="1:8">
      <c r="A1738" t="str">
        <f t="shared" si="27"/>
        <v>CE1736</v>
      </c>
      <c r="B1738" t="s">
        <v>1888</v>
      </c>
      <c r="C1738" s="24">
        <v>0</v>
      </c>
      <c r="D1738" s="24">
        <v>0</v>
      </c>
      <c r="E1738" s="24">
        <v>0</v>
      </c>
      <c r="F1738" s="24">
        <v>0</v>
      </c>
      <c r="G1738" s="24">
        <v>0</v>
      </c>
      <c r="H1738" s="24">
        <v>3131.48</v>
      </c>
    </row>
    <row r="1739" spans="1:8">
      <c r="A1739" t="str">
        <f t="shared" si="27"/>
        <v>CE1737</v>
      </c>
      <c r="B1739" t="s">
        <v>1889</v>
      </c>
      <c r="C1739" s="24">
        <v>0</v>
      </c>
      <c r="D1739" s="24">
        <v>0</v>
      </c>
      <c r="E1739" s="24">
        <v>0</v>
      </c>
      <c r="F1739" s="24">
        <v>0</v>
      </c>
      <c r="G1739" s="24">
        <v>0</v>
      </c>
      <c r="H1739" s="24">
        <v>66.25</v>
      </c>
    </row>
    <row r="1740" spans="1:8">
      <c r="A1740" t="str">
        <f t="shared" si="27"/>
        <v>CE1738</v>
      </c>
      <c r="B1740" t="s">
        <v>1890</v>
      </c>
      <c r="C1740" s="24">
        <v>0</v>
      </c>
      <c r="D1740" s="24">
        <v>0</v>
      </c>
      <c r="E1740" s="24">
        <v>0</v>
      </c>
      <c r="F1740" s="24">
        <v>0</v>
      </c>
      <c r="G1740" s="24">
        <v>0</v>
      </c>
      <c r="H1740" s="24">
        <v>100.38</v>
      </c>
    </row>
    <row r="1741" spans="1:8">
      <c r="A1741" t="str">
        <f t="shared" si="27"/>
        <v>CE1739</v>
      </c>
      <c r="B1741" t="s">
        <v>1891</v>
      </c>
      <c r="C1741" s="24">
        <v>0</v>
      </c>
      <c r="D1741" s="24">
        <v>0</v>
      </c>
      <c r="E1741" s="24">
        <v>0</v>
      </c>
      <c r="F1741" s="24">
        <v>0</v>
      </c>
      <c r="G1741" s="24">
        <v>0</v>
      </c>
      <c r="H1741" s="24">
        <v>3095.48</v>
      </c>
    </row>
    <row r="1742" spans="1:8">
      <c r="A1742" t="str">
        <f t="shared" si="27"/>
        <v>CE1740</v>
      </c>
      <c r="B1742" t="s">
        <v>1892</v>
      </c>
      <c r="C1742" s="24">
        <v>0</v>
      </c>
      <c r="D1742" s="24">
        <v>0</v>
      </c>
      <c r="E1742" s="24">
        <v>0</v>
      </c>
      <c r="F1742" s="24">
        <v>0</v>
      </c>
      <c r="G1742" s="24">
        <v>0</v>
      </c>
      <c r="H1742" s="24">
        <v>2946.72</v>
      </c>
    </row>
    <row r="1743" spans="1:8">
      <c r="A1743" t="str">
        <f t="shared" si="27"/>
        <v>CE1741</v>
      </c>
      <c r="B1743" t="s">
        <v>1893</v>
      </c>
      <c r="C1743" s="24">
        <v>0</v>
      </c>
      <c r="D1743" s="24">
        <v>0</v>
      </c>
      <c r="E1743" s="24">
        <v>0</v>
      </c>
      <c r="F1743" s="24">
        <v>0</v>
      </c>
      <c r="G1743" s="24">
        <v>0</v>
      </c>
      <c r="H1743" s="24">
        <v>136.26</v>
      </c>
    </row>
    <row r="1744" spans="1:8">
      <c r="A1744" t="str">
        <f t="shared" si="27"/>
        <v>CE1742</v>
      </c>
      <c r="B1744" t="s">
        <v>1894</v>
      </c>
      <c r="C1744" s="24">
        <v>0</v>
      </c>
      <c r="D1744" s="24">
        <v>0</v>
      </c>
      <c r="E1744" s="24">
        <v>0</v>
      </c>
      <c r="F1744" s="24">
        <v>0</v>
      </c>
      <c r="G1744" s="24">
        <v>0</v>
      </c>
      <c r="H1744" s="24">
        <v>24.35</v>
      </c>
    </row>
    <row r="1745" spans="1:8">
      <c r="A1745" t="str">
        <f t="shared" si="27"/>
        <v>CE1743</v>
      </c>
      <c r="B1745" t="s">
        <v>1895</v>
      </c>
      <c r="C1745" s="24">
        <v>0</v>
      </c>
      <c r="D1745" s="24">
        <v>0</v>
      </c>
      <c r="E1745" s="24">
        <v>0</v>
      </c>
      <c r="F1745" s="24">
        <v>0</v>
      </c>
      <c r="G1745" s="24">
        <v>0</v>
      </c>
      <c r="H1745" s="24">
        <v>147.47999999999999</v>
      </c>
    </row>
    <row r="1746" spans="1:8">
      <c r="A1746" t="str">
        <f t="shared" si="27"/>
        <v>CE1744</v>
      </c>
      <c r="B1746" t="s">
        <v>1896</v>
      </c>
      <c r="C1746" s="24">
        <v>0</v>
      </c>
      <c r="D1746" s="24">
        <v>0</v>
      </c>
      <c r="E1746" s="24">
        <v>0</v>
      </c>
      <c r="F1746" s="24">
        <v>0</v>
      </c>
      <c r="G1746" s="24">
        <v>0</v>
      </c>
      <c r="H1746" s="24">
        <v>2161.92</v>
      </c>
    </row>
    <row r="1747" spans="1:8">
      <c r="A1747" t="str">
        <f t="shared" si="27"/>
        <v>CE1745</v>
      </c>
      <c r="B1747" t="s">
        <v>1897</v>
      </c>
      <c r="C1747" s="24">
        <v>0</v>
      </c>
      <c r="D1747" s="24">
        <v>0</v>
      </c>
      <c r="E1747" s="24">
        <v>0</v>
      </c>
      <c r="F1747" s="24">
        <v>0</v>
      </c>
      <c r="G1747" s="24">
        <v>0</v>
      </c>
      <c r="H1747" s="24">
        <v>46.9</v>
      </c>
    </row>
    <row r="1748" spans="1:8">
      <c r="A1748" t="str">
        <f t="shared" si="27"/>
        <v>CE1746</v>
      </c>
      <c r="B1748" t="s">
        <v>1898</v>
      </c>
      <c r="C1748" s="24">
        <v>0</v>
      </c>
      <c r="D1748" s="24">
        <v>0</v>
      </c>
      <c r="E1748" s="24">
        <v>0</v>
      </c>
      <c r="F1748" s="24">
        <v>0</v>
      </c>
      <c r="G1748" s="24">
        <v>0</v>
      </c>
      <c r="H1748" s="24">
        <v>26.75</v>
      </c>
    </row>
    <row r="1749" spans="1:8">
      <c r="A1749" t="str">
        <f t="shared" si="27"/>
        <v>CE1747</v>
      </c>
      <c r="B1749" t="s">
        <v>1899</v>
      </c>
      <c r="C1749" s="24">
        <v>0</v>
      </c>
      <c r="D1749" s="24">
        <v>0</v>
      </c>
      <c r="E1749" s="24">
        <v>0</v>
      </c>
      <c r="F1749" s="24">
        <v>0</v>
      </c>
      <c r="G1749" s="24">
        <v>0</v>
      </c>
      <c r="H1749" s="24">
        <v>31.55</v>
      </c>
    </row>
    <row r="1750" spans="1:8">
      <c r="A1750" t="str">
        <f t="shared" si="27"/>
        <v>CE1748</v>
      </c>
      <c r="B1750" t="s">
        <v>1900</v>
      </c>
      <c r="C1750" s="24">
        <v>0</v>
      </c>
      <c r="D1750" s="24">
        <v>0</v>
      </c>
      <c r="E1750" s="24">
        <v>0</v>
      </c>
      <c r="F1750" s="24">
        <v>0</v>
      </c>
      <c r="G1750" s="24">
        <v>0</v>
      </c>
      <c r="H1750" s="24">
        <v>25.33</v>
      </c>
    </row>
    <row r="1751" spans="1:8">
      <c r="A1751" t="str">
        <f t="shared" si="27"/>
        <v>CE1749</v>
      </c>
      <c r="B1751" t="s">
        <v>1901</v>
      </c>
      <c r="C1751" s="24">
        <v>0</v>
      </c>
      <c r="D1751" s="24">
        <v>0</v>
      </c>
      <c r="E1751" s="24">
        <v>0</v>
      </c>
      <c r="F1751" s="24">
        <v>0</v>
      </c>
      <c r="G1751" s="24">
        <v>0</v>
      </c>
      <c r="H1751" s="24">
        <v>392</v>
      </c>
    </row>
    <row r="1752" spans="1:8">
      <c r="A1752" t="str">
        <f t="shared" si="27"/>
        <v>CE1750</v>
      </c>
      <c r="B1752" t="s">
        <v>1902</v>
      </c>
      <c r="C1752" s="24">
        <v>0</v>
      </c>
      <c r="D1752" s="24">
        <v>0</v>
      </c>
      <c r="E1752" s="24">
        <v>0</v>
      </c>
      <c r="F1752" s="24">
        <v>0</v>
      </c>
      <c r="G1752" s="24">
        <v>0</v>
      </c>
      <c r="H1752" s="24">
        <v>392</v>
      </c>
    </row>
    <row r="1753" spans="1:8">
      <c r="A1753" t="str">
        <f t="shared" si="27"/>
        <v>CE1751</v>
      </c>
      <c r="B1753" t="s">
        <v>1903</v>
      </c>
      <c r="C1753" s="24">
        <v>0</v>
      </c>
      <c r="D1753" s="24">
        <v>0</v>
      </c>
      <c r="E1753" s="24">
        <v>0</v>
      </c>
      <c r="F1753" s="24">
        <v>0</v>
      </c>
      <c r="G1753" s="24">
        <v>0</v>
      </c>
      <c r="H1753" s="24">
        <v>60.79</v>
      </c>
    </row>
    <row r="1754" spans="1:8">
      <c r="A1754" t="str">
        <f t="shared" si="27"/>
        <v>CE1752</v>
      </c>
      <c r="B1754" t="s">
        <v>1904</v>
      </c>
      <c r="C1754" s="24">
        <v>0</v>
      </c>
      <c r="D1754" s="24">
        <v>0</v>
      </c>
      <c r="E1754" s="24">
        <v>0</v>
      </c>
      <c r="F1754" s="24">
        <v>0</v>
      </c>
      <c r="G1754" s="24">
        <v>0</v>
      </c>
      <c r="H1754" s="24">
        <v>135</v>
      </c>
    </row>
    <row r="1755" spans="1:8">
      <c r="A1755" t="str">
        <f t="shared" si="27"/>
        <v>CE1753</v>
      </c>
      <c r="B1755" t="s">
        <v>1905</v>
      </c>
      <c r="C1755" s="24">
        <v>0</v>
      </c>
      <c r="D1755" s="24">
        <v>0</v>
      </c>
      <c r="E1755" s="24">
        <v>0</v>
      </c>
      <c r="F1755" s="24">
        <v>0</v>
      </c>
      <c r="G1755" s="24">
        <v>0</v>
      </c>
      <c r="H1755" s="24">
        <v>72</v>
      </c>
    </row>
    <row r="1756" spans="1:8">
      <c r="A1756" t="str">
        <f t="shared" si="27"/>
        <v>CE1754</v>
      </c>
      <c r="B1756" t="s">
        <v>1906</v>
      </c>
      <c r="C1756" s="24">
        <v>0</v>
      </c>
      <c r="D1756" s="24">
        <v>0</v>
      </c>
      <c r="E1756" s="24">
        <v>0</v>
      </c>
      <c r="F1756" s="24">
        <v>0</v>
      </c>
      <c r="G1756" s="24">
        <v>0</v>
      </c>
      <c r="H1756" s="24">
        <v>270</v>
      </c>
    </row>
    <row r="1757" spans="1:8">
      <c r="A1757" t="str">
        <f t="shared" si="27"/>
        <v>CE1755</v>
      </c>
      <c r="B1757" t="s">
        <v>1907</v>
      </c>
      <c r="C1757" s="24">
        <v>0</v>
      </c>
      <c r="D1757" s="24">
        <v>0</v>
      </c>
      <c r="E1757" s="24">
        <v>0</v>
      </c>
      <c r="F1757" s="24">
        <v>0</v>
      </c>
      <c r="G1757" s="24">
        <v>0</v>
      </c>
      <c r="H1757" s="24">
        <v>270</v>
      </c>
    </row>
    <row r="1758" spans="1:8">
      <c r="A1758" t="str">
        <f t="shared" si="27"/>
        <v>CE1756</v>
      </c>
      <c r="B1758" t="s">
        <v>1908</v>
      </c>
      <c r="C1758" s="24">
        <v>0</v>
      </c>
      <c r="D1758" s="24">
        <v>0</v>
      </c>
      <c r="E1758" s="24">
        <v>0</v>
      </c>
      <c r="F1758" s="24">
        <v>0</v>
      </c>
      <c r="G1758" s="24">
        <v>0</v>
      </c>
      <c r="H1758" s="24">
        <v>1035</v>
      </c>
    </row>
    <row r="1759" spans="1:8">
      <c r="A1759" t="str">
        <f t="shared" si="27"/>
        <v>CE1757</v>
      </c>
      <c r="B1759" t="s">
        <v>1909</v>
      </c>
      <c r="C1759" s="24">
        <v>0</v>
      </c>
      <c r="D1759" s="24">
        <v>0</v>
      </c>
      <c r="E1759" s="24">
        <v>0</v>
      </c>
      <c r="F1759" s="24">
        <v>0</v>
      </c>
      <c r="G1759" s="24">
        <v>0</v>
      </c>
      <c r="H1759" s="24">
        <v>1035</v>
      </c>
    </row>
    <row r="1760" spans="1:8">
      <c r="A1760" t="str">
        <f t="shared" si="27"/>
        <v>CE1758</v>
      </c>
      <c r="B1760" t="s">
        <v>1910</v>
      </c>
      <c r="C1760" s="24">
        <v>0</v>
      </c>
      <c r="D1760" s="24">
        <v>0</v>
      </c>
      <c r="E1760" s="24">
        <v>0</v>
      </c>
      <c r="F1760" s="24">
        <v>0</v>
      </c>
      <c r="G1760" s="24">
        <v>0</v>
      </c>
      <c r="H1760" s="24">
        <v>1199.74</v>
      </c>
    </row>
    <row r="1761" spans="1:8">
      <c r="A1761" t="str">
        <f t="shared" si="27"/>
        <v>CE1759</v>
      </c>
      <c r="B1761" t="s">
        <v>1911</v>
      </c>
      <c r="C1761" s="24">
        <v>0</v>
      </c>
      <c r="D1761" s="24">
        <v>0</v>
      </c>
      <c r="E1761" s="24">
        <v>0</v>
      </c>
      <c r="F1761" s="24">
        <v>0</v>
      </c>
      <c r="G1761" s="24">
        <v>0</v>
      </c>
      <c r="H1761" s="24">
        <v>1280.4100000000001</v>
      </c>
    </row>
    <row r="1762" spans="1:8">
      <c r="A1762" t="str">
        <f t="shared" si="27"/>
        <v>CE1760</v>
      </c>
      <c r="B1762" t="s">
        <v>1912</v>
      </c>
      <c r="C1762" s="24">
        <v>0</v>
      </c>
      <c r="D1762" s="24">
        <v>0</v>
      </c>
      <c r="E1762" s="24">
        <v>0</v>
      </c>
      <c r="F1762" s="24">
        <v>0</v>
      </c>
      <c r="G1762" s="24">
        <v>0</v>
      </c>
      <c r="H1762" s="24">
        <v>1282.96</v>
      </c>
    </row>
    <row r="1763" spans="1:8">
      <c r="A1763" t="str">
        <f t="shared" si="27"/>
        <v>CE1761</v>
      </c>
      <c r="B1763" t="s">
        <v>1913</v>
      </c>
      <c r="C1763" s="24">
        <v>0</v>
      </c>
      <c r="D1763" s="24">
        <v>0</v>
      </c>
      <c r="E1763" s="24">
        <v>0</v>
      </c>
      <c r="F1763" s="24">
        <v>0</v>
      </c>
      <c r="G1763" s="24">
        <v>0</v>
      </c>
      <c r="H1763" s="24">
        <v>1570.6</v>
      </c>
    </row>
    <row r="1764" spans="1:8">
      <c r="A1764" t="str">
        <f t="shared" si="27"/>
        <v>CE1762</v>
      </c>
      <c r="B1764" t="s">
        <v>1914</v>
      </c>
      <c r="C1764" s="24">
        <v>0</v>
      </c>
      <c r="D1764" s="24">
        <v>0</v>
      </c>
      <c r="E1764" s="24">
        <v>0</v>
      </c>
      <c r="F1764" s="24">
        <v>0</v>
      </c>
      <c r="G1764" s="24">
        <v>0</v>
      </c>
      <c r="H1764" s="24">
        <v>138.5</v>
      </c>
    </row>
    <row r="1765" spans="1:8">
      <c r="A1765" t="str">
        <f t="shared" si="27"/>
        <v>CE1763</v>
      </c>
      <c r="B1765" t="s">
        <v>1915</v>
      </c>
      <c r="C1765" s="24">
        <v>0</v>
      </c>
      <c r="D1765" s="24">
        <v>0</v>
      </c>
      <c r="E1765" s="24">
        <v>0</v>
      </c>
      <c r="F1765" s="24">
        <v>0</v>
      </c>
      <c r="G1765" s="24">
        <v>0</v>
      </c>
      <c r="H1765" s="24">
        <v>1651</v>
      </c>
    </row>
    <row r="1766" spans="1:8">
      <c r="A1766" t="str">
        <f t="shared" si="27"/>
        <v>CE1764</v>
      </c>
      <c r="B1766" t="s">
        <v>1916</v>
      </c>
      <c r="C1766" s="24">
        <v>0</v>
      </c>
      <c r="D1766" s="24">
        <v>0</v>
      </c>
      <c r="E1766" s="24">
        <v>0</v>
      </c>
      <c r="F1766" s="24">
        <v>0</v>
      </c>
      <c r="G1766" s="24">
        <v>0</v>
      </c>
      <c r="H1766" s="24">
        <v>23.95</v>
      </c>
    </row>
    <row r="1767" spans="1:8">
      <c r="A1767" t="str">
        <f t="shared" si="27"/>
        <v>CE1765</v>
      </c>
      <c r="B1767" t="s">
        <v>1917</v>
      </c>
      <c r="C1767" s="24">
        <v>0</v>
      </c>
      <c r="D1767" s="24">
        <v>0</v>
      </c>
      <c r="E1767" s="24">
        <v>0</v>
      </c>
      <c r="F1767" s="24">
        <v>0</v>
      </c>
      <c r="G1767" s="24">
        <v>0</v>
      </c>
      <c r="H1767" s="24">
        <v>30.95</v>
      </c>
    </row>
    <row r="1768" spans="1:8">
      <c r="A1768" t="str">
        <f t="shared" si="27"/>
        <v>CE1766</v>
      </c>
      <c r="B1768" t="s">
        <v>1918</v>
      </c>
      <c r="C1768" s="24">
        <v>0</v>
      </c>
      <c r="D1768" s="24">
        <v>0</v>
      </c>
      <c r="E1768" s="24">
        <v>0</v>
      </c>
      <c r="F1768" s="24">
        <v>0</v>
      </c>
      <c r="G1768" s="24">
        <v>0</v>
      </c>
      <c r="H1768" s="24">
        <v>89.62</v>
      </c>
    </row>
    <row r="1769" spans="1:8">
      <c r="A1769" t="str">
        <f t="shared" si="27"/>
        <v>CE1767</v>
      </c>
      <c r="B1769" t="s">
        <v>1919</v>
      </c>
      <c r="C1769" s="24">
        <v>0</v>
      </c>
      <c r="D1769" s="24">
        <v>0</v>
      </c>
      <c r="E1769" s="24">
        <v>0</v>
      </c>
      <c r="F1769" s="24">
        <v>0</v>
      </c>
      <c r="G1769" s="24">
        <v>0</v>
      </c>
      <c r="H1769" s="24">
        <v>394.66</v>
      </c>
    </row>
    <row r="1770" spans="1:8">
      <c r="A1770" t="str">
        <f t="shared" si="27"/>
        <v>CE1768</v>
      </c>
      <c r="B1770" t="s">
        <v>1920</v>
      </c>
      <c r="C1770" s="24">
        <v>0</v>
      </c>
      <c r="D1770" s="24">
        <v>0</v>
      </c>
      <c r="E1770" s="24">
        <v>0</v>
      </c>
      <c r="F1770" s="24">
        <v>0</v>
      </c>
      <c r="G1770" s="24">
        <v>0</v>
      </c>
      <c r="H1770" s="24">
        <v>10.53</v>
      </c>
    </row>
    <row r="1771" spans="1:8">
      <c r="A1771" t="str">
        <f t="shared" si="27"/>
        <v>CE1769</v>
      </c>
      <c r="B1771" t="s">
        <v>1921</v>
      </c>
      <c r="C1771" s="24">
        <v>0</v>
      </c>
      <c r="D1771" s="24">
        <v>0</v>
      </c>
      <c r="E1771" s="24">
        <v>0</v>
      </c>
      <c r="F1771" s="24">
        <v>0</v>
      </c>
      <c r="G1771" s="24">
        <v>0</v>
      </c>
      <c r="H1771" s="24">
        <v>2.2599999999999998</v>
      </c>
    </row>
    <row r="1772" spans="1:8">
      <c r="A1772" t="str">
        <f t="shared" si="27"/>
        <v>CE1770</v>
      </c>
      <c r="B1772" t="s">
        <v>1922</v>
      </c>
      <c r="C1772" s="24">
        <v>0</v>
      </c>
      <c r="D1772" s="24">
        <v>0</v>
      </c>
      <c r="E1772" s="24">
        <v>0</v>
      </c>
      <c r="F1772" s="24">
        <v>0</v>
      </c>
      <c r="G1772" s="24">
        <v>0</v>
      </c>
      <c r="H1772" s="24">
        <v>2.29</v>
      </c>
    </row>
    <row r="1773" spans="1:8">
      <c r="A1773" t="str">
        <f t="shared" si="27"/>
        <v>CE1771</v>
      </c>
      <c r="B1773" t="s">
        <v>1923</v>
      </c>
      <c r="C1773" s="24">
        <v>0</v>
      </c>
      <c r="D1773" s="24">
        <v>0</v>
      </c>
      <c r="E1773" s="24">
        <v>0</v>
      </c>
      <c r="F1773" s="24">
        <v>0</v>
      </c>
      <c r="G1773" s="24">
        <v>0</v>
      </c>
      <c r="H1773" s="24">
        <v>79.87</v>
      </c>
    </row>
    <row r="1774" spans="1:8">
      <c r="A1774" t="str">
        <f t="shared" si="27"/>
        <v>CE1772</v>
      </c>
      <c r="B1774" t="s">
        <v>1924</v>
      </c>
      <c r="C1774" s="24">
        <v>0</v>
      </c>
      <c r="D1774" s="24">
        <v>0</v>
      </c>
      <c r="E1774" s="24">
        <v>0</v>
      </c>
      <c r="F1774" s="24">
        <v>0</v>
      </c>
      <c r="G1774" s="24">
        <v>0</v>
      </c>
      <c r="H1774" s="24">
        <v>1727.94</v>
      </c>
    </row>
    <row r="1775" spans="1:8">
      <c r="A1775" t="str">
        <f t="shared" si="27"/>
        <v>CE1773</v>
      </c>
      <c r="B1775" t="s">
        <v>1925</v>
      </c>
      <c r="C1775" s="24">
        <v>0</v>
      </c>
      <c r="D1775" s="24">
        <v>0</v>
      </c>
      <c r="E1775" s="24">
        <v>0</v>
      </c>
      <c r="F1775" s="24">
        <v>0</v>
      </c>
      <c r="G1775" s="24">
        <v>0</v>
      </c>
      <c r="H1775" s="24">
        <v>990.69</v>
      </c>
    </row>
    <row r="1776" spans="1:8">
      <c r="A1776" t="str">
        <f t="shared" si="27"/>
        <v>CE1774</v>
      </c>
      <c r="B1776" t="s">
        <v>1926</v>
      </c>
      <c r="C1776" s="24">
        <v>0</v>
      </c>
      <c r="D1776" s="24">
        <v>0</v>
      </c>
      <c r="E1776" s="24">
        <v>0</v>
      </c>
      <c r="F1776" s="24">
        <v>0</v>
      </c>
      <c r="G1776" s="24">
        <v>0</v>
      </c>
      <c r="H1776" s="24">
        <v>242.44</v>
      </c>
    </row>
    <row r="1777" spans="1:8">
      <c r="A1777" t="str">
        <f t="shared" si="27"/>
        <v>CE1775</v>
      </c>
      <c r="B1777" t="s">
        <v>1927</v>
      </c>
      <c r="C1777" s="24">
        <v>0</v>
      </c>
      <c r="D1777" s="24">
        <v>0</v>
      </c>
      <c r="E1777" s="24">
        <v>0</v>
      </c>
      <c r="F1777" s="24">
        <v>0</v>
      </c>
      <c r="G1777" s="24">
        <v>0</v>
      </c>
      <c r="H1777" s="24">
        <v>425.43</v>
      </c>
    </row>
    <row r="1778" spans="1:8">
      <c r="A1778" t="str">
        <f t="shared" si="27"/>
        <v>CE1776</v>
      </c>
      <c r="B1778" t="s">
        <v>1928</v>
      </c>
      <c r="C1778" s="24">
        <v>0</v>
      </c>
      <c r="D1778" s="24">
        <v>0</v>
      </c>
      <c r="E1778" s="24">
        <v>0</v>
      </c>
      <c r="F1778" s="24">
        <v>0</v>
      </c>
      <c r="G1778" s="24">
        <v>0</v>
      </c>
      <c r="H1778" s="24">
        <v>561.28</v>
      </c>
    </row>
    <row r="1779" spans="1:8">
      <c r="A1779" t="str">
        <f t="shared" si="27"/>
        <v>CE1777</v>
      </c>
      <c r="B1779" t="s">
        <v>1929</v>
      </c>
      <c r="C1779" s="24">
        <v>0</v>
      </c>
      <c r="D1779" s="24">
        <v>0</v>
      </c>
      <c r="E1779" s="24">
        <v>0</v>
      </c>
      <c r="F1779" s="24">
        <v>0</v>
      </c>
      <c r="G1779" s="24">
        <v>0</v>
      </c>
      <c r="H1779" s="24">
        <v>822.25</v>
      </c>
    </row>
    <row r="1780" spans="1:8">
      <c r="A1780" t="str">
        <f t="shared" si="27"/>
        <v>CE1778</v>
      </c>
      <c r="B1780" t="s">
        <v>1930</v>
      </c>
      <c r="C1780" s="24">
        <v>0</v>
      </c>
      <c r="D1780" s="24">
        <v>0</v>
      </c>
      <c r="E1780" s="24">
        <v>0</v>
      </c>
      <c r="F1780" s="24">
        <v>0</v>
      </c>
      <c r="G1780" s="24">
        <v>0</v>
      </c>
      <c r="H1780" s="24">
        <v>21.31</v>
      </c>
    </row>
    <row r="1781" spans="1:8">
      <c r="A1781" t="str">
        <f t="shared" si="27"/>
        <v>CE1779</v>
      </c>
      <c r="B1781" t="s">
        <v>1931</v>
      </c>
      <c r="C1781" s="24">
        <v>0</v>
      </c>
      <c r="D1781" s="24">
        <v>0</v>
      </c>
      <c r="E1781" s="24">
        <v>0</v>
      </c>
      <c r="F1781" s="24">
        <v>0</v>
      </c>
      <c r="G1781" s="24">
        <v>0</v>
      </c>
      <c r="H1781" s="24">
        <v>48.68</v>
      </c>
    </row>
    <row r="1782" spans="1:8">
      <c r="A1782" t="str">
        <f t="shared" si="27"/>
        <v>CE1780</v>
      </c>
      <c r="B1782" t="s">
        <v>1932</v>
      </c>
      <c r="C1782" s="24">
        <v>0</v>
      </c>
      <c r="D1782" s="24">
        <v>0</v>
      </c>
      <c r="E1782" s="24">
        <v>0</v>
      </c>
      <c r="F1782" s="24">
        <v>0</v>
      </c>
      <c r="G1782" s="24">
        <v>0</v>
      </c>
      <c r="H1782" s="24">
        <v>173.29</v>
      </c>
    </row>
    <row r="1783" spans="1:8">
      <c r="A1783" t="str">
        <f t="shared" si="27"/>
        <v>CE1781</v>
      </c>
      <c r="B1783" t="s">
        <v>1933</v>
      </c>
      <c r="C1783" s="24">
        <v>0</v>
      </c>
      <c r="D1783" s="24">
        <v>0</v>
      </c>
      <c r="E1783" s="24">
        <v>0</v>
      </c>
      <c r="F1783" s="24">
        <v>0</v>
      </c>
      <c r="G1783" s="24">
        <v>0</v>
      </c>
      <c r="H1783" s="24">
        <v>73.66</v>
      </c>
    </row>
    <row r="1784" spans="1:8">
      <c r="A1784" t="str">
        <f t="shared" si="27"/>
        <v>CE1782</v>
      </c>
      <c r="B1784" t="s">
        <v>1934</v>
      </c>
      <c r="C1784" s="24">
        <v>0</v>
      </c>
      <c r="D1784" s="24">
        <v>0</v>
      </c>
      <c r="E1784" s="24">
        <v>0</v>
      </c>
      <c r="F1784" s="24">
        <v>0</v>
      </c>
      <c r="G1784" s="24">
        <v>0</v>
      </c>
      <c r="H1784" s="24">
        <v>114.37</v>
      </c>
    </row>
    <row r="1785" spans="1:8">
      <c r="A1785" t="str">
        <f t="shared" si="27"/>
        <v>CE1783</v>
      </c>
      <c r="B1785" t="s">
        <v>1935</v>
      </c>
      <c r="C1785" s="24">
        <v>0</v>
      </c>
      <c r="D1785" s="24">
        <v>0</v>
      </c>
      <c r="E1785" s="24">
        <v>0</v>
      </c>
      <c r="F1785" s="24">
        <v>0</v>
      </c>
      <c r="G1785" s="24">
        <v>0</v>
      </c>
      <c r="H1785" s="24">
        <v>489.24</v>
      </c>
    </row>
    <row r="1786" spans="1:8">
      <c r="A1786" t="str">
        <f t="shared" si="27"/>
        <v>CE1784</v>
      </c>
      <c r="B1786" t="s">
        <v>1936</v>
      </c>
      <c r="C1786" s="24">
        <v>0</v>
      </c>
      <c r="D1786" s="24">
        <v>0</v>
      </c>
      <c r="E1786" s="24">
        <v>0</v>
      </c>
      <c r="F1786" s="24">
        <v>0</v>
      </c>
      <c r="G1786" s="24">
        <v>0</v>
      </c>
      <c r="H1786" s="24">
        <v>543.22</v>
      </c>
    </row>
    <row r="1787" spans="1:8">
      <c r="A1787" t="str">
        <f t="shared" si="27"/>
        <v>CE1785</v>
      </c>
      <c r="B1787" t="s">
        <v>1937</v>
      </c>
      <c r="C1787" s="24">
        <v>0</v>
      </c>
      <c r="D1787" s="24">
        <v>0</v>
      </c>
      <c r="E1787" s="24">
        <v>0</v>
      </c>
      <c r="F1787" s="24">
        <v>0</v>
      </c>
      <c r="G1787" s="24">
        <v>0</v>
      </c>
      <c r="H1787" s="24">
        <v>325.33999999999997</v>
      </c>
    </row>
    <row r="1788" spans="1:8">
      <c r="A1788" t="str">
        <f t="shared" si="27"/>
        <v>CE1786</v>
      </c>
      <c r="B1788" t="s">
        <v>1938</v>
      </c>
      <c r="C1788" s="24">
        <v>0</v>
      </c>
      <c r="D1788" s="24">
        <v>0</v>
      </c>
      <c r="E1788" s="24">
        <v>0</v>
      </c>
      <c r="F1788" s="24">
        <v>0</v>
      </c>
      <c r="G1788" s="24">
        <v>0</v>
      </c>
      <c r="H1788" s="24">
        <v>39.4</v>
      </c>
    </row>
    <row r="1789" spans="1:8">
      <c r="A1789" t="str">
        <f t="shared" si="27"/>
        <v>CE1787</v>
      </c>
      <c r="B1789" t="s">
        <v>1939</v>
      </c>
      <c r="C1789" s="24">
        <v>0</v>
      </c>
      <c r="D1789" s="24">
        <v>0</v>
      </c>
      <c r="E1789" s="24">
        <v>0</v>
      </c>
      <c r="F1789" s="24">
        <v>0</v>
      </c>
      <c r="G1789" s="24">
        <v>0</v>
      </c>
      <c r="H1789" s="24">
        <v>44.95</v>
      </c>
    </row>
    <row r="1790" spans="1:8">
      <c r="A1790" t="str">
        <f t="shared" si="27"/>
        <v>CE1788</v>
      </c>
      <c r="B1790" t="s">
        <v>1940</v>
      </c>
      <c r="C1790" s="24">
        <v>0</v>
      </c>
      <c r="D1790" s="24">
        <v>0</v>
      </c>
      <c r="E1790" s="24">
        <v>0</v>
      </c>
      <c r="F1790" s="24">
        <v>0</v>
      </c>
      <c r="G1790" s="24">
        <v>0</v>
      </c>
      <c r="H1790" s="24">
        <v>53.98</v>
      </c>
    </row>
    <row r="1791" spans="1:8">
      <c r="A1791" t="str">
        <f t="shared" si="27"/>
        <v>CE1789</v>
      </c>
      <c r="B1791" t="s">
        <v>1941</v>
      </c>
      <c r="C1791" s="24">
        <v>0</v>
      </c>
      <c r="D1791" s="24">
        <v>0</v>
      </c>
      <c r="E1791" s="24">
        <v>0</v>
      </c>
      <c r="F1791" s="24">
        <v>0</v>
      </c>
      <c r="G1791" s="24">
        <v>0</v>
      </c>
      <c r="H1791" s="24">
        <v>73.709999999999994</v>
      </c>
    </row>
    <row r="1792" spans="1:8">
      <c r="A1792" t="str">
        <f t="shared" si="27"/>
        <v>CE1790</v>
      </c>
      <c r="B1792" t="s">
        <v>1942</v>
      </c>
      <c r="C1792" s="24">
        <v>0</v>
      </c>
      <c r="D1792" s="24">
        <v>0</v>
      </c>
      <c r="E1792" s="24">
        <v>0</v>
      </c>
      <c r="F1792" s="24">
        <v>0</v>
      </c>
      <c r="G1792" s="24">
        <v>0</v>
      </c>
      <c r="H1792" s="24">
        <v>142.54</v>
      </c>
    </row>
    <row r="1793" spans="1:8">
      <c r="A1793" t="str">
        <f t="shared" si="27"/>
        <v>CE1791</v>
      </c>
      <c r="B1793" t="s">
        <v>1943</v>
      </c>
      <c r="C1793" s="24">
        <v>0</v>
      </c>
      <c r="D1793" s="24">
        <v>0</v>
      </c>
      <c r="E1793" s="24">
        <v>0</v>
      </c>
      <c r="F1793" s="24">
        <v>0</v>
      </c>
      <c r="G1793" s="24">
        <v>0</v>
      </c>
      <c r="H1793" s="24">
        <v>53.35</v>
      </c>
    </row>
    <row r="1794" spans="1:8">
      <c r="A1794" t="str">
        <f t="shared" ref="A1794:A1857" si="28">"CE"&amp;TEXT(ROW(B1794)-2,"0000")</f>
        <v>CE1792</v>
      </c>
      <c r="B1794" t="s">
        <v>1944</v>
      </c>
      <c r="C1794" s="24">
        <v>0</v>
      </c>
      <c r="D1794" s="24">
        <v>0</v>
      </c>
      <c r="E1794" s="24">
        <v>0</v>
      </c>
      <c r="F1794" s="24">
        <v>0</v>
      </c>
      <c r="G1794" s="24">
        <v>0</v>
      </c>
      <c r="H1794" s="24">
        <v>61.85</v>
      </c>
    </row>
    <row r="1795" spans="1:8">
      <c r="A1795" t="str">
        <f t="shared" si="28"/>
        <v>CE1793</v>
      </c>
      <c r="B1795" t="s">
        <v>1945</v>
      </c>
      <c r="C1795" s="24">
        <v>0</v>
      </c>
      <c r="D1795" s="24">
        <v>0</v>
      </c>
      <c r="E1795" s="24">
        <v>0</v>
      </c>
      <c r="F1795" s="24">
        <v>0</v>
      </c>
      <c r="G1795" s="24">
        <v>0</v>
      </c>
      <c r="H1795" s="24">
        <v>69.739999999999995</v>
      </c>
    </row>
    <row r="1796" spans="1:8">
      <c r="A1796" t="str">
        <f t="shared" si="28"/>
        <v>CE1794</v>
      </c>
      <c r="B1796" t="s">
        <v>1946</v>
      </c>
      <c r="C1796" s="24">
        <v>0</v>
      </c>
      <c r="D1796" s="24">
        <v>0</v>
      </c>
      <c r="E1796" s="24">
        <v>0</v>
      </c>
      <c r="F1796" s="24">
        <v>0</v>
      </c>
      <c r="G1796" s="24">
        <v>0</v>
      </c>
      <c r="H1796" s="24">
        <v>2.09</v>
      </c>
    </row>
    <row r="1797" spans="1:8">
      <c r="A1797" t="str">
        <f t="shared" si="28"/>
        <v>CE1795</v>
      </c>
      <c r="B1797" t="s">
        <v>1947</v>
      </c>
      <c r="C1797" s="24">
        <v>0</v>
      </c>
      <c r="D1797" s="24">
        <v>0</v>
      </c>
      <c r="E1797" s="24">
        <v>0</v>
      </c>
      <c r="F1797" s="24">
        <v>0</v>
      </c>
      <c r="G1797" s="24">
        <v>0</v>
      </c>
      <c r="H1797" s="24">
        <v>9.57</v>
      </c>
    </row>
    <row r="1798" spans="1:8">
      <c r="A1798" t="str">
        <f t="shared" si="28"/>
        <v>CE1796</v>
      </c>
      <c r="B1798" t="s">
        <v>1948</v>
      </c>
      <c r="C1798" s="24">
        <v>0</v>
      </c>
      <c r="D1798" s="24">
        <v>0</v>
      </c>
      <c r="E1798" s="24">
        <v>0</v>
      </c>
      <c r="F1798" s="24">
        <v>0</v>
      </c>
      <c r="G1798" s="24">
        <v>0</v>
      </c>
      <c r="H1798" s="24">
        <v>19.309999999999999</v>
      </c>
    </row>
    <row r="1799" spans="1:8">
      <c r="A1799" t="str">
        <f t="shared" si="28"/>
        <v>CE1797</v>
      </c>
      <c r="B1799" t="s">
        <v>1949</v>
      </c>
      <c r="C1799" s="24">
        <v>0</v>
      </c>
      <c r="D1799" s="24">
        <v>0</v>
      </c>
      <c r="E1799" s="24">
        <v>0</v>
      </c>
      <c r="F1799" s="24">
        <v>0</v>
      </c>
      <c r="G1799" s="24">
        <v>0</v>
      </c>
      <c r="H1799" s="24">
        <v>247.74</v>
      </c>
    </row>
    <row r="1800" spans="1:8">
      <c r="A1800" t="str">
        <f t="shared" si="28"/>
        <v>CE1798</v>
      </c>
      <c r="B1800" t="s">
        <v>1950</v>
      </c>
      <c r="C1800" s="24">
        <v>0</v>
      </c>
      <c r="D1800" s="24">
        <v>0</v>
      </c>
      <c r="E1800" s="24">
        <v>0</v>
      </c>
      <c r="F1800" s="24">
        <v>0</v>
      </c>
      <c r="G1800" s="24">
        <v>0</v>
      </c>
      <c r="H1800" s="24">
        <v>78.650000000000006</v>
      </c>
    </row>
    <row r="1801" spans="1:8">
      <c r="A1801" t="str">
        <f t="shared" si="28"/>
        <v>CE1799</v>
      </c>
      <c r="B1801" t="s">
        <v>1951</v>
      </c>
      <c r="C1801" s="24">
        <v>0</v>
      </c>
      <c r="D1801" s="24">
        <v>0</v>
      </c>
      <c r="E1801" s="24">
        <v>0</v>
      </c>
      <c r="F1801" s="24">
        <v>0</v>
      </c>
      <c r="G1801" s="24">
        <v>0</v>
      </c>
      <c r="H1801" s="24">
        <v>1750.01</v>
      </c>
    </row>
    <row r="1802" spans="1:8">
      <c r="A1802" t="str">
        <f t="shared" si="28"/>
        <v>CE1800</v>
      </c>
      <c r="B1802" t="s">
        <v>1952</v>
      </c>
      <c r="C1802" s="24">
        <v>0</v>
      </c>
      <c r="D1802" s="24">
        <v>0</v>
      </c>
      <c r="E1802" s="24">
        <v>0</v>
      </c>
      <c r="F1802" s="24">
        <v>0</v>
      </c>
      <c r="G1802" s="24">
        <v>0</v>
      </c>
      <c r="H1802" s="24">
        <v>1750.01</v>
      </c>
    </row>
    <row r="1803" spans="1:8">
      <c r="A1803" t="str">
        <f t="shared" si="28"/>
        <v>CE1801</v>
      </c>
      <c r="B1803" t="s">
        <v>1953</v>
      </c>
      <c r="C1803" s="24">
        <v>0</v>
      </c>
      <c r="D1803" s="24">
        <v>0</v>
      </c>
      <c r="E1803" s="24">
        <v>0</v>
      </c>
      <c r="F1803" s="24">
        <v>0</v>
      </c>
      <c r="G1803" s="24">
        <v>0</v>
      </c>
      <c r="H1803" s="24">
        <v>1750.01</v>
      </c>
    </row>
    <row r="1804" spans="1:8">
      <c r="A1804" t="str">
        <f t="shared" si="28"/>
        <v>CE1802</v>
      </c>
      <c r="B1804" t="s">
        <v>1954</v>
      </c>
      <c r="C1804" s="24">
        <v>0</v>
      </c>
      <c r="D1804" s="24">
        <v>0</v>
      </c>
      <c r="E1804" s="24">
        <v>0</v>
      </c>
      <c r="F1804" s="24">
        <v>0</v>
      </c>
      <c r="G1804" s="24">
        <v>0</v>
      </c>
      <c r="H1804" s="24">
        <v>2015.81</v>
      </c>
    </row>
    <row r="1805" spans="1:8">
      <c r="A1805" t="str">
        <f t="shared" si="28"/>
        <v>CE1803</v>
      </c>
      <c r="B1805" t="s">
        <v>1955</v>
      </c>
      <c r="C1805" s="24">
        <v>0</v>
      </c>
      <c r="D1805" s="24">
        <v>0</v>
      </c>
      <c r="E1805" s="24">
        <v>0</v>
      </c>
      <c r="F1805" s="24">
        <v>0</v>
      </c>
      <c r="G1805" s="24">
        <v>0</v>
      </c>
      <c r="H1805" s="24">
        <v>2015.81</v>
      </c>
    </row>
    <row r="1806" spans="1:8">
      <c r="A1806" t="str">
        <f t="shared" si="28"/>
        <v>CE1804</v>
      </c>
      <c r="B1806" t="s">
        <v>1956</v>
      </c>
      <c r="C1806" s="24">
        <v>0</v>
      </c>
      <c r="D1806" s="24">
        <v>0</v>
      </c>
      <c r="E1806" s="24">
        <v>0</v>
      </c>
      <c r="F1806" s="24">
        <v>0</v>
      </c>
      <c r="G1806" s="24">
        <v>0</v>
      </c>
      <c r="H1806" s="24">
        <v>2015.81</v>
      </c>
    </row>
    <row r="1807" spans="1:8">
      <c r="A1807" t="str">
        <f t="shared" si="28"/>
        <v>CE1805</v>
      </c>
      <c r="B1807" t="s">
        <v>1957</v>
      </c>
      <c r="C1807" s="24">
        <v>0</v>
      </c>
      <c r="D1807" s="24">
        <v>0</v>
      </c>
      <c r="E1807" s="24">
        <v>0</v>
      </c>
      <c r="F1807" s="24">
        <v>0</v>
      </c>
      <c r="G1807" s="24">
        <v>0</v>
      </c>
      <c r="H1807" s="24">
        <v>253.83</v>
      </c>
    </row>
    <row r="1808" spans="1:8">
      <c r="A1808" t="str">
        <f t="shared" si="28"/>
        <v>CE1806</v>
      </c>
      <c r="B1808" t="s">
        <v>1958</v>
      </c>
      <c r="C1808" s="24">
        <v>0</v>
      </c>
      <c r="D1808" s="24">
        <v>0</v>
      </c>
      <c r="E1808" s="24">
        <v>0</v>
      </c>
      <c r="F1808" s="24">
        <v>0</v>
      </c>
      <c r="G1808" s="24">
        <v>0</v>
      </c>
      <c r="H1808" s="24">
        <v>89.38</v>
      </c>
    </row>
    <row r="1809" spans="1:8">
      <c r="A1809" t="str">
        <f t="shared" si="28"/>
        <v>CE1807</v>
      </c>
      <c r="B1809" t="s">
        <v>1959</v>
      </c>
      <c r="C1809" s="24">
        <v>0</v>
      </c>
      <c r="D1809" s="24">
        <v>0</v>
      </c>
      <c r="E1809" s="24">
        <v>0</v>
      </c>
      <c r="F1809" s="24">
        <v>0</v>
      </c>
      <c r="G1809" s="24">
        <v>0</v>
      </c>
      <c r="H1809" s="24">
        <v>78.650000000000006</v>
      </c>
    </row>
    <row r="1810" spans="1:8">
      <c r="A1810" t="str">
        <f t="shared" si="28"/>
        <v>CE1808</v>
      </c>
      <c r="B1810" t="s">
        <v>1960</v>
      </c>
      <c r="C1810" s="24">
        <v>0</v>
      </c>
      <c r="D1810" s="24">
        <v>0</v>
      </c>
      <c r="E1810" s="24">
        <v>0</v>
      </c>
      <c r="F1810" s="24">
        <v>0</v>
      </c>
      <c r="G1810" s="24">
        <v>0</v>
      </c>
      <c r="H1810" s="24">
        <v>128.69999999999999</v>
      </c>
    </row>
    <row r="1811" spans="1:8">
      <c r="A1811" t="str">
        <f t="shared" si="28"/>
        <v>CE1809</v>
      </c>
      <c r="B1811" t="s">
        <v>1961</v>
      </c>
      <c r="C1811" s="24">
        <v>0</v>
      </c>
      <c r="D1811" s="24">
        <v>0</v>
      </c>
      <c r="E1811" s="24">
        <v>0</v>
      </c>
      <c r="F1811" s="24">
        <v>0</v>
      </c>
      <c r="G1811" s="24">
        <v>0</v>
      </c>
      <c r="H1811" s="24">
        <v>171.6</v>
      </c>
    </row>
    <row r="1812" spans="1:8">
      <c r="A1812" t="str">
        <f t="shared" si="28"/>
        <v>CE1810</v>
      </c>
      <c r="B1812" t="s">
        <v>1962</v>
      </c>
      <c r="C1812" s="24">
        <v>0</v>
      </c>
      <c r="D1812" s="24">
        <v>0</v>
      </c>
      <c r="E1812" s="24">
        <v>0</v>
      </c>
      <c r="F1812" s="24">
        <v>0</v>
      </c>
      <c r="G1812" s="24">
        <v>0</v>
      </c>
      <c r="H1812" s="24">
        <v>296.73</v>
      </c>
    </row>
    <row r="1813" spans="1:8">
      <c r="A1813" t="str">
        <f t="shared" si="28"/>
        <v>CE1811</v>
      </c>
      <c r="B1813" t="s">
        <v>1963</v>
      </c>
      <c r="C1813" s="24">
        <v>0</v>
      </c>
      <c r="D1813" s="24">
        <v>0</v>
      </c>
      <c r="E1813" s="24">
        <v>0</v>
      </c>
      <c r="F1813" s="24">
        <v>0</v>
      </c>
      <c r="G1813" s="24">
        <v>0</v>
      </c>
      <c r="H1813" s="24">
        <v>95.93</v>
      </c>
    </row>
    <row r="1814" spans="1:8">
      <c r="A1814" t="str">
        <f t="shared" si="28"/>
        <v>CE1812</v>
      </c>
      <c r="B1814" t="s">
        <v>1964</v>
      </c>
      <c r="C1814" s="24">
        <v>0</v>
      </c>
      <c r="D1814" s="24">
        <v>0</v>
      </c>
      <c r="E1814" s="24">
        <v>0</v>
      </c>
      <c r="F1814" s="24">
        <v>0</v>
      </c>
      <c r="G1814" s="24">
        <v>0</v>
      </c>
      <c r="H1814" s="24">
        <v>43.39</v>
      </c>
    </row>
    <row r="1815" spans="1:8">
      <c r="A1815" t="str">
        <f t="shared" si="28"/>
        <v>CE1813</v>
      </c>
      <c r="B1815" t="s">
        <v>1965</v>
      </c>
      <c r="C1815" s="24">
        <v>0</v>
      </c>
      <c r="D1815" s="24">
        <v>0</v>
      </c>
      <c r="E1815" s="24">
        <v>0</v>
      </c>
      <c r="F1815" s="24">
        <v>0</v>
      </c>
      <c r="G1815" s="24">
        <v>0</v>
      </c>
      <c r="H1815" s="24">
        <v>143.97999999999999</v>
      </c>
    </row>
    <row r="1816" spans="1:8">
      <c r="A1816" t="str">
        <f t="shared" si="28"/>
        <v>CE1814</v>
      </c>
      <c r="B1816" t="s">
        <v>1966</v>
      </c>
      <c r="C1816" s="24">
        <v>0</v>
      </c>
      <c r="D1816" s="24">
        <v>0</v>
      </c>
      <c r="E1816" s="24">
        <v>0</v>
      </c>
      <c r="F1816" s="24">
        <v>0</v>
      </c>
      <c r="G1816" s="24">
        <v>0</v>
      </c>
      <c r="H1816" s="24">
        <v>62.56</v>
      </c>
    </row>
    <row r="1817" spans="1:8">
      <c r="A1817" t="str">
        <f t="shared" si="28"/>
        <v>CE1815</v>
      </c>
      <c r="B1817" t="s">
        <v>1967</v>
      </c>
      <c r="C1817" s="24">
        <v>0</v>
      </c>
      <c r="D1817" s="24">
        <v>0</v>
      </c>
      <c r="E1817" s="24">
        <v>0</v>
      </c>
      <c r="F1817" s="24">
        <v>0</v>
      </c>
      <c r="G1817" s="24">
        <v>0</v>
      </c>
      <c r="H1817" s="24">
        <v>73.650000000000006</v>
      </c>
    </row>
    <row r="1818" spans="1:8">
      <c r="A1818" t="str">
        <f t="shared" si="28"/>
        <v>CE1816</v>
      </c>
      <c r="B1818" t="s">
        <v>1968</v>
      </c>
      <c r="C1818" s="24">
        <v>0</v>
      </c>
      <c r="D1818" s="24">
        <v>0</v>
      </c>
      <c r="E1818" s="24">
        <v>0</v>
      </c>
      <c r="F1818" s="24">
        <v>0</v>
      </c>
      <c r="G1818" s="24">
        <v>0</v>
      </c>
      <c r="H1818" s="24">
        <v>63.37</v>
      </c>
    </row>
    <row r="1819" spans="1:8">
      <c r="A1819" t="str">
        <f t="shared" si="28"/>
        <v>CE1817</v>
      </c>
      <c r="B1819" t="s">
        <v>1969</v>
      </c>
      <c r="C1819" s="24">
        <v>0</v>
      </c>
      <c r="D1819" s="24">
        <v>0</v>
      </c>
      <c r="E1819" s="24">
        <v>0</v>
      </c>
      <c r="F1819" s="24">
        <v>0</v>
      </c>
      <c r="G1819" s="24">
        <v>0</v>
      </c>
      <c r="H1819" s="24">
        <v>4.76</v>
      </c>
    </row>
    <row r="1820" spans="1:8">
      <c r="A1820" t="str">
        <f t="shared" si="28"/>
        <v>CE1818</v>
      </c>
      <c r="B1820" t="s">
        <v>1970</v>
      </c>
      <c r="C1820" s="24">
        <v>0</v>
      </c>
      <c r="D1820" s="24">
        <v>0</v>
      </c>
      <c r="E1820" s="24">
        <v>0</v>
      </c>
      <c r="F1820" s="24">
        <v>0</v>
      </c>
      <c r="G1820" s="24">
        <v>0</v>
      </c>
      <c r="H1820" s="24">
        <v>1.24</v>
      </c>
    </row>
    <row r="1821" spans="1:8">
      <c r="A1821" t="str">
        <f t="shared" si="28"/>
        <v>CE1819</v>
      </c>
      <c r="B1821" t="s">
        <v>1971</v>
      </c>
      <c r="C1821" s="24">
        <v>0</v>
      </c>
      <c r="D1821" s="24">
        <v>0</v>
      </c>
      <c r="E1821" s="24">
        <v>0</v>
      </c>
      <c r="F1821" s="24">
        <v>0</v>
      </c>
      <c r="G1821" s="24">
        <v>0</v>
      </c>
      <c r="H1821" s="24">
        <v>318.18</v>
      </c>
    </row>
    <row r="1822" spans="1:8">
      <c r="A1822" t="str">
        <f t="shared" si="28"/>
        <v>CE1820</v>
      </c>
      <c r="B1822" t="s">
        <v>1972</v>
      </c>
      <c r="C1822" s="24">
        <v>0</v>
      </c>
      <c r="D1822" s="24">
        <v>0</v>
      </c>
      <c r="E1822" s="24">
        <v>0</v>
      </c>
      <c r="F1822" s="24">
        <v>0</v>
      </c>
      <c r="G1822" s="24">
        <v>0</v>
      </c>
      <c r="H1822" s="24">
        <v>326.12</v>
      </c>
    </row>
    <row r="1823" spans="1:8">
      <c r="A1823" t="str">
        <f t="shared" si="28"/>
        <v>CE1821</v>
      </c>
      <c r="B1823" t="s">
        <v>1973</v>
      </c>
      <c r="C1823" s="24">
        <v>0</v>
      </c>
      <c r="D1823" s="24">
        <v>0</v>
      </c>
      <c r="E1823" s="24">
        <v>0</v>
      </c>
      <c r="F1823" s="24">
        <v>0</v>
      </c>
      <c r="G1823" s="24">
        <v>0</v>
      </c>
      <c r="H1823" s="24">
        <v>343.31</v>
      </c>
    </row>
    <row r="1824" spans="1:8">
      <c r="A1824" t="str">
        <f t="shared" si="28"/>
        <v>CE1822</v>
      </c>
      <c r="B1824" t="s">
        <v>1974</v>
      </c>
      <c r="C1824" s="24">
        <v>0</v>
      </c>
      <c r="D1824" s="24">
        <v>0</v>
      </c>
      <c r="E1824" s="24">
        <v>0</v>
      </c>
      <c r="F1824" s="24">
        <v>0</v>
      </c>
      <c r="G1824" s="24">
        <v>0</v>
      </c>
      <c r="H1824" s="24">
        <v>1287.8800000000001</v>
      </c>
    </row>
    <row r="1825" spans="1:8">
      <c r="A1825" t="str">
        <f t="shared" si="28"/>
        <v>CE1823</v>
      </c>
      <c r="B1825" t="s">
        <v>1975</v>
      </c>
      <c r="C1825" s="24">
        <v>0</v>
      </c>
      <c r="D1825" s="24">
        <v>0</v>
      </c>
      <c r="E1825" s="24">
        <v>0</v>
      </c>
      <c r="F1825" s="24">
        <v>0</v>
      </c>
      <c r="G1825" s="24">
        <v>0</v>
      </c>
      <c r="H1825" s="24">
        <v>138.91999999999999</v>
      </c>
    </row>
    <row r="1826" spans="1:8">
      <c r="A1826" t="str">
        <f t="shared" si="28"/>
        <v>CE1824</v>
      </c>
      <c r="B1826" t="s">
        <v>1976</v>
      </c>
      <c r="C1826" s="24">
        <v>0</v>
      </c>
      <c r="D1826" s="24">
        <v>0</v>
      </c>
      <c r="E1826" s="24">
        <v>0</v>
      </c>
      <c r="F1826" s="24">
        <v>0</v>
      </c>
      <c r="G1826" s="24">
        <v>0</v>
      </c>
      <c r="H1826" s="24">
        <v>51.96</v>
      </c>
    </row>
    <row r="1827" spans="1:8">
      <c r="A1827" t="str">
        <f t="shared" si="28"/>
        <v>CE1825</v>
      </c>
      <c r="B1827" t="s">
        <v>1977</v>
      </c>
      <c r="C1827" s="24">
        <v>0</v>
      </c>
      <c r="D1827" s="24">
        <v>0</v>
      </c>
      <c r="E1827" s="24">
        <v>0</v>
      </c>
      <c r="F1827" s="24">
        <v>0</v>
      </c>
      <c r="G1827" s="24">
        <v>0</v>
      </c>
      <c r="H1827" s="24">
        <v>43.64</v>
      </c>
    </row>
    <row r="1828" spans="1:8">
      <c r="A1828" t="str">
        <f t="shared" si="28"/>
        <v>CE1826</v>
      </c>
      <c r="B1828" t="s">
        <v>1978</v>
      </c>
      <c r="C1828" s="24">
        <v>0</v>
      </c>
      <c r="D1828" s="24">
        <v>0</v>
      </c>
      <c r="E1828" s="24">
        <v>0</v>
      </c>
      <c r="F1828" s="24">
        <v>0</v>
      </c>
      <c r="G1828" s="24">
        <v>0</v>
      </c>
      <c r="H1828" s="24">
        <v>1137.4000000000001</v>
      </c>
    </row>
    <row r="1829" spans="1:8">
      <c r="A1829" t="str">
        <f t="shared" si="28"/>
        <v>CE1827</v>
      </c>
      <c r="B1829" t="s">
        <v>1979</v>
      </c>
      <c r="C1829" s="24">
        <v>0</v>
      </c>
      <c r="D1829" s="24">
        <v>0</v>
      </c>
      <c r="E1829" s="24">
        <v>0</v>
      </c>
      <c r="F1829" s="24">
        <v>0</v>
      </c>
      <c r="G1829" s="24">
        <v>0</v>
      </c>
      <c r="H1829" s="24">
        <v>1188.25</v>
      </c>
    </row>
    <row r="1830" spans="1:8">
      <c r="A1830" t="str">
        <f t="shared" si="28"/>
        <v>CE1828</v>
      </c>
      <c r="B1830" t="s">
        <v>1980</v>
      </c>
      <c r="C1830" s="24">
        <v>0</v>
      </c>
      <c r="D1830" s="24">
        <v>0</v>
      </c>
      <c r="E1830" s="24">
        <v>0</v>
      </c>
      <c r="F1830" s="24">
        <v>0</v>
      </c>
      <c r="G1830" s="24">
        <v>0</v>
      </c>
      <c r="H1830" s="24">
        <v>1743.11</v>
      </c>
    </row>
    <row r="1831" spans="1:8">
      <c r="A1831" t="str">
        <f t="shared" si="28"/>
        <v>CE1829</v>
      </c>
      <c r="B1831" t="s">
        <v>1981</v>
      </c>
      <c r="C1831" s="24">
        <v>0</v>
      </c>
      <c r="D1831" s="24">
        <v>0</v>
      </c>
      <c r="E1831" s="24">
        <v>0</v>
      </c>
      <c r="F1831" s="24">
        <v>0</v>
      </c>
      <c r="G1831" s="24">
        <v>0</v>
      </c>
      <c r="H1831" s="24">
        <v>2007.2</v>
      </c>
    </row>
    <row r="1832" spans="1:8">
      <c r="A1832" t="str">
        <f t="shared" si="28"/>
        <v>CE1830</v>
      </c>
      <c r="B1832" t="s">
        <v>1982</v>
      </c>
      <c r="C1832" s="24">
        <v>0</v>
      </c>
      <c r="D1832" s="24">
        <v>0</v>
      </c>
      <c r="E1832" s="24">
        <v>0</v>
      </c>
      <c r="F1832" s="24">
        <v>0</v>
      </c>
      <c r="G1832" s="24">
        <v>0</v>
      </c>
      <c r="H1832" s="24">
        <v>207.89</v>
      </c>
    </row>
    <row r="1833" spans="1:8">
      <c r="A1833" t="str">
        <f t="shared" si="28"/>
        <v>CE1831</v>
      </c>
      <c r="B1833" t="s">
        <v>1983</v>
      </c>
      <c r="C1833" s="24">
        <v>0</v>
      </c>
      <c r="D1833" s="24">
        <v>0</v>
      </c>
      <c r="E1833" s="24">
        <v>0</v>
      </c>
      <c r="F1833" s="24">
        <v>0</v>
      </c>
      <c r="G1833" s="24">
        <v>0</v>
      </c>
      <c r="H1833" s="24">
        <v>35.67</v>
      </c>
    </row>
    <row r="1834" spans="1:8">
      <c r="A1834" t="str">
        <f t="shared" si="28"/>
        <v>CE1832</v>
      </c>
      <c r="B1834" t="s">
        <v>1984</v>
      </c>
      <c r="C1834" s="24">
        <v>0</v>
      </c>
      <c r="D1834" s="24">
        <v>0</v>
      </c>
      <c r="E1834" s="24">
        <v>0</v>
      </c>
      <c r="F1834" s="24">
        <v>0</v>
      </c>
      <c r="G1834" s="24">
        <v>0</v>
      </c>
      <c r="H1834" s="24">
        <v>919.87</v>
      </c>
    </row>
    <row r="1835" spans="1:8">
      <c r="A1835" t="str">
        <f t="shared" si="28"/>
        <v>CE1833</v>
      </c>
      <c r="B1835" t="s">
        <v>1985</v>
      </c>
      <c r="C1835" s="24">
        <v>0</v>
      </c>
      <c r="D1835" s="24">
        <v>0</v>
      </c>
      <c r="E1835" s="24">
        <v>0</v>
      </c>
      <c r="F1835" s="24">
        <v>0</v>
      </c>
      <c r="G1835" s="24">
        <v>0</v>
      </c>
      <c r="H1835" s="24">
        <v>239.71</v>
      </c>
    </row>
    <row r="1836" spans="1:8">
      <c r="A1836" t="str">
        <f t="shared" si="28"/>
        <v>CE1834</v>
      </c>
      <c r="B1836" t="s">
        <v>1986</v>
      </c>
      <c r="C1836" s="24">
        <v>0</v>
      </c>
      <c r="D1836" s="24">
        <v>0</v>
      </c>
      <c r="E1836" s="24">
        <v>0</v>
      </c>
      <c r="F1836" s="24">
        <v>0</v>
      </c>
      <c r="G1836" s="24">
        <v>0</v>
      </c>
      <c r="H1836" s="24">
        <v>258.24</v>
      </c>
    </row>
    <row r="1837" spans="1:8">
      <c r="A1837" t="str">
        <f t="shared" si="28"/>
        <v>CE1835</v>
      </c>
      <c r="B1837" t="s">
        <v>1987</v>
      </c>
      <c r="C1837" s="24">
        <v>0</v>
      </c>
      <c r="D1837" s="24">
        <v>0</v>
      </c>
      <c r="E1837" s="24">
        <v>0</v>
      </c>
      <c r="F1837" s="24">
        <v>0</v>
      </c>
      <c r="G1837" s="24">
        <v>0</v>
      </c>
      <c r="H1837" s="24">
        <v>522.87</v>
      </c>
    </row>
    <row r="1838" spans="1:8">
      <c r="A1838" t="str">
        <f t="shared" si="28"/>
        <v>CE1836</v>
      </c>
      <c r="B1838" t="s">
        <v>1988</v>
      </c>
      <c r="C1838" s="24">
        <v>0</v>
      </c>
      <c r="D1838" s="24">
        <v>0</v>
      </c>
      <c r="E1838" s="24">
        <v>0</v>
      </c>
      <c r="F1838" s="24">
        <v>0</v>
      </c>
      <c r="G1838" s="24">
        <v>0</v>
      </c>
      <c r="H1838" s="24">
        <v>522.87</v>
      </c>
    </row>
    <row r="1839" spans="1:8">
      <c r="A1839" t="str">
        <f t="shared" si="28"/>
        <v>CE1837</v>
      </c>
      <c r="B1839" t="s">
        <v>1989</v>
      </c>
      <c r="C1839" s="24">
        <v>0</v>
      </c>
      <c r="D1839" s="24">
        <v>0</v>
      </c>
      <c r="E1839" s="24">
        <v>0</v>
      </c>
      <c r="F1839" s="24">
        <v>0</v>
      </c>
      <c r="G1839" s="24">
        <v>0</v>
      </c>
      <c r="H1839" s="24">
        <v>169.25</v>
      </c>
    </row>
    <row r="1840" spans="1:8">
      <c r="A1840" t="str">
        <f t="shared" si="28"/>
        <v>CE1838</v>
      </c>
      <c r="B1840" t="s">
        <v>1990</v>
      </c>
      <c r="C1840" s="24">
        <v>0</v>
      </c>
      <c r="D1840" s="24">
        <v>0</v>
      </c>
      <c r="E1840" s="24">
        <v>0</v>
      </c>
      <c r="F1840" s="24">
        <v>0</v>
      </c>
      <c r="G1840" s="24">
        <v>0</v>
      </c>
      <c r="H1840" s="24">
        <v>36.04</v>
      </c>
    </row>
    <row r="1841" spans="1:8">
      <c r="A1841" t="str">
        <f t="shared" si="28"/>
        <v>CE1839</v>
      </c>
      <c r="B1841" t="s">
        <v>1991</v>
      </c>
      <c r="C1841" s="24">
        <v>0</v>
      </c>
      <c r="D1841" s="24">
        <v>0</v>
      </c>
      <c r="E1841" s="24">
        <v>0</v>
      </c>
      <c r="F1841" s="24">
        <v>0</v>
      </c>
      <c r="G1841" s="24">
        <v>0</v>
      </c>
      <c r="H1841" s="24">
        <v>51</v>
      </c>
    </row>
    <row r="1842" spans="1:8">
      <c r="A1842" t="str">
        <f t="shared" si="28"/>
        <v>CE1840</v>
      </c>
      <c r="B1842" t="s">
        <v>1992</v>
      </c>
      <c r="C1842" s="24">
        <v>0</v>
      </c>
      <c r="D1842" s="24">
        <v>0</v>
      </c>
      <c r="E1842" s="24">
        <v>0</v>
      </c>
      <c r="F1842" s="24">
        <v>0</v>
      </c>
      <c r="G1842" s="24">
        <v>0</v>
      </c>
      <c r="H1842" s="24">
        <v>567.13</v>
      </c>
    </row>
    <row r="1843" spans="1:8">
      <c r="A1843" t="str">
        <f t="shared" si="28"/>
        <v>CE1841</v>
      </c>
      <c r="B1843" t="s">
        <v>1993</v>
      </c>
      <c r="C1843" s="24">
        <v>0</v>
      </c>
      <c r="D1843" s="24">
        <v>0</v>
      </c>
      <c r="E1843" s="24">
        <v>0</v>
      </c>
      <c r="F1843" s="24">
        <v>0</v>
      </c>
      <c r="G1843" s="24">
        <v>0</v>
      </c>
      <c r="H1843" s="24">
        <v>300.83999999999997</v>
      </c>
    </row>
    <row r="1844" spans="1:8">
      <c r="A1844" t="str">
        <f t="shared" si="28"/>
        <v>CE1842</v>
      </c>
      <c r="B1844" t="s">
        <v>1994</v>
      </c>
      <c r="C1844" s="24">
        <v>0</v>
      </c>
      <c r="D1844" s="24">
        <v>0</v>
      </c>
      <c r="E1844" s="24">
        <v>0</v>
      </c>
      <c r="F1844" s="24">
        <v>0</v>
      </c>
      <c r="G1844" s="24">
        <v>0</v>
      </c>
      <c r="H1844" s="24">
        <v>1174.25</v>
      </c>
    </row>
    <row r="1845" spans="1:8">
      <c r="A1845" t="str">
        <f t="shared" si="28"/>
        <v>CE1843</v>
      </c>
      <c r="B1845" t="s">
        <v>1995</v>
      </c>
      <c r="C1845" s="24">
        <v>0</v>
      </c>
      <c r="D1845" s="24">
        <v>0</v>
      </c>
      <c r="E1845" s="24">
        <v>0</v>
      </c>
      <c r="F1845" s="24">
        <v>0</v>
      </c>
      <c r="G1845" s="24">
        <v>0</v>
      </c>
      <c r="H1845" s="24">
        <v>1368.84</v>
      </c>
    </row>
    <row r="1846" spans="1:8">
      <c r="A1846" t="str">
        <f t="shared" si="28"/>
        <v>CE1844</v>
      </c>
      <c r="B1846" t="s">
        <v>1996</v>
      </c>
      <c r="C1846" s="24">
        <v>0</v>
      </c>
      <c r="D1846" s="24">
        <v>0</v>
      </c>
      <c r="E1846" s="24">
        <v>0</v>
      </c>
      <c r="F1846" s="24">
        <v>0</v>
      </c>
      <c r="G1846" s="24">
        <v>0</v>
      </c>
      <c r="H1846" s="24">
        <v>1174.25</v>
      </c>
    </row>
    <row r="1847" spans="1:8">
      <c r="A1847" t="str">
        <f t="shared" si="28"/>
        <v>CE1845</v>
      </c>
      <c r="B1847" t="s">
        <v>1997</v>
      </c>
      <c r="C1847" s="24">
        <v>0</v>
      </c>
      <c r="D1847" s="24">
        <v>0</v>
      </c>
      <c r="E1847" s="24">
        <v>0</v>
      </c>
      <c r="F1847" s="24">
        <v>0</v>
      </c>
      <c r="G1847" s="24">
        <v>0</v>
      </c>
      <c r="H1847" s="24">
        <v>1368.84</v>
      </c>
    </row>
    <row r="1848" spans="1:8">
      <c r="A1848" t="str">
        <f t="shared" si="28"/>
        <v>CE1846</v>
      </c>
      <c r="B1848" t="s">
        <v>1998</v>
      </c>
      <c r="C1848" s="24">
        <v>0</v>
      </c>
      <c r="D1848" s="24">
        <v>0</v>
      </c>
      <c r="E1848" s="24">
        <v>0</v>
      </c>
      <c r="F1848" s="24">
        <v>0</v>
      </c>
      <c r="G1848" s="24">
        <v>0</v>
      </c>
      <c r="H1848" s="24">
        <v>14.98</v>
      </c>
    </row>
    <row r="1849" spans="1:8">
      <c r="A1849" t="str">
        <f t="shared" si="28"/>
        <v>CE1847</v>
      </c>
      <c r="B1849" t="s">
        <v>1999</v>
      </c>
      <c r="C1849" s="24">
        <v>0</v>
      </c>
      <c r="D1849" s="24">
        <v>0</v>
      </c>
      <c r="E1849" s="24">
        <v>0</v>
      </c>
      <c r="F1849" s="24">
        <v>0</v>
      </c>
      <c r="G1849" s="24">
        <v>0</v>
      </c>
      <c r="H1849" s="24">
        <v>181.29</v>
      </c>
    </row>
    <row r="1850" spans="1:8">
      <c r="A1850" t="str">
        <f t="shared" si="28"/>
        <v>CE1848</v>
      </c>
      <c r="B1850" t="s">
        <v>2000</v>
      </c>
      <c r="C1850" s="24">
        <v>0</v>
      </c>
      <c r="D1850" s="24">
        <v>0</v>
      </c>
      <c r="E1850" s="24">
        <v>0</v>
      </c>
      <c r="F1850" s="24">
        <v>0</v>
      </c>
      <c r="G1850" s="24">
        <v>0</v>
      </c>
      <c r="H1850" s="24">
        <v>17.149999999999999</v>
      </c>
    </row>
    <row r="1851" spans="1:8">
      <c r="A1851" t="str">
        <f t="shared" si="28"/>
        <v>CE1849</v>
      </c>
      <c r="B1851" t="s">
        <v>2001</v>
      </c>
      <c r="C1851" s="24">
        <v>0</v>
      </c>
      <c r="D1851" s="24">
        <v>0</v>
      </c>
      <c r="E1851" s="24">
        <v>0</v>
      </c>
      <c r="F1851" s="24">
        <v>0</v>
      </c>
      <c r="G1851" s="24">
        <v>0</v>
      </c>
      <c r="H1851" s="24">
        <v>42.51</v>
      </c>
    </row>
    <row r="1852" spans="1:8">
      <c r="A1852" t="str">
        <f t="shared" si="28"/>
        <v>CE1850</v>
      </c>
      <c r="B1852" t="s">
        <v>2002</v>
      </c>
      <c r="C1852" s="24">
        <v>0</v>
      </c>
      <c r="D1852" s="24">
        <v>0</v>
      </c>
      <c r="E1852" s="24">
        <v>0</v>
      </c>
      <c r="F1852" s="24">
        <v>0</v>
      </c>
      <c r="G1852" s="24">
        <v>0</v>
      </c>
      <c r="H1852" s="24">
        <v>8.35</v>
      </c>
    </row>
    <row r="1853" spans="1:8">
      <c r="A1853" t="str">
        <f t="shared" si="28"/>
        <v>CE1851</v>
      </c>
      <c r="B1853" t="s">
        <v>2003</v>
      </c>
      <c r="C1853" s="24">
        <v>0</v>
      </c>
      <c r="D1853" s="24">
        <v>0</v>
      </c>
      <c r="E1853" s="24">
        <v>0</v>
      </c>
      <c r="F1853" s="24">
        <v>0</v>
      </c>
      <c r="G1853" s="24">
        <v>0</v>
      </c>
      <c r="H1853" s="24">
        <v>99.12</v>
      </c>
    </row>
    <row r="1854" spans="1:8">
      <c r="A1854" t="str">
        <f t="shared" si="28"/>
        <v>CE1852</v>
      </c>
      <c r="B1854" t="s">
        <v>2004</v>
      </c>
      <c r="C1854" s="24">
        <v>0</v>
      </c>
      <c r="D1854" s="24">
        <v>0</v>
      </c>
      <c r="E1854" s="24">
        <v>0</v>
      </c>
      <c r="F1854" s="24">
        <v>0</v>
      </c>
      <c r="G1854" s="24">
        <v>0</v>
      </c>
      <c r="H1854" s="24">
        <v>132.25</v>
      </c>
    </row>
    <row r="1855" spans="1:8">
      <c r="A1855" t="str">
        <f t="shared" si="28"/>
        <v>CE1853</v>
      </c>
      <c r="B1855" t="s">
        <v>2005</v>
      </c>
      <c r="C1855" s="24">
        <v>0</v>
      </c>
      <c r="D1855" s="24">
        <v>0</v>
      </c>
      <c r="E1855" s="24">
        <v>0</v>
      </c>
      <c r="F1855" s="24">
        <v>0</v>
      </c>
      <c r="G1855" s="24">
        <v>0</v>
      </c>
      <c r="H1855" s="24">
        <v>33.71</v>
      </c>
    </row>
    <row r="1856" spans="1:8">
      <c r="A1856" t="str">
        <f t="shared" si="28"/>
        <v>CE1854</v>
      </c>
      <c r="B1856" t="s">
        <v>2006</v>
      </c>
      <c r="C1856" s="24">
        <v>0</v>
      </c>
      <c r="D1856" s="24">
        <v>0</v>
      </c>
      <c r="E1856" s="24">
        <v>0</v>
      </c>
      <c r="F1856" s="24">
        <v>0</v>
      </c>
      <c r="G1856" s="24">
        <v>0</v>
      </c>
      <c r="H1856" s="24">
        <v>16.309999999999999</v>
      </c>
    </row>
    <row r="1857" spans="1:8">
      <c r="A1857" t="str">
        <f t="shared" si="28"/>
        <v>CE1855</v>
      </c>
      <c r="B1857" t="s">
        <v>2007</v>
      </c>
      <c r="C1857" s="24">
        <v>0</v>
      </c>
      <c r="D1857" s="24">
        <v>0</v>
      </c>
      <c r="E1857" s="24">
        <v>0</v>
      </c>
      <c r="F1857" s="24">
        <v>0</v>
      </c>
      <c r="G1857" s="24">
        <v>0</v>
      </c>
      <c r="H1857" s="24">
        <v>10.71</v>
      </c>
    </row>
    <row r="1858" spans="1:8">
      <c r="A1858" t="str">
        <f t="shared" ref="A1858:A1921" si="29">"CE"&amp;TEXT(ROW(B1858)-2,"0000")</f>
        <v>CE1856</v>
      </c>
      <c r="B1858" t="s">
        <v>2008</v>
      </c>
      <c r="C1858" s="24">
        <v>0</v>
      </c>
      <c r="D1858" s="24">
        <v>0</v>
      </c>
      <c r="E1858" s="24">
        <v>0</v>
      </c>
      <c r="F1858" s="24">
        <v>0</v>
      </c>
      <c r="G1858" s="24">
        <v>0</v>
      </c>
      <c r="H1858" s="24">
        <v>241.17</v>
      </c>
    </row>
    <row r="1859" spans="1:8">
      <c r="A1859" t="str">
        <f t="shared" si="29"/>
        <v>CE1857</v>
      </c>
      <c r="B1859" t="s">
        <v>2009</v>
      </c>
      <c r="C1859" s="24">
        <v>0</v>
      </c>
      <c r="D1859" s="24">
        <v>0</v>
      </c>
      <c r="E1859" s="24">
        <v>0</v>
      </c>
      <c r="F1859" s="24">
        <v>0</v>
      </c>
      <c r="G1859" s="24">
        <v>0</v>
      </c>
      <c r="H1859" s="24">
        <v>88.68</v>
      </c>
    </row>
    <row r="1860" spans="1:8">
      <c r="A1860" t="str">
        <f t="shared" si="29"/>
        <v>CE1858</v>
      </c>
      <c r="B1860" t="s">
        <v>2010</v>
      </c>
      <c r="C1860" s="24">
        <v>0</v>
      </c>
      <c r="D1860" s="24">
        <v>0</v>
      </c>
      <c r="E1860" s="24">
        <v>0</v>
      </c>
      <c r="F1860" s="24">
        <v>0</v>
      </c>
      <c r="G1860" s="24">
        <v>0</v>
      </c>
      <c r="H1860" s="24">
        <v>394.66</v>
      </c>
    </row>
    <row r="1861" spans="1:8">
      <c r="A1861" t="str">
        <f t="shared" si="29"/>
        <v>CE1859</v>
      </c>
      <c r="B1861" t="s">
        <v>2011</v>
      </c>
      <c r="C1861" s="24">
        <v>0</v>
      </c>
      <c r="D1861" s="24">
        <v>0</v>
      </c>
      <c r="E1861" s="24">
        <v>0</v>
      </c>
      <c r="F1861" s="24">
        <v>0</v>
      </c>
      <c r="G1861" s="24">
        <v>0</v>
      </c>
      <c r="H1861" s="24">
        <v>200.64</v>
      </c>
    </row>
    <row r="1862" spans="1:8">
      <c r="A1862" t="str">
        <f t="shared" si="29"/>
        <v>CE1860</v>
      </c>
      <c r="B1862" t="s">
        <v>2012</v>
      </c>
      <c r="C1862" s="24">
        <v>0</v>
      </c>
      <c r="D1862" s="24">
        <v>0</v>
      </c>
      <c r="E1862" s="24">
        <v>0</v>
      </c>
      <c r="F1862" s="24">
        <v>0</v>
      </c>
      <c r="G1862" s="24">
        <v>0</v>
      </c>
      <c r="H1862" s="24">
        <v>401.28</v>
      </c>
    </row>
    <row r="1863" spans="1:8">
      <c r="A1863" t="str">
        <f t="shared" si="29"/>
        <v>CE1861</v>
      </c>
      <c r="B1863" t="s">
        <v>2013</v>
      </c>
      <c r="C1863" s="24">
        <v>0</v>
      </c>
      <c r="D1863" s="24">
        <v>0</v>
      </c>
      <c r="E1863" s="24">
        <v>0</v>
      </c>
      <c r="F1863" s="24">
        <v>0</v>
      </c>
      <c r="G1863" s="24">
        <v>0</v>
      </c>
      <c r="H1863" s="24">
        <v>27.94</v>
      </c>
    </row>
    <row r="1864" spans="1:8">
      <c r="A1864" t="str">
        <f t="shared" si="29"/>
        <v>CE1862</v>
      </c>
      <c r="B1864" t="s">
        <v>2014</v>
      </c>
      <c r="C1864" s="24">
        <v>0</v>
      </c>
      <c r="D1864" s="24">
        <v>0</v>
      </c>
      <c r="E1864" s="24">
        <v>0</v>
      </c>
      <c r="F1864" s="24">
        <v>0</v>
      </c>
      <c r="G1864" s="24">
        <v>0</v>
      </c>
      <c r="H1864" s="24">
        <v>27.94</v>
      </c>
    </row>
    <row r="1865" spans="1:8">
      <c r="A1865" t="str">
        <f t="shared" si="29"/>
        <v>CE1863</v>
      </c>
      <c r="B1865" t="s">
        <v>2015</v>
      </c>
      <c r="C1865" s="24">
        <v>0</v>
      </c>
      <c r="D1865" s="24">
        <v>0</v>
      </c>
      <c r="E1865" s="24">
        <v>0</v>
      </c>
      <c r="F1865" s="24">
        <v>0</v>
      </c>
      <c r="G1865" s="24">
        <v>0</v>
      </c>
      <c r="H1865" s="24">
        <v>27.94</v>
      </c>
    </row>
    <row r="1866" spans="1:8">
      <c r="A1866" t="str">
        <f t="shared" si="29"/>
        <v>CE1864</v>
      </c>
      <c r="B1866" t="s">
        <v>2016</v>
      </c>
      <c r="C1866" s="24">
        <v>0</v>
      </c>
      <c r="D1866" s="24">
        <v>0</v>
      </c>
      <c r="E1866" s="24">
        <v>0</v>
      </c>
      <c r="F1866" s="24">
        <v>0</v>
      </c>
      <c r="G1866" s="24">
        <v>0</v>
      </c>
      <c r="H1866" s="24">
        <v>168.77</v>
      </c>
    </row>
    <row r="1867" spans="1:8">
      <c r="A1867" t="str">
        <f t="shared" si="29"/>
        <v>CE1865</v>
      </c>
      <c r="B1867" t="s">
        <v>2017</v>
      </c>
      <c r="C1867" s="24">
        <v>0</v>
      </c>
      <c r="D1867" s="24">
        <v>0</v>
      </c>
      <c r="E1867" s="24">
        <v>0</v>
      </c>
      <c r="F1867" s="24">
        <v>0</v>
      </c>
      <c r="G1867" s="24">
        <v>0</v>
      </c>
      <c r="H1867" s="24">
        <v>172.06</v>
      </c>
    </row>
    <row r="1868" spans="1:8">
      <c r="A1868" t="str">
        <f t="shared" si="29"/>
        <v>CE1866</v>
      </c>
      <c r="B1868" t="s">
        <v>2018</v>
      </c>
      <c r="C1868" s="24">
        <v>0</v>
      </c>
      <c r="D1868" s="24">
        <v>0</v>
      </c>
      <c r="E1868" s="24">
        <v>0</v>
      </c>
      <c r="F1868" s="24">
        <v>0</v>
      </c>
      <c r="G1868" s="24">
        <v>0</v>
      </c>
      <c r="H1868" s="24">
        <v>31.39</v>
      </c>
    </row>
    <row r="1869" spans="1:8">
      <c r="A1869" t="str">
        <f t="shared" si="29"/>
        <v>CE1867</v>
      </c>
      <c r="B1869" t="s">
        <v>2019</v>
      </c>
      <c r="C1869" s="24">
        <v>0</v>
      </c>
      <c r="D1869" s="24">
        <v>0</v>
      </c>
      <c r="E1869" s="24">
        <v>0</v>
      </c>
      <c r="F1869" s="24">
        <v>0</v>
      </c>
      <c r="G1869" s="24">
        <v>0</v>
      </c>
      <c r="H1869" s="24">
        <v>36.11</v>
      </c>
    </row>
    <row r="1870" spans="1:8">
      <c r="A1870" t="str">
        <f t="shared" si="29"/>
        <v>CE1868</v>
      </c>
      <c r="B1870" t="s">
        <v>2020</v>
      </c>
      <c r="C1870" s="24">
        <v>0</v>
      </c>
      <c r="D1870" s="24">
        <v>0</v>
      </c>
      <c r="E1870" s="24">
        <v>0</v>
      </c>
      <c r="F1870" s="24">
        <v>0</v>
      </c>
      <c r="G1870" s="24">
        <v>0</v>
      </c>
      <c r="H1870" s="24">
        <v>45.57</v>
      </c>
    </row>
    <row r="1871" spans="1:8">
      <c r="A1871" t="str">
        <f t="shared" si="29"/>
        <v>CE1869</v>
      </c>
      <c r="B1871" t="s">
        <v>2021</v>
      </c>
      <c r="C1871" s="24">
        <v>0</v>
      </c>
      <c r="D1871" s="24">
        <v>0</v>
      </c>
      <c r="E1871" s="24">
        <v>0</v>
      </c>
      <c r="F1871" s="24">
        <v>0</v>
      </c>
      <c r="G1871" s="24">
        <v>0</v>
      </c>
      <c r="H1871" s="24">
        <v>60.64</v>
      </c>
    </row>
    <row r="1872" spans="1:8">
      <c r="A1872" t="str">
        <f t="shared" si="29"/>
        <v>CE1870</v>
      </c>
      <c r="B1872" t="s">
        <v>2022</v>
      </c>
      <c r="C1872" s="24">
        <v>0</v>
      </c>
      <c r="D1872" s="24">
        <v>0</v>
      </c>
      <c r="E1872" s="24">
        <v>0</v>
      </c>
      <c r="F1872" s="24">
        <v>0</v>
      </c>
      <c r="G1872" s="24">
        <v>0</v>
      </c>
      <c r="H1872" s="24">
        <v>36.11</v>
      </c>
    </row>
    <row r="1873" spans="1:8">
      <c r="A1873" t="str">
        <f t="shared" si="29"/>
        <v>CE1871</v>
      </c>
      <c r="B1873" t="s">
        <v>2023</v>
      </c>
      <c r="C1873" s="24">
        <v>0</v>
      </c>
      <c r="D1873" s="24">
        <v>0</v>
      </c>
      <c r="E1873" s="24">
        <v>0</v>
      </c>
      <c r="F1873" s="24">
        <v>0</v>
      </c>
      <c r="G1873" s="24">
        <v>0</v>
      </c>
      <c r="H1873" s="24">
        <v>44.94</v>
      </c>
    </row>
    <row r="1874" spans="1:8">
      <c r="A1874" t="str">
        <f t="shared" si="29"/>
        <v>CE1872</v>
      </c>
      <c r="B1874" t="s">
        <v>2024</v>
      </c>
      <c r="C1874" s="24">
        <v>0</v>
      </c>
      <c r="D1874" s="24">
        <v>0</v>
      </c>
      <c r="E1874" s="24">
        <v>0</v>
      </c>
      <c r="F1874" s="24">
        <v>0</v>
      </c>
      <c r="G1874" s="24">
        <v>0</v>
      </c>
      <c r="H1874" s="24">
        <v>60.64</v>
      </c>
    </row>
    <row r="1875" spans="1:8">
      <c r="A1875" t="str">
        <f t="shared" si="29"/>
        <v>CE1873</v>
      </c>
      <c r="B1875" t="s">
        <v>2025</v>
      </c>
      <c r="C1875" s="24">
        <v>0</v>
      </c>
      <c r="D1875" s="24">
        <v>0</v>
      </c>
      <c r="E1875" s="24">
        <v>0</v>
      </c>
      <c r="F1875" s="24">
        <v>0</v>
      </c>
      <c r="G1875" s="24">
        <v>0</v>
      </c>
      <c r="H1875" s="24">
        <v>30.5</v>
      </c>
    </row>
    <row r="1876" spans="1:8">
      <c r="A1876" t="str">
        <f t="shared" si="29"/>
        <v>CE1874</v>
      </c>
      <c r="B1876" t="s">
        <v>2026</v>
      </c>
      <c r="C1876" s="24">
        <v>0</v>
      </c>
      <c r="D1876" s="24">
        <v>0</v>
      </c>
      <c r="E1876" s="24">
        <v>0</v>
      </c>
      <c r="F1876" s="24">
        <v>0</v>
      </c>
      <c r="G1876" s="24">
        <v>0</v>
      </c>
      <c r="H1876" s="24">
        <v>572.03</v>
      </c>
    </row>
    <row r="1877" spans="1:8">
      <c r="A1877" t="str">
        <f t="shared" si="29"/>
        <v>CE1875</v>
      </c>
      <c r="B1877" t="s">
        <v>2027</v>
      </c>
      <c r="C1877" s="24">
        <v>0</v>
      </c>
      <c r="D1877" s="24">
        <v>0</v>
      </c>
      <c r="E1877" s="24">
        <v>0</v>
      </c>
      <c r="F1877" s="24">
        <v>0</v>
      </c>
      <c r="G1877" s="24">
        <v>0</v>
      </c>
      <c r="H1877" s="24">
        <v>572.03</v>
      </c>
    </row>
    <row r="1878" spans="1:8">
      <c r="A1878" t="str">
        <f t="shared" si="29"/>
        <v>CE1876</v>
      </c>
      <c r="B1878" t="s">
        <v>2028</v>
      </c>
      <c r="C1878" s="24">
        <v>0</v>
      </c>
      <c r="D1878" s="24">
        <v>0</v>
      </c>
      <c r="E1878" s="24">
        <v>0</v>
      </c>
      <c r="F1878" s="24">
        <v>0</v>
      </c>
      <c r="G1878" s="24">
        <v>0</v>
      </c>
      <c r="H1878" s="24">
        <v>695.78</v>
      </c>
    </row>
    <row r="1879" spans="1:8">
      <c r="A1879" t="str">
        <f t="shared" si="29"/>
        <v>CE1877</v>
      </c>
      <c r="B1879" t="s">
        <v>2029</v>
      </c>
      <c r="C1879" s="24">
        <v>0</v>
      </c>
      <c r="D1879" s="24">
        <v>0</v>
      </c>
      <c r="E1879" s="24">
        <v>0</v>
      </c>
      <c r="F1879" s="24">
        <v>0</v>
      </c>
      <c r="G1879" s="24">
        <v>0</v>
      </c>
      <c r="H1879" s="24">
        <v>695.78</v>
      </c>
    </row>
    <row r="1880" spans="1:8">
      <c r="A1880" t="str">
        <f t="shared" si="29"/>
        <v>CE1878</v>
      </c>
      <c r="B1880" t="s">
        <v>2030</v>
      </c>
      <c r="C1880" s="24">
        <v>0</v>
      </c>
      <c r="D1880" s="24">
        <v>0</v>
      </c>
      <c r="E1880" s="24">
        <v>0</v>
      </c>
      <c r="F1880" s="24">
        <v>0</v>
      </c>
      <c r="G1880" s="24">
        <v>0</v>
      </c>
      <c r="H1880" s="24">
        <v>80.78</v>
      </c>
    </row>
    <row r="1881" spans="1:8">
      <c r="A1881" t="str">
        <f t="shared" si="29"/>
        <v>CE1879</v>
      </c>
      <c r="B1881" t="s">
        <v>2031</v>
      </c>
      <c r="C1881" s="24">
        <v>0</v>
      </c>
      <c r="D1881" s="24">
        <v>0</v>
      </c>
      <c r="E1881" s="24">
        <v>0</v>
      </c>
      <c r="F1881" s="24">
        <v>0</v>
      </c>
      <c r="G1881" s="24">
        <v>0</v>
      </c>
      <c r="H1881" s="24">
        <v>916.3</v>
      </c>
    </row>
    <row r="1882" spans="1:8">
      <c r="A1882" t="str">
        <f t="shared" si="29"/>
        <v>CE1880</v>
      </c>
      <c r="B1882" t="s">
        <v>2032</v>
      </c>
      <c r="C1882" s="24">
        <v>0</v>
      </c>
      <c r="D1882" s="24">
        <v>0</v>
      </c>
      <c r="E1882" s="24">
        <v>0</v>
      </c>
      <c r="F1882" s="24">
        <v>0</v>
      </c>
      <c r="G1882" s="24">
        <v>0</v>
      </c>
      <c r="H1882" s="24">
        <v>916.3</v>
      </c>
    </row>
    <row r="1883" spans="1:8">
      <c r="A1883" t="str">
        <f t="shared" si="29"/>
        <v>CE1881</v>
      </c>
      <c r="B1883" t="s">
        <v>2033</v>
      </c>
      <c r="C1883" s="24">
        <v>0</v>
      </c>
      <c r="D1883" s="24">
        <v>0</v>
      </c>
      <c r="E1883" s="24">
        <v>0</v>
      </c>
      <c r="F1883" s="24">
        <v>0</v>
      </c>
      <c r="G1883" s="24">
        <v>0</v>
      </c>
      <c r="H1883" s="24">
        <v>804.36</v>
      </c>
    </row>
    <row r="1884" spans="1:8">
      <c r="A1884" t="str">
        <f t="shared" si="29"/>
        <v>CE1882</v>
      </c>
      <c r="B1884" t="s">
        <v>2034</v>
      </c>
      <c r="C1884" s="24">
        <v>0</v>
      </c>
      <c r="D1884" s="24">
        <v>0</v>
      </c>
      <c r="E1884" s="24">
        <v>0</v>
      </c>
      <c r="F1884" s="24">
        <v>0</v>
      </c>
      <c r="G1884" s="24">
        <v>0</v>
      </c>
      <c r="H1884" s="24">
        <v>804.36</v>
      </c>
    </row>
    <row r="1885" spans="1:8">
      <c r="A1885" t="str">
        <f t="shared" si="29"/>
        <v>CE1883</v>
      </c>
      <c r="B1885" t="s">
        <v>2035</v>
      </c>
      <c r="C1885" s="24">
        <v>0</v>
      </c>
      <c r="D1885" s="24">
        <v>0</v>
      </c>
      <c r="E1885" s="24">
        <v>0</v>
      </c>
      <c r="F1885" s="24">
        <v>0</v>
      </c>
      <c r="G1885" s="24">
        <v>0</v>
      </c>
      <c r="H1885" s="24">
        <v>353.56</v>
      </c>
    </row>
    <row r="1886" spans="1:8">
      <c r="A1886" t="str">
        <f t="shared" si="29"/>
        <v>CE1884</v>
      </c>
      <c r="B1886" t="s">
        <v>2036</v>
      </c>
      <c r="C1886" s="24">
        <v>0</v>
      </c>
      <c r="D1886" s="24">
        <v>0</v>
      </c>
      <c r="E1886" s="24">
        <v>0</v>
      </c>
      <c r="F1886" s="24">
        <v>0</v>
      </c>
      <c r="G1886" s="24">
        <v>0</v>
      </c>
      <c r="H1886" s="24">
        <v>379.4</v>
      </c>
    </row>
    <row r="1887" spans="1:8">
      <c r="A1887" t="str">
        <f t="shared" si="29"/>
        <v>CE1885</v>
      </c>
      <c r="B1887" t="s">
        <v>2037</v>
      </c>
      <c r="C1887" s="24">
        <v>0</v>
      </c>
      <c r="D1887" s="24">
        <v>0</v>
      </c>
      <c r="E1887" s="24">
        <v>0</v>
      </c>
      <c r="F1887" s="24">
        <v>0</v>
      </c>
      <c r="G1887" s="24">
        <v>0</v>
      </c>
      <c r="H1887" s="24">
        <v>405.24</v>
      </c>
    </row>
    <row r="1888" spans="1:8">
      <c r="A1888" t="str">
        <f t="shared" si="29"/>
        <v>CE1886</v>
      </c>
      <c r="B1888" t="s">
        <v>2038</v>
      </c>
      <c r="C1888" s="24">
        <v>0</v>
      </c>
      <c r="D1888" s="24">
        <v>0</v>
      </c>
      <c r="E1888" s="24">
        <v>0</v>
      </c>
      <c r="F1888" s="24">
        <v>0</v>
      </c>
      <c r="G1888" s="24">
        <v>0</v>
      </c>
      <c r="H1888" s="24">
        <v>439.82</v>
      </c>
    </row>
    <row r="1889" spans="1:8">
      <c r="A1889" t="str">
        <f t="shared" si="29"/>
        <v>CE1887</v>
      </c>
      <c r="B1889" t="s">
        <v>2039</v>
      </c>
      <c r="C1889" s="24">
        <v>0</v>
      </c>
      <c r="D1889" s="24">
        <v>0</v>
      </c>
      <c r="E1889" s="24">
        <v>0</v>
      </c>
      <c r="F1889" s="24">
        <v>0</v>
      </c>
      <c r="G1889" s="24">
        <v>0</v>
      </c>
      <c r="H1889" s="24">
        <v>406.72</v>
      </c>
    </row>
    <row r="1890" spans="1:8">
      <c r="A1890" t="str">
        <f t="shared" si="29"/>
        <v>CE1888</v>
      </c>
      <c r="B1890" t="s">
        <v>2040</v>
      </c>
      <c r="C1890" s="24">
        <v>0</v>
      </c>
      <c r="D1890" s="24">
        <v>0</v>
      </c>
      <c r="E1890" s="24">
        <v>0</v>
      </c>
      <c r="F1890" s="24">
        <v>0</v>
      </c>
      <c r="G1890" s="24">
        <v>0</v>
      </c>
      <c r="H1890" s="24">
        <v>430.53</v>
      </c>
    </row>
    <row r="1891" spans="1:8">
      <c r="A1891" t="str">
        <f t="shared" si="29"/>
        <v>CE1889</v>
      </c>
      <c r="B1891" t="s">
        <v>2041</v>
      </c>
      <c r="C1891" s="24">
        <v>0</v>
      </c>
      <c r="D1891" s="24">
        <v>0</v>
      </c>
      <c r="E1891" s="24">
        <v>0</v>
      </c>
      <c r="F1891" s="24">
        <v>0</v>
      </c>
      <c r="G1891" s="24">
        <v>0</v>
      </c>
      <c r="H1891" s="24">
        <v>467.28</v>
      </c>
    </row>
    <row r="1892" spans="1:8">
      <c r="A1892" t="str">
        <f t="shared" si="29"/>
        <v>CE1890</v>
      </c>
      <c r="B1892" t="s">
        <v>2042</v>
      </c>
      <c r="C1892" s="24">
        <v>0</v>
      </c>
      <c r="D1892" s="24">
        <v>0</v>
      </c>
      <c r="E1892" s="24">
        <v>0</v>
      </c>
      <c r="F1892" s="24">
        <v>0</v>
      </c>
      <c r="G1892" s="24">
        <v>0</v>
      </c>
      <c r="H1892" s="24">
        <v>442.54</v>
      </c>
    </row>
    <row r="1893" spans="1:8">
      <c r="A1893" t="str">
        <f t="shared" si="29"/>
        <v>CE1891</v>
      </c>
      <c r="B1893" t="s">
        <v>2043</v>
      </c>
      <c r="C1893" s="24">
        <v>0</v>
      </c>
      <c r="D1893" s="24">
        <v>0</v>
      </c>
      <c r="E1893" s="24">
        <v>0</v>
      </c>
      <c r="F1893" s="24">
        <v>0</v>
      </c>
      <c r="G1893" s="24">
        <v>0</v>
      </c>
      <c r="H1893" s="24">
        <v>476.44</v>
      </c>
    </row>
    <row r="1894" spans="1:8">
      <c r="A1894" t="str">
        <f t="shared" si="29"/>
        <v>CE1892</v>
      </c>
      <c r="B1894" t="s">
        <v>2044</v>
      </c>
      <c r="C1894" s="24">
        <v>0</v>
      </c>
      <c r="D1894" s="24">
        <v>0</v>
      </c>
      <c r="E1894" s="24">
        <v>0</v>
      </c>
      <c r="F1894" s="24">
        <v>0</v>
      </c>
      <c r="G1894" s="24">
        <v>0</v>
      </c>
      <c r="H1894" s="24">
        <v>483.89</v>
      </c>
    </row>
    <row r="1895" spans="1:8">
      <c r="A1895" t="str">
        <f t="shared" si="29"/>
        <v>CE1893</v>
      </c>
      <c r="B1895" t="s">
        <v>2045</v>
      </c>
      <c r="C1895" s="24">
        <v>0</v>
      </c>
      <c r="D1895" s="24">
        <v>0</v>
      </c>
      <c r="E1895" s="24">
        <v>0</v>
      </c>
      <c r="F1895" s="24">
        <v>0</v>
      </c>
      <c r="G1895" s="24">
        <v>0</v>
      </c>
      <c r="H1895" s="24">
        <v>405.77</v>
      </c>
    </row>
    <row r="1896" spans="1:8">
      <c r="A1896" t="str">
        <f t="shared" si="29"/>
        <v>CE1894</v>
      </c>
      <c r="B1896" t="s">
        <v>2046</v>
      </c>
      <c r="C1896" s="24">
        <v>0</v>
      </c>
      <c r="D1896" s="24">
        <v>0</v>
      </c>
      <c r="E1896" s="24">
        <v>0</v>
      </c>
      <c r="F1896" s="24">
        <v>0</v>
      </c>
      <c r="G1896" s="24">
        <v>0</v>
      </c>
      <c r="H1896" s="24">
        <v>395.83</v>
      </c>
    </row>
    <row r="1897" spans="1:8">
      <c r="A1897" t="str">
        <f t="shared" si="29"/>
        <v>CE1895</v>
      </c>
      <c r="B1897" t="s">
        <v>2047</v>
      </c>
      <c r="C1897" s="24">
        <v>0</v>
      </c>
      <c r="D1897" s="24">
        <v>0</v>
      </c>
      <c r="E1897" s="24">
        <v>0</v>
      </c>
      <c r="F1897" s="24">
        <v>0</v>
      </c>
      <c r="G1897" s="24">
        <v>0</v>
      </c>
      <c r="H1897" s="24">
        <v>349.1</v>
      </c>
    </row>
    <row r="1898" spans="1:8">
      <c r="A1898" t="str">
        <f t="shared" si="29"/>
        <v>CE1896</v>
      </c>
      <c r="B1898" t="s">
        <v>2048</v>
      </c>
      <c r="C1898" s="24">
        <v>0</v>
      </c>
      <c r="D1898" s="24">
        <v>0</v>
      </c>
      <c r="E1898" s="24">
        <v>0</v>
      </c>
      <c r="F1898" s="24">
        <v>0</v>
      </c>
      <c r="G1898" s="24">
        <v>0</v>
      </c>
      <c r="H1898" s="24">
        <v>406.05</v>
      </c>
    </row>
    <row r="1899" spans="1:8">
      <c r="A1899" t="str">
        <f t="shared" si="29"/>
        <v>CE1897</v>
      </c>
      <c r="B1899" t="s">
        <v>2049</v>
      </c>
      <c r="C1899" s="24">
        <v>0</v>
      </c>
      <c r="D1899" s="24">
        <v>0</v>
      </c>
      <c r="E1899" s="24">
        <v>0</v>
      </c>
      <c r="F1899" s="24">
        <v>0</v>
      </c>
      <c r="G1899" s="24">
        <v>0</v>
      </c>
      <c r="H1899" s="24">
        <v>461.02</v>
      </c>
    </row>
    <row r="1900" spans="1:8">
      <c r="A1900" t="str">
        <f t="shared" si="29"/>
        <v>CE1898</v>
      </c>
      <c r="B1900" t="s">
        <v>2050</v>
      </c>
      <c r="C1900" s="24">
        <v>0</v>
      </c>
      <c r="D1900" s="24">
        <v>0</v>
      </c>
      <c r="E1900" s="24">
        <v>0</v>
      </c>
      <c r="F1900" s="24">
        <v>0</v>
      </c>
      <c r="G1900" s="24">
        <v>0</v>
      </c>
      <c r="H1900" s="24">
        <v>483.3</v>
      </c>
    </row>
    <row r="1901" spans="1:8">
      <c r="A1901" t="str">
        <f t="shared" si="29"/>
        <v>CE1899</v>
      </c>
      <c r="B1901" t="s">
        <v>2051</v>
      </c>
      <c r="C1901" s="24">
        <v>0</v>
      </c>
      <c r="D1901" s="24">
        <v>0</v>
      </c>
      <c r="E1901" s="24">
        <v>0</v>
      </c>
      <c r="F1901" s="24">
        <v>0</v>
      </c>
      <c r="G1901" s="24">
        <v>0</v>
      </c>
      <c r="H1901" s="24">
        <v>479.4</v>
      </c>
    </row>
    <row r="1902" spans="1:8">
      <c r="A1902" t="str">
        <f t="shared" si="29"/>
        <v>CE1900</v>
      </c>
      <c r="B1902" t="s">
        <v>2052</v>
      </c>
      <c r="C1902" s="24">
        <v>0</v>
      </c>
      <c r="D1902" s="24">
        <v>0</v>
      </c>
      <c r="E1902" s="24">
        <v>0</v>
      </c>
      <c r="F1902" s="24">
        <v>0</v>
      </c>
      <c r="G1902" s="24">
        <v>0</v>
      </c>
      <c r="H1902" s="24">
        <v>393.49</v>
      </c>
    </row>
    <row r="1903" spans="1:8">
      <c r="A1903" t="str">
        <f t="shared" si="29"/>
        <v>CE1901</v>
      </c>
      <c r="B1903" t="s">
        <v>2053</v>
      </c>
      <c r="C1903" s="24">
        <v>0</v>
      </c>
      <c r="D1903" s="24">
        <v>0</v>
      </c>
      <c r="E1903" s="24">
        <v>0</v>
      </c>
      <c r="F1903" s="24">
        <v>0</v>
      </c>
      <c r="G1903" s="24">
        <v>0</v>
      </c>
      <c r="H1903" s="24">
        <v>478.73</v>
      </c>
    </row>
    <row r="1904" spans="1:8">
      <c r="A1904" t="str">
        <f t="shared" si="29"/>
        <v>CE1902</v>
      </c>
      <c r="B1904" t="s">
        <v>2054</v>
      </c>
      <c r="C1904" s="24">
        <v>0</v>
      </c>
      <c r="D1904" s="24">
        <v>0</v>
      </c>
      <c r="E1904" s="24">
        <v>0</v>
      </c>
      <c r="F1904" s="24">
        <v>0</v>
      </c>
      <c r="G1904" s="24">
        <v>0</v>
      </c>
      <c r="H1904" s="24">
        <v>442.11</v>
      </c>
    </row>
    <row r="1905" spans="1:8">
      <c r="A1905" t="str">
        <f t="shared" si="29"/>
        <v>CE1903</v>
      </c>
      <c r="B1905" t="s">
        <v>2055</v>
      </c>
      <c r="C1905" s="24">
        <v>0</v>
      </c>
      <c r="D1905" s="24">
        <v>0</v>
      </c>
      <c r="E1905" s="24">
        <v>0</v>
      </c>
      <c r="F1905" s="24">
        <v>0</v>
      </c>
      <c r="G1905" s="24">
        <v>0</v>
      </c>
      <c r="H1905" s="24">
        <v>70.989999999999995</v>
      </c>
    </row>
    <row r="1906" spans="1:8">
      <c r="A1906" t="str">
        <f t="shared" si="29"/>
        <v>CE1904</v>
      </c>
      <c r="B1906" t="s">
        <v>2056</v>
      </c>
      <c r="C1906" s="24">
        <v>0</v>
      </c>
      <c r="D1906" s="24">
        <v>0</v>
      </c>
      <c r="E1906" s="24">
        <v>0</v>
      </c>
      <c r="F1906" s="24">
        <v>0</v>
      </c>
      <c r="G1906" s="24">
        <v>0</v>
      </c>
      <c r="H1906" s="24">
        <v>41.01</v>
      </c>
    </row>
    <row r="1907" spans="1:8">
      <c r="A1907" t="str">
        <f t="shared" si="29"/>
        <v>CE1905</v>
      </c>
      <c r="B1907" t="s">
        <v>2057</v>
      </c>
      <c r="C1907" s="24">
        <v>0</v>
      </c>
      <c r="D1907" s="24">
        <v>0</v>
      </c>
      <c r="E1907" s="24">
        <v>0</v>
      </c>
      <c r="F1907" s="24">
        <v>0</v>
      </c>
      <c r="G1907" s="24">
        <v>0</v>
      </c>
      <c r="H1907" s="24">
        <v>41.01</v>
      </c>
    </row>
    <row r="1908" spans="1:8">
      <c r="A1908" t="str">
        <f t="shared" si="29"/>
        <v>CE1906</v>
      </c>
      <c r="B1908" t="s">
        <v>2058</v>
      </c>
      <c r="C1908" s="24">
        <v>0</v>
      </c>
      <c r="D1908" s="24">
        <v>0</v>
      </c>
      <c r="E1908" s="24">
        <v>0</v>
      </c>
      <c r="F1908" s="24">
        <v>0</v>
      </c>
      <c r="G1908" s="24">
        <v>0</v>
      </c>
      <c r="H1908" s="24">
        <v>22.78</v>
      </c>
    </row>
    <row r="1909" spans="1:8">
      <c r="A1909" t="str">
        <f t="shared" si="29"/>
        <v>CE1907</v>
      </c>
      <c r="B1909" t="s">
        <v>2059</v>
      </c>
      <c r="C1909" s="24">
        <v>0</v>
      </c>
      <c r="D1909" s="24">
        <v>0</v>
      </c>
      <c r="E1909" s="24">
        <v>0</v>
      </c>
      <c r="F1909" s="24">
        <v>0</v>
      </c>
      <c r="G1909" s="24">
        <v>0</v>
      </c>
      <c r="H1909" s="24">
        <v>1099.55</v>
      </c>
    </row>
    <row r="1910" spans="1:8">
      <c r="A1910" t="str">
        <f t="shared" si="29"/>
        <v>CE1908</v>
      </c>
      <c r="B1910" t="s">
        <v>2060</v>
      </c>
      <c r="C1910" s="24">
        <v>0</v>
      </c>
      <c r="D1910" s="24">
        <v>0</v>
      </c>
      <c r="E1910" s="24">
        <v>0</v>
      </c>
      <c r="F1910" s="24">
        <v>0</v>
      </c>
      <c r="G1910" s="24">
        <v>0</v>
      </c>
      <c r="H1910" s="24">
        <v>23.13</v>
      </c>
    </row>
    <row r="1911" spans="1:8">
      <c r="A1911" t="str">
        <f t="shared" si="29"/>
        <v>CE1909</v>
      </c>
      <c r="B1911" t="s">
        <v>2061</v>
      </c>
      <c r="C1911" s="24">
        <v>0</v>
      </c>
      <c r="D1911" s="24">
        <v>0</v>
      </c>
      <c r="E1911" s="24">
        <v>0</v>
      </c>
      <c r="F1911" s="24">
        <v>0</v>
      </c>
      <c r="G1911" s="24">
        <v>0</v>
      </c>
      <c r="H1911" s="24">
        <v>44.93</v>
      </c>
    </row>
    <row r="1912" spans="1:8">
      <c r="A1912" t="str">
        <f t="shared" si="29"/>
        <v>CE1910</v>
      </c>
      <c r="B1912" t="s">
        <v>2062</v>
      </c>
      <c r="C1912" s="24">
        <v>0</v>
      </c>
      <c r="D1912" s="24">
        <v>0</v>
      </c>
      <c r="E1912" s="24">
        <v>0</v>
      </c>
      <c r="F1912" s="24">
        <v>0</v>
      </c>
      <c r="G1912" s="24">
        <v>0</v>
      </c>
      <c r="H1912" s="24">
        <v>353.57</v>
      </c>
    </row>
    <row r="1913" spans="1:8">
      <c r="A1913" t="str">
        <f t="shared" si="29"/>
        <v>CE1911</v>
      </c>
      <c r="B1913" t="s">
        <v>2063</v>
      </c>
      <c r="C1913" s="24">
        <v>0</v>
      </c>
      <c r="D1913" s="24">
        <v>0</v>
      </c>
      <c r="E1913" s="24">
        <v>0</v>
      </c>
      <c r="F1913" s="24">
        <v>0</v>
      </c>
      <c r="G1913" s="24">
        <v>0</v>
      </c>
      <c r="H1913" s="24">
        <v>379.4</v>
      </c>
    </row>
    <row r="1914" spans="1:8">
      <c r="A1914" t="str">
        <f t="shared" si="29"/>
        <v>CE1912</v>
      </c>
      <c r="B1914" t="s">
        <v>2064</v>
      </c>
      <c r="C1914" s="24">
        <v>0</v>
      </c>
      <c r="D1914" s="24">
        <v>0</v>
      </c>
      <c r="E1914" s="24">
        <v>0</v>
      </c>
      <c r="F1914" s="24">
        <v>0</v>
      </c>
      <c r="G1914" s="24">
        <v>0</v>
      </c>
      <c r="H1914" s="24">
        <v>405.24</v>
      </c>
    </row>
    <row r="1915" spans="1:8">
      <c r="A1915" t="str">
        <f t="shared" si="29"/>
        <v>CE1913</v>
      </c>
      <c r="B1915" t="s">
        <v>2065</v>
      </c>
      <c r="C1915" s="24">
        <v>0</v>
      </c>
      <c r="D1915" s="24">
        <v>0</v>
      </c>
      <c r="E1915" s="24">
        <v>0</v>
      </c>
      <c r="F1915" s="24">
        <v>0</v>
      </c>
      <c r="G1915" s="24">
        <v>0</v>
      </c>
      <c r="H1915" s="24">
        <v>477.61</v>
      </c>
    </row>
    <row r="1916" spans="1:8">
      <c r="A1916" t="str">
        <f t="shared" si="29"/>
        <v>CE1914</v>
      </c>
      <c r="B1916" t="s">
        <v>2066</v>
      </c>
      <c r="C1916" s="24">
        <v>0</v>
      </c>
      <c r="D1916" s="24">
        <v>0</v>
      </c>
      <c r="E1916" s="24">
        <v>0</v>
      </c>
      <c r="F1916" s="24">
        <v>0</v>
      </c>
      <c r="G1916" s="24">
        <v>0</v>
      </c>
      <c r="H1916" s="24">
        <v>406.71</v>
      </c>
    </row>
    <row r="1917" spans="1:8">
      <c r="A1917" t="str">
        <f t="shared" si="29"/>
        <v>CE1915</v>
      </c>
      <c r="B1917" t="s">
        <v>2067</v>
      </c>
      <c r="C1917" s="24">
        <v>0</v>
      </c>
      <c r="D1917" s="24">
        <v>0</v>
      </c>
      <c r="E1917" s="24">
        <v>0</v>
      </c>
      <c r="F1917" s="24">
        <v>0</v>
      </c>
      <c r="G1917" s="24">
        <v>0</v>
      </c>
      <c r="H1917" s="24">
        <v>444.69</v>
      </c>
    </row>
    <row r="1918" spans="1:8">
      <c r="A1918" t="str">
        <f t="shared" si="29"/>
        <v>CE1916</v>
      </c>
      <c r="B1918" t="s">
        <v>2068</v>
      </c>
      <c r="C1918" s="24">
        <v>0</v>
      </c>
      <c r="D1918" s="24">
        <v>0</v>
      </c>
      <c r="E1918" s="24">
        <v>0</v>
      </c>
      <c r="F1918" s="24">
        <v>0</v>
      </c>
      <c r="G1918" s="24">
        <v>0</v>
      </c>
      <c r="H1918" s="24">
        <v>498.02</v>
      </c>
    </row>
    <row r="1919" spans="1:8">
      <c r="A1919" t="str">
        <f t="shared" si="29"/>
        <v>CE1917</v>
      </c>
      <c r="B1919" t="s">
        <v>2069</v>
      </c>
      <c r="C1919" s="24">
        <v>0</v>
      </c>
      <c r="D1919" s="24">
        <v>0</v>
      </c>
      <c r="E1919" s="24">
        <v>0</v>
      </c>
      <c r="F1919" s="24">
        <v>0</v>
      </c>
      <c r="G1919" s="24">
        <v>0</v>
      </c>
      <c r="H1919" s="24">
        <v>471.37</v>
      </c>
    </row>
    <row r="1920" spans="1:8">
      <c r="A1920" t="str">
        <f t="shared" si="29"/>
        <v>CE1918</v>
      </c>
      <c r="B1920" t="s">
        <v>2070</v>
      </c>
      <c r="C1920" s="24">
        <v>0</v>
      </c>
      <c r="D1920" s="24">
        <v>0</v>
      </c>
      <c r="E1920" s="24">
        <v>0</v>
      </c>
      <c r="F1920" s="24">
        <v>0</v>
      </c>
      <c r="G1920" s="24">
        <v>0</v>
      </c>
      <c r="H1920" s="24">
        <v>498.02</v>
      </c>
    </row>
    <row r="1921" spans="1:8">
      <c r="A1921" t="str">
        <f t="shared" si="29"/>
        <v>CE1919</v>
      </c>
      <c r="B1921" t="s">
        <v>2071</v>
      </c>
      <c r="C1921" s="24">
        <v>0</v>
      </c>
      <c r="D1921" s="24">
        <v>0</v>
      </c>
      <c r="E1921" s="24">
        <v>0</v>
      </c>
      <c r="F1921" s="24">
        <v>0</v>
      </c>
      <c r="G1921" s="24">
        <v>0</v>
      </c>
      <c r="H1921" s="24">
        <v>524.67999999999995</v>
      </c>
    </row>
    <row r="1922" spans="1:8">
      <c r="A1922" t="str">
        <f t="shared" ref="A1922:A1985" si="30">"CE"&amp;TEXT(ROW(B1922)-2,"0000")</f>
        <v>CE1920</v>
      </c>
      <c r="B1922" t="s">
        <v>2072</v>
      </c>
      <c r="C1922" s="24">
        <v>0</v>
      </c>
      <c r="D1922" s="24">
        <v>0</v>
      </c>
      <c r="E1922" s="24">
        <v>0</v>
      </c>
      <c r="F1922" s="24">
        <v>0</v>
      </c>
      <c r="G1922" s="24">
        <v>0</v>
      </c>
      <c r="H1922" s="24">
        <v>451</v>
      </c>
    </row>
    <row r="1923" spans="1:8">
      <c r="A1923" t="str">
        <f t="shared" si="30"/>
        <v>CE1921</v>
      </c>
      <c r="B1923" t="s">
        <v>2073</v>
      </c>
      <c r="C1923" s="24">
        <v>0</v>
      </c>
      <c r="D1923" s="24">
        <v>0</v>
      </c>
      <c r="E1923" s="24">
        <v>0</v>
      </c>
      <c r="F1923" s="24">
        <v>0</v>
      </c>
      <c r="G1923" s="24">
        <v>0</v>
      </c>
      <c r="H1923" s="24">
        <v>45.64</v>
      </c>
    </row>
    <row r="1924" spans="1:8">
      <c r="A1924" t="str">
        <f t="shared" si="30"/>
        <v>CE1922</v>
      </c>
      <c r="B1924" t="s">
        <v>2074</v>
      </c>
      <c r="C1924" s="24">
        <v>0</v>
      </c>
      <c r="D1924" s="24">
        <v>0</v>
      </c>
      <c r="E1924" s="24">
        <v>0</v>
      </c>
      <c r="F1924" s="24">
        <v>0</v>
      </c>
      <c r="G1924" s="24">
        <v>0</v>
      </c>
      <c r="H1924" s="24">
        <v>11.04</v>
      </c>
    </row>
    <row r="1925" spans="1:8">
      <c r="A1925" t="str">
        <f t="shared" si="30"/>
        <v>CE1923</v>
      </c>
      <c r="B1925" t="s">
        <v>2075</v>
      </c>
      <c r="C1925" s="24">
        <v>0</v>
      </c>
      <c r="D1925" s="24">
        <v>0</v>
      </c>
      <c r="E1925" s="24">
        <v>0</v>
      </c>
      <c r="F1925" s="24">
        <v>0</v>
      </c>
      <c r="G1925" s="24">
        <v>0</v>
      </c>
      <c r="H1925" s="24">
        <v>6.38</v>
      </c>
    </row>
    <row r="1926" spans="1:8">
      <c r="A1926" t="str">
        <f t="shared" si="30"/>
        <v>CE1924</v>
      </c>
      <c r="B1926" t="s">
        <v>2076</v>
      </c>
      <c r="C1926" s="24">
        <v>0</v>
      </c>
      <c r="D1926" s="24">
        <v>0</v>
      </c>
      <c r="E1926" s="24">
        <v>0</v>
      </c>
      <c r="F1926" s="24">
        <v>0</v>
      </c>
      <c r="G1926" s="24">
        <v>0</v>
      </c>
      <c r="H1926" s="24">
        <v>34.130000000000003</v>
      </c>
    </row>
    <row r="1927" spans="1:8">
      <c r="A1927" t="str">
        <f t="shared" si="30"/>
        <v>CE1925</v>
      </c>
      <c r="B1927" t="s">
        <v>2077</v>
      </c>
      <c r="C1927" s="24">
        <v>0</v>
      </c>
      <c r="D1927" s="24">
        <v>0</v>
      </c>
      <c r="E1927" s="24">
        <v>0</v>
      </c>
      <c r="F1927" s="24">
        <v>0</v>
      </c>
      <c r="G1927" s="24">
        <v>0</v>
      </c>
      <c r="H1927" s="24">
        <v>70.05</v>
      </c>
    </row>
    <row r="1928" spans="1:8">
      <c r="A1928" t="str">
        <f t="shared" si="30"/>
        <v>CE1926</v>
      </c>
      <c r="B1928" t="s">
        <v>2078</v>
      </c>
      <c r="C1928" s="24">
        <v>0</v>
      </c>
      <c r="D1928" s="24">
        <v>0</v>
      </c>
      <c r="E1928" s="24">
        <v>0</v>
      </c>
      <c r="F1928" s="24">
        <v>0</v>
      </c>
      <c r="G1928" s="24">
        <v>0</v>
      </c>
      <c r="H1928" s="24">
        <v>31.23</v>
      </c>
    </row>
    <row r="1929" spans="1:8">
      <c r="A1929" t="str">
        <f t="shared" si="30"/>
        <v>CE1927</v>
      </c>
      <c r="B1929" t="s">
        <v>2079</v>
      </c>
      <c r="C1929" s="24">
        <v>0</v>
      </c>
      <c r="D1929" s="24">
        <v>0</v>
      </c>
      <c r="E1929" s="24">
        <v>0</v>
      </c>
      <c r="F1929" s="24">
        <v>0</v>
      </c>
      <c r="G1929" s="24">
        <v>0</v>
      </c>
      <c r="H1929" s="24">
        <v>394.64</v>
      </c>
    </row>
    <row r="1930" spans="1:8">
      <c r="A1930" t="str">
        <f t="shared" si="30"/>
        <v>CE1928</v>
      </c>
      <c r="B1930" t="s">
        <v>2080</v>
      </c>
      <c r="C1930" s="24">
        <v>0</v>
      </c>
      <c r="D1930" s="24">
        <v>0</v>
      </c>
      <c r="E1930" s="24">
        <v>0</v>
      </c>
      <c r="F1930" s="24">
        <v>0</v>
      </c>
      <c r="G1930" s="24">
        <v>0</v>
      </c>
      <c r="H1930" s="24">
        <v>479.53</v>
      </c>
    </row>
    <row r="1931" spans="1:8">
      <c r="A1931" t="str">
        <f t="shared" si="30"/>
        <v>CE1929</v>
      </c>
      <c r="B1931" t="s">
        <v>2081</v>
      </c>
      <c r="C1931" s="24">
        <v>0</v>
      </c>
      <c r="D1931" s="24">
        <v>0</v>
      </c>
      <c r="E1931" s="24">
        <v>0</v>
      </c>
      <c r="F1931" s="24">
        <v>0</v>
      </c>
      <c r="G1931" s="24">
        <v>0</v>
      </c>
      <c r="H1931" s="24">
        <v>512.48</v>
      </c>
    </row>
    <row r="1932" spans="1:8">
      <c r="A1932" t="str">
        <f t="shared" si="30"/>
        <v>CE1930</v>
      </c>
      <c r="B1932" t="s">
        <v>2082</v>
      </c>
      <c r="C1932" s="24">
        <v>0</v>
      </c>
      <c r="D1932" s="24">
        <v>0</v>
      </c>
      <c r="E1932" s="24">
        <v>0</v>
      </c>
      <c r="F1932" s="24">
        <v>0</v>
      </c>
      <c r="G1932" s="24">
        <v>0</v>
      </c>
      <c r="H1932" s="24">
        <v>559</v>
      </c>
    </row>
    <row r="1933" spans="1:8">
      <c r="A1933" t="str">
        <f t="shared" si="30"/>
        <v>CE1931</v>
      </c>
      <c r="B1933" t="s">
        <v>2083</v>
      </c>
      <c r="C1933" s="24">
        <v>0</v>
      </c>
      <c r="D1933" s="24">
        <v>0</v>
      </c>
      <c r="E1933" s="24">
        <v>0</v>
      </c>
      <c r="F1933" s="24">
        <v>0</v>
      </c>
      <c r="G1933" s="24">
        <v>0</v>
      </c>
      <c r="H1933" s="24">
        <v>681.49</v>
      </c>
    </row>
    <row r="1934" spans="1:8">
      <c r="A1934" t="str">
        <f t="shared" si="30"/>
        <v>CE1932</v>
      </c>
      <c r="B1934" t="s">
        <v>2084</v>
      </c>
      <c r="C1934" s="24">
        <v>0</v>
      </c>
      <c r="D1934" s="24">
        <v>0</v>
      </c>
      <c r="E1934" s="24">
        <v>0</v>
      </c>
      <c r="F1934" s="24">
        <v>0</v>
      </c>
      <c r="G1934" s="24">
        <v>0</v>
      </c>
      <c r="H1934" s="24">
        <v>721.9</v>
      </c>
    </row>
    <row r="1935" spans="1:8">
      <c r="A1935" t="str">
        <f t="shared" si="30"/>
        <v>CE1933</v>
      </c>
      <c r="B1935" t="s">
        <v>2085</v>
      </c>
      <c r="C1935" s="24">
        <v>0</v>
      </c>
      <c r="D1935" s="24">
        <v>0</v>
      </c>
      <c r="E1935" s="24">
        <v>0</v>
      </c>
      <c r="F1935" s="24">
        <v>0</v>
      </c>
      <c r="G1935" s="24">
        <v>0</v>
      </c>
      <c r="H1935" s="24">
        <v>904.6</v>
      </c>
    </row>
    <row r="1936" spans="1:8">
      <c r="A1936" t="str">
        <f t="shared" si="30"/>
        <v>CE1934</v>
      </c>
      <c r="B1936" t="s">
        <v>2086</v>
      </c>
      <c r="C1936" s="24">
        <v>0</v>
      </c>
      <c r="D1936" s="24">
        <v>0</v>
      </c>
      <c r="E1936" s="24">
        <v>0</v>
      </c>
      <c r="F1936" s="24">
        <v>0</v>
      </c>
      <c r="G1936" s="24">
        <v>0</v>
      </c>
      <c r="H1936" s="24">
        <v>177.69</v>
      </c>
    </row>
    <row r="1937" spans="1:8">
      <c r="A1937" t="str">
        <f t="shared" si="30"/>
        <v>CE1935</v>
      </c>
      <c r="B1937" t="s">
        <v>2087</v>
      </c>
      <c r="C1937" s="24">
        <v>0</v>
      </c>
      <c r="D1937" s="24">
        <v>0</v>
      </c>
      <c r="E1937" s="24">
        <v>0</v>
      </c>
      <c r="F1937" s="24">
        <v>0</v>
      </c>
      <c r="G1937" s="24">
        <v>0</v>
      </c>
      <c r="H1937" s="24">
        <v>217.7</v>
      </c>
    </row>
    <row r="1938" spans="1:8">
      <c r="A1938" t="str">
        <f t="shared" si="30"/>
        <v>CE1936</v>
      </c>
      <c r="B1938" t="s">
        <v>2088</v>
      </c>
      <c r="C1938" s="24">
        <v>0</v>
      </c>
      <c r="D1938" s="24">
        <v>0</v>
      </c>
      <c r="E1938" s="24">
        <v>0</v>
      </c>
      <c r="F1938" s="24">
        <v>0</v>
      </c>
      <c r="G1938" s="24">
        <v>0</v>
      </c>
      <c r="H1938" s="24">
        <v>231.16</v>
      </c>
    </row>
    <row r="1939" spans="1:8">
      <c r="A1939" t="str">
        <f t="shared" si="30"/>
        <v>CE1937</v>
      </c>
      <c r="B1939" t="s">
        <v>2089</v>
      </c>
      <c r="C1939" s="24">
        <v>0</v>
      </c>
      <c r="D1939" s="24">
        <v>0</v>
      </c>
      <c r="E1939" s="24">
        <v>0</v>
      </c>
      <c r="F1939" s="24">
        <v>0</v>
      </c>
      <c r="G1939" s="24">
        <v>0</v>
      </c>
      <c r="H1939" s="24">
        <v>252.1</v>
      </c>
    </row>
    <row r="1940" spans="1:8">
      <c r="A1940" t="str">
        <f t="shared" si="30"/>
        <v>CE1938</v>
      </c>
      <c r="B1940" t="s">
        <v>2090</v>
      </c>
      <c r="C1940" s="24">
        <v>0</v>
      </c>
      <c r="D1940" s="24">
        <v>0</v>
      </c>
      <c r="E1940" s="24">
        <v>0</v>
      </c>
      <c r="F1940" s="24">
        <v>0</v>
      </c>
      <c r="G1940" s="24">
        <v>0</v>
      </c>
      <c r="H1940" s="24">
        <v>307.22000000000003</v>
      </c>
    </row>
    <row r="1941" spans="1:8">
      <c r="A1941" t="str">
        <f t="shared" si="30"/>
        <v>CE1939</v>
      </c>
      <c r="B1941" t="s">
        <v>2091</v>
      </c>
      <c r="C1941" s="24">
        <v>0</v>
      </c>
      <c r="D1941" s="24">
        <v>0</v>
      </c>
      <c r="E1941" s="24">
        <v>0</v>
      </c>
      <c r="F1941" s="24">
        <v>0</v>
      </c>
      <c r="G1941" s="24">
        <v>0</v>
      </c>
      <c r="H1941" s="24">
        <v>325.41000000000003</v>
      </c>
    </row>
    <row r="1942" spans="1:8">
      <c r="A1942" t="str">
        <f t="shared" si="30"/>
        <v>CE1940</v>
      </c>
      <c r="B1942" t="s">
        <v>2092</v>
      </c>
      <c r="C1942" s="24">
        <v>0</v>
      </c>
      <c r="D1942" s="24">
        <v>0</v>
      </c>
      <c r="E1942" s="24">
        <v>0</v>
      </c>
      <c r="F1942" s="24">
        <v>0</v>
      </c>
      <c r="G1942" s="24">
        <v>0</v>
      </c>
      <c r="H1942" s="24">
        <v>407.61</v>
      </c>
    </row>
    <row r="1943" spans="1:8">
      <c r="A1943" t="str">
        <f t="shared" si="30"/>
        <v>CE1941</v>
      </c>
      <c r="B1943" t="s">
        <v>2093</v>
      </c>
      <c r="C1943" s="24">
        <v>0</v>
      </c>
      <c r="D1943" s="24">
        <v>0</v>
      </c>
      <c r="E1943" s="24">
        <v>0</v>
      </c>
      <c r="F1943" s="24">
        <v>0</v>
      </c>
      <c r="G1943" s="24">
        <v>0</v>
      </c>
      <c r="H1943" s="24">
        <v>216.95</v>
      </c>
    </row>
    <row r="1944" spans="1:8">
      <c r="A1944" t="str">
        <f t="shared" si="30"/>
        <v>CE1942</v>
      </c>
      <c r="B1944" t="s">
        <v>2094</v>
      </c>
      <c r="C1944" s="24">
        <v>0</v>
      </c>
      <c r="D1944" s="24">
        <v>0</v>
      </c>
      <c r="E1944" s="24">
        <v>0</v>
      </c>
      <c r="F1944" s="24">
        <v>0</v>
      </c>
      <c r="G1944" s="24">
        <v>0</v>
      </c>
      <c r="H1944" s="24">
        <v>262.83999999999997</v>
      </c>
    </row>
    <row r="1945" spans="1:8">
      <c r="A1945" t="str">
        <f t="shared" si="30"/>
        <v>CE1943</v>
      </c>
      <c r="B1945" t="s">
        <v>2095</v>
      </c>
      <c r="C1945" s="24">
        <v>0</v>
      </c>
      <c r="D1945" s="24">
        <v>0</v>
      </c>
      <c r="E1945" s="24">
        <v>0</v>
      </c>
      <c r="F1945" s="24">
        <v>0</v>
      </c>
      <c r="G1945" s="24">
        <v>0</v>
      </c>
      <c r="H1945" s="24">
        <v>282.32</v>
      </c>
    </row>
    <row r="1946" spans="1:8">
      <c r="A1946" t="str">
        <f t="shared" si="30"/>
        <v>CE1944</v>
      </c>
      <c r="B1946" t="s">
        <v>2096</v>
      </c>
      <c r="C1946" s="24">
        <v>0</v>
      </c>
      <c r="D1946" s="24">
        <v>0</v>
      </c>
      <c r="E1946" s="24">
        <v>0</v>
      </c>
      <c r="F1946" s="24">
        <v>0</v>
      </c>
      <c r="G1946" s="24">
        <v>0</v>
      </c>
      <c r="H1946" s="24">
        <v>307.89999999999998</v>
      </c>
    </row>
    <row r="1947" spans="1:8">
      <c r="A1947" t="str">
        <f t="shared" si="30"/>
        <v>CE1945</v>
      </c>
      <c r="B1947" t="s">
        <v>2097</v>
      </c>
      <c r="C1947" s="24">
        <v>0</v>
      </c>
      <c r="D1947" s="24">
        <v>0</v>
      </c>
      <c r="E1947" s="24">
        <v>0</v>
      </c>
      <c r="F1947" s="24">
        <v>0</v>
      </c>
      <c r="G1947" s="24">
        <v>0</v>
      </c>
      <c r="H1947" s="24">
        <v>375.27</v>
      </c>
    </row>
    <row r="1948" spans="1:8">
      <c r="A1948" t="str">
        <f t="shared" si="30"/>
        <v>CE1946</v>
      </c>
      <c r="B1948" t="s">
        <v>2098</v>
      </c>
      <c r="C1948" s="24">
        <v>0</v>
      </c>
      <c r="D1948" s="24">
        <v>0</v>
      </c>
      <c r="E1948" s="24">
        <v>0</v>
      </c>
      <c r="F1948" s="24">
        <v>0</v>
      </c>
      <c r="G1948" s="24">
        <v>0</v>
      </c>
      <c r="H1948" s="24">
        <v>397.49</v>
      </c>
    </row>
    <row r="1949" spans="1:8">
      <c r="A1949" t="str">
        <f t="shared" si="30"/>
        <v>CE1947</v>
      </c>
      <c r="B1949" t="s">
        <v>2099</v>
      </c>
      <c r="C1949" s="24">
        <v>0</v>
      </c>
      <c r="D1949" s="24">
        <v>0</v>
      </c>
      <c r="E1949" s="24">
        <v>0</v>
      </c>
      <c r="F1949" s="24">
        <v>0</v>
      </c>
      <c r="G1949" s="24">
        <v>0</v>
      </c>
      <c r="H1949" s="24">
        <v>497.98</v>
      </c>
    </row>
    <row r="1950" spans="1:8">
      <c r="A1950" t="str">
        <f t="shared" si="30"/>
        <v>CE1948</v>
      </c>
      <c r="B1950" t="s">
        <v>2100</v>
      </c>
      <c r="C1950" s="24">
        <v>0</v>
      </c>
      <c r="D1950" s="24">
        <v>0</v>
      </c>
      <c r="E1950" s="24">
        <v>0</v>
      </c>
      <c r="F1950" s="24">
        <v>0</v>
      </c>
      <c r="G1950" s="24">
        <v>0</v>
      </c>
      <c r="H1950" s="24">
        <v>85</v>
      </c>
    </row>
    <row r="1951" spans="1:8">
      <c r="A1951" t="str">
        <f t="shared" si="30"/>
        <v>CE1949</v>
      </c>
      <c r="B1951" t="s">
        <v>2101</v>
      </c>
      <c r="C1951" s="24">
        <v>0</v>
      </c>
      <c r="D1951" s="24">
        <v>0</v>
      </c>
      <c r="E1951" s="24">
        <v>0</v>
      </c>
      <c r="F1951" s="24">
        <v>0</v>
      </c>
      <c r="G1951" s="24">
        <v>0</v>
      </c>
      <c r="H1951" s="24">
        <v>1289.1400000000001</v>
      </c>
    </row>
    <row r="1952" spans="1:8">
      <c r="A1952" t="str">
        <f t="shared" si="30"/>
        <v>CE1950</v>
      </c>
      <c r="B1952" t="s">
        <v>2102</v>
      </c>
      <c r="C1952" s="24">
        <v>0</v>
      </c>
      <c r="D1952" s="24">
        <v>0</v>
      </c>
      <c r="E1952" s="24">
        <v>0</v>
      </c>
      <c r="F1952" s="24">
        <v>0</v>
      </c>
      <c r="G1952" s="24">
        <v>0</v>
      </c>
      <c r="H1952" s="24">
        <v>140.22999999999999</v>
      </c>
    </row>
    <row r="1953" spans="1:8">
      <c r="A1953" t="str">
        <f t="shared" si="30"/>
        <v>CE1951</v>
      </c>
      <c r="B1953" t="s">
        <v>2103</v>
      </c>
      <c r="C1953" s="24">
        <v>0</v>
      </c>
      <c r="D1953" s="24">
        <v>0</v>
      </c>
      <c r="E1953" s="24">
        <v>0</v>
      </c>
      <c r="F1953" s="24">
        <v>0</v>
      </c>
      <c r="G1953" s="24">
        <v>0</v>
      </c>
      <c r="H1953" s="24">
        <v>39.44</v>
      </c>
    </row>
    <row r="1954" spans="1:8">
      <c r="A1954" t="str">
        <f t="shared" si="30"/>
        <v>CE1952</v>
      </c>
      <c r="B1954" t="s">
        <v>2104</v>
      </c>
      <c r="C1954" s="24">
        <v>0</v>
      </c>
      <c r="D1954" s="24">
        <v>0</v>
      </c>
      <c r="E1954" s="24">
        <v>0</v>
      </c>
      <c r="F1954" s="24">
        <v>0</v>
      </c>
      <c r="G1954" s="24">
        <v>0</v>
      </c>
      <c r="H1954" s="24">
        <v>68.650000000000006</v>
      </c>
    </row>
    <row r="1955" spans="1:8">
      <c r="A1955" t="str">
        <f t="shared" si="30"/>
        <v>CE1953</v>
      </c>
      <c r="B1955" t="s">
        <v>2105</v>
      </c>
      <c r="C1955" s="24">
        <v>0</v>
      </c>
      <c r="D1955" s="24">
        <v>0</v>
      </c>
      <c r="E1955" s="24">
        <v>0</v>
      </c>
      <c r="F1955" s="24">
        <v>0</v>
      </c>
      <c r="G1955" s="24">
        <v>0</v>
      </c>
      <c r="H1955" s="24">
        <v>1940.27</v>
      </c>
    </row>
    <row r="1956" spans="1:8">
      <c r="A1956" t="str">
        <f t="shared" si="30"/>
        <v>CE1954</v>
      </c>
      <c r="B1956" t="s">
        <v>2106</v>
      </c>
      <c r="C1956" s="24">
        <v>0</v>
      </c>
      <c r="D1956" s="24">
        <v>0</v>
      </c>
      <c r="E1956" s="24">
        <v>0</v>
      </c>
      <c r="F1956" s="24">
        <v>0</v>
      </c>
      <c r="G1956" s="24">
        <v>0</v>
      </c>
      <c r="H1956" s="24">
        <v>2122.04</v>
      </c>
    </row>
    <row r="1957" spans="1:8">
      <c r="A1957" t="str">
        <f t="shared" si="30"/>
        <v>CE1955</v>
      </c>
      <c r="B1957" t="s">
        <v>2107</v>
      </c>
      <c r="C1957" s="24">
        <v>0</v>
      </c>
      <c r="D1957" s="24">
        <v>0</v>
      </c>
      <c r="E1957" s="24">
        <v>0</v>
      </c>
      <c r="F1957" s="24">
        <v>0</v>
      </c>
      <c r="G1957" s="24">
        <v>0</v>
      </c>
      <c r="H1957" s="24">
        <v>56.2</v>
      </c>
    </row>
    <row r="1958" spans="1:8">
      <c r="A1958" t="str">
        <f t="shared" si="30"/>
        <v>CE1956</v>
      </c>
      <c r="B1958" t="s">
        <v>2108</v>
      </c>
      <c r="C1958" s="24">
        <v>0</v>
      </c>
      <c r="D1958" s="24">
        <v>0</v>
      </c>
      <c r="E1958" s="24">
        <v>0</v>
      </c>
      <c r="F1958" s="24">
        <v>0</v>
      </c>
      <c r="G1958" s="24">
        <v>0</v>
      </c>
      <c r="H1958" s="24">
        <v>84.26</v>
      </c>
    </row>
    <row r="1959" spans="1:8">
      <c r="A1959" t="str">
        <f t="shared" si="30"/>
        <v>CE1957</v>
      </c>
      <c r="B1959" t="s">
        <v>2109</v>
      </c>
      <c r="C1959" s="24">
        <v>0</v>
      </c>
      <c r="D1959" s="24">
        <v>0</v>
      </c>
      <c r="E1959" s="24">
        <v>0</v>
      </c>
      <c r="F1959" s="24">
        <v>0</v>
      </c>
      <c r="G1959" s="24">
        <v>0</v>
      </c>
      <c r="H1959" s="24">
        <v>93.31</v>
      </c>
    </row>
    <row r="1960" spans="1:8">
      <c r="A1960" t="str">
        <f t="shared" si="30"/>
        <v>CE1958</v>
      </c>
      <c r="B1960" t="s">
        <v>2110</v>
      </c>
      <c r="C1960" s="24">
        <v>0</v>
      </c>
      <c r="D1960" s="24">
        <v>0</v>
      </c>
      <c r="E1960" s="24">
        <v>0</v>
      </c>
      <c r="F1960" s="24">
        <v>0</v>
      </c>
      <c r="G1960" s="24">
        <v>0</v>
      </c>
      <c r="H1960" s="24">
        <v>93.21</v>
      </c>
    </row>
    <row r="1961" spans="1:8">
      <c r="A1961" t="str">
        <f t="shared" si="30"/>
        <v>CE1959</v>
      </c>
      <c r="B1961" t="s">
        <v>2111</v>
      </c>
      <c r="C1961" s="24">
        <v>0</v>
      </c>
      <c r="D1961" s="24">
        <v>0</v>
      </c>
      <c r="E1961" s="24">
        <v>0</v>
      </c>
      <c r="F1961" s="24">
        <v>0</v>
      </c>
      <c r="G1961" s="24">
        <v>0</v>
      </c>
      <c r="H1961" s="24">
        <v>11.36</v>
      </c>
    </row>
    <row r="1962" spans="1:8">
      <c r="A1962" t="str">
        <f t="shared" si="30"/>
        <v>CE1960</v>
      </c>
      <c r="B1962" t="s">
        <v>2112</v>
      </c>
      <c r="C1962" s="24">
        <v>0</v>
      </c>
      <c r="D1962" s="24">
        <v>0</v>
      </c>
      <c r="E1962" s="24">
        <v>0</v>
      </c>
      <c r="F1962" s="24">
        <v>0</v>
      </c>
      <c r="G1962" s="24">
        <v>0</v>
      </c>
      <c r="H1962" s="24">
        <v>2121.58</v>
      </c>
    </row>
    <row r="1963" spans="1:8">
      <c r="A1963" t="str">
        <f t="shared" si="30"/>
        <v>CE1961</v>
      </c>
      <c r="B1963" t="s">
        <v>2113</v>
      </c>
      <c r="C1963" s="24">
        <v>0</v>
      </c>
      <c r="D1963" s="24">
        <v>0</v>
      </c>
      <c r="E1963" s="24">
        <v>0</v>
      </c>
      <c r="F1963" s="24">
        <v>0</v>
      </c>
      <c r="G1963" s="24">
        <v>0</v>
      </c>
      <c r="H1963" s="24">
        <v>2459.77</v>
      </c>
    </row>
    <row r="1964" spans="1:8">
      <c r="A1964" t="str">
        <f t="shared" si="30"/>
        <v>CE1962</v>
      </c>
      <c r="B1964" t="s">
        <v>2114</v>
      </c>
      <c r="C1964" s="24">
        <v>0</v>
      </c>
      <c r="D1964" s="24">
        <v>0</v>
      </c>
      <c r="E1964" s="24">
        <v>0</v>
      </c>
      <c r="F1964" s="24">
        <v>0</v>
      </c>
      <c r="G1964" s="24">
        <v>0</v>
      </c>
      <c r="H1964" s="24">
        <v>88.53</v>
      </c>
    </row>
    <row r="1965" spans="1:8">
      <c r="A1965" t="str">
        <f t="shared" si="30"/>
        <v>CE1963</v>
      </c>
      <c r="B1965" t="s">
        <v>2115</v>
      </c>
      <c r="C1965" s="24">
        <v>0</v>
      </c>
      <c r="D1965" s="24">
        <v>0</v>
      </c>
      <c r="E1965" s="24">
        <v>0</v>
      </c>
      <c r="F1965" s="24">
        <v>0</v>
      </c>
      <c r="G1965" s="24">
        <v>0</v>
      </c>
      <c r="H1965" s="24">
        <v>50.51</v>
      </c>
    </row>
    <row r="1966" spans="1:8">
      <c r="A1966" t="str">
        <f t="shared" si="30"/>
        <v>CE1964</v>
      </c>
      <c r="B1966" t="s">
        <v>2116</v>
      </c>
      <c r="C1966" s="24">
        <v>0</v>
      </c>
      <c r="D1966" s="24">
        <v>0</v>
      </c>
      <c r="E1966" s="24">
        <v>0</v>
      </c>
      <c r="F1966" s="24">
        <v>0</v>
      </c>
      <c r="G1966" s="24">
        <v>0</v>
      </c>
      <c r="H1966" s="24">
        <v>261.55</v>
      </c>
    </row>
    <row r="1967" spans="1:8">
      <c r="A1967" t="str">
        <f t="shared" si="30"/>
        <v>CE1965</v>
      </c>
      <c r="B1967" t="s">
        <v>2117</v>
      </c>
      <c r="C1967" s="24">
        <v>0</v>
      </c>
      <c r="D1967" s="24">
        <v>0</v>
      </c>
      <c r="E1967" s="24">
        <v>0</v>
      </c>
      <c r="F1967" s="24">
        <v>0</v>
      </c>
      <c r="G1967" s="24">
        <v>0</v>
      </c>
      <c r="H1967" s="24">
        <v>261.55</v>
      </c>
    </row>
    <row r="1968" spans="1:8">
      <c r="A1968" t="str">
        <f t="shared" si="30"/>
        <v>CE1966</v>
      </c>
      <c r="B1968" t="s">
        <v>2118</v>
      </c>
      <c r="C1968" s="24">
        <v>0</v>
      </c>
      <c r="D1968" s="24">
        <v>0</v>
      </c>
      <c r="E1968" s="24">
        <v>0</v>
      </c>
      <c r="F1968" s="24">
        <v>0</v>
      </c>
      <c r="G1968" s="24">
        <v>0</v>
      </c>
      <c r="H1968" s="24">
        <v>204.56</v>
      </c>
    </row>
    <row r="1969" spans="1:8">
      <c r="A1969" t="str">
        <f t="shared" si="30"/>
        <v>CE1967</v>
      </c>
      <c r="B1969" t="s">
        <v>2119</v>
      </c>
      <c r="C1969" s="24">
        <v>0</v>
      </c>
      <c r="D1969" s="24">
        <v>0</v>
      </c>
      <c r="E1969" s="24">
        <v>0</v>
      </c>
      <c r="F1969" s="24">
        <v>0</v>
      </c>
      <c r="G1969" s="24">
        <v>0</v>
      </c>
      <c r="H1969" s="24">
        <v>311.61</v>
      </c>
    </row>
    <row r="1970" spans="1:8">
      <c r="A1970" t="str">
        <f t="shared" si="30"/>
        <v>CE1968</v>
      </c>
      <c r="B1970" t="s">
        <v>2120</v>
      </c>
      <c r="C1970" s="24">
        <v>0</v>
      </c>
      <c r="D1970" s="24">
        <v>0</v>
      </c>
      <c r="E1970" s="24">
        <v>0</v>
      </c>
      <c r="F1970" s="24">
        <v>0</v>
      </c>
      <c r="G1970" s="24">
        <v>0</v>
      </c>
      <c r="H1970" s="24">
        <v>91.67</v>
      </c>
    </row>
    <row r="1971" spans="1:8">
      <c r="A1971" t="str">
        <f t="shared" si="30"/>
        <v>CE1969</v>
      </c>
      <c r="B1971" t="s">
        <v>2121</v>
      </c>
      <c r="C1971" s="24">
        <v>0</v>
      </c>
      <c r="D1971" s="24">
        <v>0</v>
      </c>
      <c r="E1971" s="24">
        <v>0</v>
      </c>
      <c r="F1971" s="24">
        <v>0</v>
      </c>
      <c r="G1971" s="24">
        <v>0</v>
      </c>
      <c r="H1971" s="24">
        <v>91.67</v>
      </c>
    </row>
    <row r="1972" spans="1:8">
      <c r="A1972" t="str">
        <f t="shared" si="30"/>
        <v>CE1970</v>
      </c>
      <c r="B1972" t="s">
        <v>2122</v>
      </c>
      <c r="C1972" s="24">
        <v>0</v>
      </c>
      <c r="D1972" s="24">
        <v>0</v>
      </c>
      <c r="E1972" s="24">
        <v>0</v>
      </c>
      <c r="F1972" s="24">
        <v>0</v>
      </c>
      <c r="G1972" s="24">
        <v>0</v>
      </c>
      <c r="H1972" s="24">
        <v>91.67</v>
      </c>
    </row>
    <row r="1973" spans="1:8">
      <c r="A1973" t="str">
        <f t="shared" si="30"/>
        <v>CE1971</v>
      </c>
      <c r="B1973" t="s">
        <v>2123</v>
      </c>
      <c r="C1973" s="24">
        <v>0</v>
      </c>
      <c r="D1973" s="24">
        <v>0</v>
      </c>
      <c r="E1973" s="24">
        <v>0</v>
      </c>
      <c r="F1973" s="24">
        <v>0</v>
      </c>
      <c r="G1973" s="24">
        <v>0</v>
      </c>
      <c r="H1973" s="24">
        <v>91.67</v>
      </c>
    </row>
    <row r="1974" spans="1:8">
      <c r="A1974" t="str">
        <f t="shared" si="30"/>
        <v>CE1972</v>
      </c>
      <c r="B1974" t="s">
        <v>2124</v>
      </c>
      <c r="C1974" s="24">
        <v>0</v>
      </c>
      <c r="D1974" s="24">
        <v>0</v>
      </c>
      <c r="E1974" s="24">
        <v>0</v>
      </c>
      <c r="F1974" s="24">
        <v>0</v>
      </c>
      <c r="G1974" s="24">
        <v>0</v>
      </c>
      <c r="H1974" s="24">
        <v>91.67</v>
      </c>
    </row>
    <row r="1975" spans="1:8">
      <c r="A1975" t="str">
        <f t="shared" si="30"/>
        <v>CE1973</v>
      </c>
      <c r="B1975" t="s">
        <v>2125</v>
      </c>
      <c r="C1975" s="24">
        <v>0</v>
      </c>
      <c r="D1975" s="24">
        <v>0</v>
      </c>
      <c r="E1975" s="24">
        <v>0</v>
      </c>
      <c r="F1975" s="24">
        <v>0</v>
      </c>
      <c r="G1975" s="24">
        <v>0</v>
      </c>
      <c r="H1975" s="24">
        <v>91.67</v>
      </c>
    </row>
    <row r="1976" spans="1:8">
      <c r="A1976" t="str">
        <f t="shared" si="30"/>
        <v>CE1974</v>
      </c>
      <c r="B1976" t="s">
        <v>2126</v>
      </c>
      <c r="C1976" s="24">
        <v>0</v>
      </c>
      <c r="D1976" s="24">
        <v>0</v>
      </c>
      <c r="E1976" s="24">
        <v>0</v>
      </c>
      <c r="F1976" s="24">
        <v>0</v>
      </c>
      <c r="G1976" s="24">
        <v>0</v>
      </c>
      <c r="H1976" s="24">
        <v>91.67</v>
      </c>
    </row>
    <row r="1977" spans="1:8">
      <c r="A1977" t="str">
        <f t="shared" si="30"/>
        <v>CE1975</v>
      </c>
      <c r="B1977" t="s">
        <v>2127</v>
      </c>
      <c r="C1977" s="24">
        <v>0</v>
      </c>
      <c r="D1977" s="24">
        <v>0</v>
      </c>
      <c r="E1977" s="24">
        <v>0</v>
      </c>
      <c r="F1977" s="24">
        <v>0</v>
      </c>
      <c r="G1977" s="24">
        <v>0</v>
      </c>
      <c r="H1977" s="24">
        <v>72.67</v>
      </c>
    </row>
    <row r="1978" spans="1:8">
      <c r="A1978" t="str">
        <f t="shared" si="30"/>
        <v>CE1976</v>
      </c>
      <c r="B1978" t="s">
        <v>2128</v>
      </c>
      <c r="C1978" s="24">
        <v>0</v>
      </c>
      <c r="D1978" s="24">
        <v>0</v>
      </c>
      <c r="E1978" s="24">
        <v>0</v>
      </c>
      <c r="F1978" s="24">
        <v>0</v>
      </c>
      <c r="G1978" s="24">
        <v>0</v>
      </c>
      <c r="H1978" s="24">
        <v>72.67</v>
      </c>
    </row>
    <row r="1979" spans="1:8">
      <c r="A1979" t="str">
        <f t="shared" si="30"/>
        <v>CE1977</v>
      </c>
      <c r="B1979" t="s">
        <v>2129</v>
      </c>
      <c r="C1979" s="24">
        <v>0</v>
      </c>
      <c r="D1979" s="24">
        <v>0</v>
      </c>
      <c r="E1979" s="24">
        <v>0</v>
      </c>
      <c r="F1979" s="24">
        <v>0</v>
      </c>
      <c r="G1979" s="24">
        <v>0</v>
      </c>
      <c r="H1979" s="24">
        <v>72.67</v>
      </c>
    </row>
    <row r="1980" spans="1:8">
      <c r="A1980" t="str">
        <f t="shared" si="30"/>
        <v>CE1978</v>
      </c>
      <c r="B1980" t="s">
        <v>2130</v>
      </c>
      <c r="C1980" s="24">
        <v>0</v>
      </c>
      <c r="D1980" s="24">
        <v>0</v>
      </c>
      <c r="E1980" s="24">
        <v>0</v>
      </c>
      <c r="F1980" s="24">
        <v>0</v>
      </c>
      <c r="G1980" s="24">
        <v>0</v>
      </c>
      <c r="H1980" s="24">
        <v>72.67</v>
      </c>
    </row>
    <row r="1981" spans="1:8">
      <c r="A1981" t="str">
        <f t="shared" si="30"/>
        <v>CE1979</v>
      </c>
      <c r="B1981" t="s">
        <v>2131</v>
      </c>
      <c r="C1981" s="24">
        <v>0</v>
      </c>
      <c r="D1981" s="24">
        <v>0</v>
      </c>
      <c r="E1981" s="24">
        <v>0</v>
      </c>
      <c r="F1981" s="24">
        <v>0</v>
      </c>
      <c r="G1981" s="24">
        <v>0</v>
      </c>
      <c r="H1981" s="24">
        <v>10.55</v>
      </c>
    </row>
    <row r="1982" spans="1:8">
      <c r="A1982" t="str">
        <f t="shared" si="30"/>
        <v>CE1980</v>
      </c>
      <c r="B1982" t="s">
        <v>2132</v>
      </c>
      <c r="C1982" s="24">
        <v>0</v>
      </c>
      <c r="D1982" s="24">
        <v>0</v>
      </c>
      <c r="E1982" s="24">
        <v>0</v>
      </c>
      <c r="F1982" s="24">
        <v>0</v>
      </c>
      <c r="G1982" s="24">
        <v>0</v>
      </c>
      <c r="H1982" s="24">
        <v>133.59</v>
      </c>
    </row>
    <row r="1983" spans="1:8">
      <c r="A1983" t="str">
        <f t="shared" si="30"/>
        <v>CE1981</v>
      </c>
      <c r="B1983" t="s">
        <v>2133</v>
      </c>
      <c r="C1983" s="24">
        <v>0</v>
      </c>
      <c r="D1983" s="24">
        <v>0</v>
      </c>
      <c r="E1983" s="24">
        <v>0</v>
      </c>
      <c r="F1983" s="24">
        <v>0</v>
      </c>
      <c r="G1983" s="24">
        <v>0</v>
      </c>
      <c r="H1983" s="24">
        <v>21.53</v>
      </c>
    </row>
    <row r="1984" spans="1:8">
      <c r="A1984" t="str">
        <f t="shared" si="30"/>
        <v>CE1982</v>
      </c>
      <c r="B1984" t="s">
        <v>2134</v>
      </c>
      <c r="C1984" s="24">
        <v>0</v>
      </c>
      <c r="D1984" s="24">
        <v>0</v>
      </c>
      <c r="E1984" s="24">
        <v>0</v>
      </c>
      <c r="F1984" s="24">
        <v>0</v>
      </c>
      <c r="G1984" s="24">
        <v>0</v>
      </c>
      <c r="H1984" s="24">
        <v>23.75</v>
      </c>
    </row>
    <row r="1985" spans="1:8">
      <c r="A1985" t="str">
        <f t="shared" si="30"/>
        <v>CE1983</v>
      </c>
      <c r="B1985" t="s">
        <v>2135</v>
      </c>
      <c r="C1985" s="24">
        <v>0</v>
      </c>
      <c r="D1985" s="24">
        <v>0</v>
      </c>
      <c r="E1985" s="24">
        <v>0</v>
      </c>
      <c r="F1985" s="24">
        <v>0</v>
      </c>
      <c r="G1985" s="24">
        <v>0</v>
      </c>
      <c r="H1985" s="24">
        <v>25.37</v>
      </c>
    </row>
    <row r="1986" spans="1:8">
      <c r="A1986" t="str">
        <f t="shared" ref="A1986:A2049" si="31">"CE"&amp;TEXT(ROW(B1986)-2,"0000")</f>
        <v>CE1984</v>
      </c>
      <c r="B1986" t="s">
        <v>2136</v>
      </c>
      <c r="C1986" s="24">
        <v>0</v>
      </c>
      <c r="D1986" s="24">
        <v>0</v>
      </c>
      <c r="E1986" s="24">
        <v>0</v>
      </c>
      <c r="F1986" s="24">
        <v>0</v>
      </c>
      <c r="G1986" s="24">
        <v>0</v>
      </c>
      <c r="H1986" s="24">
        <v>25.37</v>
      </c>
    </row>
    <row r="1987" spans="1:8">
      <c r="A1987" t="str">
        <f t="shared" si="31"/>
        <v>CE1985</v>
      </c>
      <c r="B1987" t="s">
        <v>2137</v>
      </c>
      <c r="C1987" s="24">
        <v>0</v>
      </c>
      <c r="D1987" s="24">
        <v>0</v>
      </c>
      <c r="E1987" s="24">
        <v>0</v>
      </c>
      <c r="F1987" s="24">
        <v>0</v>
      </c>
      <c r="G1987" s="24">
        <v>0</v>
      </c>
      <c r="H1987" s="24">
        <v>26.71</v>
      </c>
    </row>
    <row r="1988" spans="1:8">
      <c r="A1988" t="str">
        <f t="shared" si="31"/>
        <v>CE1986</v>
      </c>
      <c r="B1988" t="s">
        <v>2138</v>
      </c>
      <c r="C1988" s="24">
        <v>0</v>
      </c>
      <c r="D1988" s="24">
        <v>0</v>
      </c>
      <c r="E1988" s="24">
        <v>0</v>
      </c>
      <c r="F1988" s="24">
        <v>0</v>
      </c>
      <c r="G1988" s="24">
        <v>0</v>
      </c>
      <c r="H1988" s="24">
        <v>29.78</v>
      </c>
    </row>
    <row r="1989" spans="1:8">
      <c r="A1989" t="str">
        <f t="shared" si="31"/>
        <v>CE1987</v>
      </c>
      <c r="B1989" t="s">
        <v>2139</v>
      </c>
      <c r="C1989" s="24">
        <v>0</v>
      </c>
      <c r="D1989" s="24">
        <v>0</v>
      </c>
      <c r="E1989" s="24">
        <v>0</v>
      </c>
      <c r="F1989" s="24">
        <v>0</v>
      </c>
      <c r="G1989" s="24">
        <v>0</v>
      </c>
      <c r="H1989" s="24">
        <v>38.340000000000003</v>
      </c>
    </row>
    <row r="1990" spans="1:8">
      <c r="A1990" t="str">
        <f t="shared" si="31"/>
        <v>CE1988</v>
      </c>
      <c r="B1990" t="s">
        <v>2140</v>
      </c>
      <c r="C1990" s="24">
        <v>0</v>
      </c>
      <c r="D1990" s="24">
        <v>0</v>
      </c>
      <c r="E1990" s="24">
        <v>0</v>
      </c>
      <c r="F1990" s="24">
        <v>0</v>
      </c>
      <c r="G1990" s="24">
        <v>0</v>
      </c>
      <c r="H1990" s="24">
        <v>43.48</v>
      </c>
    </row>
    <row r="1991" spans="1:8">
      <c r="A1991" t="str">
        <f t="shared" si="31"/>
        <v>CE1989</v>
      </c>
      <c r="B1991" t="s">
        <v>2141</v>
      </c>
      <c r="C1991" s="24">
        <v>0</v>
      </c>
      <c r="D1991" s="24">
        <v>0</v>
      </c>
      <c r="E1991" s="24">
        <v>0</v>
      </c>
      <c r="F1991" s="24">
        <v>0</v>
      </c>
      <c r="G1991" s="24">
        <v>0</v>
      </c>
      <c r="H1991" s="24">
        <v>14.99</v>
      </c>
    </row>
    <row r="1992" spans="1:8">
      <c r="A1992" t="str">
        <f t="shared" si="31"/>
        <v>CE1990</v>
      </c>
      <c r="B1992" t="s">
        <v>2142</v>
      </c>
      <c r="C1992" s="24">
        <v>0</v>
      </c>
      <c r="D1992" s="24">
        <v>0</v>
      </c>
      <c r="E1992" s="24">
        <v>0</v>
      </c>
      <c r="F1992" s="24">
        <v>0</v>
      </c>
      <c r="G1992" s="24">
        <v>0</v>
      </c>
      <c r="H1992" s="24">
        <v>13.96</v>
      </c>
    </row>
    <row r="1993" spans="1:8">
      <c r="A1993" t="str">
        <f t="shared" si="31"/>
        <v>CE1991</v>
      </c>
      <c r="B1993" t="s">
        <v>2143</v>
      </c>
      <c r="C1993" s="24">
        <v>0</v>
      </c>
      <c r="D1993" s="24">
        <v>0</v>
      </c>
      <c r="E1993" s="24">
        <v>0</v>
      </c>
      <c r="F1993" s="24">
        <v>0</v>
      </c>
      <c r="G1993" s="24">
        <v>0</v>
      </c>
      <c r="H1993" s="24">
        <v>361.1</v>
      </c>
    </row>
    <row r="1994" spans="1:8">
      <c r="A1994" t="str">
        <f t="shared" si="31"/>
        <v>CE1992</v>
      </c>
      <c r="B1994" t="s">
        <v>2144</v>
      </c>
      <c r="C1994" s="24">
        <v>0</v>
      </c>
      <c r="D1994" s="24">
        <v>0</v>
      </c>
      <c r="E1994" s="24">
        <v>0</v>
      </c>
      <c r="F1994" s="24">
        <v>0</v>
      </c>
      <c r="G1994" s="24">
        <v>0</v>
      </c>
      <c r="H1994" s="24">
        <v>380.92</v>
      </c>
    </row>
    <row r="1995" spans="1:8">
      <c r="A1995" t="str">
        <f t="shared" si="31"/>
        <v>CE1993</v>
      </c>
      <c r="B1995" t="s">
        <v>2145</v>
      </c>
      <c r="C1995" s="24">
        <v>0</v>
      </c>
      <c r="D1995" s="24">
        <v>0</v>
      </c>
      <c r="E1995" s="24">
        <v>0</v>
      </c>
      <c r="F1995" s="24">
        <v>0</v>
      </c>
      <c r="G1995" s="24">
        <v>0</v>
      </c>
      <c r="H1995" s="24">
        <v>157.88999999999999</v>
      </c>
    </row>
    <row r="1996" spans="1:8">
      <c r="A1996" t="str">
        <f t="shared" si="31"/>
        <v>CE1994</v>
      </c>
      <c r="B1996" t="s">
        <v>2146</v>
      </c>
      <c r="C1996" s="24">
        <v>0</v>
      </c>
      <c r="D1996" s="24">
        <v>0</v>
      </c>
      <c r="E1996" s="24">
        <v>0</v>
      </c>
      <c r="F1996" s="24">
        <v>0</v>
      </c>
      <c r="G1996" s="24">
        <v>0</v>
      </c>
      <c r="H1996" s="24">
        <v>173.8</v>
      </c>
    </row>
    <row r="1997" spans="1:8">
      <c r="A1997" t="str">
        <f t="shared" si="31"/>
        <v>CE1995</v>
      </c>
      <c r="B1997" t="s">
        <v>2147</v>
      </c>
      <c r="C1997" s="24">
        <v>0</v>
      </c>
      <c r="D1997" s="24">
        <v>0</v>
      </c>
      <c r="E1997" s="24">
        <v>0</v>
      </c>
      <c r="F1997" s="24">
        <v>0</v>
      </c>
      <c r="G1997" s="24">
        <v>0</v>
      </c>
      <c r="H1997" s="24">
        <v>262.42</v>
      </c>
    </row>
    <row r="1998" spans="1:8">
      <c r="A1998" t="str">
        <f t="shared" si="31"/>
        <v>CE1996</v>
      </c>
      <c r="B1998" t="s">
        <v>2148</v>
      </c>
      <c r="C1998" s="24">
        <v>0</v>
      </c>
      <c r="D1998" s="24">
        <v>0</v>
      </c>
      <c r="E1998" s="24">
        <v>0</v>
      </c>
      <c r="F1998" s="24">
        <v>0</v>
      </c>
      <c r="G1998" s="24">
        <v>0</v>
      </c>
      <c r="H1998" s="24">
        <v>206.82</v>
      </c>
    </row>
    <row r="1999" spans="1:8">
      <c r="A1999" t="str">
        <f t="shared" si="31"/>
        <v>CE1997</v>
      </c>
      <c r="B1999" t="s">
        <v>2149</v>
      </c>
      <c r="C1999" s="24">
        <v>0</v>
      </c>
      <c r="D1999" s="24">
        <v>0</v>
      </c>
      <c r="E1999" s="24">
        <v>0</v>
      </c>
      <c r="F1999" s="24">
        <v>0</v>
      </c>
      <c r="G1999" s="24">
        <v>0</v>
      </c>
      <c r="H1999" s="24">
        <v>165.16</v>
      </c>
    </row>
    <row r="2000" spans="1:8">
      <c r="A2000" t="str">
        <f t="shared" si="31"/>
        <v>CE1998</v>
      </c>
      <c r="B2000" t="s">
        <v>2150</v>
      </c>
      <c r="C2000" s="24">
        <v>0</v>
      </c>
      <c r="D2000" s="24">
        <v>0</v>
      </c>
      <c r="E2000" s="24">
        <v>0</v>
      </c>
      <c r="F2000" s="24">
        <v>0</v>
      </c>
      <c r="G2000" s="24">
        <v>0</v>
      </c>
      <c r="H2000" s="24">
        <v>14.25</v>
      </c>
    </row>
    <row r="2001" spans="1:8">
      <c r="A2001" t="str">
        <f t="shared" si="31"/>
        <v>CE1999</v>
      </c>
      <c r="B2001" t="s">
        <v>2151</v>
      </c>
      <c r="C2001" s="24">
        <v>0</v>
      </c>
      <c r="D2001" s="24">
        <v>0</v>
      </c>
      <c r="E2001" s="24">
        <v>0</v>
      </c>
      <c r="F2001" s="24">
        <v>0</v>
      </c>
      <c r="G2001" s="24">
        <v>0</v>
      </c>
      <c r="H2001" s="24">
        <v>156.80000000000001</v>
      </c>
    </row>
    <row r="2002" spans="1:8">
      <c r="A2002" t="str">
        <f t="shared" si="31"/>
        <v>CE2000</v>
      </c>
      <c r="B2002" t="s">
        <v>2152</v>
      </c>
      <c r="C2002" s="24">
        <v>0</v>
      </c>
      <c r="D2002" s="24">
        <v>0</v>
      </c>
      <c r="E2002" s="24">
        <v>0</v>
      </c>
      <c r="F2002" s="24">
        <v>0</v>
      </c>
      <c r="G2002" s="24">
        <v>0</v>
      </c>
      <c r="H2002" s="24">
        <v>224.7</v>
      </c>
    </row>
    <row r="2003" spans="1:8">
      <c r="A2003" t="str">
        <f t="shared" si="31"/>
        <v>CE2001</v>
      </c>
      <c r="B2003" t="s">
        <v>2153</v>
      </c>
      <c r="C2003" s="24">
        <v>0</v>
      </c>
      <c r="D2003" s="24">
        <v>0</v>
      </c>
      <c r="E2003" s="24">
        <v>0</v>
      </c>
      <c r="F2003" s="24">
        <v>0</v>
      </c>
      <c r="G2003" s="24">
        <v>0</v>
      </c>
      <c r="H2003" s="24">
        <v>14.12</v>
      </c>
    </row>
    <row r="2004" spans="1:8">
      <c r="A2004" t="str">
        <f t="shared" si="31"/>
        <v>CE2002</v>
      </c>
      <c r="B2004" t="s">
        <v>2154</v>
      </c>
      <c r="C2004" s="24">
        <v>0</v>
      </c>
      <c r="D2004" s="24">
        <v>0</v>
      </c>
      <c r="E2004" s="24">
        <v>0</v>
      </c>
      <c r="F2004" s="24">
        <v>0</v>
      </c>
      <c r="G2004" s="24">
        <v>0</v>
      </c>
      <c r="H2004" s="24">
        <v>326.27999999999997</v>
      </c>
    </row>
    <row r="2005" spans="1:8">
      <c r="A2005" t="str">
        <f t="shared" si="31"/>
        <v>CE2003</v>
      </c>
      <c r="B2005" t="s">
        <v>2155</v>
      </c>
      <c r="C2005" s="24">
        <v>0</v>
      </c>
      <c r="D2005" s="24">
        <v>0</v>
      </c>
      <c r="E2005" s="24">
        <v>0</v>
      </c>
      <c r="F2005" s="24">
        <v>0</v>
      </c>
      <c r="G2005" s="24">
        <v>0</v>
      </c>
      <c r="H2005" s="24">
        <v>459.54</v>
      </c>
    </row>
    <row r="2006" spans="1:8">
      <c r="A2006" t="str">
        <f t="shared" si="31"/>
        <v>CE2004</v>
      </c>
      <c r="B2006" t="s">
        <v>2156</v>
      </c>
      <c r="C2006" s="24">
        <v>0</v>
      </c>
      <c r="D2006" s="24">
        <v>0</v>
      </c>
      <c r="E2006" s="24">
        <v>0</v>
      </c>
      <c r="F2006" s="24">
        <v>0</v>
      </c>
      <c r="G2006" s="24">
        <v>0</v>
      </c>
      <c r="H2006" s="24">
        <v>592.16</v>
      </c>
    </row>
    <row r="2007" spans="1:8">
      <c r="A2007" t="str">
        <f t="shared" si="31"/>
        <v>CE2005</v>
      </c>
      <c r="B2007" t="s">
        <v>2157</v>
      </c>
      <c r="C2007" s="24">
        <v>0</v>
      </c>
      <c r="D2007" s="24">
        <v>0</v>
      </c>
      <c r="E2007" s="24">
        <v>0</v>
      </c>
      <c r="F2007" s="24">
        <v>0</v>
      </c>
      <c r="G2007" s="24">
        <v>0</v>
      </c>
      <c r="H2007" s="24">
        <v>160.99</v>
      </c>
    </row>
    <row r="2008" spans="1:8">
      <c r="A2008" t="str">
        <f t="shared" si="31"/>
        <v>CE2006</v>
      </c>
      <c r="B2008" t="s">
        <v>2158</v>
      </c>
      <c r="C2008" s="24">
        <v>0</v>
      </c>
      <c r="D2008" s="24">
        <v>0</v>
      </c>
      <c r="E2008" s="24">
        <v>0</v>
      </c>
      <c r="F2008" s="24">
        <v>0</v>
      </c>
      <c r="G2008" s="24">
        <v>0</v>
      </c>
      <c r="H2008" s="24">
        <v>274.74</v>
      </c>
    </row>
    <row r="2009" spans="1:8">
      <c r="A2009" t="str">
        <f t="shared" si="31"/>
        <v>CE2007</v>
      </c>
      <c r="B2009" t="s">
        <v>2159</v>
      </c>
      <c r="C2009" s="24">
        <v>0</v>
      </c>
      <c r="D2009" s="24">
        <v>0</v>
      </c>
      <c r="E2009" s="24">
        <v>0</v>
      </c>
      <c r="F2009" s="24">
        <v>0</v>
      </c>
      <c r="G2009" s="24">
        <v>0</v>
      </c>
      <c r="H2009" s="24">
        <v>315.7</v>
      </c>
    </row>
    <row r="2010" spans="1:8">
      <c r="A2010" t="str">
        <f t="shared" si="31"/>
        <v>CE2008</v>
      </c>
      <c r="B2010" t="s">
        <v>2160</v>
      </c>
      <c r="C2010" s="24">
        <v>0</v>
      </c>
      <c r="D2010" s="24">
        <v>0</v>
      </c>
      <c r="E2010" s="24">
        <v>0</v>
      </c>
      <c r="F2010" s="24">
        <v>0</v>
      </c>
      <c r="G2010" s="24">
        <v>0</v>
      </c>
      <c r="H2010" s="24">
        <v>189.4</v>
      </c>
    </row>
    <row r="2011" spans="1:8">
      <c r="A2011" t="str">
        <f t="shared" si="31"/>
        <v>CE2009</v>
      </c>
      <c r="B2011" t="s">
        <v>2161</v>
      </c>
      <c r="C2011" s="24">
        <v>0</v>
      </c>
      <c r="D2011" s="24">
        <v>0</v>
      </c>
      <c r="E2011" s="24">
        <v>0</v>
      </c>
      <c r="F2011" s="24">
        <v>0</v>
      </c>
      <c r="G2011" s="24">
        <v>0</v>
      </c>
      <c r="H2011" s="24">
        <v>274.74</v>
      </c>
    </row>
    <row r="2012" spans="1:8">
      <c r="A2012" t="str">
        <f t="shared" si="31"/>
        <v>CE2010</v>
      </c>
      <c r="B2012" t="s">
        <v>2162</v>
      </c>
      <c r="C2012" s="24">
        <v>0</v>
      </c>
      <c r="D2012" s="24">
        <v>0</v>
      </c>
      <c r="E2012" s="24">
        <v>0</v>
      </c>
      <c r="F2012" s="24">
        <v>0</v>
      </c>
      <c r="G2012" s="24">
        <v>0</v>
      </c>
      <c r="H2012" s="24">
        <v>315.7</v>
      </c>
    </row>
    <row r="2013" spans="1:8">
      <c r="A2013" t="str">
        <f t="shared" si="31"/>
        <v>CE2011</v>
      </c>
      <c r="B2013" t="s">
        <v>2163</v>
      </c>
      <c r="C2013" s="24">
        <v>0</v>
      </c>
      <c r="D2013" s="24">
        <v>0</v>
      </c>
      <c r="E2013" s="24">
        <v>0</v>
      </c>
      <c r="F2013" s="24">
        <v>0</v>
      </c>
      <c r="G2013" s="24">
        <v>0</v>
      </c>
      <c r="H2013" s="24">
        <v>189.4</v>
      </c>
    </row>
    <row r="2014" spans="1:8">
      <c r="A2014" t="str">
        <f t="shared" si="31"/>
        <v>CE2012</v>
      </c>
      <c r="B2014" t="s">
        <v>2164</v>
      </c>
      <c r="C2014" s="24">
        <v>0</v>
      </c>
      <c r="D2014" s="24">
        <v>0</v>
      </c>
      <c r="E2014" s="24">
        <v>0</v>
      </c>
      <c r="F2014" s="24">
        <v>0</v>
      </c>
      <c r="G2014" s="24">
        <v>0</v>
      </c>
      <c r="H2014" s="24">
        <v>274.74</v>
      </c>
    </row>
    <row r="2015" spans="1:8">
      <c r="A2015" t="str">
        <f t="shared" si="31"/>
        <v>CE2013</v>
      </c>
      <c r="B2015" t="s">
        <v>2165</v>
      </c>
      <c r="C2015" s="24">
        <v>0</v>
      </c>
      <c r="D2015" s="24">
        <v>0</v>
      </c>
      <c r="E2015" s="24">
        <v>0</v>
      </c>
      <c r="F2015" s="24">
        <v>0</v>
      </c>
      <c r="G2015" s="24">
        <v>0</v>
      </c>
      <c r="H2015" s="24">
        <v>315.7</v>
      </c>
    </row>
    <row r="2016" spans="1:8">
      <c r="A2016" t="str">
        <f t="shared" si="31"/>
        <v>CE2014</v>
      </c>
      <c r="B2016" t="s">
        <v>2166</v>
      </c>
      <c r="C2016" s="24">
        <v>0</v>
      </c>
      <c r="D2016" s="24">
        <v>0</v>
      </c>
      <c r="E2016" s="24">
        <v>0</v>
      </c>
      <c r="F2016" s="24">
        <v>0</v>
      </c>
      <c r="G2016" s="24">
        <v>0</v>
      </c>
      <c r="H2016" s="24">
        <v>306.05</v>
      </c>
    </row>
    <row r="2017" spans="1:8">
      <c r="A2017" t="str">
        <f t="shared" si="31"/>
        <v>CE2015</v>
      </c>
      <c r="B2017" t="s">
        <v>2167</v>
      </c>
      <c r="C2017" s="24">
        <v>0</v>
      </c>
      <c r="D2017" s="24">
        <v>0</v>
      </c>
      <c r="E2017" s="24">
        <v>0</v>
      </c>
      <c r="F2017" s="24">
        <v>0</v>
      </c>
      <c r="G2017" s="24">
        <v>0</v>
      </c>
      <c r="H2017" s="24">
        <v>393.47</v>
      </c>
    </row>
    <row r="2018" spans="1:8">
      <c r="A2018" t="str">
        <f t="shared" si="31"/>
        <v>CE2016</v>
      </c>
      <c r="B2018" t="s">
        <v>2168</v>
      </c>
      <c r="C2018" s="24">
        <v>0</v>
      </c>
      <c r="D2018" s="24">
        <v>0</v>
      </c>
      <c r="E2018" s="24">
        <v>0</v>
      </c>
      <c r="F2018" s="24">
        <v>0</v>
      </c>
      <c r="G2018" s="24">
        <v>0</v>
      </c>
      <c r="H2018" s="24">
        <v>420.93</v>
      </c>
    </row>
    <row r="2019" spans="1:8">
      <c r="A2019" t="str">
        <f t="shared" si="31"/>
        <v>CE2017</v>
      </c>
      <c r="B2019" t="s">
        <v>2169</v>
      </c>
      <c r="C2019" s="24">
        <v>0</v>
      </c>
      <c r="D2019" s="24">
        <v>0</v>
      </c>
      <c r="E2019" s="24">
        <v>0</v>
      </c>
      <c r="F2019" s="24">
        <v>0</v>
      </c>
      <c r="G2019" s="24">
        <v>0</v>
      </c>
      <c r="H2019" s="24">
        <v>271.61</v>
      </c>
    </row>
    <row r="2020" spans="1:8">
      <c r="A2020" t="str">
        <f t="shared" si="31"/>
        <v>CE2018</v>
      </c>
      <c r="B2020" t="s">
        <v>2170</v>
      </c>
      <c r="C2020" s="24">
        <v>0</v>
      </c>
      <c r="D2020" s="24">
        <v>0</v>
      </c>
      <c r="E2020" s="24">
        <v>0</v>
      </c>
      <c r="F2020" s="24">
        <v>0</v>
      </c>
      <c r="G2020" s="24">
        <v>0</v>
      </c>
      <c r="H2020" s="24">
        <v>359.7</v>
      </c>
    </row>
    <row r="2021" spans="1:8">
      <c r="A2021" t="str">
        <f t="shared" si="31"/>
        <v>CE2019</v>
      </c>
      <c r="B2021" t="s">
        <v>2171</v>
      </c>
      <c r="C2021" s="24">
        <v>0</v>
      </c>
      <c r="D2021" s="24">
        <v>0</v>
      </c>
      <c r="E2021" s="24">
        <v>0</v>
      </c>
      <c r="F2021" s="24">
        <v>0</v>
      </c>
      <c r="G2021" s="24">
        <v>0</v>
      </c>
      <c r="H2021" s="24">
        <v>495.21</v>
      </c>
    </row>
    <row r="2022" spans="1:8">
      <c r="A2022" t="str">
        <f t="shared" si="31"/>
        <v>CE2020</v>
      </c>
      <c r="B2022" t="s">
        <v>2172</v>
      </c>
      <c r="C2022" s="24">
        <v>0</v>
      </c>
      <c r="D2022" s="24">
        <v>0</v>
      </c>
      <c r="E2022" s="24">
        <v>0</v>
      </c>
      <c r="F2022" s="24">
        <v>0</v>
      </c>
      <c r="G2022" s="24">
        <v>0</v>
      </c>
      <c r="H2022" s="24">
        <v>1.75</v>
      </c>
    </row>
    <row r="2023" spans="1:8">
      <c r="A2023" t="str">
        <f t="shared" si="31"/>
        <v>CE2021</v>
      </c>
      <c r="B2023" t="s">
        <v>2173</v>
      </c>
      <c r="C2023" s="24">
        <v>0</v>
      </c>
      <c r="D2023" s="24">
        <v>0</v>
      </c>
      <c r="E2023" s="24">
        <v>0</v>
      </c>
      <c r="F2023" s="24">
        <v>0</v>
      </c>
      <c r="G2023" s="24">
        <v>0</v>
      </c>
      <c r="H2023" s="24">
        <v>8.75</v>
      </c>
    </row>
    <row r="2024" spans="1:8">
      <c r="A2024" t="str">
        <f t="shared" si="31"/>
        <v>CE2022</v>
      </c>
      <c r="B2024" t="s">
        <v>2174</v>
      </c>
      <c r="C2024" s="24">
        <v>0</v>
      </c>
      <c r="D2024" s="24">
        <v>0</v>
      </c>
      <c r="E2024" s="24">
        <v>0</v>
      </c>
      <c r="F2024" s="24">
        <v>0</v>
      </c>
      <c r="G2024" s="24">
        <v>0</v>
      </c>
      <c r="H2024" s="24">
        <v>271.61</v>
      </c>
    </row>
    <row r="2025" spans="1:8">
      <c r="A2025" t="str">
        <f t="shared" si="31"/>
        <v>CE2023</v>
      </c>
      <c r="B2025" t="s">
        <v>2175</v>
      </c>
      <c r="C2025" s="24">
        <v>0</v>
      </c>
      <c r="D2025" s="24">
        <v>0</v>
      </c>
      <c r="E2025" s="24">
        <v>0</v>
      </c>
      <c r="F2025" s="24">
        <v>0</v>
      </c>
      <c r="G2025" s="24">
        <v>0</v>
      </c>
      <c r="H2025" s="24">
        <v>359.7</v>
      </c>
    </row>
    <row r="2026" spans="1:8">
      <c r="A2026" t="str">
        <f t="shared" si="31"/>
        <v>CE2024</v>
      </c>
      <c r="B2026" t="s">
        <v>2176</v>
      </c>
      <c r="C2026" s="24">
        <v>0</v>
      </c>
      <c r="D2026" s="24">
        <v>0</v>
      </c>
      <c r="E2026" s="24">
        <v>0</v>
      </c>
      <c r="F2026" s="24">
        <v>0</v>
      </c>
      <c r="G2026" s="24">
        <v>0</v>
      </c>
      <c r="H2026" s="24">
        <v>420.93</v>
      </c>
    </row>
    <row r="2027" spans="1:8">
      <c r="A2027" t="str">
        <f t="shared" si="31"/>
        <v>CE2025</v>
      </c>
      <c r="B2027" t="s">
        <v>2177</v>
      </c>
      <c r="C2027" s="24">
        <v>0</v>
      </c>
      <c r="D2027" s="24">
        <v>0</v>
      </c>
      <c r="E2027" s="24">
        <v>0</v>
      </c>
      <c r="F2027" s="24">
        <v>0</v>
      </c>
      <c r="G2027" s="24">
        <v>0</v>
      </c>
      <c r="H2027" s="24">
        <v>219.52</v>
      </c>
    </row>
    <row r="2028" spans="1:8">
      <c r="A2028" t="str">
        <f t="shared" si="31"/>
        <v>CE2026</v>
      </c>
      <c r="B2028" t="s">
        <v>2178</v>
      </c>
      <c r="C2028" s="24">
        <v>0</v>
      </c>
      <c r="D2028" s="24">
        <v>0</v>
      </c>
      <c r="E2028" s="24">
        <v>0</v>
      </c>
      <c r="F2028" s="24">
        <v>0</v>
      </c>
      <c r="G2028" s="24">
        <v>0</v>
      </c>
      <c r="H2028" s="24">
        <v>183.87</v>
      </c>
    </row>
    <row r="2029" spans="1:8">
      <c r="A2029" t="str">
        <f t="shared" si="31"/>
        <v>CE2027</v>
      </c>
      <c r="B2029" t="s">
        <v>2179</v>
      </c>
      <c r="C2029" s="24">
        <v>0</v>
      </c>
      <c r="D2029" s="24">
        <v>0</v>
      </c>
      <c r="E2029" s="24">
        <v>0</v>
      </c>
      <c r="F2029" s="24">
        <v>0</v>
      </c>
      <c r="G2029" s="24">
        <v>0</v>
      </c>
      <c r="H2029" s="24">
        <v>33.200000000000003</v>
      </c>
    </row>
    <row r="2030" spans="1:8">
      <c r="A2030" t="str">
        <f t="shared" si="31"/>
        <v>CE2028</v>
      </c>
      <c r="B2030" t="s">
        <v>2180</v>
      </c>
      <c r="C2030" s="24">
        <v>0</v>
      </c>
      <c r="D2030" s="24">
        <v>0</v>
      </c>
      <c r="E2030" s="24">
        <v>0</v>
      </c>
      <c r="F2030" s="24">
        <v>0</v>
      </c>
      <c r="G2030" s="24">
        <v>0</v>
      </c>
      <c r="H2030" s="24">
        <v>34.17</v>
      </c>
    </row>
    <row r="2031" spans="1:8">
      <c r="A2031" t="str">
        <f t="shared" si="31"/>
        <v>CE2029</v>
      </c>
      <c r="B2031" t="s">
        <v>2181</v>
      </c>
      <c r="C2031" s="24">
        <v>0</v>
      </c>
      <c r="D2031" s="24">
        <v>0</v>
      </c>
      <c r="E2031" s="24">
        <v>0</v>
      </c>
      <c r="F2031" s="24">
        <v>0</v>
      </c>
      <c r="G2031" s="24">
        <v>0</v>
      </c>
      <c r="H2031" s="24">
        <v>41.56</v>
      </c>
    </row>
    <row r="2032" spans="1:8">
      <c r="A2032" t="str">
        <f t="shared" si="31"/>
        <v>CE2030</v>
      </c>
      <c r="B2032" t="s">
        <v>2182</v>
      </c>
      <c r="C2032" s="24">
        <v>0</v>
      </c>
      <c r="D2032" s="24">
        <v>0</v>
      </c>
      <c r="E2032" s="24">
        <v>0</v>
      </c>
      <c r="F2032" s="24">
        <v>0</v>
      </c>
      <c r="G2032" s="24">
        <v>0</v>
      </c>
      <c r="H2032" s="24">
        <v>49.91</v>
      </c>
    </row>
    <row r="2033" spans="1:8">
      <c r="A2033" t="str">
        <f t="shared" si="31"/>
        <v>CE2031</v>
      </c>
      <c r="B2033" t="s">
        <v>2183</v>
      </c>
      <c r="C2033" s="24">
        <v>0</v>
      </c>
      <c r="D2033" s="24">
        <v>0</v>
      </c>
      <c r="E2033" s="24">
        <v>0</v>
      </c>
      <c r="F2033" s="24">
        <v>0</v>
      </c>
      <c r="G2033" s="24">
        <v>0</v>
      </c>
      <c r="H2033" s="24">
        <v>49.91</v>
      </c>
    </row>
    <row r="2034" spans="1:8">
      <c r="A2034" t="str">
        <f t="shared" si="31"/>
        <v>CE2032</v>
      </c>
      <c r="B2034" t="s">
        <v>2184</v>
      </c>
      <c r="C2034" s="24">
        <v>0</v>
      </c>
      <c r="D2034" s="24">
        <v>0</v>
      </c>
      <c r="E2034" s="24">
        <v>0</v>
      </c>
      <c r="F2034" s="24">
        <v>0</v>
      </c>
      <c r="G2034" s="24">
        <v>0</v>
      </c>
      <c r="H2034" s="24">
        <v>49.91</v>
      </c>
    </row>
    <row r="2035" spans="1:8">
      <c r="A2035" t="str">
        <f t="shared" si="31"/>
        <v>CE2033</v>
      </c>
      <c r="B2035" t="s">
        <v>2185</v>
      </c>
      <c r="C2035" s="24">
        <v>0</v>
      </c>
      <c r="D2035" s="24">
        <v>0</v>
      </c>
      <c r="E2035" s="24">
        <v>0</v>
      </c>
      <c r="F2035" s="24">
        <v>0</v>
      </c>
      <c r="G2035" s="24">
        <v>0</v>
      </c>
      <c r="H2035" s="24">
        <v>25.05</v>
      </c>
    </row>
    <row r="2036" spans="1:8">
      <c r="A2036" t="str">
        <f t="shared" si="31"/>
        <v>CE2034</v>
      </c>
      <c r="B2036" t="s">
        <v>2186</v>
      </c>
      <c r="C2036" s="24">
        <v>0</v>
      </c>
      <c r="D2036" s="24">
        <v>0</v>
      </c>
      <c r="E2036" s="24">
        <v>0</v>
      </c>
      <c r="F2036" s="24">
        <v>0</v>
      </c>
      <c r="G2036" s="24">
        <v>0</v>
      </c>
      <c r="H2036" s="24">
        <v>35.520000000000003</v>
      </c>
    </row>
    <row r="2037" spans="1:8">
      <c r="A2037" t="str">
        <f t="shared" si="31"/>
        <v>CE2035</v>
      </c>
      <c r="B2037" t="s">
        <v>2187</v>
      </c>
      <c r="C2037" s="24">
        <v>0</v>
      </c>
      <c r="D2037" s="24">
        <v>0</v>
      </c>
      <c r="E2037" s="24">
        <v>0</v>
      </c>
      <c r="F2037" s="24">
        <v>0</v>
      </c>
      <c r="G2037" s="24">
        <v>0</v>
      </c>
      <c r="H2037" s="24">
        <v>41.03</v>
      </c>
    </row>
    <row r="2038" spans="1:8">
      <c r="A2038" t="str">
        <f t="shared" si="31"/>
        <v>CE2036</v>
      </c>
      <c r="B2038" t="s">
        <v>2188</v>
      </c>
      <c r="C2038" s="24">
        <v>0</v>
      </c>
      <c r="D2038" s="24">
        <v>0</v>
      </c>
      <c r="E2038" s="24">
        <v>0</v>
      </c>
      <c r="F2038" s="24">
        <v>0</v>
      </c>
      <c r="G2038" s="24">
        <v>0</v>
      </c>
      <c r="H2038" s="24">
        <v>41.03</v>
      </c>
    </row>
    <row r="2039" spans="1:8">
      <c r="A2039" t="str">
        <f t="shared" si="31"/>
        <v>CE2037</v>
      </c>
      <c r="B2039" t="s">
        <v>2189</v>
      </c>
      <c r="C2039" s="24">
        <v>0</v>
      </c>
      <c r="D2039" s="24">
        <v>0</v>
      </c>
      <c r="E2039" s="24">
        <v>0</v>
      </c>
      <c r="F2039" s="24">
        <v>0</v>
      </c>
      <c r="G2039" s="24">
        <v>0</v>
      </c>
      <c r="H2039" s="24">
        <v>41.03</v>
      </c>
    </row>
    <row r="2040" spans="1:8">
      <c r="A2040" t="str">
        <f t="shared" si="31"/>
        <v>CE2038</v>
      </c>
      <c r="B2040" t="s">
        <v>2190</v>
      </c>
      <c r="C2040" s="24">
        <v>0</v>
      </c>
      <c r="D2040" s="24">
        <v>0</v>
      </c>
      <c r="E2040" s="24">
        <v>0</v>
      </c>
      <c r="F2040" s="24">
        <v>0</v>
      </c>
      <c r="G2040" s="24">
        <v>0</v>
      </c>
      <c r="H2040" s="24">
        <v>36.53</v>
      </c>
    </row>
    <row r="2041" spans="1:8">
      <c r="A2041" t="str">
        <f t="shared" si="31"/>
        <v>CE2039</v>
      </c>
      <c r="B2041" t="s">
        <v>2191</v>
      </c>
      <c r="C2041" s="24">
        <v>0</v>
      </c>
      <c r="D2041" s="24">
        <v>0</v>
      </c>
      <c r="E2041" s="24">
        <v>0</v>
      </c>
      <c r="F2041" s="24">
        <v>0</v>
      </c>
      <c r="G2041" s="24">
        <v>0</v>
      </c>
      <c r="H2041" s="24">
        <v>36.53</v>
      </c>
    </row>
    <row r="2042" spans="1:8">
      <c r="A2042" t="str">
        <f t="shared" si="31"/>
        <v>CE2040</v>
      </c>
      <c r="B2042" t="s">
        <v>2192</v>
      </c>
      <c r="C2042" s="24">
        <v>0</v>
      </c>
      <c r="D2042" s="24">
        <v>0</v>
      </c>
      <c r="E2042" s="24">
        <v>0</v>
      </c>
      <c r="F2042" s="24">
        <v>0</v>
      </c>
      <c r="G2042" s="24">
        <v>0</v>
      </c>
      <c r="H2042" s="24">
        <v>36.53</v>
      </c>
    </row>
    <row r="2043" spans="1:8">
      <c r="A2043" t="str">
        <f t="shared" si="31"/>
        <v>CE2041</v>
      </c>
      <c r="B2043" t="s">
        <v>2193</v>
      </c>
      <c r="C2043" s="24">
        <v>0</v>
      </c>
      <c r="D2043" s="24">
        <v>0</v>
      </c>
      <c r="E2043" s="24">
        <v>0</v>
      </c>
      <c r="F2043" s="24">
        <v>0</v>
      </c>
      <c r="G2043" s="24">
        <v>0</v>
      </c>
      <c r="H2043" s="24">
        <v>19.329999999999998</v>
      </c>
    </row>
    <row r="2044" spans="1:8">
      <c r="A2044" t="str">
        <f t="shared" si="31"/>
        <v>CE2042</v>
      </c>
      <c r="B2044" t="s">
        <v>2194</v>
      </c>
      <c r="C2044" s="24">
        <v>0</v>
      </c>
      <c r="D2044" s="24">
        <v>0</v>
      </c>
      <c r="E2044" s="24">
        <v>0</v>
      </c>
      <c r="F2044" s="24">
        <v>0</v>
      </c>
      <c r="G2044" s="24">
        <v>0</v>
      </c>
      <c r="H2044" s="24">
        <v>24.18</v>
      </c>
    </row>
    <row r="2045" spans="1:8">
      <c r="A2045" t="str">
        <f t="shared" si="31"/>
        <v>CE2043</v>
      </c>
      <c r="B2045" t="s">
        <v>2195</v>
      </c>
      <c r="C2045" s="24">
        <v>0</v>
      </c>
      <c r="D2045" s="24">
        <v>0</v>
      </c>
      <c r="E2045" s="24">
        <v>0</v>
      </c>
      <c r="F2045" s="24">
        <v>0</v>
      </c>
      <c r="G2045" s="24">
        <v>0</v>
      </c>
      <c r="H2045" s="24">
        <v>30.79</v>
      </c>
    </row>
    <row r="2046" spans="1:8">
      <c r="A2046" t="str">
        <f t="shared" si="31"/>
        <v>CE2044</v>
      </c>
      <c r="B2046" t="s">
        <v>2196</v>
      </c>
      <c r="C2046" s="24">
        <v>0</v>
      </c>
      <c r="D2046" s="24">
        <v>0</v>
      </c>
      <c r="E2046" s="24">
        <v>0</v>
      </c>
      <c r="F2046" s="24">
        <v>0</v>
      </c>
      <c r="G2046" s="24">
        <v>0</v>
      </c>
      <c r="H2046" s="24">
        <v>29.58</v>
      </c>
    </row>
    <row r="2047" spans="1:8">
      <c r="A2047" t="str">
        <f t="shared" si="31"/>
        <v>CE2045</v>
      </c>
      <c r="B2047" t="s">
        <v>2197</v>
      </c>
      <c r="C2047" s="24">
        <v>0</v>
      </c>
      <c r="D2047" s="24">
        <v>0</v>
      </c>
      <c r="E2047" s="24">
        <v>0</v>
      </c>
      <c r="F2047" s="24">
        <v>0</v>
      </c>
      <c r="G2047" s="24">
        <v>0</v>
      </c>
      <c r="H2047" s="24">
        <v>40.26</v>
      </c>
    </row>
    <row r="2048" spans="1:8">
      <c r="A2048" t="str">
        <f t="shared" si="31"/>
        <v>CE2046</v>
      </c>
      <c r="B2048" t="s">
        <v>2198</v>
      </c>
      <c r="C2048" s="24">
        <v>0</v>
      </c>
      <c r="D2048" s="24">
        <v>0</v>
      </c>
      <c r="E2048" s="24">
        <v>0</v>
      </c>
      <c r="F2048" s="24">
        <v>0</v>
      </c>
      <c r="G2048" s="24">
        <v>0</v>
      </c>
      <c r="H2048" s="24">
        <v>258.39999999999998</v>
      </c>
    </row>
    <row r="2049" spans="1:8">
      <c r="A2049" t="str">
        <f t="shared" si="31"/>
        <v>CE2047</v>
      </c>
      <c r="B2049" t="s">
        <v>2199</v>
      </c>
      <c r="C2049" s="24">
        <v>0</v>
      </c>
      <c r="D2049" s="24">
        <v>0</v>
      </c>
      <c r="E2049" s="24">
        <v>0</v>
      </c>
      <c r="F2049" s="24">
        <v>0</v>
      </c>
      <c r="G2049" s="24">
        <v>0</v>
      </c>
      <c r="H2049" s="24">
        <v>298.77999999999997</v>
      </c>
    </row>
    <row r="2050" spans="1:8">
      <c r="A2050" t="str">
        <f t="shared" ref="A2050:A2113" si="32">"CE"&amp;TEXT(ROW(B2050)-2,"0000")</f>
        <v>CE2048</v>
      </c>
      <c r="B2050" t="s">
        <v>2200</v>
      </c>
      <c r="C2050" s="24">
        <v>0</v>
      </c>
      <c r="D2050" s="24">
        <v>0</v>
      </c>
      <c r="E2050" s="24">
        <v>0</v>
      </c>
      <c r="F2050" s="24">
        <v>0</v>
      </c>
      <c r="G2050" s="24">
        <v>0</v>
      </c>
      <c r="H2050" s="24">
        <v>339.15</v>
      </c>
    </row>
    <row r="2051" spans="1:8">
      <c r="A2051" t="str">
        <f t="shared" si="32"/>
        <v>CE2049</v>
      </c>
      <c r="B2051" t="s">
        <v>2201</v>
      </c>
      <c r="C2051" s="24">
        <v>0</v>
      </c>
      <c r="D2051" s="24">
        <v>0</v>
      </c>
      <c r="E2051" s="24">
        <v>0</v>
      </c>
      <c r="F2051" s="24">
        <v>0</v>
      </c>
      <c r="G2051" s="24">
        <v>0</v>
      </c>
      <c r="H2051" s="24">
        <v>29.06</v>
      </c>
    </row>
    <row r="2052" spans="1:8">
      <c r="A2052" t="str">
        <f t="shared" si="32"/>
        <v>CE2050</v>
      </c>
      <c r="B2052" t="s">
        <v>2202</v>
      </c>
      <c r="C2052" s="24">
        <v>0</v>
      </c>
      <c r="D2052" s="24">
        <v>0</v>
      </c>
      <c r="E2052" s="24">
        <v>0</v>
      </c>
      <c r="F2052" s="24">
        <v>0</v>
      </c>
      <c r="G2052" s="24">
        <v>0</v>
      </c>
      <c r="H2052" s="24">
        <v>64.599999999999994</v>
      </c>
    </row>
    <row r="2053" spans="1:8">
      <c r="A2053" t="str">
        <f t="shared" si="32"/>
        <v>CE2051</v>
      </c>
      <c r="B2053" t="s">
        <v>2203</v>
      </c>
      <c r="C2053" s="24">
        <v>0</v>
      </c>
      <c r="D2053" s="24">
        <v>0</v>
      </c>
      <c r="E2053" s="24">
        <v>0</v>
      </c>
      <c r="F2053" s="24">
        <v>0</v>
      </c>
      <c r="G2053" s="24">
        <v>0</v>
      </c>
      <c r="H2053" s="24">
        <v>39.15</v>
      </c>
    </row>
    <row r="2054" spans="1:8">
      <c r="A2054" t="str">
        <f t="shared" si="32"/>
        <v>CE2052</v>
      </c>
      <c r="B2054" t="s">
        <v>2204</v>
      </c>
      <c r="C2054" s="24">
        <v>0</v>
      </c>
      <c r="D2054" s="24">
        <v>0</v>
      </c>
      <c r="E2054" s="24">
        <v>0</v>
      </c>
      <c r="F2054" s="24">
        <v>0</v>
      </c>
      <c r="G2054" s="24">
        <v>0</v>
      </c>
      <c r="H2054" s="24">
        <v>58.33</v>
      </c>
    </row>
    <row r="2055" spans="1:8">
      <c r="A2055" t="str">
        <f t="shared" si="32"/>
        <v>CE2053</v>
      </c>
      <c r="B2055" t="s">
        <v>2205</v>
      </c>
      <c r="C2055" s="24">
        <v>0</v>
      </c>
      <c r="D2055" s="24">
        <v>0</v>
      </c>
      <c r="E2055" s="24">
        <v>0</v>
      </c>
      <c r="F2055" s="24">
        <v>0</v>
      </c>
      <c r="G2055" s="24">
        <v>0</v>
      </c>
      <c r="H2055" s="24">
        <v>65.36</v>
      </c>
    </row>
    <row r="2056" spans="1:8">
      <c r="A2056" t="str">
        <f t="shared" si="32"/>
        <v>CE2054</v>
      </c>
      <c r="B2056" t="s">
        <v>2206</v>
      </c>
      <c r="C2056" s="24">
        <v>0</v>
      </c>
      <c r="D2056" s="24">
        <v>0</v>
      </c>
      <c r="E2056" s="24">
        <v>0</v>
      </c>
      <c r="F2056" s="24">
        <v>0</v>
      </c>
      <c r="G2056" s="24">
        <v>0</v>
      </c>
      <c r="H2056" s="24">
        <v>64.599999999999994</v>
      </c>
    </row>
    <row r="2057" spans="1:8">
      <c r="A2057" t="str">
        <f t="shared" si="32"/>
        <v>CE2055</v>
      </c>
      <c r="B2057" t="s">
        <v>2207</v>
      </c>
      <c r="C2057" s="24">
        <v>0</v>
      </c>
      <c r="D2057" s="24">
        <v>0</v>
      </c>
      <c r="E2057" s="24">
        <v>0</v>
      </c>
      <c r="F2057" s="24">
        <v>0</v>
      </c>
      <c r="G2057" s="24">
        <v>0</v>
      </c>
      <c r="H2057" s="24">
        <v>64.599999999999994</v>
      </c>
    </row>
    <row r="2058" spans="1:8">
      <c r="A2058" t="str">
        <f t="shared" si="32"/>
        <v>CE2056</v>
      </c>
      <c r="B2058" t="s">
        <v>2208</v>
      </c>
      <c r="C2058" s="24">
        <v>0</v>
      </c>
      <c r="D2058" s="24">
        <v>0</v>
      </c>
      <c r="E2058" s="24">
        <v>0</v>
      </c>
      <c r="F2058" s="24">
        <v>0</v>
      </c>
      <c r="G2058" s="24">
        <v>0</v>
      </c>
      <c r="H2058" s="24">
        <v>64.599999999999994</v>
      </c>
    </row>
    <row r="2059" spans="1:8">
      <c r="A2059" t="str">
        <f t="shared" si="32"/>
        <v>CE2057</v>
      </c>
      <c r="B2059" t="s">
        <v>2209</v>
      </c>
      <c r="C2059" s="24">
        <v>0</v>
      </c>
      <c r="D2059" s="24">
        <v>0</v>
      </c>
      <c r="E2059" s="24">
        <v>0</v>
      </c>
      <c r="F2059" s="24">
        <v>0</v>
      </c>
      <c r="G2059" s="24">
        <v>0</v>
      </c>
      <c r="H2059" s="24">
        <v>5.0199999999999996</v>
      </c>
    </row>
    <row r="2060" spans="1:8">
      <c r="A2060" t="str">
        <f t="shared" si="32"/>
        <v>CE2058</v>
      </c>
      <c r="B2060" t="s">
        <v>2210</v>
      </c>
      <c r="C2060" s="24">
        <v>0</v>
      </c>
      <c r="D2060" s="24">
        <v>0</v>
      </c>
      <c r="E2060" s="24">
        <v>0</v>
      </c>
      <c r="F2060" s="24">
        <v>0</v>
      </c>
      <c r="G2060" s="24">
        <v>0</v>
      </c>
      <c r="H2060" s="24">
        <v>5.09</v>
      </c>
    </row>
    <row r="2061" spans="1:8">
      <c r="A2061" t="str">
        <f t="shared" si="32"/>
        <v>CE2059</v>
      </c>
      <c r="B2061" t="s">
        <v>2211</v>
      </c>
      <c r="C2061" s="24">
        <v>0</v>
      </c>
      <c r="D2061" s="24">
        <v>0</v>
      </c>
      <c r="E2061" s="24">
        <v>0</v>
      </c>
      <c r="F2061" s="24">
        <v>0</v>
      </c>
      <c r="G2061" s="24">
        <v>0</v>
      </c>
      <c r="H2061" s="24">
        <v>5.68</v>
      </c>
    </row>
    <row r="2062" spans="1:8">
      <c r="A2062" t="str">
        <f t="shared" si="32"/>
        <v>CE2060</v>
      </c>
      <c r="B2062" t="s">
        <v>2212</v>
      </c>
      <c r="C2062" s="24">
        <v>0</v>
      </c>
      <c r="D2062" s="24">
        <v>0</v>
      </c>
      <c r="E2062" s="24">
        <v>0</v>
      </c>
      <c r="F2062" s="24">
        <v>0</v>
      </c>
      <c r="G2062" s="24">
        <v>0</v>
      </c>
      <c r="H2062" s="24">
        <v>16.16</v>
      </c>
    </row>
    <row r="2063" spans="1:8">
      <c r="A2063" t="str">
        <f t="shared" si="32"/>
        <v>CE2061</v>
      </c>
      <c r="B2063" t="s">
        <v>2213</v>
      </c>
      <c r="C2063" s="24">
        <v>0</v>
      </c>
      <c r="D2063" s="24">
        <v>0</v>
      </c>
      <c r="E2063" s="24">
        <v>0</v>
      </c>
      <c r="F2063" s="24">
        <v>0</v>
      </c>
      <c r="G2063" s="24">
        <v>0</v>
      </c>
      <c r="H2063" s="24">
        <v>35.28</v>
      </c>
    </row>
    <row r="2064" spans="1:8">
      <c r="A2064" t="str">
        <f t="shared" si="32"/>
        <v>CE2062</v>
      </c>
      <c r="B2064" t="s">
        <v>2214</v>
      </c>
      <c r="C2064" s="24">
        <v>0</v>
      </c>
      <c r="D2064" s="24">
        <v>0</v>
      </c>
      <c r="E2064" s="24">
        <v>0</v>
      </c>
      <c r="F2064" s="24">
        <v>0</v>
      </c>
      <c r="G2064" s="24">
        <v>0</v>
      </c>
      <c r="H2064" s="24">
        <v>48.16</v>
      </c>
    </row>
    <row r="2065" spans="1:8">
      <c r="A2065" t="str">
        <f t="shared" si="32"/>
        <v>CE2063</v>
      </c>
      <c r="B2065" t="s">
        <v>2215</v>
      </c>
      <c r="C2065" s="24">
        <v>0</v>
      </c>
      <c r="D2065" s="24">
        <v>0</v>
      </c>
      <c r="E2065" s="24">
        <v>0</v>
      </c>
      <c r="F2065" s="24">
        <v>0</v>
      </c>
      <c r="G2065" s="24">
        <v>0</v>
      </c>
      <c r="H2065" s="24">
        <v>3.62</v>
      </c>
    </row>
    <row r="2066" spans="1:8">
      <c r="A2066" t="str">
        <f t="shared" si="32"/>
        <v>CE2064</v>
      </c>
      <c r="B2066" t="s">
        <v>2216</v>
      </c>
      <c r="C2066" s="24">
        <v>0</v>
      </c>
      <c r="D2066" s="24">
        <v>0</v>
      </c>
      <c r="E2066" s="24">
        <v>0</v>
      </c>
      <c r="F2066" s="24">
        <v>0</v>
      </c>
      <c r="G2066" s="24">
        <v>0</v>
      </c>
      <c r="H2066" s="24">
        <v>24.96</v>
      </c>
    </row>
    <row r="2067" spans="1:8">
      <c r="A2067" t="str">
        <f t="shared" si="32"/>
        <v>CE2065</v>
      </c>
      <c r="B2067" t="s">
        <v>2217</v>
      </c>
      <c r="C2067" s="24">
        <v>0</v>
      </c>
      <c r="D2067" s="24">
        <v>0</v>
      </c>
      <c r="E2067" s="24">
        <v>0</v>
      </c>
      <c r="F2067" s="24">
        <v>0</v>
      </c>
      <c r="G2067" s="24">
        <v>0</v>
      </c>
      <c r="H2067" s="24">
        <v>38.369999999999997</v>
      </c>
    </row>
    <row r="2068" spans="1:8">
      <c r="A2068" t="str">
        <f t="shared" si="32"/>
        <v>CE2066</v>
      </c>
      <c r="B2068" t="s">
        <v>2218</v>
      </c>
      <c r="C2068" s="24">
        <v>0</v>
      </c>
      <c r="D2068" s="24">
        <v>0</v>
      </c>
      <c r="E2068" s="24">
        <v>0</v>
      </c>
      <c r="F2068" s="24">
        <v>0</v>
      </c>
      <c r="G2068" s="24">
        <v>0</v>
      </c>
      <c r="H2068" s="24">
        <v>38.369999999999997</v>
      </c>
    </row>
    <row r="2069" spans="1:8">
      <c r="A2069" t="str">
        <f t="shared" si="32"/>
        <v>CE2067</v>
      </c>
      <c r="B2069" t="s">
        <v>2219</v>
      </c>
      <c r="C2069" s="24">
        <v>0</v>
      </c>
      <c r="D2069" s="24">
        <v>0</v>
      </c>
      <c r="E2069" s="24">
        <v>0</v>
      </c>
      <c r="F2069" s="24">
        <v>0</v>
      </c>
      <c r="G2069" s="24">
        <v>0</v>
      </c>
      <c r="H2069" s="24">
        <v>38.369999999999997</v>
      </c>
    </row>
    <row r="2070" spans="1:8">
      <c r="A2070" t="str">
        <f t="shared" si="32"/>
        <v>CE2068</v>
      </c>
      <c r="B2070" t="s">
        <v>2220</v>
      </c>
      <c r="C2070" s="24">
        <v>0</v>
      </c>
      <c r="D2070" s="24">
        <v>0</v>
      </c>
      <c r="E2070" s="24">
        <v>0</v>
      </c>
      <c r="F2070" s="24">
        <v>0</v>
      </c>
      <c r="G2070" s="24">
        <v>0</v>
      </c>
      <c r="H2070" s="24">
        <v>25.71</v>
      </c>
    </row>
    <row r="2071" spans="1:8">
      <c r="A2071" t="str">
        <f t="shared" si="32"/>
        <v>CE2069</v>
      </c>
      <c r="B2071" t="s">
        <v>2221</v>
      </c>
      <c r="C2071" s="24">
        <v>0</v>
      </c>
      <c r="D2071" s="24">
        <v>0</v>
      </c>
      <c r="E2071" s="24">
        <v>0</v>
      </c>
      <c r="F2071" s="24">
        <v>0</v>
      </c>
      <c r="G2071" s="24">
        <v>0</v>
      </c>
      <c r="H2071" s="24">
        <v>13.92</v>
      </c>
    </row>
    <row r="2072" spans="1:8">
      <c r="A2072" t="str">
        <f t="shared" si="32"/>
        <v>CE2070</v>
      </c>
      <c r="B2072" t="s">
        <v>2222</v>
      </c>
      <c r="C2072" s="24">
        <v>0</v>
      </c>
      <c r="D2072" s="24">
        <v>0</v>
      </c>
      <c r="E2072" s="24">
        <v>0</v>
      </c>
      <c r="F2072" s="24">
        <v>0</v>
      </c>
      <c r="G2072" s="24">
        <v>0</v>
      </c>
      <c r="H2072" s="24">
        <v>13.31</v>
      </c>
    </row>
    <row r="2073" spans="1:8">
      <c r="A2073" t="str">
        <f t="shared" si="32"/>
        <v>CE2071</v>
      </c>
      <c r="B2073" t="s">
        <v>2223</v>
      </c>
      <c r="C2073" s="24">
        <v>0</v>
      </c>
      <c r="D2073" s="24">
        <v>0</v>
      </c>
      <c r="E2073" s="24">
        <v>0</v>
      </c>
      <c r="F2073" s="24">
        <v>0</v>
      </c>
      <c r="G2073" s="24">
        <v>0</v>
      </c>
      <c r="H2073" s="24">
        <v>2.15</v>
      </c>
    </row>
    <row r="2074" spans="1:8">
      <c r="A2074" t="str">
        <f t="shared" si="32"/>
        <v>CE2072</v>
      </c>
      <c r="B2074" t="s">
        <v>2224</v>
      </c>
      <c r="C2074" s="24">
        <v>0</v>
      </c>
      <c r="D2074" s="24">
        <v>0</v>
      </c>
      <c r="E2074" s="24">
        <v>0</v>
      </c>
      <c r="F2074" s="24">
        <v>0</v>
      </c>
      <c r="G2074" s="24">
        <v>0</v>
      </c>
      <c r="H2074" s="24">
        <v>7.03</v>
      </c>
    </row>
    <row r="2075" spans="1:8">
      <c r="A2075" t="str">
        <f t="shared" si="32"/>
        <v>CE2073</v>
      </c>
      <c r="B2075" t="s">
        <v>2225</v>
      </c>
      <c r="C2075" s="24">
        <v>0</v>
      </c>
      <c r="D2075" s="24">
        <v>0</v>
      </c>
      <c r="E2075" s="24">
        <v>0</v>
      </c>
      <c r="F2075" s="24">
        <v>0</v>
      </c>
      <c r="G2075" s="24">
        <v>0</v>
      </c>
      <c r="H2075" s="24">
        <v>1.93</v>
      </c>
    </row>
    <row r="2076" spans="1:8">
      <c r="A2076" t="str">
        <f t="shared" si="32"/>
        <v>CE2074</v>
      </c>
      <c r="B2076" t="s">
        <v>2226</v>
      </c>
      <c r="C2076" s="24">
        <v>0</v>
      </c>
      <c r="D2076" s="24">
        <v>0</v>
      </c>
      <c r="E2076" s="24">
        <v>0</v>
      </c>
      <c r="F2076" s="24">
        <v>0</v>
      </c>
      <c r="G2076" s="24">
        <v>0</v>
      </c>
      <c r="H2076" s="24">
        <v>57.72</v>
      </c>
    </row>
    <row r="2077" spans="1:8">
      <c r="A2077" t="str">
        <f t="shared" si="32"/>
        <v>CE2075</v>
      </c>
      <c r="B2077" t="s">
        <v>2227</v>
      </c>
      <c r="C2077" s="24">
        <v>0</v>
      </c>
      <c r="D2077" s="24">
        <v>0</v>
      </c>
      <c r="E2077" s="24">
        <v>0</v>
      </c>
      <c r="F2077" s="24">
        <v>0</v>
      </c>
      <c r="G2077" s="24">
        <v>0</v>
      </c>
      <c r="H2077" s="24">
        <v>286.3</v>
      </c>
    </row>
    <row r="2078" spans="1:8">
      <c r="A2078" t="str">
        <f t="shared" si="32"/>
        <v>CE2076</v>
      </c>
      <c r="B2078" t="s">
        <v>2228</v>
      </c>
      <c r="C2078" s="24">
        <v>0</v>
      </c>
      <c r="D2078" s="24">
        <v>0</v>
      </c>
      <c r="E2078" s="24">
        <v>0</v>
      </c>
      <c r="F2078" s="24">
        <v>0</v>
      </c>
      <c r="G2078" s="24">
        <v>0</v>
      </c>
      <c r="H2078" s="24">
        <v>302.27</v>
      </c>
    </row>
    <row r="2079" spans="1:8">
      <c r="A2079" t="str">
        <f t="shared" si="32"/>
        <v>CE2077</v>
      </c>
      <c r="B2079" t="s">
        <v>2229</v>
      </c>
      <c r="C2079" s="24">
        <v>0</v>
      </c>
      <c r="D2079" s="24">
        <v>0</v>
      </c>
      <c r="E2079" s="24">
        <v>0</v>
      </c>
      <c r="F2079" s="24">
        <v>0</v>
      </c>
      <c r="G2079" s="24">
        <v>0</v>
      </c>
      <c r="H2079" s="24">
        <v>16.579999999999998</v>
      </c>
    </row>
    <row r="2080" spans="1:8">
      <c r="A2080" t="str">
        <f t="shared" si="32"/>
        <v>CE2078</v>
      </c>
      <c r="B2080" t="s">
        <v>2230</v>
      </c>
      <c r="C2080" s="24">
        <v>0</v>
      </c>
      <c r="D2080" s="24">
        <v>0</v>
      </c>
      <c r="E2080" s="24">
        <v>0</v>
      </c>
      <c r="F2080" s="24">
        <v>0</v>
      </c>
      <c r="G2080" s="24">
        <v>0</v>
      </c>
      <c r="H2080" s="24">
        <v>57.81</v>
      </c>
    </row>
    <row r="2081" spans="1:8">
      <c r="A2081" t="str">
        <f t="shared" si="32"/>
        <v>CE2079</v>
      </c>
      <c r="B2081" t="s">
        <v>2231</v>
      </c>
      <c r="C2081" s="24">
        <v>0</v>
      </c>
      <c r="D2081" s="24">
        <v>0</v>
      </c>
      <c r="E2081" s="24">
        <v>0</v>
      </c>
      <c r="F2081" s="24">
        <v>0</v>
      </c>
      <c r="G2081" s="24">
        <v>0</v>
      </c>
      <c r="H2081" s="24">
        <v>19.440000000000001</v>
      </c>
    </row>
    <row r="2082" spans="1:8">
      <c r="A2082" t="str">
        <f t="shared" si="32"/>
        <v>CE2080</v>
      </c>
      <c r="B2082" t="s">
        <v>2232</v>
      </c>
      <c r="C2082" s="24">
        <v>0</v>
      </c>
      <c r="D2082" s="24">
        <v>0</v>
      </c>
      <c r="E2082" s="24">
        <v>0</v>
      </c>
      <c r="F2082" s="24">
        <v>0</v>
      </c>
      <c r="G2082" s="24">
        <v>0</v>
      </c>
      <c r="H2082" s="24">
        <v>15.96</v>
      </c>
    </row>
    <row r="2083" spans="1:8">
      <c r="A2083" t="str">
        <f t="shared" si="32"/>
        <v>CE2081</v>
      </c>
      <c r="B2083" t="s">
        <v>2233</v>
      </c>
      <c r="C2083" s="24">
        <v>0</v>
      </c>
      <c r="D2083" s="24">
        <v>0</v>
      </c>
      <c r="E2083" s="24">
        <v>0</v>
      </c>
      <c r="F2083" s="24">
        <v>0</v>
      </c>
      <c r="G2083" s="24">
        <v>0</v>
      </c>
      <c r="H2083" s="24">
        <v>4.5599999999999996</v>
      </c>
    </row>
    <row r="2084" spans="1:8">
      <c r="A2084" t="str">
        <f t="shared" si="32"/>
        <v>CE2082</v>
      </c>
      <c r="B2084" t="s">
        <v>2234</v>
      </c>
      <c r="C2084" s="24">
        <v>0</v>
      </c>
      <c r="D2084" s="24">
        <v>0</v>
      </c>
      <c r="E2084" s="24">
        <v>0</v>
      </c>
      <c r="F2084" s="24">
        <v>0</v>
      </c>
      <c r="G2084" s="24">
        <v>0</v>
      </c>
      <c r="H2084" s="24">
        <v>10.220000000000001</v>
      </c>
    </row>
    <row r="2085" spans="1:8">
      <c r="A2085" t="str">
        <f t="shared" si="32"/>
        <v>CE2083</v>
      </c>
      <c r="B2085" t="s">
        <v>2235</v>
      </c>
      <c r="C2085" s="24">
        <v>0</v>
      </c>
      <c r="D2085" s="24">
        <v>0</v>
      </c>
      <c r="E2085" s="24">
        <v>0</v>
      </c>
      <c r="F2085" s="24">
        <v>0</v>
      </c>
      <c r="G2085" s="24">
        <v>0</v>
      </c>
      <c r="H2085" s="24">
        <v>10.220000000000001</v>
      </c>
    </row>
    <row r="2086" spans="1:8">
      <c r="A2086" t="str">
        <f t="shared" si="32"/>
        <v>CE2084</v>
      </c>
      <c r="B2086" t="s">
        <v>2236</v>
      </c>
      <c r="C2086" s="24">
        <v>0</v>
      </c>
      <c r="D2086" s="24">
        <v>0</v>
      </c>
      <c r="E2086" s="24">
        <v>0</v>
      </c>
      <c r="F2086" s="24">
        <v>0</v>
      </c>
      <c r="G2086" s="24">
        <v>0</v>
      </c>
      <c r="H2086" s="24">
        <v>0.85</v>
      </c>
    </row>
    <row r="2087" spans="1:8">
      <c r="A2087" t="str">
        <f t="shared" si="32"/>
        <v>CE2085</v>
      </c>
      <c r="B2087" t="s">
        <v>2237</v>
      </c>
      <c r="C2087" s="24">
        <v>0</v>
      </c>
      <c r="D2087" s="24">
        <v>0</v>
      </c>
      <c r="E2087" s="24">
        <v>0</v>
      </c>
      <c r="F2087" s="24">
        <v>0</v>
      </c>
      <c r="G2087" s="24">
        <v>0</v>
      </c>
      <c r="H2087" s="24">
        <v>18.12</v>
      </c>
    </row>
    <row r="2088" spans="1:8">
      <c r="A2088" t="str">
        <f t="shared" si="32"/>
        <v>CE2086</v>
      </c>
      <c r="B2088" t="s">
        <v>2238</v>
      </c>
      <c r="C2088" s="24">
        <v>0</v>
      </c>
      <c r="D2088" s="24">
        <v>0</v>
      </c>
      <c r="E2088" s="24">
        <v>0</v>
      </c>
      <c r="F2088" s="24">
        <v>0</v>
      </c>
      <c r="G2088" s="24">
        <v>0</v>
      </c>
      <c r="H2088" s="24">
        <v>41.56</v>
      </c>
    </row>
    <row r="2089" spans="1:8">
      <c r="A2089" t="str">
        <f t="shared" si="32"/>
        <v>CE2087</v>
      </c>
      <c r="B2089" t="s">
        <v>2239</v>
      </c>
      <c r="C2089" s="24">
        <v>0</v>
      </c>
      <c r="D2089" s="24">
        <v>0</v>
      </c>
      <c r="E2089" s="24">
        <v>0</v>
      </c>
      <c r="F2089" s="24">
        <v>0</v>
      </c>
      <c r="G2089" s="24">
        <v>0</v>
      </c>
      <c r="H2089" s="24">
        <v>41.56</v>
      </c>
    </row>
    <row r="2090" spans="1:8">
      <c r="A2090" t="str">
        <f t="shared" si="32"/>
        <v>CE2088</v>
      </c>
      <c r="B2090" t="s">
        <v>2240</v>
      </c>
      <c r="C2090" s="24">
        <v>0</v>
      </c>
      <c r="D2090" s="24">
        <v>0</v>
      </c>
      <c r="E2090" s="24">
        <v>0</v>
      </c>
      <c r="F2090" s="24">
        <v>0</v>
      </c>
      <c r="G2090" s="24">
        <v>0</v>
      </c>
      <c r="H2090" s="24">
        <v>41.56</v>
      </c>
    </row>
    <row r="2091" spans="1:8">
      <c r="A2091" t="str">
        <f t="shared" si="32"/>
        <v>CE2089</v>
      </c>
      <c r="B2091" t="s">
        <v>2241</v>
      </c>
      <c r="C2091" s="24">
        <v>0</v>
      </c>
      <c r="D2091" s="24">
        <v>0</v>
      </c>
      <c r="E2091" s="24">
        <v>0</v>
      </c>
      <c r="F2091" s="24">
        <v>0</v>
      </c>
      <c r="G2091" s="24">
        <v>0</v>
      </c>
      <c r="H2091" s="24">
        <v>54.09</v>
      </c>
    </row>
    <row r="2092" spans="1:8">
      <c r="A2092" t="str">
        <f t="shared" si="32"/>
        <v>CE2090</v>
      </c>
      <c r="B2092" t="s">
        <v>2242</v>
      </c>
      <c r="C2092" s="24">
        <v>0</v>
      </c>
      <c r="D2092" s="24">
        <v>0</v>
      </c>
      <c r="E2092" s="24">
        <v>0</v>
      </c>
      <c r="F2092" s="24">
        <v>0</v>
      </c>
      <c r="G2092" s="24">
        <v>0</v>
      </c>
      <c r="H2092" s="24">
        <v>58.73</v>
      </c>
    </row>
    <row r="2093" spans="1:8">
      <c r="A2093" t="str">
        <f t="shared" si="32"/>
        <v>CE2091</v>
      </c>
      <c r="B2093" t="s">
        <v>2243</v>
      </c>
      <c r="C2093" s="24">
        <v>0</v>
      </c>
      <c r="D2093" s="24">
        <v>0</v>
      </c>
      <c r="E2093" s="24">
        <v>0</v>
      </c>
      <c r="F2093" s="24">
        <v>0</v>
      </c>
      <c r="G2093" s="24">
        <v>0</v>
      </c>
      <c r="H2093" s="24">
        <v>58.73</v>
      </c>
    </row>
    <row r="2094" spans="1:8">
      <c r="A2094" t="str">
        <f t="shared" si="32"/>
        <v>CE2092</v>
      </c>
      <c r="B2094" t="s">
        <v>2244</v>
      </c>
      <c r="C2094" s="24">
        <v>0</v>
      </c>
      <c r="D2094" s="24">
        <v>0</v>
      </c>
      <c r="E2094" s="24">
        <v>0</v>
      </c>
      <c r="F2094" s="24">
        <v>0</v>
      </c>
      <c r="G2094" s="24">
        <v>0</v>
      </c>
      <c r="H2094" s="24">
        <v>34.119999999999997</v>
      </c>
    </row>
    <row r="2095" spans="1:8">
      <c r="A2095" t="str">
        <f t="shared" si="32"/>
        <v>CE2093</v>
      </c>
      <c r="B2095" t="s">
        <v>2245</v>
      </c>
      <c r="C2095" s="24">
        <v>0</v>
      </c>
      <c r="D2095" s="24">
        <v>0</v>
      </c>
      <c r="E2095" s="24">
        <v>0</v>
      </c>
      <c r="F2095" s="24">
        <v>0</v>
      </c>
      <c r="G2095" s="24">
        <v>0</v>
      </c>
      <c r="H2095" s="24">
        <v>5.09</v>
      </c>
    </row>
    <row r="2096" spans="1:8">
      <c r="A2096" t="str">
        <f t="shared" si="32"/>
        <v>CE2094</v>
      </c>
      <c r="B2096" t="s">
        <v>2246</v>
      </c>
      <c r="C2096" s="24">
        <v>0</v>
      </c>
      <c r="D2096" s="24">
        <v>0</v>
      </c>
      <c r="E2096" s="24">
        <v>0</v>
      </c>
      <c r="F2096" s="24">
        <v>0</v>
      </c>
      <c r="G2096" s="24">
        <v>0</v>
      </c>
      <c r="H2096" s="24">
        <v>5.42</v>
      </c>
    </row>
    <row r="2097" spans="1:8">
      <c r="A2097" t="str">
        <f t="shared" si="32"/>
        <v>CE2095</v>
      </c>
      <c r="B2097" t="s">
        <v>2247</v>
      </c>
      <c r="C2097" s="24">
        <v>0</v>
      </c>
      <c r="D2097" s="24">
        <v>0</v>
      </c>
      <c r="E2097" s="24">
        <v>0</v>
      </c>
      <c r="F2097" s="24">
        <v>0</v>
      </c>
      <c r="G2097" s="24">
        <v>0</v>
      </c>
      <c r="H2097" s="24">
        <v>5.49</v>
      </c>
    </row>
    <row r="2098" spans="1:8">
      <c r="A2098" t="str">
        <f t="shared" si="32"/>
        <v>CE2096</v>
      </c>
      <c r="B2098" t="s">
        <v>2248</v>
      </c>
      <c r="C2098" s="24">
        <v>0</v>
      </c>
      <c r="D2098" s="24">
        <v>0</v>
      </c>
      <c r="E2098" s="24">
        <v>0</v>
      </c>
      <c r="F2098" s="24">
        <v>0</v>
      </c>
      <c r="G2098" s="24">
        <v>0</v>
      </c>
      <c r="H2098" s="24">
        <v>4.8499999999999996</v>
      </c>
    </row>
    <row r="2099" spans="1:8">
      <c r="A2099" t="str">
        <f t="shared" si="32"/>
        <v>CE2097</v>
      </c>
      <c r="B2099" t="s">
        <v>2249</v>
      </c>
      <c r="C2099" s="24">
        <v>0</v>
      </c>
      <c r="D2099" s="24">
        <v>0</v>
      </c>
      <c r="E2099" s="24">
        <v>0</v>
      </c>
      <c r="F2099" s="24">
        <v>0</v>
      </c>
      <c r="G2099" s="24">
        <v>0</v>
      </c>
      <c r="H2099" s="24">
        <v>7.98</v>
      </c>
    </row>
    <row r="2100" spans="1:8">
      <c r="A2100" t="str">
        <f t="shared" si="32"/>
        <v>CE2098</v>
      </c>
      <c r="B2100" t="s">
        <v>2250</v>
      </c>
      <c r="C2100" s="24">
        <v>0</v>
      </c>
      <c r="D2100" s="24">
        <v>0</v>
      </c>
      <c r="E2100" s="24">
        <v>0</v>
      </c>
      <c r="F2100" s="24">
        <v>0</v>
      </c>
      <c r="G2100" s="24">
        <v>0</v>
      </c>
      <c r="H2100" s="24">
        <v>5.44</v>
      </c>
    </row>
    <row r="2101" spans="1:8">
      <c r="A2101" t="str">
        <f t="shared" si="32"/>
        <v>CE2099</v>
      </c>
      <c r="B2101" t="s">
        <v>2251</v>
      </c>
      <c r="C2101" s="24">
        <v>0</v>
      </c>
      <c r="D2101" s="24">
        <v>0</v>
      </c>
      <c r="E2101" s="24">
        <v>0</v>
      </c>
      <c r="F2101" s="24">
        <v>0</v>
      </c>
      <c r="G2101" s="24">
        <v>0</v>
      </c>
      <c r="H2101" s="24">
        <v>10.83</v>
      </c>
    </row>
    <row r="2102" spans="1:8">
      <c r="A2102" t="str">
        <f t="shared" si="32"/>
        <v>CE2100</v>
      </c>
      <c r="B2102" t="s">
        <v>2252</v>
      </c>
      <c r="C2102" s="24">
        <v>0</v>
      </c>
      <c r="D2102" s="24">
        <v>0</v>
      </c>
      <c r="E2102" s="24">
        <v>0</v>
      </c>
      <c r="F2102" s="24">
        <v>0</v>
      </c>
      <c r="G2102" s="24">
        <v>0</v>
      </c>
      <c r="H2102" s="24">
        <v>7.66</v>
      </c>
    </row>
    <row r="2103" spans="1:8">
      <c r="A2103" t="str">
        <f t="shared" si="32"/>
        <v>CE2101</v>
      </c>
      <c r="B2103" t="s">
        <v>2253</v>
      </c>
      <c r="C2103" s="24">
        <v>0</v>
      </c>
      <c r="D2103" s="24">
        <v>0</v>
      </c>
      <c r="E2103" s="24">
        <v>0</v>
      </c>
      <c r="F2103" s="24">
        <v>0</v>
      </c>
      <c r="G2103" s="24">
        <v>0</v>
      </c>
      <c r="H2103" s="24">
        <v>8.48</v>
      </c>
    </row>
    <row r="2104" spans="1:8">
      <c r="A2104" t="str">
        <f t="shared" si="32"/>
        <v>CE2102</v>
      </c>
      <c r="B2104" t="s">
        <v>2254</v>
      </c>
      <c r="C2104" s="24">
        <v>0</v>
      </c>
      <c r="D2104" s="24">
        <v>0</v>
      </c>
      <c r="E2104" s="24">
        <v>0</v>
      </c>
      <c r="F2104" s="24">
        <v>0</v>
      </c>
      <c r="G2104" s="24">
        <v>0</v>
      </c>
      <c r="H2104" s="24">
        <v>9.23</v>
      </c>
    </row>
    <row r="2105" spans="1:8">
      <c r="A2105" t="str">
        <f t="shared" si="32"/>
        <v>CE2103</v>
      </c>
      <c r="B2105" t="s">
        <v>2255</v>
      </c>
      <c r="C2105" s="24">
        <v>0</v>
      </c>
      <c r="D2105" s="24">
        <v>0</v>
      </c>
      <c r="E2105" s="24">
        <v>0</v>
      </c>
      <c r="F2105" s="24">
        <v>0</v>
      </c>
      <c r="G2105" s="24">
        <v>0</v>
      </c>
      <c r="H2105" s="24">
        <v>11.39</v>
      </c>
    </row>
    <row r="2106" spans="1:8">
      <c r="A2106" t="str">
        <f t="shared" si="32"/>
        <v>CE2104</v>
      </c>
      <c r="B2106" t="s">
        <v>2256</v>
      </c>
      <c r="C2106" s="24">
        <v>0</v>
      </c>
      <c r="D2106" s="24">
        <v>0</v>
      </c>
      <c r="E2106" s="24">
        <v>0</v>
      </c>
      <c r="F2106" s="24">
        <v>0</v>
      </c>
      <c r="G2106" s="24">
        <v>0</v>
      </c>
      <c r="H2106" s="24">
        <v>5.09</v>
      </c>
    </row>
    <row r="2107" spans="1:8">
      <c r="A2107" t="str">
        <f t="shared" si="32"/>
        <v>CE2105</v>
      </c>
      <c r="B2107" t="s">
        <v>2257</v>
      </c>
      <c r="C2107" s="24">
        <v>0</v>
      </c>
      <c r="D2107" s="24">
        <v>0</v>
      </c>
      <c r="E2107" s="24">
        <v>0</v>
      </c>
      <c r="F2107" s="24">
        <v>0</v>
      </c>
      <c r="G2107" s="24">
        <v>0</v>
      </c>
      <c r="H2107" s="24">
        <v>5.42</v>
      </c>
    </row>
    <row r="2108" spans="1:8">
      <c r="A2108" t="str">
        <f t="shared" si="32"/>
        <v>CE2106</v>
      </c>
      <c r="B2108" t="s">
        <v>2258</v>
      </c>
      <c r="C2108" s="24">
        <v>0</v>
      </c>
      <c r="D2108" s="24">
        <v>0</v>
      </c>
      <c r="E2108" s="24">
        <v>0</v>
      </c>
      <c r="F2108" s="24">
        <v>0</v>
      </c>
      <c r="G2108" s="24">
        <v>0</v>
      </c>
      <c r="H2108" s="24">
        <v>5.49</v>
      </c>
    </row>
    <row r="2109" spans="1:8">
      <c r="A2109" t="str">
        <f t="shared" si="32"/>
        <v>CE2107</v>
      </c>
      <c r="B2109" t="s">
        <v>2259</v>
      </c>
      <c r="C2109" s="24">
        <v>0</v>
      </c>
      <c r="D2109" s="24">
        <v>0</v>
      </c>
      <c r="E2109" s="24">
        <v>0</v>
      </c>
      <c r="F2109" s="24">
        <v>0</v>
      </c>
      <c r="G2109" s="24">
        <v>0</v>
      </c>
      <c r="H2109" s="24">
        <v>4.8499999999999996</v>
      </c>
    </row>
    <row r="2110" spans="1:8">
      <c r="A2110" t="str">
        <f t="shared" si="32"/>
        <v>CE2108</v>
      </c>
      <c r="B2110" t="s">
        <v>2260</v>
      </c>
      <c r="C2110" s="24">
        <v>0</v>
      </c>
      <c r="D2110" s="24">
        <v>0</v>
      </c>
      <c r="E2110" s="24">
        <v>0</v>
      </c>
      <c r="F2110" s="24">
        <v>0</v>
      </c>
      <c r="G2110" s="24">
        <v>0</v>
      </c>
      <c r="H2110" s="24">
        <v>5.18</v>
      </c>
    </row>
    <row r="2111" spans="1:8">
      <c r="A2111" t="str">
        <f t="shared" si="32"/>
        <v>CE2109</v>
      </c>
      <c r="B2111" t="s">
        <v>2261</v>
      </c>
      <c r="C2111" s="24">
        <v>0</v>
      </c>
      <c r="D2111" s="24">
        <v>0</v>
      </c>
      <c r="E2111" s="24">
        <v>0</v>
      </c>
      <c r="F2111" s="24">
        <v>0</v>
      </c>
      <c r="G2111" s="24">
        <v>0</v>
      </c>
      <c r="H2111" s="24">
        <v>5.44</v>
      </c>
    </row>
    <row r="2112" spans="1:8">
      <c r="A2112" t="str">
        <f t="shared" si="32"/>
        <v>CE2110</v>
      </c>
      <c r="B2112" t="s">
        <v>2262</v>
      </c>
      <c r="C2112" s="24">
        <v>0</v>
      </c>
      <c r="D2112" s="24">
        <v>0</v>
      </c>
      <c r="E2112" s="24">
        <v>0</v>
      </c>
      <c r="F2112" s="24">
        <v>0</v>
      </c>
      <c r="G2112" s="24">
        <v>0</v>
      </c>
      <c r="H2112" s="24">
        <v>7.36</v>
      </c>
    </row>
    <row r="2113" spans="1:8">
      <c r="A2113" t="str">
        <f t="shared" si="32"/>
        <v>CE2111</v>
      </c>
      <c r="B2113" t="s">
        <v>2263</v>
      </c>
      <c r="C2113" s="24">
        <v>0</v>
      </c>
      <c r="D2113" s="24">
        <v>0</v>
      </c>
      <c r="E2113" s="24">
        <v>0</v>
      </c>
      <c r="F2113" s="24">
        <v>0</v>
      </c>
      <c r="G2113" s="24">
        <v>0</v>
      </c>
      <c r="H2113" s="24">
        <v>7.66</v>
      </c>
    </row>
    <row r="2114" spans="1:8">
      <c r="A2114" t="str">
        <f t="shared" ref="A2114:A2177" si="33">"CE"&amp;TEXT(ROW(B2114)-2,"0000")</f>
        <v>CE2112</v>
      </c>
      <c r="B2114" t="s">
        <v>2264</v>
      </c>
      <c r="C2114" s="24">
        <v>0</v>
      </c>
      <c r="D2114" s="24">
        <v>0</v>
      </c>
      <c r="E2114" s="24">
        <v>0</v>
      </c>
      <c r="F2114" s="24">
        <v>0</v>
      </c>
      <c r="G2114" s="24">
        <v>0</v>
      </c>
      <c r="H2114" s="24">
        <v>8.48</v>
      </c>
    </row>
    <row r="2115" spans="1:8">
      <c r="A2115" t="str">
        <f t="shared" si="33"/>
        <v>CE2113</v>
      </c>
      <c r="B2115" t="s">
        <v>2265</v>
      </c>
      <c r="C2115" s="24">
        <v>0</v>
      </c>
      <c r="D2115" s="24">
        <v>0</v>
      </c>
      <c r="E2115" s="24">
        <v>0</v>
      </c>
      <c r="F2115" s="24">
        <v>0</v>
      </c>
      <c r="G2115" s="24">
        <v>0</v>
      </c>
      <c r="H2115" s="24">
        <v>12.57</v>
      </c>
    </row>
    <row r="2116" spans="1:8">
      <c r="A2116" t="str">
        <f t="shared" si="33"/>
        <v>CE2114</v>
      </c>
      <c r="B2116" t="s">
        <v>2266</v>
      </c>
      <c r="C2116" s="24">
        <v>0</v>
      </c>
      <c r="D2116" s="24">
        <v>0</v>
      </c>
      <c r="E2116" s="24">
        <v>0</v>
      </c>
      <c r="F2116" s="24">
        <v>0</v>
      </c>
      <c r="G2116" s="24">
        <v>0</v>
      </c>
      <c r="H2116" s="24">
        <v>11.39</v>
      </c>
    </row>
    <row r="2117" spans="1:8">
      <c r="A2117" t="str">
        <f t="shared" si="33"/>
        <v>CE2115</v>
      </c>
      <c r="B2117" t="s">
        <v>2267</v>
      </c>
      <c r="C2117" s="24">
        <v>0</v>
      </c>
      <c r="D2117" s="24">
        <v>0</v>
      </c>
      <c r="E2117" s="24">
        <v>0</v>
      </c>
      <c r="F2117" s="24">
        <v>0</v>
      </c>
      <c r="G2117" s="24">
        <v>0</v>
      </c>
      <c r="H2117" s="24">
        <v>7.77</v>
      </c>
    </row>
    <row r="2118" spans="1:8">
      <c r="A2118" t="str">
        <f t="shared" si="33"/>
        <v>CE2116</v>
      </c>
      <c r="B2118" t="s">
        <v>2268</v>
      </c>
      <c r="C2118" s="24">
        <v>0</v>
      </c>
      <c r="D2118" s="24">
        <v>0</v>
      </c>
      <c r="E2118" s="24">
        <v>0</v>
      </c>
      <c r="F2118" s="24">
        <v>0</v>
      </c>
      <c r="G2118" s="24">
        <v>0</v>
      </c>
      <c r="H2118" s="24">
        <v>9.16</v>
      </c>
    </row>
    <row r="2119" spans="1:8">
      <c r="A2119" t="str">
        <f t="shared" si="33"/>
        <v>CE2117</v>
      </c>
      <c r="B2119" t="s">
        <v>2269</v>
      </c>
      <c r="C2119" s="24">
        <v>0</v>
      </c>
      <c r="D2119" s="24">
        <v>0</v>
      </c>
      <c r="E2119" s="24">
        <v>0</v>
      </c>
      <c r="F2119" s="24">
        <v>0</v>
      </c>
      <c r="G2119" s="24">
        <v>0</v>
      </c>
      <c r="H2119" s="24">
        <v>11.21</v>
      </c>
    </row>
    <row r="2120" spans="1:8">
      <c r="A2120" t="str">
        <f t="shared" si="33"/>
        <v>CE2118</v>
      </c>
      <c r="B2120" t="s">
        <v>2270</v>
      </c>
      <c r="C2120" s="24">
        <v>0</v>
      </c>
      <c r="D2120" s="24">
        <v>0</v>
      </c>
      <c r="E2120" s="24">
        <v>0</v>
      </c>
      <c r="F2120" s="24">
        <v>0</v>
      </c>
      <c r="G2120" s="24">
        <v>0</v>
      </c>
      <c r="H2120" s="24">
        <v>7.77</v>
      </c>
    </row>
    <row r="2121" spans="1:8">
      <c r="A2121" t="str">
        <f t="shared" si="33"/>
        <v>CE2119</v>
      </c>
      <c r="B2121" t="s">
        <v>2271</v>
      </c>
      <c r="C2121" s="24">
        <v>0</v>
      </c>
      <c r="D2121" s="24">
        <v>0</v>
      </c>
      <c r="E2121" s="24">
        <v>0</v>
      </c>
      <c r="F2121" s="24">
        <v>0</v>
      </c>
      <c r="G2121" s="24">
        <v>0</v>
      </c>
      <c r="H2121" s="24">
        <v>7.77</v>
      </c>
    </row>
    <row r="2122" spans="1:8">
      <c r="A2122" t="str">
        <f t="shared" si="33"/>
        <v>CE2120</v>
      </c>
      <c r="B2122" t="s">
        <v>2272</v>
      </c>
      <c r="C2122" s="24">
        <v>0</v>
      </c>
      <c r="D2122" s="24">
        <v>0</v>
      </c>
      <c r="E2122" s="24">
        <v>0</v>
      </c>
      <c r="F2122" s="24">
        <v>0</v>
      </c>
      <c r="G2122" s="24">
        <v>0</v>
      </c>
      <c r="H2122" s="24">
        <v>8.56</v>
      </c>
    </row>
    <row r="2123" spans="1:8">
      <c r="A2123" t="str">
        <f t="shared" si="33"/>
        <v>CE2121</v>
      </c>
      <c r="B2123" t="s">
        <v>2273</v>
      </c>
      <c r="C2123" s="24">
        <v>0</v>
      </c>
      <c r="D2123" s="24">
        <v>0</v>
      </c>
      <c r="E2123" s="24">
        <v>0</v>
      </c>
      <c r="F2123" s="24">
        <v>0</v>
      </c>
      <c r="G2123" s="24">
        <v>0</v>
      </c>
      <c r="H2123" s="24">
        <v>11.21</v>
      </c>
    </row>
    <row r="2124" spans="1:8">
      <c r="A2124" t="str">
        <f t="shared" si="33"/>
        <v>CE2122</v>
      </c>
      <c r="B2124" t="s">
        <v>2274</v>
      </c>
      <c r="C2124" s="24">
        <v>0</v>
      </c>
      <c r="D2124" s="24">
        <v>0</v>
      </c>
      <c r="E2124" s="24">
        <v>0</v>
      </c>
      <c r="F2124" s="24">
        <v>0</v>
      </c>
      <c r="G2124" s="24">
        <v>0</v>
      </c>
      <c r="H2124" s="24">
        <v>7.77</v>
      </c>
    </row>
    <row r="2125" spans="1:8">
      <c r="A2125" t="str">
        <f t="shared" si="33"/>
        <v>CE2123</v>
      </c>
      <c r="B2125" t="s">
        <v>2275</v>
      </c>
      <c r="C2125" s="24">
        <v>0</v>
      </c>
      <c r="D2125" s="24">
        <v>0</v>
      </c>
      <c r="E2125" s="24">
        <v>0</v>
      </c>
      <c r="F2125" s="24">
        <v>0</v>
      </c>
      <c r="G2125" s="24">
        <v>0</v>
      </c>
      <c r="H2125" s="24">
        <v>4.5199999999999996</v>
      </c>
    </row>
    <row r="2126" spans="1:8">
      <c r="A2126" t="str">
        <f t="shared" si="33"/>
        <v>CE2124</v>
      </c>
      <c r="B2126" t="s">
        <v>2276</v>
      </c>
      <c r="C2126" s="24">
        <v>0</v>
      </c>
      <c r="D2126" s="24">
        <v>0</v>
      </c>
      <c r="E2126" s="24">
        <v>0</v>
      </c>
      <c r="F2126" s="24">
        <v>0</v>
      </c>
      <c r="G2126" s="24">
        <v>0</v>
      </c>
      <c r="H2126" s="24">
        <v>4.5199999999999996</v>
      </c>
    </row>
    <row r="2127" spans="1:8">
      <c r="A2127" t="str">
        <f t="shared" si="33"/>
        <v>CE2125</v>
      </c>
      <c r="B2127" t="s">
        <v>2277</v>
      </c>
      <c r="C2127" s="24">
        <v>0</v>
      </c>
      <c r="D2127" s="24">
        <v>0</v>
      </c>
      <c r="E2127" s="24">
        <v>0</v>
      </c>
      <c r="F2127" s="24">
        <v>0</v>
      </c>
      <c r="G2127" s="24">
        <v>0</v>
      </c>
      <c r="H2127" s="24">
        <v>5.59</v>
      </c>
    </row>
    <row r="2128" spans="1:8">
      <c r="A2128" t="str">
        <f t="shared" si="33"/>
        <v>CE2126</v>
      </c>
      <c r="B2128" t="s">
        <v>2278</v>
      </c>
      <c r="C2128" s="24">
        <v>0</v>
      </c>
      <c r="D2128" s="24">
        <v>0</v>
      </c>
      <c r="E2128" s="24">
        <v>0</v>
      </c>
      <c r="F2128" s="24">
        <v>0</v>
      </c>
      <c r="G2128" s="24">
        <v>0</v>
      </c>
      <c r="H2128" s="24">
        <v>5.91</v>
      </c>
    </row>
    <row r="2129" spans="1:8">
      <c r="A2129" t="str">
        <f t="shared" si="33"/>
        <v>CE2127</v>
      </c>
      <c r="B2129" t="s">
        <v>2279</v>
      </c>
      <c r="C2129" s="24">
        <v>0</v>
      </c>
      <c r="D2129" s="24">
        <v>0</v>
      </c>
      <c r="E2129" s="24">
        <v>0</v>
      </c>
      <c r="F2129" s="24">
        <v>0</v>
      </c>
      <c r="G2129" s="24">
        <v>0</v>
      </c>
      <c r="H2129" s="24">
        <v>6.63</v>
      </c>
    </row>
    <row r="2130" spans="1:8">
      <c r="A2130" t="str">
        <f t="shared" si="33"/>
        <v>CE2128</v>
      </c>
      <c r="B2130" t="s">
        <v>2280</v>
      </c>
      <c r="C2130" s="24">
        <v>0</v>
      </c>
      <c r="D2130" s="24">
        <v>0</v>
      </c>
      <c r="E2130" s="24">
        <v>0</v>
      </c>
      <c r="F2130" s="24">
        <v>0</v>
      </c>
      <c r="G2130" s="24">
        <v>0</v>
      </c>
      <c r="H2130" s="24">
        <v>4.4400000000000004</v>
      </c>
    </row>
    <row r="2131" spans="1:8">
      <c r="A2131" t="str">
        <f t="shared" si="33"/>
        <v>CE2129</v>
      </c>
      <c r="B2131" t="s">
        <v>2281</v>
      </c>
      <c r="C2131" s="24">
        <v>0</v>
      </c>
      <c r="D2131" s="24">
        <v>0</v>
      </c>
      <c r="E2131" s="24">
        <v>0</v>
      </c>
      <c r="F2131" s="24">
        <v>0</v>
      </c>
      <c r="G2131" s="24">
        <v>0</v>
      </c>
      <c r="H2131" s="24">
        <v>4.4400000000000004</v>
      </c>
    </row>
    <row r="2132" spans="1:8">
      <c r="A2132" t="str">
        <f t="shared" si="33"/>
        <v>CE2130</v>
      </c>
      <c r="B2132" t="s">
        <v>2282</v>
      </c>
      <c r="C2132" s="24">
        <v>0</v>
      </c>
      <c r="D2132" s="24">
        <v>0</v>
      </c>
      <c r="E2132" s="24">
        <v>0</v>
      </c>
      <c r="F2132" s="24">
        <v>0</v>
      </c>
      <c r="G2132" s="24">
        <v>0</v>
      </c>
      <c r="H2132" s="24">
        <v>5.91</v>
      </c>
    </row>
    <row r="2133" spans="1:8">
      <c r="A2133" t="str">
        <f t="shared" si="33"/>
        <v>CE2131</v>
      </c>
      <c r="B2133" t="s">
        <v>2283</v>
      </c>
      <c r="C2133" s="24">
        <v>0</v>
      </c>
      <c r="D2133" s="24">
        <v>0</v>
      </c>
      <c r="E2133" s="24">
        <v>0</v>
      </c>
      <c r="F2133" s="24">
        <v>0</v>
      </c>
      <c r="G2133" s="24">
        <v>0</v>
      </c>
      <c r="H2133" s="24">
        <v>5.91</v>
      </c>
    </row>
    <row r="2134" spans="1:8">
      <c r="A2134" t="str">
        <f t="shared" si="33"/>
        <v>CE2132</v>
      </c>
      <c r="B2134" t="s">
        <v>2284</v>
      </c>
      <c r="C2134" s="24">
        <v>0</v>
      </c>
      <c r="D2134" s="24">
        <v>0</v>
      </c>
      <c r="E2134" s="24">
        <v>0</v>
      </c>
      <c r="F2134" s="24">
        <v>0</v>
      </c>
      <c r="G2134" s="24">
        <v>0</v>
      </c>
      <c r="H2134" s="24">
        <v>6.63</v>
      </c>
    </row>
    <row r="2135" spans="1:8">
      <c r="A2135" t="str">
        <f t="shared" si="33"/>
        <v>CE2133</v>
      </c>
      <c r="B2135" t="s">
        <v>2285</v>
      </c>
      <c r="C2135" s="24">
        <v>0</v>
      </c>
      <c r="D2135" s="24">
        <v>0</v>
      </c>
      <c r="E2135" s="24">
        <v>0</v>
      </c>
      <c r="F2135" s="24">
        <v>0</v>
      </c>
      <c r="G2135" s="24">
        <v>0</v>
      </c>
      <c r="H2135" s="24">
        <v>4.22</v>
      </c>
    </row>
    <row r="2136" spans="1:8">
      <c r="A2136" t="str">
        <f t="shared" si="33"/>
        <v>CE2134</v>
      </c>
      <c r="B2136" t="s">
        <v>2286</v>
      </c>
      <c r="C2136" s="24">
        <v>0</v>
      </c>
      <c r="D2136" s="24">
        <v>0</v>
      </c>
      <c r="E2136" s="24">
        <v>0</v>
      </c>
      <c r="F2136" s="24">
        <v>0</v>
      </c>
      <c r="G2136" s="24">
        <v>0</v>
      </c>
      <c r="H2136" s="24">
        <v>3.52</v>
      </c>
    </row>
    <row r="2137" spans="1:8">
      <c r="A2137" t="str">
        <f t="shared" si="33"/>
        <v>CE2135</v>
      </c>
      <c r="B2137" t="s">
        <v>2287</v>
      </c>
      <c r="C2137" s="24">
        <v>0</v>
      </c>
      <c r="D2137" s="24">
        <v>0</v>
      </c>
      <c r="E2137" s="24">
        <v>0</v>
      </c>
      <c r="F2137" s="24">
        <v>0</v>
      </c>
      <c r="G2137" s="24">
        <v>0</v>
      </c>
      <c r="H2137" s="24">
        <v>3.85</v>
      </c>
    </row>
    <row r="2138" spans="1:8">
      <c r="A2138" t="str">
        <f t="shared" si="33"/>
        <v>CE2136</v>
      </c>
      <c r="B2138" t="s">
        <v>2288</v>
      </c>
      <c r="C2138" s="24">
        <v>0</v>
      </c>
      <c r="D2138" s="24">
        <v>0</v>
      </c>
      <c r="E2138" s="24">
        <v>0</v>
      </c>
      <c r="F2138" s="24">
        <v>0</v>
      </c>
      <c r="G2138" s="24">
        <v>0</v>
      </c>
      <c r="H2138" s="24">
        <v>3.53</v>
      </c>
    </row>
    <row r="2139" spans="1:8">
      <c r="A2139" t="str">
        <f t="shared" si="33"/>
        <v>CE2137</v>
      </c>
      <c r="B2139" t="s">
        <v>2289</v>
      </c>
      <c r="C2139" s="24">
        <v>0</v>
      </c>
      <c r="D2139" s="24">
        <v>0</v>
      </c>
      <c r="E2139" s="24">
        <v>0</v>
      </c>
      <c r="F2139" s="24">
        <v>0</v>
      </c>
      <c r="G2139" s="24">
        <v>0</v>
      </c>
      <c r="H2139" s="24">
        <v>11.31</v>
      </c>
    </row>
    <row r="2140" spans="1:8">
      <c r="A2140" t="str">
        <f t="shared" si="33"/>
        <v>CE2138</v>
      </c>
      <c r="B2140" t="s">
        <v>2290</v>
      </c>
      <c r="C2140" s="24">
        <v>0</v>
      </c>
      <c r="D2140" s="24">
        <v>0</v>
      </c>
      <c r="E2140" s="24">
        <v>0</v>
      </c>
      <c r="F2140" s="24">
        <v>0</v>
      </c>
      <c r="G2140" s="24">
        <v>0</v>
      </c>
      <c r="H2140" s="24">
        <v>18.38</v>
      </c>
    </row>
    <row r="2141" spans="1:8">
      <c r="A2141" t="str">
        <f t="shared" si="33"/>
        <v>CE2139</v>
      </c>
      <c r="B2141" t="s">
        <v>2291</v>
      </c>
      <c r="C2141" s="24">
        <v>0</v>
      </c>
      <c r="D2141" s="24">
        <v>0</v>
      </c>
      <c r="E2141" s="24">
        <v>0</v>
      </c>
      <c r="F2141" s="24">
        <v>0</v>
      </c>
      <c r="G2141" s="24">
        <v>0</v>
      </c>
      <c r="H2141" s="24">
        <v>69.150000000000006</v>
      </c>
    </row>
    <row r="2142" spans="1:8">
      <c r="A2142" t="str">
        <f t="shared" si="33"/>
        <v>CE2140</v>
      </c>
      <c r="B2142" t="s">
        <v>2292</v>
      </c>
      <c r="C2142" s="24">
        <v>0</v>
      </c>
      <c r="D2142" s="24">
        <v>0</v>
      </c>
      <c r="E2142" s="24">
        <v>0</v>
      </c>
      <c r="F2142" s="24">
        <v>0</v>
      </c>
      <c r="G2142" s="24">
        <v>0</v>
      </c>
      <c r="H2142" s="24">
        <v>88.96</v>
      </c>
    </row>
    <row r="2143" spans="1:8">
      <c r="A2143" t="str">
        <f t="shared" si="33"/>
        <v>CE2141</v>
      </c>
      <c r="B2143" t="s">
        <v>2293</v>
      </c>
      <c r="C2143" s="24">
        <v>0</v>
      </c>
      <c r="D2143" s="24">
        <v>0</v>
      </c>
      <c r="E2143" s="24">
        <v>0</v>
      </c>
      <c r="F2143" s="24">
        <v>0</v>
      </c>
      <c r="G2143" s="24">
        <v>0</v>
      </c>
      <c r="H2143" s="24">
        <v>88.96</v>
      </c>
    </row>
    <row r="2144" spans="1:8">
      <c r="A2144" t="str">
        <f t="shared" si="33"/>
        <v>CE2142</v>
      </c>
      <c r="B2144" t="s">
        <v>2294</v>
      </c>
      <c r="C2144" s="24">
        <v>0</v>
      </c>
      <c r="D2144" s="24">
        <v>0</v>
      </c>
      <c r="E2144" s="24">
        <v>0</v>
      </c>
      <c r="F2144" s="24">
        <v>0</v>
      </c>
      <c r="G2144" s="24">
        <v>0</v>
      </c>
      <c r="H2144" s="24">
        <v>1.1499999999999999</v>
      </c>
    </row>
    <row r="2145" spans="1:8">
      <c r="A2145" t="str">
        <f t="shared" si="33"/>
        <v>CE2143</v>
      </c>
      <c r="B2145" t="s">
        <v>2296</v>
      </c>
      <c r="C2145" s="24">
        <v>0</v>
      </c>
      <c r="D2145" s="24">
        <v>0</v>
      </c>
      <c r="E2145" s="24">
        <v>0</v>
      </c>
      <c r="F2145" s="24">
        <v>0</v>
      </c>
      <c r="G2145" s="24">
        <v>0</v>
      </c>
      <c r="H2145" s="24">
        <v>2.4700000000000002</v>
      </c>
    </row>
    <row r="2146" spans="1:8">
      <c r="A2146" t="str">
        <f t="shared" si="33"/>
        <v>CE2144</v>
      </c>
      <c r="B2146" t="s">
        <v>2297</v>
      </c>
      <c r="C2146" s="24">
        <v>0</v>
      </c>
      <c r="D2146" s="24">
        <v>0</v>
      </c>
      <c r="E2146" s="24">
        <v>0</v>
      </c>
      <c r="F2146" s="24">
        <v>0</v>
      </c>
      <c r="G2146" s="24">
        <v>0</v>
      </c>
      <c r="H2146" s="24">
        <v>2.64</v>
      </c>
    </row>
    <row r="2147" spans="1:8">
      <c r="A2147" t="str">
        <f t="shared" si="33"/>
        <v>CE2145</v>
      </c>
      <c r="B2147" t="s">
        <v>2298</v>
      </c>
      <c r="C2147" s="24">
        <v>0</v>
      </c>
      <c r="D2147" s="24">
        <v>0</v>
      </c>
      <c r="E2147" s="24">
        <v>0</v>
      </c>
      <c r="F2147" s="24">
        <v>0</v>
      </c>
      <c r="G2147" s="24">
        <v>0</v>
      </c>
      <c r="H2147" s="24">
        <v>3.69</v>
      </c>
    </row>
    <row r="2148" spans="1:8">
      <c r="A2148" t="str">
        <f t="shared" si="33"/>
        <v>CE2146</v>
      </c>
      <c r="B2148" t="s">
        <v>2299</v>
      </c>
      <c r="C2148" s="24">
        <v>0</v>
      </c>
      <c r="D2148" s="24">
        <v>0</v>
      </c>
      <c r="E2148" s="24">
        <v>0</v>
      </c>
      <c r="F2148" s="24">
        <v>0</v>
      </c>
      <c r="G2148" s="24">
        <v>0</v>
      </c>
      <c r="H2148" s="24">
        <v>5.6</v>
      </c>
    </row>
    <row r="2149" spans="1:8">
      <c r="A2149" t="str">
        <f t="shared" si="33"/>
        <v>CE2147</v>
      </c>
      <c r="B2149" t="s">
        <v>2300</v>
      </c>
      <c r="C2149" s="24">
        <v>0</v>
      </c>
      <c r="D2149" s="24">
        <v>0</v>
      </c>
      <c r="E2149" s="24">
        <v>0</v>
      </c>
      <c r="F2149" s="24">
        <v>0</v>
      </c>
      <c r="G2149" s="24">
        <v>0</v>
      </c>
      <c r="H2149" s="24">
        <v>8.7100000000000009</v>
      </c>
    </row>
    <row r="2150" spans="1:8">
      <c r="A2150" t="str">
        <f t="shared" si="33"/>
        <v>CE2148</v>
      </c>
      <c r="B2150" t="s">
        <v>2301</v>
      </c>
      <c r="C2150" s="24">
        <v>0</v>
      </c>
      <c r="D2150" s="24">
        <v>0</v>
      </c>
      <c r="E2150" s="24">
        <v>0</v>
      </c>
      <c r="F2150" s="24">
        <v>0</v>
      </c>
      <c r="G2150" s="24">
        <v>0</v>
      </c>
      <c r="H2150" s="24">
        <v>18.100000000000001</v>
      </c>
    </row>
    <row r="2151" spans="1:8">
      <c r="A2151" t="str">
        <f t="shared" si="33"/>
        <v>CE2149</v>
      </c>
      <c r="B2151" t="s">
        <v>2302</v>
      </c>
      <c r="C2151" s="24">
        <v>0</v>
      </c>
      <c r="D2151" s="24">
        <v>0</v>
      </c>
      <c r="E2151" s="24">
        <v>0</v>
      </c>
      <c r="F2151" s="24">
        <v>0</v>
      </c>
      <c r="G2151" s="24">
        <v>0</v>
      </c>
      <c r="H2151" s="24">
        <v>19.809999999999999</v>
      </c>
    </row>
    <row r="2152" spans="1:8">
      <c r="A2152" t="str">
        <f t="shared" si="33"/>
        <v>CE2150</v>
      </c>
      <c r="B2152" t="s">
        <v>2303</v>
      </c>
      <c r="C2152" s="24">
        <v>0</v>
      </c>
      <c r="D2152" s="24">
        <v>0</v>
      </c>
      <c r="E2152" s="24">
        <v>0</v>
      </c>
      <c r="F2152" s="24">
        <v>0</v>
      </c>
      <c r="G2152" s="24">
        <v>0</v>
      </c>
      <c r="H2152" s="24">
        <v>26.65</v>
      </c>
    </row>
    <row r="2153" spans="1:8">
      <c r="A2153" t="str">
        <f t="shared" si="33"/>
        <v>CE2151</v>
      </c>
      <c r="B2153" t="s">
        <v>2304</v>
      </c>
      <c r="C2153" s="24">
        <v>0</v>
      </c>
      <c r="D2153" s="24">
        <v>0</v>
      </c>
      <c r="E2153" s="24">
        <v>0</v>
      </c>
      <c r="F2153" s="24">
        <v>0</v>
      </c>
      <c r="G2153" s="24">
        <v>0</v>
      </c>
      <c r="H2153" s="24">
        <v>1.68</v>
      </c>
    </row>
    <row r="2154" spans="1:8">
      <c r="A2154" t="str">
        <f t="shared" si="33"/>
        <v>CE2152</v>
      </c>
      <c r="B2154" t="s">
        <v>2305</v>
      </c>
      <c r="C2154" s="24">
        <v>0</v>
      </c>
      <c r="D2154" s="24">
        <v>0</v>
      </c>
      <c r="E2154" s="24">
        <v>0</v>
      </c>
      <c r="F2154" s="24">
        <v>0</v>
      </c>
      <c r="G2154" s="24">
        <v>0</v>
      </c>
      <c r="H2154" s="24">
        <v>1.71</v>
      </c>
    </row>
    <row r="2155" spans="1:8">
      <c r="A2155" t="str">
        <f t="shared" si="33"/>
        <v>CE2153</v>
      </c>
      <c r="B2155" t="s">
        <v>2306</v>
      </c>
      <c r="C2155" s="24">
        <v>0</v>
      </c>
      <c r="D2155" s="24">
        <v>0</v>
      </c>
      <c r="E2155" s="24">
        <v>0</v>
      </c>
      <c r="F2155" s="24">
        <v>0</v>
      </c>
      <c r="G2155" s="24">
        <v>0</v>
      </c>
      <c r="H2155" s="24">
        <v>2.06</v>
      </c>
    </row>
    <row r="2156" spans="1:8">
      <c r="A2156" t="str">
        <f t="shared" si="33"/>
        <v>CE2154</v>
      </c>
      <c r="B2156" t="s">
        <v>2295</v>
      </c>
      <c r="C2156" s="24">
        <v>0</v>
      </c>
      <c r="D2156" s="24">
        <v>0</v>
      </c>
      <c r="E2156" s="24">
        <v>0</v>
      </c>
      <c r="F2156" s="24">
        <v>0</v>
      </c>
      <c r="G2156" s="24">
        <v>0</v>
      </c>
      <c r="H2156" s="24">
        <v>1.86</v>
      </c>
    </row>
    <row r="2157" spans="1:8">
      <c r="A2157" t="str">
        <f t="shared" si="33"/>
        <v>CE2155</v>
      </c>
      <c r="B2157" t="s">
        <v>2307</v>
      </c>
      <c r="C2157" s="24">
        <v>0</v>
      </c>
      <c r="D2157" s="24">
        <v>0</v>
      </c>
      <c r="E2157" s="24">
        <v>0</v>
      </c>
      <c r="F2157" s="24">
        <v>0</v>
      </c>
      <c r="G2157" s="24">
        <v>0</v>
      </c>
      <c r="H2157" s="24">
        <v>2.4300000000000002</v>
      </c>
    </row>
    <row r="2158" spans="1:8">
      <c r="A2158" t="str">
        <f t="shared" si="33"/>
        <v>CE2156</v>
      </c>
      <c r="B2158" t="s">
        <v>2308</v>
      </c>
      <c r="C2158" s="24">
        <v>0</v>
      </c>
      <c r="D2158" s="24">
        <v>0</v>
      </c>
      <c r="E2158" s="24">
        <v>0</v>
      </c>
      <c r="F2158" s="24">
        <v>0</v>
      </c>
      <c r="G2158" s="24">
        <v>0</v>
      </c>
      <c r="H2158" s="24">
        <v>3.23</v>
      </c>
    </row>
    <row r="2159" spans="1:8">
      <c r="A2159" t="str">
        <f t="shared" si="33"/>
        <v>CE2157</v>
      </c>
      <c r="B2159" t="s">
        <v>2309</v>
      </c>
      <c r="C2159" s="24">
        <v>0</v>
      </c>
      <c r="D2159" s="24">
        <v>0</v>
      </c>
      <c r="E2159" s="24">
        <v>0</v>
      </c>
      <c r="F2159" s="24">
        <v>0</v>
      </c>
      <c r="G2159" s="24">
        <v>0</v>
      </c>
      <c r="H2159" s="24">
        <v>30.67</v>
      </c>
    </row>
    <row r="2160" spans="1:8">
      <c r="A2160" t="str">
        <f t="shared" si="33"/>
        <v>CE2158</v>
      </c>
      <c r="B2160" t="s">
        <v>2310</v>
      </c>
      <c r="C2160" s="24">
        <v>0</v>
      </c>
      <c r="D2160" s="24">
        <v>0</v>
      </c>
      <c r="E2160" s="24">
        <v>0</v>
      </c>
      <c r="F2160" s="24">
        <v>0</v>
      </c>
      <c r="G2160" s="24">
        <v>0</v>
      </c>
      <c r="H2160" s="24">
        <v>36.43</v>
      </c>
    </row>
    <row r="2161" spans="1:8">
      <c r="A2161" t="str">
        <f t="shared" si="33"/>
        <v>CE2159</v>
      </c>
      <c r="B2161" t="s">
        <v>2311</v>
      </c>
      <c r="C2161" s="24">
        <v>0</v>
      </c>
      <c r="D2161" s="24">
        <v>0</v>
      </c>
      <c r="E2161" s="24">
        <v>0</v>
      </c>
      <c r="F2161" s="24">
        <v>0</v>
      </c>
      <c r="G2161" s="24">
        <v>0</v>
      </c>
      <c r="H2161" s="24">
        <v>21.88</v>
      </c>
    </row>
    <row r="2162" spans="1:8">
      <c r="A2162" t="str">
        <f t="shared" si="33"/>
        <v>CE2160</v>
      </c>
      <c r="B2162" t="s">
        <v>2312</v>
      </c>
      <c r="C2162" s="24">
        <v>0</v>
      </c>
      <c r="D2162" s="24">
        <v>0</v>
      </c>
      <c r="E2162" s="24">
        <v>0</v>
      </c>
      <c r="F2162" s="24">
        <v>0</v>
      </c>
      <c r="G2162" s="24">
        <v>0</v>
      </c>
      <c r="H2162" s="24">
        <v>66.64</v>
      </c>
    </row>
    <row r="2163" spans="1:8">
      <c r="A2163" t="str">
        <f t="shared" si="33"/>
        <v>CE2161</v>
      </c>
      <c r="B2163" t="s">
        <v>2313</v>
      </c>
      <c r="C2163" s="24">
        <v>0</v>
      </c>
      <c r="D2163" s="24">
        <v>0</v>
      </c>
      <c r="E2163" s="24">
        <v>0</v>
      </c>
      <c r="F2163" s="24">
        <v>0</v>
      </c>
      <c r="G2163" s="24">
        <v>0</v>
      </c>
      <c r="H2163" s="24">
        <v>92.36</v>
      </c>
    </row>
    <row r="2164" spans="1:8">
      <c r="A2164" t="str">
        <f t="shared" si="33"/>
        <v>CE2162</v>
      </c>
      <c r="B2164" t="s">
        <v>2314</v>
      </c>
      <c r="C2164" s="24">
        <v>0</v>
      </c>
      <c r="D2164" s="24">
        <v>0</v>
      </c>
      <c r="E2164" s="24">
        <v>0</v>
      </c>
      <c r="F2164" s="24">
        <v>0</v>
      </c>
      <c r="G2164" s="24">
        <v>0</v>
      </c>
      <c r="H2164" s="24">
        <v>16.940000000000001</v>
      </c>
    </row>
    <row r="2165" spans="1:8">
      <c r="A2165" t="str">
        <f t="shared" si="33"/>
        <v>CE2163</v>
      </c>
      <c r="B2165" t="s">
        <v>2315</v>
      </c>
      <c r="C2165" s="24">
        <v>0</v>
      </c>
      <c r="D2165" s="24">
        <v>0</v>
      </c>
      <c r="E2165" s="24">
        <v>0</v>
      </c>
      <c r="F2165" s="24">
        <v>0</v>
      </c>
      <c r="G2165" s="24">
        <v>0</v>
      </c>
      <c r="H2165" s="24">
        <v>29.73</v>
      </c>
    </row>
    <row r="2166" spans="1:8">
      <c r="A2166" t="str">
        <f t="shared" si="33"/>
        <v>CE2164</v>
      </c>
      <c r="B2166" t="s">
        <v>2316</v>
      </c>
      <c r="C2166" s="24">
        <v>0</v>
      </c>
      <c r="D2166" s="24">
        <v>0</v>
      </c>
      <c r="E2166" s="24">
        <v>0</v>
      </c>
      <c r="F2166" s="24">
        <v>0</v>
      </c>
      <c r="G2166" s="24">
        <v>0</v>
      </c>
      <c r="H2166" s="24">
        <v>29.73</v>
      </c>
    </row>
    <row r="2167" spans="1:8">
      <c r="A2167" t="str">
        <f t="shared" si="33"/>
        <v>CE2165</v>
      </c>
      <c r="B2167" t="s">
        <v>2317</v>
      </c>
      <c r="C2167" s="24">
        <v>0</v>
      </c>
      <c r="D2167" s="24">
        <v>0</v>
      </c>
      <c r="E2167" s="24">
        <v>0</v>
      </c>
      <c r="F2167" s="24">
        <v>0</v>
      </c>
      <c r="G2167" s="24">
        <v>0</v>
      </c>
      <c r="H2167" s="24">
        <v>7.53</v>
      </c>
    </row>
    <row r="2168" spans="1:8">
      <c r="A2168" t="str">
        <f t="shared" si="33"/>
        <v>CE2166</v>
      </c>
      <c r="B2168" t="s">
        <v>2318</v>
      </c>
      <c r="C2168" s="24">
        <v>0</v>
      </c>
      <c r="D2168" s="24">
        <v>0</v>
      </c>
      <c r="E2168" s="24">
        <v>0</v>
      </c>
      <c r="F2168" s="24">
        <v>0</v>
      </c>
      <c r="G2168" s="24">
        <v>0</v>
      </c>
      <c r="H2168" s="24">
        <v>14.09</v>
      </c>
    </row>
    <row r="2169" spans="1:8">
      <c r="A2169" t="str">
        <f t="shared" si="33"/>
        <v>CE2167</v>
      </c>
      <c r="B2169" t="s">
        <v>2319</v>
      </c>
      <c r="C2169" s="24">
        <v>0</v>
      </c>
      <c r="D2169" s="24">
        <v>0</v>
      </c>
      <c r="E2169" s="24">
        <v>0</v>
      </c>
      <c r="F2169" s="24">
        <v>0</v>
      </c>
      <c r="G2169" s="24">
        <v>0</v>
      </c>
      <c r="H2169" s="24">
        <v>14.09</v>
      </c>
    </row>
    <row r="2170" spans="1:8">
      <c r="A2170" t="str">
        <f t="shared" si="33"/>
        <v>CE2168</v>
      </c>
      <c r="B2170" t="s">
        <v>2320</v>
      </c>
      <c r="C2170" s="24">
        <v>0</v>
      </c>
      <c r="D2170" s="24">
        <v>0</v>
      </c>
      <c r="E2170" s="24">
        <v>0</v>
      </c>
      <c r="F2170" s="24">
        <v>0</v>
      </c>
      <c r="G2170" s="24">
        <v>0</v>
      </c>
      <c r="H2170" s="24">
        <v>6.69</v>
      </c>
    </row>
    <row r="2171" spans="1:8">
      <c r="A2171" t="str">
        <f t="shared" si="33"/>
        <v>CE2169</v>
      </c>
      <c r="B2171" t="s">
        <v>2321</v>
      </c>
      <c r="C2171" s="24">
        <v>0</v>
      </c>
      <c r="D2171" s="24">
        <v>0</v>
      </c>
      <c r="E2171" s="24">
        <v>0</v>
      </c>
      <c r="F2171" s="24">
        <v>0</v>
      </c>
      <c r="G2171" s="24">
        <v>0</v>
      </c>
      <c r="H2171" s="24">
        <v>7.53</v>
      </c>
    </row>
    <row r="2172" spans="1:8">
      <c r="A2172" t="str">
        <f t="shared" si="33"/>
        <v>CE2170</v>
      </c>
      <c r="B2172" t="s">
        <v>2322</v>
      </c>
      <c r="C2172" s="24">
        <v>0</v>
      </c>
      <c r="D2172" s="24">
        <v>0</v>
      </c>
      <c r="E2172" s="24">
        <v>0</v>
      </c>
      <c r="F2172" s="24">
        <v>0</v>
      </c>
      <c r="G2172" s="24">
        <v>0</v>
      </c>
      <c r="H2172" s="24">
        <v>8.93</v>
      </c>
    </row>
    <row r="2173" spans="1:8">
      <c r="A2173" t="str">
        <f t="shared" si="33"/>
        <v>CE2171</v>
      </c>
      <c r="B2173" t="s">
        <v>2323</v>
      </c>
      <c r="C2173" s="24">
        <v>0</v>
      </c>
      <c r="D2173" s="24">
        <v>0</v>
      </c>
      <c r="E2173" s="24">
        <v>0</v>
      </c>
      <c r="F2173" s="24">
        <v>0</v>
      </c>
      <c r="G2173" s="24">
        <v>0</v>
      </c>
      <c r="H2173" s="24">
        <v>18.55</v>
      </c>
    </row>
    <row r="2174" spans="1:8">
      <c r="A2174" t="str">
        <f t="shared" si="33"/>
        <v>CE2172</v>
      </c>
      <c r="B2174" t="s">
        <v>2324</v>
      </c>
      <c r="C2174" s="24">
        <v>0</v>
      </c>
      <c r="D2174" s="24">
        <v>0</v>
      </c>
      <c r="E2174" s="24">
        <v>0</v>
      </c>
      <c r="F2174" s="24">
        <v>0</v>
      </c>
      <c r="G2174" s="24">
        <v>0</v>
      </c>
      <c r="H2174" s="24">
        <v>18.55</v>
      </c>
    </row>
    <row r="2175" spans="1:8">
      <c r="A2175" t="str">
        <f t="shared" si="33"/>
        <v>CE2173</v>
      </c>
      <c r="B2175" t="s">
        <v>2325</v>
      </c>
      <c r="C2175" s="24">
        <v>0</v>
      </c>
      <c r="D2175" s="24">
        <v>0</v>
      </c>
      <c r="E2175" s="24">
        <v>0</v>
      </c>
      <c r="F2175" s="24">
        <v>0</v>
      </c>
      <c r="G2175" s="24">
        <v>0</v>
      </c>
      <c r="H2175" s="24">
        <v>6.82</v>
      </c>
    </row>
    <row r="2176" spans="1:8">
      <c r="A2176" t="str">
        <f t="shared" si="33"/>
        <v>CE2174</v>
      </c>
      <c r="B2176" t="s">
        <v>2326</v>
      </c>
      <c r="C2176" s="24">
        <v>0</v>
      </c>
      <c r="D2176" s="24">
        <v>0</v>
      </c>
      <c r="E2176" s="24">
        <v>0</v>
      </c>
      <c r="F2176" s="24">
        <v>0</v>
      </c>
      <c r="G2176" s="24">
        <v>0</v>
      </c>
      <c r="H2176" s="24">
        <v>6.82</v>
      </c>
    </row>
    <row r="2177" spans="1:8">
      <c r="A2177" t="str">
        <f t="shared" si="33"/>
        <v>CE2175</v>
      </c>
      <c r="B2177" t="s">
        <v>2327</v>
      </c>
      <c r="C2177" s="24">
        <v>0</v>
      </c>
      <c r="D2177" s="24">
        <v>0</v>
      </c>
      <c r="E2177" s="24">
        <v>0</v>
      </c>
      <c r="F2177" s="24">
        <v>0</v>
      </c>
      <c r="G2177" s="24">
        <v>0</v>
      </c>
      <c r="H2177" s="24">
        <v>8.93</v>
      </c>
    </row>
    <row r="2178" spans="1:8">
      <c r="A2178" t="str">
        <f t="shared" ref="A2178:A2241" si="34">"CE"&amp;TEXT(ROW(B2178)-2,"0000")</f>
        <v>CE2176</v>
      </c>
      <c r="B2178" t="s">
        <v>2328</v>
      </c>
      <c r="C2178" s="24">
        <v>0</v>
      </c>
      <c r="D2178" s="24">
        <v>0</v>
      </c>
      <c r="E2178" s="24">
        <v>0</v>
      </c>
      <c r="F2178" s="24">
        <v>0</v>
      </c>
      <c r="G2178" s="24">
        <v>0</v>
      </c>
      <c r="H2178" s="24">
        <v>6.66</v>
      </c>
    </row>
    <row r="2179" spans="1:8">
      <c r="A2179" t="str">
        <f t="shared" si="34"/>
        <v>CE2177</v>
      </c>
      <c r="B2179" t="s">
        <v>2329</v>
      </c>
      <c r="C2179" s="24">
        <v>0</v>
      </c>
      <c r="D2179" s="24">
        <v>0</v>
      </c>
      <c r="E2179" s="24">
        <v>0</v>
      </c>
      <c r="F2179" s="24">
        <v>0</v>
      </c>
      <c r="G2179" s="24">
        <v>0</v>
      </c>
      <c r="H2179" s="24">
        <v>116.28</v>
      </c>
    </row>
    <row r="2180" spans="1:8">
      <c r="A2180" t="str">
        <f t="shared" si="34"/>
        <v>CE2178</v>
      </c>
      <c r="B2180" t="s">
        <v>2330</v>
      </c>
      <c r="C2180" s="24">
        <v>0</v>
      </c>
      <c r="D2180" s="24">
        <v>0</v>
      </c>
      <c r="E2180" s="24">
        <v>0</v>
      </c>
      <c r="F2180" s="24">
        <v>0</v>
      </c>
      <c r="G2180" s="24">
        <v>0</v>
      </c>
      <c r="H2180" s="24">
        <v>9.98</v>
      </c>
    </row>
    <row r="2181" spans="1:8">
      <c r="A2181" t="str">
        <f t="shared" si="34"/>
        <v>CE2179</v>
      </c>
      <c r="B2181" t="s">
        <v>2331</v>
      </c>
      <c r="C2181" s="24">
        <v>0</v>
      </c>
      <c r="D2181" s="24">
        <v>0</v>
      </c>
      <c r="E2181" s="24">
        <v>0</v>
      </c>
      <c r="F2181" s="24">
        <v>0</v>
      </c>
      <c r="G2181" s="24">
        <v>0</v>
      </c>
      <c r="H2181" s="24">
        <v>14.19</v>
      </c>
    </row>
    <row r="2182" spans="1:8">
      <c r="A2182" t="str">
        <f t="shared" si="34"/>
        <v>CE2180</v>
      </c>
      <c r="B2182" t="s">
        <v>2332</v>
      </c>
      <c r="C2182" s="24">
        <v>0</v>
      </c>
      <c r="D2182" s="24">
        <v>0</v>
      </c>
      <c r="E2182" s="24">
        <v>0</v>
      </c>
      <c r="F2182" s="24">
        <v>0</v>
      </c>
      <c r="G2182" s="24">
        <v>0</v>
      </c>
      <c r="H2182" s="24">
        <v>31.21</v>
      </c>
    </row>
    <row r="2183" spans="1:8">
      <c r="A2183" t="str">
        <f t="shared" si="34"/>
        <v>CE2181</v>
      </c>
      <c r="B2183" t="s">
        <v>2333</v>
      </c>
      <c r="C2183" s="24">
        <v>0</v>
      </c>
      <c r="D2183" s="24">
        <v>0</v>
      </c>
      <c r="E2183" s="24">
        <v>0</v>
      </c>
      <c r="F2183" s="24">
        <v>0</v>
      </c>
      <c r="G2183" s="24">
        <v>0</v>
      </c>
      <c r="H2183" s="24">
        <v>31.21</v>
      </c>
    </row>
    <row r="2184" spans="1:8">
      <c r="A2184" t="str">
        <f t="shared" si="34"/>
        <v>CE2182</v>
      </c>
      <c r="B2184" t="s">
        <v>2334</v>
      </c>
      <c r="C2184" s="24">
        <v>0</v>
      </c>
      <c r="D2184" s="24">
        <v>0</v>
      </c>
      <c r="E2184" s="24">
        <v>0</v>
      </c>
      <c r="F2184" s="24">
        <v>0</v>
      </c>
      <c r="G2184" s="24">
        <v>0</v>
      </c>
      <c r="H2184" s="24">
        <v>55.59</v>
      </c>
    </row>
    <row r="2185" spans="1:8">
      <c r="A2185" t="str">
        <f t="shared" si="34"/>
        <v>CE2183</v>
      </c>
      <c r="B2185" t="s">
        <v>2335</v>
      </c>
      <c r="C2185" s="24">
        <v>0</v>
      </c>
      <c r="D2185" s="24">
        <v>0</v>
      </c>
      <c r="E2185" s="24">
        <v>0</v>
      </c>
      <c r="F2185" s="24">
        <v>0</v>
      </c>
      <c r="G2185" s="24">
        <v>0</v>
      </c>
      <c r="H2185" s="24">
        <v>76.05</v>
      </c>
    </row>
    <row r="2186" spans="1:8">
      <c r="A2186" t="str">
        <f t="shared" si="34"/>
        <v>CE2184</v>
      </c>
      <c r="B2186" t="s">
        <v>2336</v>
      </c>
      <c r="C2186" s="24">
        <v>0</v>
      </c>
      <c r="D2186" s="24">
        <v>0</v>
      </c>
      <c r="E2186" s="24">
        <v>0</v>
      </c>
      <c r="F2186" s="24">
        <v>0</v>
      </c>
      <c r="G2186" s="24">
        <v>0</v>
      </c>
      <c r="H2186" s="24">
        <v>125.27</v>
      </c>
    </row>
    <row r="2187" spans="1:8">
      <c r="A2187" t="str">
        <f t="shared" si="34"/>
        <v>CE2185</v>
      </c>
      <c r="B2187" t="s">
        <v>2337</v>
      </c>
      <c r="C2187" s="24">
        <v>0</v>
      </c>
      <c r="D2187" s="24">
        <v>0</v>
      </c>
      <c r="E2187" s="24">
        <v>0</v>
      </c>
      <c r="F2187" s="24">
        <v>0</v>
      </c>
      <c r="G2187" s="24">
        <v>0</v>
      </c>
      <c r="H2187" s="24">
        <v>125.72</v>
      </c>
    </row>
    <row r="2188" spans="1:8">
      <c r="A2188" t="str">
        <f t="shared" si="34"/>
        <v>CE2186</v>
      </c>
      <c r="B2188" t="s">
        <v>2338</v>
      </c>
      <c r="C2188" s="24">
        <v>0</v>
      </c>
      <c r="D2188" s="24">
        <v>0</v>
      </c>
      <c r="E2188" s="24">
        <v>0</v>
      </c>
      <c r="F2188" s="24">
        <v>0</v>
      </c>
      <c r="G2188" s="24">
        <v>0</v>
      </c>
      <c r="H2188" s="24">
        <v>113.42</v>
      </c>
    </row>
    <row r="2189" spans="1:8">
      <c r="A2189" t="str">
        <f t="shared" si="34"/>
        <v>CE2187</v>
      </c>
      <c r="B2189" t="s">
        <v>2339</v>
      </c>
      <c r="C2189" s="24">
        <v>0</v>
      </c>
      <c r="D2189" s="24">
        <v>0</v>
      </c>
      <c r="E2189" s="24">
        <v>0</v>
      </c>
      <c r="F2189" s="24">
        <v>0</v>
      </c>
      <c r="G2189" s="24">
        <v>0</v>
      </c>
      <c r="H2189" s="24">
        <v>4.1900000000000004</v>
      </c>
    </row>
    <row r="2190" spans="1:8">
      <c r="A2190" t="str">
        <f t="shared" si="34"/>
        <v>CE2188</v>
      </c>
      <c r="B2190" t="s">
        <v>2340</v>
      </c>
      <c r="C2190" s="24">
        <v>0</v>
      </c>
      <c r="D2190" s="24">
        <v>0</v>
      </c>
      <c r="E2190" s="24">
        <v>0</v>
      </c>
      <c r="F2190" s="24">
        <v>0</v>
      </c>
      <c r="G2190" s="24">
        <v>0</v>
      </c>
      <c r="H2190" s="24">
        <v>5</v>
      </c>
    </row>
    <row r="2191" spans="1:8">
      <c r="A2191" t="str">
        <f t="shared" si="34"/>
        <v>CE2189</v>
      </c>
      <c r="B2191" t="s">
        <v>2341</v>
      </c>
      <c r="C2191" s="24">
        <v>0</v>
      </c>
      <c r="D2191" s="24">
        <v>0</v>
      </c>
      <c r="E2191" s="24">
        <v>0</v>
      </c>
      <c r="F2191" s="24">
        <v>0</v>
      </c>
      <c r="G2191" s="24">
        <v>0</v>
      </c>
      <c r="H2191" s="24">
        <v>53.03</v>
      </c>
    </row>
    <row r="2192" spans="1:8">
      <c r="A2192" t="str">
        <f t="shared" si="34"/>
        <v>CE2190</v>
      </c>
      <c r="B2192" t="s">
        <v>2342</v>
      </c>
      <c r="C2192" s="24">
        <v>0</v>
      </c>
      <c r="D2192" s="24">
        <v>0</v>
      </c>
      <c r="E2192" s="24">
        <v>0</v>
      </c>
      <c r="F2192" s="24">
        <v>0</v>
      </c>
      <c r="G2192" s="24">
        <v>0</v>
      </c>
      <c r="H2192" s="24">
        <v>17.87</v>
      </c>
    </row>
    <row r="2193" spans="1:8">
      <c r="A2193" t="str">
        <f t="shared" si="34"/>
        <v>CE2191</v>
      </c>
      <c r="B2193" t="s">
        <v>2343</v>
      </c>
      <c r="C2193" s="24">
        <v>0</v>
      </c>
      <c r="D2193" s="24">
        <v>0</v>
      </c>
      <c r="E2193" s="24">
        <v>0</v>
      </c>
      <c r="F2193" s="24">
        <v>0</v>
      </c>
      <c r="G2193" s="24">
        <v>0</v>
      </c>
      <c r="H2193" s="24">
        <v>18.05</v>
      </c>
    </row>
    <row r="2194" spans="1:8">
      <c r="A2194" t="str">
        <f t="shared" si="34"/>
        <v>CE2192</v>
      </c>
      <c r="B2194" t="s">
        <v>2344</v>
      </c>
      <c r="C2194" s="24">
        <v>0</v>
      </c>
      <c r="D2194" s="24">
        <v>0</v>
      </c>
      <c r="E2194" s="24">
        <v>0</v>
      </c>
      <c r="F2194" s="24">
        <v>0</v>
      </c>
      <c r="G2194" s="24">
        <v>0</v>
      </c>
      <c r="H2194" s="24">
        <v>18.05</v>
      </c>
    </row>
    <row r="2195" spans="1:8">
      <c r="A2195" t="str">
        <f t="shared" si="34"/>
        <v>CE2193</v>
      </c>
      <c r="B2195" t="s">
        <v>2345</v>
      </c>
      <c r="C2195" s="24">
        <v>0</v>
      </c>
      <c r="D2195" s="24">
        <v>0</v>
      </c>
      <c r="E2195" s="24">
        <v>0</v>
      </c>
      <c r="F2195" s="24">
        <v>0</v>
      </c>
      <c r="G2195" s="24">
        <v>0</v>
      </c>
      <c r="H2195" s="24">
        <v>26.87</v>
      </c>
    </row>
    <row r="2196" spans="1:8">
      <c r="A2196" t="str">
        <f t="shared" si="34"/>
        <v>CE2194</v>
      </c>
      <c r="B2196" t="s">
        <v>2346</v>
      </c>
      <c r="C2196" s="24">
        <v>0</v>
      </c>
      <c r="D2196" s="24">
        <v>0</v>
      </c>
      <c r="E2196" s="24">
        <v>0</v>
      </c>
      <c r="F2196" s="24">
        <v>0</v>
      </c>
      <c r="G2196" s="24">
        <v>0</v>
      </c>
      <c r="H2196" s="24">
        <v>52.74</v>
      </c>
    </row>
    <row r="2197" spans="1:8">
      <c r="A2197" t="str">
        <f t="shared" si="34"/>
        <v>CE2195</v>
      </c>
      <c r="B2197" t="s">
        <v>2347</v>
      </c>
      <c r="C2197" s="24">
        <v>0</v>
      </c>
      <c r="D2197" s="24">
        <v>0</v>
      </c>
      <c r="E2197" s="24">
        <v>0</v>
      </c>
      <c r="F2197" s="24">
        <v>0</v>
      </c>
      <c r="G2197" s="24">
        <v>0</v>
      </c>
      <c r="H2197" s="24">
        <v>86.26</v>
      </c>
    </row>
    <row r="2198" spans="1:8">
      <c r="A2198" t="str">
        <f t="shared" si="34"/>
        <v>CE2196</v>
      </c>
      <c r="B2198" t="s">
        <v>2348</v>
      </c>
      <c r="C2198" s="24">
        <v>0</v>
      </c>
      <c r="D2198" s="24">
        <v>0</v>
      </c>
      <c r="E2198" s="24">
        <v>0</v>
      </c>
      <c r="F2198" s="24">
        <v>0</v>
      </c>
      <c r="G2198" s="24">
        <v>0</v>
      </c>
      <c r="H2198" s="24">
        <v>8.61</v>
      </c>
    </row>
    <row r="2199" spans="1:8">
      <c r="A2199" t="str">
        <f t="shared" si="34"/>
        <v>CE2197</v>
      </c>
      <c r="B2199" t="s">
        <v>2349</v>
      </c>
      <c r="C2199" s="24">
        <v>0</v>
      </c>
      <c r="D2199" s="24">
        <v>0</v>
      </c>
      <c r="E2199" s="24">
        <v>0</v>
      </c>
      <c r="F2199" s="24">
        <v>0</v>
      </c>
      <c r="G2199" s="24">
        <v>0</v>
      </c>
      <c r="H2199" s="24">
        <v>11.9</v>
      </c>
    </row>
    <row r="2200" spans="1:8">
      <c r="A2200" t="str">
        <f t="shared" si="34"/>
        <v>CE2198</v>
      </c>
      <c r="B2200" t="s">
        <v>2350</v>
      </c>
      <c r="C2200" s="24">
        <v>0</v>
      </c>
      <c r="D2200" s="24">
        <v>0</v>
      </c>
      <c r="E2200" s="24">
        <v>0</v>
      </c>
      <c r="F2200" s="24">
        <v>0</v>
      </c>
      <c r="G2200" s="24">
        <v>0</v>
      </c>
      <c r="H2200" s="24">
        <v>6.81</v>
      </c>
    </row>
    <row r="2201" spans="1:8">
      <c r="A2201" t="str">
        <f t="shared" si="34"/>
        <v>CE2199</v>
      </c>
      <c r="B2201" t="s">
        <v>2351</v>
      </c>
      <c r="C2201" s="24">
        <v>0</v>
      </c>
      <c r="D2201" s="24">
        <v>0</v>
      </c>
      <c r="E2201" s="24">
        <v>0</v>
      </c>
      <c r="F2201" s="24">
        <v>0</v>
      </c>
      <c r="G2201" s="24">
        <v>0</v>
      </c>
      <c r="H2201" s="24">
        <v>9.73</v>
      </c>
    </row>
    <row r="2202" spans="1:8">
      <c r="A2202" t="str">
        <f t="shared" si="34"/>
        <v>CE2200</v>
      </c>
      <c r="B2202" t="s">
        <v>2352</v>
      </c>
      <c r="C2202" s="24">
        <v>0</v>
      </c>
      <c r="D2202" s="24">
        <v>0</v>
      </c>
      <c r="E2202" s="24">
        <v>0</v>
      </c>
      <c r="F2202" s="24">
        <v>0</v>
      </c>
      <c r="G2202" s="24">
        <v>0</v>
      </c>
      <c r="H2202" s="24">
        <v>9.73</v>
      </c>
    </row>
    <row r="2203" spans="1:8">
      <c r="A2203" t="str">
        <f t="shared" si="34"/>
        <v>CE2201</v>
      </c>
      <c r="B2203" t="s">
        <v>2353</v>
      </c>
      <c r="C2203" s="24">
        <v>0</v>
      </c>
      <c r="D2203" s="24">
        <v>0</v>
      </c>
      <c r="E2203" s="24">
        <v>0</v>
      </c>
      <c r="F2203" s="24">
        <v>0</v>
      </c>
      <c r="G2203" s="24">
        <v>0</v>
      </c>
      <c r="H2203" s="24">
        <v>14.01</v>
      </c>
    </row>
    <row r="2204" spans="1:8">
      <c r="A2204" t="str">
        <f t="shared" si="34"/>
        <v>CE2202</v>
      </c>
      <c r="B2204" t="s">
        <v>2354</v>
      </c>
      <c r="C2204" s="24">
        <v>0</v>
      </c>
      <c r="D2204" s="24">
        <v>0</v>
      </c>
      <c r="E2204" s="24">
        <v>0</v>
      </c>
      <c r="F2204" s="24">
        <v>0</v>
      </c>
      <c r="G2204" s="24">
        <v>0</v>
      </c>
      <c r="H2204" s="24">
        <v>21.18</v>
      </c>
    </row>
    <row r="2205" spans="1:8">
      <c r="A2205" t="str">
        <f t="shared" si="34"/>
        <v>CE2203</v>
      </c>
      <c r="B2205" t="s">
        <v>2355</v>
      </c>
      <c r="C2205" s="24">
        <v>0</v>
      </c>
      <c r="D2205" s="24">
        <v>0</v>
      </c>
      <c r="E2205" s="24">
        <v>0</v>
      </c>
      <c r="F2205" s="24">
        <v>0</v>
      </c>
      <c r="G2205" s="24">
        <v>0</v>
      </c>
      <c r="H2205" s="24">
        <v>11.68</v>
      </c>
    </row>
    <row r="2206" spans="1:8">
      <c r="A2206" t="str">
        <f t="shared" si="34"/>
        <v>CE2204</v>
      </c>
      <c r="B2206" t="s">
        <v>2356</v>
      </c>
      <c r="C2206" s="24">
        <v>0</v>
      </c>
      <c r="D2206" s="24">
        <v>0</v>
      </c>
      <c r="E2206" s="24">
        <v>0</v>
      </c>
      <c r="F2206" s="24">
        <v>0</v>
      </c>
      <c r="G2206" s="24">
        <v>0</v>
      </c>
      <c r="H2206" s="24">
        <v>16.809999999999999</v>
      </c>
    </row>
    <row r="2207" spans="1:8">
      <c r="A2207" t="str">
        <f t="shared" si="34"/>
        <v>CE2205</v>
      </c>
      <c r="B2207" t="s">
        <v>2357</v>
      </c>
      <c r="C2207" s="24">
        <v>0</v>
      </c>
      <c r="D2207" s="24">
        <v>0</v>
      </c>
      <c r="E2207" s="24">
        <v>0</v>
      </c>
      <c r="F2207" s="24">
        <v>0</v>
      </c>
      <c r="G2207" s="24">
        <v>0</v>
      </c>
      <c r="H2207" s="24">
        <v>25.42</v>
      </c>
    </row>
    <row r="2208" spans="1:8">
      <c r="A2208" t="str">
        <f t="shared" si="34"/>
        <v>CE2206</v>
      </c>
      <c r="B2208" t="s">
        <v>2358</v>
      </c>
      <c r="C2208" s="24">
        <v>0</v>
      </c>
      <c r="D2208" s="24">
        <v>0</v>
      </c>
      <c r="E2208" s="24">
        <v>0</v>
      </c>
      <c r="F2208" s="24">
        <v>0</v>
      </c>
      <c r="G2208" s="24">
        <v>0</v>
      </c>
      <c r="H2208" s="24">
        <v>22.04</v>
      </c>
    </row>
    <row r="2209" spans="1:8">
      <c r="A2209" t="str">
        <f t="shared" si="34"/>
        <v>CE2207</v>
      </c>
      <c r="B2209" t="s">
        <v>2359</v>
      </c>
      <c r="C2209" s="24">
        <v>0</v>
      </c>
      <c r="D2209" s="24">
        <v>0</v>
      </c>
      <c r="E2209" s="24">
        <v>0</v>
      </c>
      <c r="F2209" s="24">
        <v>0</v>
      </c>
      <c r="G2209" s="24">
        <v>0</v>
      </c>
      <c r="H2209" s="24">
        <v>19.739999999999998</v>
      </c>
    </row>
    <row r="2210" spans="1:8">
      <c r="A2210" t="str">
        <f t="shared" si="34"/>
        <v>CE2208</v>
      </c>
      <c r="B2210" t="s">
        <v>2360</v>
      </c>
      <c r="C2210" s="24">
        <v>0</v>
      </c>
      <c r="D2210" s="24">
        <v>0</v>
      </c>
      <c r="E2210" s="24">
        <v>0</v>
      </c>
      <c r="F2210" s="24">
        <v>0</v>
      </c>
      <c r="G2210" s="24">
        <v>0</v>
      </c>
      <c r="H2210" s="24">
        <v>27.09</v>
      </c>
    </row>
    <row r="2211" spans="1:8">
      <c r="A2211" t="str">
        <f t="shared" si="34"/>
        <v>CE2209</v>
      </c>
      <c r="B2211" t="s">
        <v>2361</v>
      </c>
      <c r="C2211" s="24">
        <v>0</v>
      </c>
      <c r="D2211" s="24">
        <v>0</v>
      </c>
      <c r="E2211" s="24">
        <v>0</v>
      </c>
      <c r="F2211" s="24">
        <v>0</v>
      </c>
      <c r="G2211" s="24">
        <v>0</v>
      </c>
      <c r="H2211" s="24">
        <v>20.05</v>
      </c>
    </row>
    <row r="2212" spans="1:8">
      <c r="A2212" t="str">
        <f t="shared" si="34"/>
        <v>CE2210</v>
      </c>
      <c r="B2212" t="s">
        <v>2362</v>
      </c>
      <c r="C2212" s="24">
        <v>0</v>
      </c>
      <c r="D2212" s="24">
        <v>0</v>
      </c>
      <c r="E2212" s="24">
        <v>0</v>
      </c>
      <c r="F2212" s="24">
        <v>0</v>
      </c>
      <c r="G2212" s="24">
        <v>0</v>
      </c>
      <c r="H2212" s="24">
        <v>20.55</v>
      </c>
    </row>
    <row r="2213" spans="1:8">
      <c r="A2213" t="str">
        <f t="shared" si="34"/>
        <v>CE2211</v>
      </c>
      <c r="B2213" t="s">
        <v>2363</v>
      </c>
      <c r="C2213" s="24">
        <v>0</v>
      </c>
      <c r="D2213" s="24">
        <v>0</v>
      </c>
      <c r="E2213" s="24">
        <v>0</v>
      </c>
      <c r="F2213" s="24">
        <v>0</v>
      </c>
      <c r="G2213" s="24">
        <v>0</v>
      </c>
      <c r="H2213" s="24">
        <v>42.14</v>
      </c>
    </row>
    <row r="2214" spans="1:8">
      <c r="A2214" t="str">
        <f t="shared" si="34"/>
        <v>CE2212</v>
      </c>
      <c r="B2214" t="s">
        <v>2364</v>
      </c>
      <c r="C2214" s="24">
        <v>0</v>
      </c>
      <c r="D2214" s="24">
        <v>0</v>
      </c>
      <c r="E2214" s="24">
        <v>0</v>
      </c>
      <c r="F2214" s="24">
        <v>0</v>
      </c>
      <c r="G2214" s="24">
        <v>0</v>
      </c>
      <c r="H2214" s="24">
        <v>60.93</v>
      </c>
    </row>
    <row r="2215" spans="1:8">
      <c r="A2215" t="str">
        <f t="shared" si="34"/>
        <v>CE2213</v>
      </c>
      <c r="B2215" t="s">
        <v>2365</v>
      </c>
      <c r="C2215" s="24">
        <v>0</v>
      </c>
      <c r="D2215" s="24">
        <v>0</v>
      </c>
      <c r="E2215" s="24">
        <v>0</v>
      </c>
      <c r="F2215" s="24">
        <v>0</v>
      </c>
      <c r="G2215" s="24">
        <v>0</v>
      </c>
      <c r="H2215" s="24">
        <v>1.58</v>
      </c>
    </row>
    <row r="2216" spans="1:8">
      <c r="A2216" t="str">
        <f t="shared" si="34"/>
        <v>CE2214</v>
      </c>
      <c r="B2216" t="s">
        <v>2366</v>
      </c>
      <c r="C2216" s="24">
        <v>0</v>
      </c>
      <c r="D2216" s="24">
        <v>0</v>
      </c>
      <c r="E2216" s="24">
        <v>0</v>
      </c>
      <c r="F2216" s="24">
        <v>0</v>
      </c>
      <c r="G2216" s="24">
        <v>0</v>
      </c>
      <c r="H2216" s="24">
        <v>2.98</v>
      </c>
    </row>
    <row r="2217" spans="1:8">
      <c r="A2217" t="str">
        <f t="shared" si="34"/>
        <v>CE2215</v>
      </c>
      <c r="B2217" t="s">
        <v>2367</v>
      </c>
      <c r="C2217" s="24">
        <v>0</v>
      </c>
      <c r="D2217" s="24">
        <v>0</v>
      </c>
      <c r="E2217" s="24">
        <v>0</v>
      </c>
      <c r="F2217" s="24">
        <v>0</v>
      </c>
      <c r="G2217" s="24">
        <v>0</v>
      </c>
      <c r="H2217" s="24">
        <v>4.2</v>
      </c>
    </row>
    <row r="2218" spans="1:8">
      <c r="A2218" t="str">
        <f t="shared" si="34"/>
        <v>CE2216</v>
      </c>
      <c r="B2218" t="s">
        <v>2368</v>
      </c>
      <c r="C2218" s="24">
        <v>0</v>
      </c>
      <c r="D2218" s="24">
        <v>0</v>
      </c>
      <c r="E2218" s="24">
        <v>0</v>
      </c>
      <c r="F2218" s="24">
        <v>0</v>
      </c>
      <c r="G2218" s="24">
        <v>0</v>
      </c>
      <c r="H2218" s="24">
        <v>5.64</v>
      </c>
    </row>
    <row r="2219" spans="1:8">
      <c r="A2219" t="str">
        <f t="shared" si="34"/>
        <v>CE2217</v>
      </c>
      <c r="B2219" t="s">
        <v>2369</v>
      </c>
      <c r="C2219" s="24">
        <v>0</v>
      </c>
      <c r="D2219" s="24">
        <v>0</v>
      </c>
      <c r="E2219" s="24">
        <v>0</v>
      </c>
      <c r="F2219" s="24">
        <v>0</v>
      </c>
      <c r="G2219" s="24">
        <v>0</v>
      </c>
      <c r="H2219" s="24">
        <v>25.95</v>
      </c>
    </row>
    <row r="2220" spans="1:8">
      <c r="A2220" t="str">
        <f t="shared" si="34"/>
        <v>CE2218</v>
      </c>
      <c r="B2220" t="s">
        <v>2370</v>
      </c>
      <c r="C2220" s="24">
        <v>0</v>
      </c>
      <c r="D2220" s="24">
        <v>0</v>
      </c>
      <c r="E2220" s="24">
        <v>0</v>
      </c>
      <c r="F2220" s="24">
        <v>0</v>
      </c>
      <c r="G2220" s="24">
        <v>0</v>
      </c>
      <c r="H2220" s="24">
        <v>43.35</v>
      </c>
    </row>
    <row r="2221" spans="1:8">
      <c r="A2221" t="str">
        <f t="shared" si="34"/>
        <v>CE2219</v>
      </c>
      <c r="B2221" t="s">
        <v>2371</v>
      </c>
      <c r="C2221" s="24">
        <v>0</v>
      </c>
      <c r="D2221" s="24">
        <v>0</v>
      </c>
      <c r="E2221" s="24">
        <v>0</v>
      </c>
      <c r="F2221" s="24">
        <v>0</v>
      </c>
      <c r="G2221" s="24">
        <v>0</v>
      </c>
      <c r="H2221" s="24">
        <v>21.69</v>
      </c>
    </row>
    <row r="2222" spans="1:8">
      <c r="A2222" t="str">
        <f t="shared" si="34"/>
        <v>CE2220</v>
      </c>
      <c r="B2222" t="s">
        <v>2372</v>
      </c>
      <c r="C2222" s="24">
        <v>0</v>
      </c>
      <c r="D2222" s="24">
        <v>0</v>
      </c>
      <c r="E2222" s="24">
        <v>0</v>
      </c>
      <c r="F2222" s="24">
        <v>0</v>
      </c>
      <c r="G2222" s="24">
        <v>0</v>
      </c>
      <c r="H2222" s="24">
        <v>39.380000000000003</v>
      </c>
    </row>
    <row r="2223" spans="1:8">
      <c r="A2223" t="str">
        <f t="shared" si="34"/>
        <v>CE2221</v>
      </c>
      <c r="B2223" t="s">
        <v>2373</v>
      </c>
      <c r="C2223" s="24">
        <v>0</v>
      </c>
      <c r="D2223" s="24">
        <v>0</v>
      </c>
      <c r="E2223" s="24">
        <v>0</v>
      </c>
      <c r="F2223" s="24">
        <v>0</v>
      </c>
      <c r="G2223" s="24">
        <v>0</v>
      </c>
      <c r="H2223" s="24">
        <v>21.03</v>
      </c>
    </row>
    <row r="2224" spans="1:8">
      <c r="A2224" t="str">
        <f t="shared" si="34"/>
        <v>CE2222</v>
      </c>
      <c r="B2224" t="s">
        <v>2374</v>
      </c>
      <c r="C2224" s="24">
        <v>0</v>
      </c>
      <c r="D2224" s="24">
        <v>0</v>
      </c>
      <c r="E2224" s="24">
        <v>0</v>
      </c>
      <c r="F2224" s="24">
        <v>0</v>
      </c>
      <c r="G2224" s="24">
        <v>0</v>
      </c>
      <c r="H2224" s="24">
        <v>77.430000000000007</v>
      </c>
    </row>
    <row r="2225" spans="1:8">
      <c r="A2225" t="str">
        <f t="shared" si="34"/>
        <v>CE2223</v>
      </c>
      <c r="B2225" t="s">
        <v>2375</v>
      </c>
      <c r="C2225" s="24">
        <v>0</v>
      </c>
      <c r="D2225" s="24">
        <v>0</v>
      </c>
      <c r="E2225" s="24">
        <v>0</v>
      </c>
      <c r="F2225" s="24">
        <v>0</v>
      </c>
      <c r="G2225" s="24">
        <v>0</v>
      </c>
      <c r="H2225" s="24">
        <v>10.34</v>
      </c>
    </row>
    <row r="2226" spans="1:8">
      <c r="A2226" t="str">
        <f t="shared" si="34"/>
        <v>CE2224</v>
      </c>
      <c r="B2226" t="s">
        <v>2376</v>
      </c>
      <c r="C2226" s="24">
        <v>0</v>
      </c>
      <c r="D2226" s="24">
        <v>0</v>
      </c>
      <c r="E2226" s="24">
        <v>0</v>
      </c>
      <c r="F2226" s="24">
        <v>0</v>
      </c>
      <c r="G2226" s="24">
        <v>0</v>
      </c>
      <c r="H2226" s="24">
        <v>39.380000000000003</v>
      </c>
    </row>
    <row r="2227" spans="1:8">
      <c r="A2227" t="str">
        <f t="shared" si="34"/>
        <v>CE2225</v>
      </c>
      <c r="B2227" t="s">
        <v>2377</v>
      </c>
      <c r="C2227" s="24">
        <v>0</v>
      </c>
      <c r="D2227" s="24">
        <v>0</v>
      </c>
      <c r="E2227" s="24">
        <v>0</v>
      </c>
      <c r="F2227" s="24">
        <v>0</v>
      </c>
      <c r="G2227" s="24">
        <v>0</v>
      </c>
      <c r="H2227" s="24">
        <v>26.03</v>
      </c>
    </row>
    <row r="2228" spans="1:8">
      <c r="A2228" t="str">
        <f t="shared" si="34"/>
        <v>CE2226</v>
      </c>
      <c r="B2228" t="s">
        <v>2378</v>
      </c>
      <c r="C2228" s="24">
        <v>0</v>
      </c>
      <c r="D2228" s="24">
        <v>0</v>
      </c>
      <c r="E2228" s="24">
        <v>0</v>
      </c>
      <c r="F2228" s="24">
        <v>0</v>
      </c>
      <c r="G2228" s="24">
        <v>0</v>
      </c>
      <c r="H2228" s="24">
        <v>47.26</v>
      </c>
    </row>
    <row r="2229" spans="1:8">
      <c r="A2229" t="str">
        <f t="shared" si="34"/>
        <v>CE2227</v>
      </c>
      <c r="B2229" t="s">
        <v>2379</v>
      </c>
      <c r="C2229" s="24">
        <v>0</v>
      </c>
      <c r="D2229" s="24">
        <v>0</v>
      </c>
      <c r="E2229" s="24">
        <v>0</v>
      </c>
      <c r="F2229" s="24">
        <v>0</v>
      </c>
      <c r="G2229" s="24">
        <v>0</v>
      </c>
      <c r="H2229" s="24">
        <v>23.69</v>
      </c>
    </row>
    <row r="2230" spans="1:8">
      <c r="A2230" t="str">
        <f t="shared" si="34"/>
        <v>CE2228</v>
      </c>
      <c r="B2230" t="s">
        <v>2380</v>
      </c>
      <c r="C2230" s="24">
        <v>0</v>
      </c>
      <c r="D2230" s="24">
        <v>0</v>
      </c>
      <c r="E2230" s="24">
        <v>0</v>
      </c>
      <c r="F2230" s="24">
        <v>0</v>
      </c>
      <c r="G2230" s="24">
        <v>0</v>
      </c>
      <c r="H2230" s="24">
        <v>25.24</v>
      </c>
    </row>
    <row r="2231" spans="1:8">
      <c r="A2231" t="str">
        <f t="shared" si="34"/>
        <v>CE2229</v>
      </c>
      <c r="B2231" t="s">
        <v>2381</v>
      </c>
      <c r="C2231" s="24">
        <v>0</v>
      </c>
      <c r="D2231" s="24">
        <v>0</v>
      </c>
      <c r="E2231" s="24">
        <v>0</v>
      </c>
      <c r="F2231" s="24">
        <v>0</v>
      </c>
      <c r="G2231" s="24">
        <v>0</v>
      </c>
      <c r="H2231" s="24">
        <v>133.19999999999999</v>
      </c>
    </row>
    <row r="2232" spans="1:8">
      <c r="A2232" t="str">
        <f t="shared" si="34"/>
        <v>CE2230</v>
      </c>
      <c r="B2232" t="s">
        <v>2382</v>
      </c>
      <c r="C2232" s="24">
        <v>0</v>
      </c>
      <c r="D2232" s="24">
        <v>0</v>
      </c>
      <c r="E2232" s="24">
        <v>0</v>
      </c>
      <c r="F2232" s="24">
        <v>0</v>
      </c>
      <c r="G2232" s="24">
        <v>0</v>
      </c>
      <c r="H2232" s="24">
        <v>68.16</v>
      </c>
    </row>
    <row r="2233" spans="1:8">
      <c r="A2233" t="str">
        <f t="shared" si="34"/>
        <v>CE2231</v>
      </c>
      <c r="B2233" t="s">
        <v>2383</v>
      </c>
      <c r="C2233" s="24">
        <v>0</v>
      </c>
      <c r="D2233" s="24">
        <v>0</v>
      </c>
      <c r="E2233" s="24">
        <v>0</v>
      </c>
      <c r="F2233" s="24">
        <v>0</v>
      </c>
      <c r="G2233" s="24">
        <v>0</v>
      </c>
      <c r="H2233" s="24">
        <v>15.72</v>
      </c>
    </row>
    <row r="2234" spans="1:8">
      <c r="A2234" t="str">
        <f t="shared" si="34"/>
        <v>CE2232</v>
      </c>
      <c r="B2234" t="s">
        <v>2384</v>
      </c>
      <c r="C2234" s="24">
        <v>0</v>
      </c>
      <c r="D2234" s="24">
        <v>0</v>
      </c>
      <c r="E2234" s="24">
        <v>0</v>
      </c>
      <c r="F2234" s="24">
        <v>0</v>
      </c>
      <c r="G2234" s="24">
        <v>0</v>
      </c>
      <c r="H2234" s="24">
        <v>20.59</v>
      </c>
    </row>
    <row r="2235" spans="1:8">
      <c r="A2235" t="str">
        <f t="shared" si="34"/>
        <v>CE2233</v>
      </c>
      <c r="B2235" t="s">
        <v>2385</v>
      </c>
      <c r="C2235" s="24">
        <v>0</v>
      </c>
      <c r="D2235" s="24">
        <v>0</v>
      </c>
      <c r="E2235" s="24">
        <v>0</v>
      </c>
      <c r="F2235" s="24">
        <v>0</v>
      </c>
      <c r="G2235" s="24">
        <v>0</v>
      </c>
      <c r="H2235" s="24">
        <v>24.22</v>
      </c>
    </row>
    <row r="2236" spans="1:8">
      <c r="A2236" t="str">
        <f t="shared" si="34"/>
        <v>CE2234</v>
      </c>
      <c r="B2236" t="s">
        <v>2386</v>
      </c>
      <c r="C2236" s="24">
        <v>0</v>
      </c>
      <c r="D2236" s="24">
        <v>0</v>
      </c>
      <c r="E2236" s="24">
        <v>0</v>
      </c>
      <c r="F2236" s="24">
        <v>0</v>
      </c>
      <c r="G2236" s="24">
        <v>0</v>
      </c>
      <c r="H2236" s="24">
        <v>34.950000000000003</v>
      </c>
    </row>
    <row r="2237" spans="1:8">
      <c r="A2237" t="str">
        <f t="shared" si="34"/>
        <v>CE2235</v>
      </c>
      <c r="B2237" t="s">
        <v>2387</v>
      </c>
      <c r="C2237" s="24">
        <v>0</v>
      </c>
      <c r="D2237" s="24">
        <v>0</v>
      </c>
      <c r="E2237" s="24">
        <v>0</v>
      </c>
      <c r="F2237" s="24">
        <v>0</v>
      </c>
      <c r="G2237" s="24">
        <v>0</v>
      </c>
      <c r="H2237" s="24">
        <v>11.62</v>
      </c>
    </row>
    <row r="2238" spans="1:8">
      <c r="A2238" t="str">
        <f t="shared" si="34"/>
        <v>CE2236</v>
      </c>
      <c r="B2238" t="s">
        <v>2388</v>
      </c>
      <c r="C2238" s="24">
        <v>0</v>
      </c>
      <c r="D2238" s="24">
        <v>0</v>
      </c>
      <c r="E2238" s="24">
        <v>0</v>
      </c>
      <c r="F2238" s="24">
        <v>0</v>
      </c>
      <c r="G2238" s="24">
        <v>0</v>
      </c>
      <c r="H2238" s="24">
        <v>15.72</v>
      </c>
    </row>
    <row r="2239" spans="1:8">
      <c r="A2239" t="str">
        <f t="shared" si="34"/>
        <v>CE2237</v>
      </c>
      <c r="B2239" t="s">
        <v>2389</v>
      </c>
      <c r="C2239" s="24">
        <v>0</v>
      </c>
      <c r="D2239" s="24">
        <v>0</v>
      </c>
      <c r="E2239" s="24">
        <v>0</v>
      </c>
      <c r="F2239" s="24">
        <v>0</v>
      </c>
      <c r="G2239" s="24">
        <v>0</v>
      </c>
      <c r="H2239" s="24">
        <v>11.62</v>
      </c>
    </row>
    <row r="2240" spans="1:8">
      <c r="A2240" t="str">
        <f t="shared" si="34"/>
        <v>CE2238</v>
      </c>
      <c r="B2240" t="s">
        <v>2390</v>
      </c>
      <c r="C2240" s="24">
        <v>0</v>
      </c>
      <c r="D2240" s="24">
        <v>0</v>
      </c>
      <c r="E2240" s="24">
        <v>0</v>
      </c>
      <c r="F2240" s="24">
        <v>0</v>
      </c>
      <c r="G2240" s="24">
        <v>0</v>
      </c>
      <c r="H2240" s="24">
        <v>15.72</v>
      </c>
    </row>
    <row r="2241" spans="1:8">
      <c r="A2241" t="str">
        <f t="shared" si="34"/>
        <v>CE2239</v>
      </c>
      <c r="B2241" t="s">
        <v>2391</v>
      </c>
      <c r="C2241" s="24">
        <v>0</v>
      </c>
      <c r="D2241" s="24">
        <v>0</v>
      </c>
      <c r="E2241" s="24">
        <v>0</v>
      </c>
      <c r="F2241" s="24">
        <v>0</v>
      </c>
      <c r="G2241" s="24">
        <v>0</v>
      </c>
      <c r="H2241" s="24">
        <v>41.19</v>
      </c>
    </row>
    <row r="2242" spans="1:8">
      <c r="A2242" t="str">
        <f t="shared" ref="A2242:A2305" si="35">"CE"&amp;TEXT(ROW(B2242)-2,"0000")</f>
        <v>CE2240</v>
      </c>
      <c r="B2242" t="s">
        <v>2392</v>
      </c>
      <c r="C2242" s="24">
        <v>0</v>
      </c>
      <c r="D2242" s="24">
        <v>0</v>
      </c>
      <c r="E2242" s="24">
        <v>0</v>
      </c>
      <c r="F2242" s="24">
        <v>0</v>
      </c>
      <c r="G2242" s="24">
        <v>0</v>
      </c>
      <c r="H2242" s="24">
        <v>64.599999999999994</v>
      </c>
    </row>
    <row r="2243" spans="1:8">
      <c r="A2243" t="str">
        <f t="shared" si="35"/>
        <v>CE2241</v>
      </c>
      <c r="B2243" t="s">
        <v>2393</v>
      </c>
      <c r="C2243" s="24">
        <v>0</v>
      </c>
      <c r="D2243" s="24">
        <v>0</v>
      </c>
      <c r="E2243" s="24">
        <v>0</v>
      </c>
      <c r="F2243" s="24">
        <v>0</v>
      </c>
      <c r="G2243" s="24">
        <v>0</v>
      </c>
      <c r="H2243" s="24">
        <v>11.36</v>
      </c>
    </row>
    <row r="2244" spans="1:8">
      <c r="A2244" t="str">
        <f t="shared" si="35"/>
        <v>CE2242</v>
      </c>
      <c r="B2244" t="s">
        <v>2394</v>
      </c>
      <c r="C2244" s="24">
        <v>0</v>
      </c>
      <c r="D2244" s="24">
        <v>0</v>
      </c>
      <c r="E2244" s="24">
        <v>0</v>
      </c>
      <c r="F2244" s="24">
        <v>0</v>
      </c>
      <c r="G2244" s="24">
        <v>0</v>
      </c>
      <c r="H2244" s="24">
        <v>11.99</v>
      </c>
    </row>
    <row r="2245" spans="1:8">
      <c r="A2245" t="str">
        <f t="shared" si="35"/>
        <v>CE2243</v>
      </c>
      <c r="B2245" t="s">
        <v>2395</v>
      </c>
      <c r="C2245" s="24">
        <v>0</v>
      </c>
      <c r="D2245" s="24">
        <v>0</v>
      </c>
      <c r="E2245" s="24">
        <v>0</v>
      </c>
      <c r="F2245" s="24">
        <v>0</v>
      </c>
      <c r="G2245" s="24">
        <v>0</v>
      </c>
      <c r="H2245" s="24">
        <v>14.51</v>
      </c>
    </row>
    <row r="2246" spans="1:8">
      <c r="A2246" t="str">
        <f t="shared" si="35"/>
        <v>CE2244</v>
      </c>
      <c r="B2246" t="s">
        <v>2396</v>
      </c>
      <c r="C2246" s="24">
        <v>0</v>
      </c>
      <c r="D2246" s="24">
        <v>0</v>
      </c>
      <c r="E2246" s="24">
        <v>0</v>
      </c>
      <c r="F2246" s="24">
        <v>0</v>
      </c>
      <c r="G2246" s="24">
        <v>0</v>
      </c>
      <c r="H2246" s="24">
        <v>23.13</v>
      </c>
    </row>
    <row r="2247" spans="1:8">
      <c r="A2247" t="str">
        <f t="shared" si="35"/>
        <v>CE2245</v>
      </c>
      <c r="B2247" t="s">
        <v>2397</v>
      </c>
      <c r="C2247" s="24">
        <v>0</v>
      </c>
      <c r="D2247" s="24">
        <v>0</v>
      </c>
      <c r="E2247" s="24">
        <v>0</v>
      </c>
      <c r="F2247" s="24">
        <v>0</v>
      </c>
      <c r="G2247" s="24">
        <v>0</v>
      </c>
      <c r="H2247" s="24">
        <v>30.6</v>
      </c>
    </row>
    <row r="2248" spans="1:8">
      <c r="A2248" t="str">
        <f t="shared" si="35"/>
        <v>CE2246</v>
      </c>
      <c r="B2248" t="s">
        <v>2398</v>
      </c>
      <c r="C2248" s="24">
        <v>0</v>
      </c>
      <c r="D2248" s="24">
        <v>0</v>
      </c>
      <c r="E2248" s="24">
        <v>0</v>
      </c>
      <c r="F2248" s="24">
        <v>0</v>
      </c>
      <c r="G2248" s="24">
        <v>0</v>
      </c>
      <c r="H2248" s="24">
        <v>9.4499999999999993</v>
      </c>
    </row>
    <row r="2249" spans="1:8">
      <c r="A2249" t="str">
        <f t="shared" si="35"/>
        <v>CE2247</v>
      </c>
      <c r="B2249" t="s">
        <v>2399</v>
      </c>
      <c r="C2249" s="24">
        <v>0</v>
      </c>
      <c r="D2249" s="24">
        <v>0</v>
      </c>
      <c r="E2249" s="24">
        <v>0</v>
      </c>
      <c r="F2249" s="24">
        <v>0</v>
      </c>
      <c r="G2249" s="24">
        <v>0</v>
      </c>
      <c r="H2249" s="24">
        <v>11.37</v>
      </c>
    </row>
    <row r="2250" spans="1:8">
      <c r="A2250" t="str">
        <f t="shared" si="35"/>
        <v>CE2248</v>
      </c>
      <c r="B2250" t="s">
        <v>2400</v>
      </c>
      <c r="C2250" s="24">
        <v>0</v>
      </c>
      <c r="D2250" s="24">
        <v>0</v>
      </c>
      <c r="E2250" s="24">
        <v>0</v>
      </c>
      <c r="F2250" s="24">
        <v>0</v>
      </c>
      <c r="G2250" s="24">
        <v>0</v>
      </c>
      <c r="H2250" s="24">
        <v>24.54</v>
      </c>
    </row>
    <row r="2251" spans="1:8">
      <c r="A2251" t="str">
        <f t="shared" si="35"/>
        <v>CE2249</v>
      </c>
      <c r="B2251" t="s">
        <v>2401</v>
      </c>
      <c r="C2251" s="24">
        <v>0</v>
      </c>
      <c r="D2251" s="24">
        <v>0</v>
      </c>
      <c r="E2251" s="24">
        <v>0</v>
      </c>
      <c r="F2251" s="24">
        <v>0</v>
      </c>
      <c r="G2251" s="24">
        <v>0</v>
      </c>
      <c r="H2251" s="24">
        <v>8.98</v>
      </c>
    </row>
    <row r="2252" spans="1:8">
      <c r="A2252" t="str">
        <f t="shared" si="35"/>
        <v>CE2250</v>
      </c>
      <c r="B2252" t="s">
        <v>2402</v>
      </c>
      <c r="C2252" s="24">
        <v>0</v>
      </c>
      <c r="D2252" s="24">
        <v>0</v>
      </c>
      <c r="E2252" s="24">
        <v>0</v>
      </c>
      <c r="F2252" s="24">
        <v>0</v>
      </c>
      <c r="G2252" s="24">
        <v>0</v>
      </c>
      <c r="H2252" s="24">
        <v>18.28</v>
      </c>
    </row>
    <row r="2253" spans="1:8">
      <c r="A2253" t="str">
        <f t="shared" si="35"/>
        <v>CE2251</v>
      </c>
      <c r="B2253" t="s">
        <v>2403</v>
      </c>
      <c r="C2253" s="24">
        <v>0</v>
      </c>
      <c r="D2253" s="24">
        <v>0</v>
      </c>
      <c r="E2253" s="24">
        <v>0</v>
      </c>
      <c r="F2253" s="24">
        <v>0</v>
      </c>
      <c r="G2253" s="24">
        <v>0</v>
      </c>
      <c r="H2253" s="24">
        <v>10.31</v>
      </c>
    </row>
    <row r="2254" spans="1:8">
      <c r="A2254" t="str">
        <f t="shared" si="35"/>
        <v>CE2252</v>
      </c>
      <c r="B2254" t="s">
        <v>2404</v>
      </c>
      <c r="C2254" s="24">
        <v>0</v>
      </c>
      <c r="D2254" s="24">
        <v>0</v>
      </c>
      <c r="E2254" s="24">
        <v>0</v>
      </c>
      <c r="F2254" s="24">
        <v>0</v>
      </c>
      <c r="G2254" s="24">
        <v>0</v>
      </c>
      <c r="H2254" s="24">
        <v>13.94</v>
      </c>
    </row>
    <row r="2255" spans="1:8">
      <c r="A2255" t="str">
        <f t="shared" si="35"/>
        <v>CE2253</v>
      </c>
      <c r="B2255" t="s">
        <v>2405</v>
      </c>
      <c r="C2255" s="24">
        <v>0</v>
      </c>
      <c r="D2255" s="24">
        <v>0</v>
      </c>
      <c r="E2255" s="24">
        <v>0</v>
      </c>
      <c r="F2255" s="24">
        <v>0</v>
      </c>
      <c r="G2255" s="24">
        <v>0</v>
      </c>
      <c r="H2255" s="24">
        <v>18.86</v>
      </c>
    </row>
    <row r="2256" spans="1:8">
      <c r="A2256" t="str">
        <f t="shared" si="35"/>
        <v>CE2254</v>
      </c>
      <c r="B2256" t="s">
        <v>2406</v>
      </c>
      <c r="C2256" s="24">
        <v>0</v>
      </c>
      <c r="D2256" s="24">
        <v>0</v>
      </c>
      <c r="E2256" s="24">
        <v>0</v>
      </c>
      <c r="F2256" s="24">
        <v>0</v>
      </c>
      <c r="G2256" s="24">
        <v>0</v>
      </c>
      <c r="H2256" s="24">
        <v>18.86</v>
      </c>
    </row>
    <row r="2257" spans="1:8">
      <c r="A2257" t="str">
        <f t="shared" si="35"/>
        <v>CE2255</v>
      </c>
      <c r="B2257" t="s">
        <v>2407</v>
      </c>
      <c r="C2257" s="24">
        <v>0</v>
      </c>
      <c r="D2257" s="24">
        <v>0</v>
      </c>
      <c r="E2257" s="24">
        <v>0</v>
      </c>
      <c r="F2257" s="24">
        <v>0</v>
      </c>
      <c r="G2257" s="24">
        <v>0</v>
      </c>
      <c r="H2257" s="24">
        <v>24.7</v>
      </c>
    </row>
    <row r="2258" spans="1:8">
      <c r="A2258" t="str">
        <f t="shared" si="35"/>
        <v>CE2256</v>
      </c>
      <c r="B2258" t="s">
        <v>2408</v>
      </c>
      <c r="C2258" s="24">
        <v>0</v>
      </c>
      <c r="D2258" s="24">
        <v>0</v>
      </c>
      <c r="E2258" s="24">
        <v>0</v>
      </c>
      <c r="F2258" s="24">
        <v>0</v>
      </c>
      <c r="G2258" s="24">
        <v>0</v>
      </c>
      <c r="H2258" s="24">
        <v>41.94</v>
      </c>
    </row>
    <row r="2259" spans="1:8">
      <c r="A2259" t="str">
        <f t="shared" si="35"/>
        <v>CE2257</v>
      </c>
      <c r="B2259" t="s">
        <v>2409</v>
      </c>
      <c r="C2259" s="24">
        <v>0</v>
      </c>
      <c r="D2259" s="24">
        <v>0</v>
      </c>
      <c r="E2259" s="24">
        <v>0</v>
      </c>
      <c r="F2259" s="24">
        <v>0</v>
      </c>
      <c r="G2259" s="24">
        <v>0</v>
      </c>
      <c r="H2259" s="24">
        <v>13.94</v>
      </c>
    </row>
    <row r="2260" spans="1:8">
      <c r="A2260" t="str">
        <f t="shared" si="35"/>
        <v>CE2258</v>
      </c>
      <c r="B2260" t="s">
        <v>2410</v>
      </c>
      <c r="C2260" s="24">
        <v>0</v>
      </c>
      <c r="D2260" s="24">
        <v>0</v>
      </c>
      <c r="E2260" s="24">
        <v>0</v>
      </c>
      <c r="F2260" s="24">
        <v>0</v>
      </c>
      <c r="G2260" s="24">
        <v>0</v>
      </c>
      <c r="H2260" s="24">
        <v>18.86</v>
      </c>
    </row>
    <row r="2261" spans="1:8">
      <c r="A2261" t="str">
        <f t="shared" si="35"/>
        <v>CE2259</v>
      </c>
      <c r="B2261" t="s">
        <v>2411</v>
      </c>
      <c r="C2261" s="24">
        <v>0</v>
      </c>
      <c r="D2261" s="24">
        <v>0</v>
      </c>
      <c r="E2261" s="24">
        <v>0</v>
      </c>
      <c r="F2261" s="24">
        <v>0</v>
      </c>
      <c r="G2261" s="24">
        <v>0</v>
      </c>
      <c r="H2261" s="24">
        <v>29.06</v>
      </c>
    </row>
    <row r="2262" spans="1:8">
      <c r="A2262" t="str">
        <f t="shared" si="35"/>
        <v>CE2260</v>
      </c>
      <c r="B2262" t="s">
        <v>2412</v>
      </c>
      <c r="C2262" s="24">
        <v>0</v>
      </c>
      <c r="D2262" s="24">
        <v>0</v>
      </c>
      <c r="E2262" s="24">
        <v>0</v>
      </c>
      <c r="F2262" s="24">
        <v>0</v>
      </c>
      <c r="G2262" s="24">
        <v>0</v>
      </c>
      <c r="H2262" s="24">
        <v>28.12</v>
      </c>
    </row>
    <row r="2263" spans="1:8">
      <c r="A2263" t="str">
        <f t="shared" si="35"/>
        <v>CE2261</v>
      </c>
      <c r="B2263" t="s">
        <v>2413</v>
      </c>
      <c r="C2263" s="24">
        <v>0</v>
      </c>
      <c r="D2263" s="24">
        <v>0</v>
      </c>
      <c r="E2263" s="24">
        <v>0</v>
      </c>
      <c r="F2263" s="24">
        <v>0</v>
      </c>
      <c r="G2263" s="24">
        <v>0</v>
      </c>
      <c r="H2263" s="24">
        <v>34.54</v>
      </c>
    </row>
    <row r="2264" spans="1:8">
      <c r="A2264" t="str">
        <f t="shared" si="35"/>
        <v>CE2262</v>
      </c>
      <c r="B2264" t="s">
        <v>2414</v>
      </c>
      <c r="C2264" s="24">
        <v>0</v>
      </c>
      <c r="D2264" s="24">
        <v>0</v>
      </c>
      <c r="E2264" s="24">
        <v>0</v>
      </c>
      <c r="F2264" s="24">
        <v>0</v>
      </c>
      <c r="G2264" s="24">
        <v>0</v>
      </c>
      <c r="H2264" s="24">
        <v>4.1900000000000004</v>
      </c>
    </row>
    <row r="2265" spans="1:8">
      <c r="A2265" t="str">
        <f t="shared" si="35"/>
        <v>CE2263</v>
      </c>
      <c r="B2265" t="s">
        <v>2415</v>
      </c>
      <c r="C2265" s="24">
        <v>0</v>
      </c>
      <c r="D2265" s="24">
        <v>0</v>
      </c>
      <c r="E2265" s="24">
        <v>0</v>
      </c>
      <c r="F2265" s="24">
        <v>0</v>
      </c>
      <c r="G2265" s="24">
        <v>0</v>
      </c>
      <c r="H2265" s="24">
        <v>11.76</v>
      </c>
    </row>
    <row r="2266" spans="1:8">
      <c r="A2266" t="str">
        <f t="shared" si="35"/>
        <v>CE2264</v>
      </c>
      <c r="B2266" t="s">
        <v>2416</v>
      </c>
      <c r="C2266" s="24">
        <v>0</v>
      </c>
      <c r="D2266" s="24">
        <v>0</v>
      </c>
      <c r="E2266" s="24">
        <v>0</v>
      </c>
      <c r="F2266" s="24">
        <v>0</v>
      </c>
      <c r="G2266" s="24">
        <v>0</v>
      </c>
      <c r="H2266" s="24">
        <v>19.71</v>
      </c>
    </row>
    <row r="2267" spans="1:8">
      <c r="A2267" t="str">
        <f t="shared" si="35"/>
        <v>CE2265</v>
      </c>
      <c r="B2267" t="s">
        <v>2417</v>
      </c>
      <c r="C2267" s="24">
        <v>0</v>
      </c>
      <c r="D2267" s="24">
        <v>0</v>
      </c>
      <c r="E2267" s="24">
        <v>0</v>
      </c>
      <c r="F2267" s="24">
        <v>0</v>
      </c>
      <c r="G2267" s="24">
        <v>0</v>
      </c>
      <c r="H2267" s="24">
        <v>20.6</v>
      </c>
    </row>
    <row r="2268" spans="1:8">
      <c r="A2268" t="str">
        <f t="shared" si="35"/>
        <v>CE2266</v>
      </c>
      <c r="B2268" t="s">
        <v>2418</v>
      </c>
      <c r="C2268" s="24">
        <v>0</v>
      </c>
      <c r="D2268" s="24">
        <v>0</v>
      </c>
      <c r="E2268" s="24">
        <v>0</v>
      </c>
      <c r="F2268" s="24">
        <v>0</v>
      </c>
      <c r="G2268" s="24">
        <v>0</v>
      </c>
      <c r="H2268" s="24">
        <v>6.7</v>
      </c>
    </row>
    <row r="2269" spans="1:8">
      <c r="A2269" t="str">
        <f t="shared" si="35"/>
        <v>CE2267</v>
      </c>
      <c r="B2269" t="s">
        <v>2419</v>
      </c>
      <c r="C2269" s="24">
        <v>0</v>
      </c>
      <c r="D2269" s="24">
        <v>0</v>
      </c>
      <c r="E2269" s="24">
        <v>0</v>
      </c>
      <c r="F2269" s="24">
        <v>0</v>
      </c>
      <c r="G2269" s="24">
        <v>0</v>
      </c>
      <c r="H2269" s="24">
        <v>7.46</v>
      </c>
    </row>
    <row r="2270" spans="1:8">
      <c r="A2270" t="str">
        <f t="shared" si="35"/>
        <v>CE2268</v>
      </c>
      <c r="B2270" t="s">
        <v>2420</v>
      </c>
      <c r="C2270" s="24">
        <v>0</v>
      </c>
      <c r="D2270" s="24">
        <v>0</v>
      </c>
      <c r="E2270" s="24">
        <v>0</v>
      </c>
      <c r="F2270" s="24">
        <v>0</v>
      </c>
      <c r="G2270" s="24">
        <v>0</v>
      </c>
      <c r="H2270" s="24">
        <v>14.42</v>
      </c>
    </row>
    <row r="2271" spans="1:8">
      <c r="A2271" t="str">
        <f t="shared" si="35"/>
        <v>CE2269</v>
      </c>
      <c r="B2271" t="s">
        <v>2421</v>
      </c>
      <c r="C2271" s="24">
        <v>0</v>
      </c>
      <c r="D2271" s="24">
        <v>0</v>
      </c>
      <c r="E2271" s="24">
        <v>0</v>
      </c>
      <c r="F2271" s="24">
        <v>0</v>
      </c>
      <c r="G2271" s="24">
        <v>0</v>
      </c>
      <c r="H2271" s="24">
        <v>14.65</v>
      </c>
    </row>
    <row r="2272" spans="1:8">
      <c r="A2272" t="str">
        <f t="shared" si="35"/>
        <v>CE2270</v>
      </c>
      <c r="B2272" t="s">
        <v>2422</v>
      </c>
      <c r="C2272" s="24">
        <v>0</v>
      </c>
      <c r="D2272" s="24">
        <v>0</v>
      </c>
      <c r="E2272" s="24">
        <v>0</v>
      </c>
      <c r="F2272" s="24">
        <v>0</v>
      </c>
      <c r="G2272" s="24">
        <v>0</v>
      </c>
      <c r="H2272" s="24">
        <v>16.34</v>
      </c>
    </row>
    <row r="2273" spans="1:8">
      <c r="A2273" t="str">
        <f t="shared" si="35"/>
        <v>CE2271</v>
      </c>
      <c r="B2273" t="s">
        <v>2423</v>
      </c>
      <c r="C2273" s="24">
        <v>0</v>
      </c>
      <c r="D2273" s="24">
        <v>0</v>
      </c>
      <c r="E2273" s="24">
        <v>0</v>
      </c>
      <c r="F2273" s="24">
        <v>0</v>
      </c>
      <c r="G2273" s="24">
        <v>0</v>
      </c>
      <c r="H2273" s="24">
        <v>10.08</v>
      </c>
    </row>
    <row r="2274" spans="1:8">
      <c r="A2274" t="str">
        <f t="shared" si="35"/>
        <v>CE2272</v>
      </c>
      <c r="B2274" t="s">
        <v>2424</v>
      </c>
      <c r="C2274" s="24">
        <v>0</v>
      </c>
      <c r="D2274" s="24">
        <v>0</v>
      </c>
      <c r="E2274" s="24">
        <v>0</v>
      </c>
      <c r="F2274" s="24">
        <v>0</v>
      </c>
      <c r="G2274" s="24">
        <v>0</v>
      </c>
      <c r="H2274" s="24">
        <v>50.51</v>
      </c>
    </row>
    <row r="2275" spans="1:8">
      <c r="A2275" t="str">
        <f t="shared" si="35"/>
        <v>CE2273</v>
      </c>
      <c r="B2275" t="s">
        <v>2425</v>
      </c>
      <c r="C2275" s="24">
        <v>0</v>
      </c>
      <c r="D2275" s="24">
        <v>0</v>
      </c>
      <c r="E2275" s="24">
        <v>0</v>
      </c>
      <c r="F2275" s="24">
        <v>0</v>
      </c>
      <c r="G2275" s="24">
        <v>0</v>
      </c>
      <c r="H2275" s="24">
        <v>155.18</v>
      </c>
    </row>
    <row r="2276" spans="1:8">
      <c r="A2276" t="str">
        <f t="shared" si="35"/>
        <v>CE2274</v>
      </c>
      <c r="B2276" t="s">
        <v>2426</v>
      </c>
      <c r="C2276" s="24">
        <v>0</v>
      </c>
      <c r="D2276" s="24">
        <v>0</v>
      </c>
      <c r="E2276" s="24">
        <v>0</v>
      </c>
      <c r="F2276" s="24">
        <v>0</v>
      </c>
      <c r="G2276" s="24">
        <v>0</v>
      </c>
      <c r="H2276" s="24">
        <v>23.89</v>
      </c>
    </row>
    <row r="2277" spans="1:8">
      <c r="A2277" t="str">
        <f t="shared" si="35"/>
        <v>CE2275</v>
      </c>
      <c r="B2277" t="s">
        <v>2427</v>
      </c>
      <c r="C2277" s="24">
        <v>0</v>
      </c>
      <c r="D2277" s="24">
        <v>0</v>
      </c>
      <c r="E2277" s="24">
        <v>0</v>
      </c>
      <c r="F2277" s="24">
        <v>0</v>
      </c>
      <c r="G2277" s="24">
        <v>0</v>
      </c>
      <c r="H2277" s="24">
        <v>23.89</v>
      </c>
    </row>
    <row r="2278" spans="1:8">
      <c r="A2278" t="str">
        <f t="shared" si="35"/>
        <v>CE2276</v>
      </c>
      <c r="B2278" t="s">
        <v>2428</v>
      </c>
      <c r="C2278" s="24">
        <v>0</v>
      </c>
      <c r="D2278" s="24">
        <v>0</v>
      </c>
      <c r="E2278" s="24">
        <v>0</v>
      </c>
      <c r="F2278" s="24">
        <v>0</v>
      </c>
      <c r="G2278" s="24">
        <v>0</v>
      </c>
      <c r="H2278" s="24">
        <v>18.260000000000002</v>
      </c>
    </row>
    <row r="2279" spans="1:8">
      <c r="A2279" t="str">
        <f t="shared" si="35"/>
        <v>CE2277</v>
      </c>
      <c r="B2279" t="s">
        <v>2429</v>
      </c>
      <c r="C2279" s="24">
        <v>0</v>
      </c>
      <c r="D2279" s="24">
        <v>0</v>
      </c>
      <c r="E2279" s="24">
        <v>0</v>
      </c>
      <c r="F2279" s="24">
        <v>0</v>
      </c>
      <c r="G2279" s="24">
        <v>0</v>
      </c>
      <c r="H2279" s="24">
        <v>18.260000000000002</v>
      </c>
    </row>
    <row r="2280" spans="1:8">
      <c r="A2280" t="str">
        <f t="shared" si="35"/>
        <v>CE2278</v>
      </c>
      <c r="B2280" t="s">
        <v>2430</v>
      </c>
      <c r="C2280" s="24">
        <v>0</v>
      </c>
      <c r="D2280" s="24">
        <v>0</v>
      </c>
      <c r="E2280" s="24">
        <v>0</v>
      </c>
      <c r="F2280" s="24">
        <v>0</v>
      </c>
      <c r="G2280" s="24">
        <v>0</v>
      </c>
      <c r="H2280" s="24">
        <v>13.22</v>
      </c>
    </row>
    <row r="2281" spans="1:8">
      <c r="A2281" t="str">
        <f t="shared" si="35"/>
        <v>CE2279</v>
      </c>
      <c r="B2281" t="s">
        <v>2431</v>
      </c>
      <c r="C2281" s="24">
        <v>0</v>
      </c>
      <c r="D2281" s="24">
        <v>0</v>
      </c>
      <c r="E2281" s="24">
        <v>0</v>
      </c>
      <c r="F2281" s="24">
        <v>0</v>
      </c>
      <c r="G2281" s="24">
        <v>0</v>
      </c>
      <c r="H2281" s="24">
        <v>3.51</v>
      </c>
    </row>
    <row r="2282" spans="1:8">
      <c r="A2282" t="str">
        <f t="shared" si="35"/>
        <v>CE2280</v>
      </c>
      <c r="B2282" t="s">
        <v>2432</v>
      </c>
      <c r="C2282" s="24">
        <v>0</v>
      </c>
      <c r="D2282" s="24">
        <v>0</v>
      </c>
      <c r="E2282" s="24">
        <v>0</v>
      </c>
      <c r="F2282" s="24">
        <v>0</v>
      </c>
      <c r="G2282" s="24">
        <v>0</v>
      </c>
      <c r="H2282" s="24">
        <v>2.54</v>
      </c>
    </row>
    <row r="2283" spans="1:8">
      <c r="A2283" t="str">
        <f t="shared" si="35"/>
        <v>CE2281</v>
      </c>
      <c r="B2283" t="s">
        <v>2433</v>
      </c>
      <c r="C2283" s="24">
        <v>0</v>
      </c>
      <c r="D2283" s="24">
        <v>0</v>
      </c>
      <c r="E2283" s="24">
        <v>0</v>
      </c>
      <c r="F2283" s="24">
        <v>0</v>
      </c>
      <c r="G2283" s="24">
        <v>0</v>
      </c>
      <c r="H2283" s="24">
        <v>2.04</v>
      </c>
    </row>
    <row r="2284" spans="1:8">
      <c r="A2284" t="str">
        <f t="shared" si="35"/>
        <v>CE2282</v>
      </c>
      <c r="B2284" t="s">
        <v>2434</v>
      </c>
      <c r="C2284" s="24">
        <v>0</v>
      </c>
      <c r="D2284" s="24">
        <v>0</v>
      </c>
      <c r="E2284" s="24">
        <v>0</v>
      </c>
      <c r="F2284" s="24">
        <v>0</v>
      </c>
      <c r="G2284" s="24">
        <v>0</v>
      </c>
      <c r="H2284" s="24">
        <v>8.6999999999999993</v>
      </c>
    </row>
    <row r="2285" spans="1:8">
      <c r="A2285" t="str">
        <f t="shared" si="35"/>
        <v>CE2283</v>
      </c>
      <c r="B2285" t="s">
        <v>2435</v>
      </c>
      <c r="C2285" s="24">
        <v>0</v>
      </c>
      <c r="D2285" s="24">
        <v>0</v>
      </c>
      <c r="E2285" s="24">
        <v>0</v>
      </c>
      <c r="F2285" s="24">
        <v>0</v>
      </c>
      <c r="G2285" s="24">
        <v>0</v>
      </c>
      <c r="H2285" s="24">
        <v>6.23</v>
      </c>
    </row>
    <row r="2286" spans="1:8">
      <c r="A2286" t="str">
        <f t="shared" si="35"/>
        <v>CE2284</v>
      </c>
      <c r="B2286" t="s">
        <v>2436</v>
      </c>
      <c r="C2286" s="24">
        <v>0</v>
      </c>
      <c r="D2286" s="24">
        <v>0</v>
      </c>
      <c r="E2286" s="24">
        <v>0</v>
      </c>
      <c r="F2286" s="24">
        <v>0</v>
      </c>
      <c r="G2286" s="24">
        <v>0</v>
      </c>
      <c r="H2286" s="24">
        <v>6.23</v>
      </c>
    </row>
    <row r="2287" spans="1:8">
      <c r="A2287" t="str">
        <f t="shared" si="35"/>
        <v>CE2285</v>
      </c>
      <c r="B2287" t="s">
        <v>2437</v>
      </c>
      <c r="C2287" s="24">
        <v>0</v>
      </c>
      <c r="D2287" s="24">
        <v>0</v>
      </c>
      <c r="E2287" s="24">
        <v>0</v>
      </c>
      <c r="F2287" s="24">
        <v>0</v>
      </c>
      <c r="G2287" s="24">
        <v>0</v>
      </c>
      <c r="H2287" s="24">
        <v>2.2799999999999998</v>
      </c>
    </row>
    <row r="2288" spans="1:8">
      <c r="A2288" t="str">
        <f t="shared" si="35"/>
        <v>CE2286</v>
      </c>
      <c r="B2288" t="s">
        <v>2438</v>
      </c>
      <c r="C2288" s="24">
        <v>0</v>
      </c>
      <c r="D2288" s="24">
        <v>0</v>
      </c>
      <c r="E2288" s="24">
        <v>0</v>
      </c>
      <c r="F2288" s="24">
        <v>0</v>
      </c>
      <c r="G2288" s="24">
        <v>0</v>
      </c>
      <c r="H2288" s="24">
        <v>2.8</v>
      </c>
    </row>
    <row r="2289" spans="1:8">
      <c r="A2289" t="str">
        <f t="shared" si="35"/>
        <v>CE2287</v>
      </c>
      <c r="B2289" t="s">
        <v>2439</v>
      </c>
      <c r="C2289" s="24">
        <v>0</v>
      </c>
      <c r="D2289" s="24">
        <v>0</v>
      </c>
      <c r="E2289" s="24">
        <v>0</v>
      </c>
      <c r="F2289" s="24">
        <v>0</v>
      </c>
      <c r="G2289" s="24">
        <v>0</v>
      </c>
      <c r="H2289" s="24">
        <v>4.17</v>
      </c>
    </row>
    <row r="2290" spans="1:8">
      <c r="A2290" t="str">
        <f t="shared" si="35"/>
        <v>CE2288</v>
      </c>
      <c r="B2290" t="s">
        <v>2440</v>
      </c>
      <c r="C2290" s="24">
        <v>0</v>
      </c>
      <c r="D2290" s="24">
        <v>0</v>
      </c>
      <c r="E2290" s="24">
        <v>0</v>
      </c>
      <c r="F2290" s="24">
        <v>0</v>
      </c>
      <c r="G2290" s="24">
        <v>0</v>
      </c>
      <c r="H2290" s="24">
        <v>95.21</v>
      </c>
    </row>
    <row r="2291" spans="1:8">
      <c r="A2291" t="str">
        <f t="shared" si="35"/>
        <v>CE2289</v>
      </c>
      <c r="B2291" t="s">
        <v>2441</v>
      </c>
      <c r="C2291" s="24">
        <v>0</v>
      </c>
      <c r="D2291" s="24">
        <v>0</v>
      </c>
      <c r="E2291" s="24">
        <v>0</v>
      </c>
      <c r="F2291" s="24">
        <v>0</v>
      </c>
      <c r="G2291" s="24">
        <v>0</v>
      </c>
      <c r="H2291" s="24">
        <v>108.58</v>
      </c>
    </row>
    <row r="2292" spans="1:8">
      <c r="A2292" t="str">
        <f t="shared" si="35"/>
        <v>CE2290</v>
      </c>
      <c r="B2292" t="s">
        <v>2442</v>
      </c>
      <c r="C2292" s="24">
        <v>0</v>
      </c>
      <c r="D2292" s="24">
        <v>0</v>
      </c>
      <c r="E2292" s="24">
        <v>0</v>
      </c>
      <c r="F2292" s="24">
        <v>0</v>
      </c>
      <c r="G2292" s="24">
        <v>0</v>
      </c>
      <c r="H2292" s="24">
        <v>7.02</v>
      </c>
    </row>
    <row r="2293" spans="1:8">
      <c r="A2293" t="str">
        <f t="shared" si="35"/>
        <v>CE2291</v>
      </c>
      <c r="B2293" t="s">
        <v>2443</v>
      </c>
      <c r="C2293" s="24">
        <v>0</v>
      </c>
      <c r="D2293" s="24">
        <v>0</v>
      </c>
      <c r="E2293" s="24">
        <v>0</v>
      </c>
      <c r="F2293" s="24">
        <v>0</v>
      </c>
      <c r="G2293" s="24">
        <v>0</v>
      </c>
      <c r="H2293" s="24">
        <v>10.79</v>
      </c>
    </row>
    <row r="2294" spans="1:8">
      <c r="A2294" t="str">
        <f t="shared" si="35"/>
        <v>CE2292</v>
      </c>
      <c r="B2294" t="s">
        <v>2444</v>
      </c>
      <c r="C2294" s="24">
        <v>0</v>
      </c>
      <c r="D2294" s="24">
        <v>0</v>
      </c>
      <c r="E2294" s="24">
        <v>0</v>
      </c>
      <c r="F2294" s="24">
        <v>0</v>
      </c>
      <c r="G2294" s="24">
        <v>0</v>
      </c>
      <c r="H2294" s="24">
        <v>10.75</v>
      </c>
    </row>
    <row r="2295" spans="1:8">
      <c r="A2295" t="str">
        <f t="shared" si="35"/>
        <v>CE2293</v>
      </c>
      <c r="B2295" t="s">
        <v>2445</v>
      </c>
      <c r="C2295" s="24">
        <v>0</v>
      </c>
      <c r="D2295" s="24">
        <v>0</v>
      </c>
      <c r="E2295" s="24">
        <v>0</v>
      </c>
      <c r="F2295" s="24">
        <v>0</v>
      </c>
      <c r="G2295" s="24">
        <v>0</v>
      </c>
      <c r="H2295" s="24">
        <v>138.94999999999999</v>
      </c>
    </row>
    <row r="2296" spans="1:8">
      <c r="A2296" t="str">
        <f t="shared" si="35"/>
        <v>CE2294</v>
      </c>
      <c r="B2296" t="s">
        <v>2446</v>
      </c>
      <c r="C2296" s="24">
        <v>0</v>
      </c>
      <c r="D2296" s="24">
        <v>0</v>
      </c>
      <c r="E2296" s="24">
        <v>0</v>
      </c>
      <c r="F2296" s="24">
        <v>0</v>
      </c>
      <c r="G2296" s="24">
        <v>0</v>
      </c>
      <c r="H2296" s="24">
        <v>105.71</v>
      </c>
    </row>
    <row r="2297" spans="1:8">
      <c r="A2297" t="str">
        <f t="shared" si="35"/>
        <v>CE2295</v>
      </c>
      <c r="B2297" t="s">
        <v>2447</v>
      </c>
      <c r="C2297" s="24">
        <v>0</v>
      </c>
      <c r="D2297" s="24">
        <v>0</v>
      </c>
      <c r="E2297" s="24">
        <v>0</v>
      </c>
      <c r="F2297" s="24">
        <v>0</v>
      </c>
      <c r="G2297" s="24">
        <v>0</v>
      </c>
      <c r="H2297" s="24">
        <v>64.040000000000006</v>
      </c>
    </row>
    <row r="2298" spans="1:8">
      <c r="A2298" t="str">
        <f t="shared" si="35"/>
        <v>CE2296</v>
      </c>
      <c r="B2298" t="s">
        <v>2448</v>
      </c>
      <c r="C2298" s="24">
        <v>0</v>
      </c>
      <c r="D2298" s="24">
        <v>0</v>
      </c>
      <c r="E2298" s="24">
        <v>0</v>
      </c>
      <c r="F2298" s="24">
        <v>0</v>
      </c>
      <c r="G2298" s="24">
        <v>0</v>
      </c>
      <c r="H2298" s="24">
        <v>123.55</v>
      </c>
    </row>
    <row r="2299" spans="1:8">
      <c r="A2299" t="str">
        <f t="shared" si="35"/>
        <v>CE2297</v>
      </c>
      <c r="B2299" t="s">
        <v>2449</v>
      </c>
      <c r="C2299" s="24">
        <v>0</v>
      </c>
      <c r="D2299" s="24">
        <v>0</v>
      </c>
      <c r="E2299" s="24">
        <v>0</v>
      </c>
      <c r="F2299" s="24">
        <v>0</v>
      </c>
      <c r="G2299" s="24">
        <v>0</v>
      </c>
      <c r="H2299" s="24">
        <v>99.54</v>
      </c>
    </row>
    <row r="2300" spans="1:8">
      <c r="A2300" t="str">
        <f t="shared" si="35"/>
        <v>CE2298</v>
      </c>
      <c r="B2300" t="s">
        <v>2450</v>
      </c>
      <c r="C2300" s="24">
        <v>0</v>
      </c>
      <c r="D2300" s="24">
        <v>0</v>
      </c>
      <c r="E2300" s="24">
        <v>0</v>
      </c>
      <c r="F2300" s="24">
        <v>0</v>
      </c>
      <c r="G2300" s="24">
        <v>0</v>
      </c>
      <c r="H2300" s="24">
        <v>273.35000000000002</v>
      </c>
    </row>
    <row r="2301" spans="1:8">
      <c r="A2301" t="str">
        <f t="shared" si="35"/>
        <v>CE2299</v>
      </c>
      <c r="B2301" t="s">
        <v>2451</v>
      </c>
      <c r="C2301" s="24">
        <v>0</v>
      </c>
      <c r="D2301" s="24">
        <v>0</v>
      </c>
      <c r="E2301" s="24">
        <v>0</v>
      </c>
      <c r="F2301" s="24">
        <v>0</v>
      </c>
      <c r="G2301" s="24">
        <v>0</v>
      </c>
      <c r="H2301" s="24">
        <v>89.88</v>
      </c>
    </row>
    <row r="2302" spans="1:8">
      <c r="A2302" t="str">
        <f t="shared" si="35"/>
        <v>CE2300</v>
      </c>
      <c r="B2302" t="s">
        <v>2452</v>
      </c>
      <c r="C2302" s="24">
        <v>0</v>
      </c>
      <c r="D2302" s="24">
        <v>0</v>
      </c>
      <c r="E2302" s="24">
        <v>0</v>
      </c>
      <c r="F2302" s="24">
        <v>0</v>
      </c>
      <c r="G2302" s="24">
        <v>0</v>
      </c>
      <c r="H2302" s="24">
        <v>230.11</v>
      </c>
    </row>
    <row r="2303" spans="1:8">
      <c r="A2303" t="str">
        <f t="shared" si="35"/>
        <v>CE2301</v>
      </c>
      <c r="B2303" t="s">
        <v>2453</v>
      </c>
      <c r="C2303" s="24">
        <v>0</v>
      </c>
      <c r="D2303" s="24">
        <v>0</v>
      </c>
      <c r="E2303" s="24">
        <v>0</v>
      </c>
      <c r="F2303" s="24">
        <v>0</v>
      </c>
      <c r="G2303" s="24">
        <v>0</v>
      </c>
      <c r="H2303" s="24">
        <v>676.43</v>
      </c>
    </row>
    <row r="2304" spans="1:8">
      <c r="A2304" t="str">
        <f t="shared" si="35"/>
        <v>CE2302</v>
      </c>
      <c r="B2304" t="s">
        <v>2454</v>
      </c>
      <c r="C2304" s="24">
        <v>0</v>
      </c>
      <c r="D2304" s="24">
        <v>0</v>
      </c>
      <c r="E2304" s="24">
        <v>0</v>
      </c>
      <c r="F2304" s="24">
        <v>0</v>
      </c>
      <c r="G2304" s="24">
        <v>0</v>
      </c>
      <c r="H2304" s="24">
        <v>518.75</v>
      </c>
    </row>
    <row r="2305" spans="1:8">
      <c r="A2305" t="str">
        <f t="shared" si="35"/>
        <v>CE2303</v>
      </c>
      <c r="B2305" t="s">
        <v>2455</v>
      </c>
      <c r="C2305" s="24">
        <v>0</v>
      </c>
      <c r="D2305" s="24">
        <v>0</v>
      </c>
      <c r="E2305" s="24">
        <v>0</v>
      </c>
      <c r="F2305" s="24">
        <v>0</v>
      </c>
      <c r="G2305" s="24">
        <v>0</v>
      </c>
      <c r="H2305" s="24">
        <v>184.99</v>
      </c>
    </row>
    <row r="2306" spans="1:8">
      <c r="A2306" t="str">
        <f t="shared" ref="A2306:A2369" si="36">"CE"&amp;TEXT(ROW(B2306)-2,"0000")</f>
        <v>CE2304</v>
      </c>
      <c r="B2306" t="s">
        <v>2456</v>
      </c>
      <c r="C2306" s="24">
        <v>0</v>
      </c>
      <c r="D2306" s="24">
        <v>0</v>
      </c>
      <c r="E2306" s="24">
        <v>0</v>
      </c>
      <c r="F2306" s="24">
        <v>0</v>
      </c>
      <c r="G2306" s="24">
        <v>0</v>
      </c>
      <c r="H2306" s="24">
        <v>150.79</v>
      </c>
    </row>
    <row r="2307" spans="1:8">
      <c r="A2307" t="str">
        <f t="shared" si="36"/>
        <v>CE2305</v>
      </c>
      <c r="B2307" t="s">
        <v>2457</v>
      </c>
      <c r="C2307" s="24">
        <v>0</v>
      </c>
      <c r="D2307" s="24">
        <v>0</v>
      </c>
      <c r="E2307" s="24">
        <v>0</v>
      </c>
      <c r="F2307" s="24">
        <v>0</v>
      </c>
      <c r="G2307" s="24">
        <v>0</v>
      </c>
      <c r="H2307" s="24">
        <v>205.28</v>
      </c>
    </row>
    <row r="2308" spans="1:8">
      <c r="A2308" t="str">
        <f t="shared" si="36"/>
        <v>CE2306</v>
      </c>
      <c r="B2308" t="s">
        <v>2458</v>
      </c>
      <c r="C2308" s="24">
        <v>0</v>
      </c>
      <c r="D2308" s="24">
        <v>0</v>
      </c>
      <c r="E2308" s="24">
        <v>0</v>
      </c>
      <c r="F2308" s="24">
        <v>0</v>
      </c>
      <c r="G2308" s="24">
        <v>0</v>
      </c>
      <c r="H2308" s="24">
        <v>781.43</v>
      </c>
    </row>
    <row r="2309" spans="1:8">
      <c r="A2309" t="str">
        <f t="shared" si="36"/>
        <v>CE2307</v>
      </c>
      <c r="B2309" t="s">
        <v>2459</v>
      </c>
      <c r="C2309" s="24">
        <v>0</v>
      </c>
      <c r="D2309" s="24">
        <v>0</v>
      </c>
      <c r="E2309" s="24">
        <v>0</v>
      </c>
      <c r="F2309" s="24">
        <v>0</v>
      </c>
      <c r="G2309" s="24">
        <v>0</v>
      </c>
      <c r="H2309" s="24">
        <v>76.709999999999994</v>
      </c>
    </row>
    <row r="2310" spans="1:8">
      <c r="A2310" t="str">
        <f t="shared" si="36"/>
        <v>CE2308</v>
      </c>
      <c r="B2310" t="s">
        <v>2460</v>
      </c>
      <c r="C2310" s="24">
        <v>0</v>
      </c>
      <c r="D2310" s="24">
        <v>0</v>
      </c>
      <c r="E2310" s="24">
        <v>0</v>
      </c>
      <c r="F2310" s="24">
        <v>0</v>
      </c>
      <c r="G2310" s="24">
        <v>0</v>
      </c>
      <c r="H2310" s="24">
        <v>107.32</v>
      </c>
    </row>
    <row r="2311" spans="1:8">
      <c r="A2311" t="str">
        <f t="shared" si="36"/>
        <v>CE2309</v>
      </c>
      <c r="B2311" t="s">
        <v>2461</v>
      </c>
      <c r="C2311" s="24">
        <v>0</v>
      </c>
      <c r="D2311" s="24">
        <v>0</v>
      </c>
      <c r="E2311" s="24">
        <v>0</v>
      </c>
      <c r="F2311" s="24">
        <v>0</v>
      </c>
      <c r="G2311" s="24">
        <v>0</v>
      </c>
      <c r="H2311" s="24">
        <v>170.43</v>
      </c>
    </row>
    <row r="2312" spans="1:8">
      <c r="A2312" t="str">
        <f t="shared" si="36"/>
        <v>CE2310</v>
      </c>
      <c r="B2312" t="s">
        <v>2462</v>
      </c>
      <c r="C2312" s="24">
        <v>0</v>
      </c>
      <c r="D2312" s="24">
        <v>0</v>
      </c>
      <c r="E2312" s="24">
        <v>0</v>
      </c>
      <c r="F2312" s="24">
        <v>0</v>
      </c>
      <c r="G2312" s="24">
        <v>0</v>
      </c>
      <c r="H2312" s="24">
        <v>262.5</v>
      </c>
    </row>
    <row r="2313" spans="1:8">
      <c r="A2313" t="str">
        <f t="shared" si="36"/>
        <v>CE2311</v>
      </c>
      <c r="B2313" t="s">
        <v>2463</v>
      </c>
      <c r="C2313" s="24">
        <v>0</v>
      </c>
      <c r="D2313" s="24">
        <v>0</v>
      </c>
      <c r="E2313" s="24">
        <v>0</v>
      </c>
      <c r="F2313" s="24">
        <v>0</v>
      </c>
      <c r="G2313" s="24">
        <v>0</v>
      </c>
      <c r="H2313" s="24">
        <v>413.14</v>
      </c>
    </row>
    <row r="2314" spans="1:8">
      <c r="A2314" t="str">
        <f t="shared" si="36"/>
        <v>CE2312</v>
      </c>
      <c r="B2314" t="s">
        <v>2464</v>
      </c>
      <c r="C2314" s="24">
        <v>0</v>
      </c>
      <c r="D2314" s="24">
        <v>0</v>
      </c>
      <c r="E2314" s="24">
        <v>0</v>
      </c>
      <c r="F2314" s="24">
        <v>0</v>
      </c>
      <c r="G2314" s="24">
        <v>0</v>
      </c>
      <c r="H2314" s="24">
        <v>21.91</v>
      </c>
    </row>
    <row r="2315" spans="1:8">
      <c r="A2315" t="str">
        <f t="shared" si="36"/>
        <v>CE2313</v>
      </c>
      <c r="B2315" t="s">
        <v>2465</v>
      </c>
      <c r="C2315" s="24">
        <v>0</v>
      </c>
      <c r="D2315" s="24">
        <v>0</v>
      </c>
      <c r="E2315" s="24">
        <v>0</v>
      </c>
      <c r="F2315" s="24">
        <v>0</v>
      </c>
      <c r="G2315" s="24">
        <v>0</v>
      </c>
      <c r="H2315" s="24">
        <v>15.86</v>
      </c>
    </row>
    <row r="2316" spans="1:8">
      <c r="A2316" t="str">
        <f t="shared" si="36"/>
        <v>CE2314</v>
      </c>
      <c r="B2316" t="s">
        <v>2466</v>
      </c>
      <c r="C2316" s="24">
        <v>0</v>
      </c>
      <c r="D2316" s="24">
        <v>0</v>
      </c>
      <c r="E2316" s="24">
        <v>0</v>
      </c>
      <c r="F2316" s="24">
        <v>0</v>
      </c>
      <c r="G2316" s="24">
        <v>0</v>
      </c>
      <c r="H2316" s="24">
        <v>21.91</v>
      </c>
    </row>
    <row r="2317" spans="1:8">
      <c r="A2317" t="str">
        <f t="shared" si="36"/>
        <v>CE2315</v>
      </c>
      <c r="B2317" t="s">
        <v>2467</v>
      </c>
      <c r="C2317" s="24">
        <v>0</v>
      </c>
      <c r="D2317" s="24">
        <v>0</v>
      </c>
      <c r="E2317" s="24">
        <v>0</v>
      </c>
      <c r="F2317" s="24">
        <v>0</v>
      </c>
      <c r="G2317" s="24">
        <v>0</v>
      </c>
      <c r="H2317" s="24">
        <v>21.91</v>
      </c>
    </row>
    <row r="2318" spans="1:8">
      <c r="A2318" t="str">
        <f t="shared" si="36"/>
        <v>CE2316</v>
      </c>
      <c r="B2318" t="s">
        <v>2468</v>
      </c>
      <c r="C2318" s="24">
        <v>0</v>
      </c>
      <c r="D2318" s="24">
        <v>0</v>
      </c>
      <c r="E2318" s="24">
        <v>0</v>
      </c>
      <c r="F2318" s="24">
        <v>0</v>
      </c>
      <c r="G2318" s="24">
        <v>0</v>
      </c>
      <c r="H2318" s="24">
        <v>28.67</v>
      </c>
    </row>
    <row r="2319" spans="1:8">
      <c r="A2319" t="str">
        <f t="shared" si="36"/>
        <v>CE2317</v>
      </c>
      <c r="B2319" t="s">
        <v>2469</v>
      </c>
      <c r="C2319" s="24">
        <v>0</v>
      </c>
      <c r="D2319" s="24">
        <v>0</v>
      </c>
      <c r="E2319" s="24">
        <v>0</v>
      </c>
      <c r="F2319" s="24">
        <v>0</v>
      </c>
      <c r="G2319" s="24">
        <v>0</v>
      </c>
      <c r="H2319" s="24">
        <v>28.67</v>
      </c>
    </row>
    <row r="2320" spans="1:8">
      <c r="A2320" t="str">
        <f t="shared" si="36"/>
        <v>CE2318</v>
      </c>
      <c r="B2320" t="s">
        <v>2470</v>
      </c>
      <c r="C2320" s="24">
        <v>0</v>
      </c>
      <c r="D2320" s="24">
        <v>0</v>
      </c>
      <c r="E2320" s="24">
        <v>0</v>
      </c>
      <c r="F2320" s="24">
        <v>0</v>
      </c>
      <c r="G2320" s="24">
        <v>0</v>
      </c>
      <c r="H2320" s="24">
        <v>8.42</v>
      </c>
    </row>
    <row r="2321" spans="1:8">
      <c r="A2321" t="str">
        <f t="shared" si="36"/>
        <v>CE2319</v>
      </c>
      <c r="B2321" t="s">
        <v>2471</v>
      </c>
      <c r="C2321" s="24">
        <v>0</v>
      </c>
      <c r="D2321" s="24">
        <v>0</v>
      </c>
      <c r="E2321" s="24">
        <v>0</v>
      </c>
      <c r="F2321" s="24">
        <v>0</v>
      </c>
      <c r="G2321" s="24">
        <v>0</v>
      </c>
      <c r="H2321" s="24">
        <v>10.44</v>
      </c>
    </row>
    <row r="2322" spans="1:8">
      <c r="A2322" t="str">
        <f t="shared" si="36"/>
        <v>CE2320</v>
      </c>
      <c r="B2322" t="s">
        <v>2472</v>
      </c>
      <c r="C2322" s="24">
        <v>0</v>
      </c>
      <c r="D2322" s="24">
        <v>0</v>
      </c>
      <c r="E2322" s="24">
        <v>0</v>
      </c>
      <c r="F2322" s="24">
        <v>0</v>
      </c>
      <c r="G2322" s="24">
        <v>0</v>
      </c>
      <c r="H2322" s="24">
        <v>2.4500000000000002</v>
      </c>
    </row>
    <row r="2323" spans="1:8">
      <c r="A2323" t="str">
        <f t="shared" si="36"/>
        <v>CE2321</v>
      </c>
      <c r="B2323" t="s">
        <v>2473</v>
      </c>
      <c r="C2323" s="24">
        <v>0</v>
      </c>
      <c r="D2323" s="24">
        <v>0</v>
      </c>
      <c r="E2323" s="24">
        <v>0</v>
      </c>
      <c r="F2323" s="24">
        <v>0</v>
      </c>
      <c r="G2323" s="24">
        <v>0</v>
      </c>
      <c r="H2323" s="24">
        <v>2.74</v>
      </c>
    </row>
    <row r="2324" spans="1:8">
      <c r="A2324" t="str">
        <f t="shared" si="36"/>
        <v>CE2322</v>
      </c>
      <c r="B2324" t="s">
        <v>2474</v>
      </c>
      <c r="C2324" s="24">
        <v>0</v>
      </c>
      <c r="D2324" s="24">
        <v>0</v>
      </c>
      <c r="E2324" s="24">
        <v>0</v>
      </c>
      <c r="F2324" s="24">
        <v>0</v>
      </c>
      <c r="G2324" s="24">
        <v>0</v>
      </c>
      <c r="H2324" s="24">
        <v>3.05</v>
      </c>
    </row>
    <row r="2325" spans="1:8">
      <c r="A2325" t="str">
        <f t="shared" si="36"/>
        <v>CE2323</v>
      </c>
      <c r="B2325" t="s">
        <v>2475</v>
      </c>
      <c r="C2325" s="24">
        <v>0</v>
      </c>
      <c r="D2325" s="24">
        <v>0</v>
      </c>
      <c r="E2325" s="24">
        <v>0</v>
      </c>
      <c r="F2325" s="24">
        <v>0</v>
      </c>
      <c r="G2325" s="24">
        <v>0</v>
      </c>
      <c r="H2325" s="24">
        <v>3.05</v>
      </c>
    </row>
    <row r="2326" spans="1:8">
      <c r="A2326" t="str">
        <f t="shared" si="36"/>
        <v>CE2324</v>
      </c>
      <c r="B2326" t="s">
        <v>2476</v>
      </c>
      <c r="C2326" s="24">
        <v>0</v>
      </c>
      <c r="D2326" s="24">
        <v>0</v>
      </c>
      <c r="E2326" s="24">
        <v>0</v>
      </c>
      <c r="F2326" s="24">
        <v>0</v>
      </c>
      <c r="G2326" s="24">
        <v>0</v>
      </c>
      <c r="H2326" s="24">
        <v>3.36</v>
      </c>
    </row>
    <row r="2327" spans="1:8">
      <c r="A2327" t="str">
        <f t="shared" si="36"/>
        <v>CE2325</v>
      </c>
      <c r="B2327" t="s">
        <v>2477</v>
      </c>
      <c r="C2327" s="24">
        <v>0</v>
      </c>
      <c r="D2327" s="24">
        <v>0</v>
      </c>
      <c r="E2327" s="24">
        <v>0</v>
      </c>
      <c r="F2327" s="24">
        <v>0</v>
      </c>
      <c r="G2327" s="24">
        <v>0</v>
      </c>
      <c r="H2327" s="24">
        <v>4.21</v>
      </c>
    </row>
    <row r="2328" spans="1:8">
      <c r="A2328" t="str">
        <f t="shared" si="36"/>
        <v>CE2326</v>
      </c>
      <c r="B2328" t="s">
        <v>2478</v>
      </c>
      <c r="C2328" s="24">
        <v>0</v>
      </c>
      <c r="D2328" s="24">
        <v>0</v>
      </c>
      <c r="E2328" s="24">
        <v>0</v>
      </c>
      <c r="F2328" s="24">
        <v>0</v>
      </c>
      <c r="G2328" s="24">
        <v>0</v>
      </c>
      <c r="H2328" s="24">
        <v>5</v>
      </c>
    </row>
    <row r="2329" spans="1:8">
      <c r="A2329" t="str">
        <f t="shared" si="36"/>
        <v>CE2327</v>
      </c>
      <c r="B2329" t="s">
        <v>2479</v>
      </c>
      <c r="C2329" s="24">
        <v>0</v>
      </c>
      <c r="D2329" s="24">
        <v>0</v>
      </c>
      <c r="E2329" s="24">
        <v>0</v>
      </c>
      <c r="F2329" s="24">
        <v>0</v>
      </c>
      <c r="G2329" s="24">
        <v>0</v>
      </c>
      <c r="H2329" s="24">
        <v>7.48</v>
      </c>
    </row>
    <row r="2330" spans="1:8">
      <c r="A2330" t="str">
        <f t="shared" si="36"/>
        <v>CE2328</v>
      </c>
      <c r="B2330" t="s">
        <v>2480</v>
      </c>
      <c r="C2330" s="24">
        <v>0</v>
      </c>
      <c r="D2330" s="24">
        <v>0</v>
      </c>
      <c r="E2330" s="24">
        <v>0</v>
      </c>
      <c r="F2330" s="24">
        <v>0</v>
      </c>
      <c r="G2330" s="24">
        <v>0</v>
      </c>
      <c r="H2330" s="24">
        <v>7.48</v>
      </c>
    </row>
    <row r="2331" spans="1:8">
      <c r="A2331" t="str">
        <f t="shared" si="36"/>
        <v>CE2329</v>
      </c>
      <c r="B2331" t="s">
        <v>2481</v>
      </c>
      <c r="C2331" s="24">
        <v>0</v>
      </c>
      <c r="D2331" s="24">
        <v>0</v>
      </c>
      <c r="E2331" s="24">
        <v>0</v>
      </c>
      <c r="F2331" s="24">
        <v>0</v>
      </c>
      <c r="G2331" s="24">
        <v>0</v>
      </c>
      <c r="H2331" s="24">
        <v>114.25</v>
      </c>
    </row>
    <row r="2332" spans="1:8">
      <c r="A2332" t="str">
        <f t="shared" si="36"/>
        <v>CE2330</v>
      </c>
      <c r="B2332" t="s">
        <v>2482</v>
      </c>
      <c r="C2332" s="24">
        <v>0</v>
      </c>
      <c r="D2332" s="24">
        <v>0</v>
      </c>
      <c r="E2332" s="24">
        <v>0</v>
      </c>
      <c r="F2332" s="24">
        <v>0</v>
      </c>
      <c r="G2332" s="24">
        <v>0</v>
      </c>
      <c r="H2332" s="24">
        <v>130.30000000000001</v>
      </c>
    </row>
    <row r="2333" spans="1:8">
      <c r="A2333" t="str">
        <f t="shared" si="36"/>
        <v>CE2331</v>
      </c>
      <c r="B2333" t="s">
        <v>2483</v>
      </c>
      <c r="C2333" s="24">
        <v>0</v>
      </c>
      <c r="D2333" s="24">
        <v>0</v>
      </c>
      <c r="E2333" s="24">
        <v>0</v>
      </c>
      <c r="F2333" s="24">
        <v>0</v>
      </c>
      <c r="G2333" s="24">
        <v>0</v>
      </c>
      <c r="H2333" s="24">
        <v>184</v>
      </c>
    </row>
    <row r="2334" spans="1:8">
      <c r="A2334" t="str">
        <f t="shared" si="36"/>
        <v>CE2332</v>
      </c>
      <c r="B2334" t="s">
        <v>2484</v>
      </c>
      <c r="C2334" s="24">
        <v>0</v>
      </c>
      <c r="D2334" s="24">
        <v>0</v>
      </c>
      <c r="E2334" s="24">
        <v>0</v>
      </c>
      <c r="F2334" s="24">
        <v>0</v>
      </c>
      <c r="G2334" s="24">
        <v>0</v>
      </c>
      <c r="H2334" s="24">
        <v>10.79</v>
      </c>
    </row>
    <row r="2335" spans="1:8">
      <c r="A2335" t="str">
        <f t="shared" si="36"/>
        <v>CE2333</v>
      </c>
      <c r="B2335" t="s">
        <v>2485</v>
      </c>
      <c r="C2335" s="24">
        <v>0</v>
      </c>
      <c r="D2335" s="24">
        <v>0</v>
      </c>
      <c r="E2335" s="24">
        <v>0</v>
      </c>
      <c r="F2335" s="24">
        <v>0</v>
      </c>
      <c r="G2335" s="24">
        <v>0</v>
      </c>
      <c r="H2335" s="24">
        <v>403.1</v>
      </c>
    </row>
    <row r="2336" spans="1:8">
      <c r="A2336" t="str">
        <f t="shared" si="36"/>
        <v>CE2334</v>
      </c>
      <c r="B2336" t="s">
        <v>2486</v>
      </c>
      <c r="C2336" s="24">
        <v>0</v>
      </c>
      <c r="D2336" s="24">
        <v>0</v>
      </c>
      <c r="E2336" s="24">
        <v>0</v>
      </c>
      <c r="F2336" s="24">
        <v>0</v>
      </c>
      <c r="G2336" s="24">
        <v>0</v>
      </c>
      <c r="H2336" s="24">
        <v>266.99</v>
      </c>
    </row>
    <row r="2337" spans="1:8">
      <c r="A2337" t="str">
        <f t="shared" si="36"/>
        <v>CE2335</v>
      </c>
      <c r="B2337" t="s">
        <v>2487</v>
      </c>
      <c r="C2337" s="24">
        <v>0</v>
      </c>
      <c r="D2337" s="24">
        <v>0</v>
      </c>
      <c r="E2337" s="24">
        <v>0</v>
      </c>
      <c r="F2337" s="24">
        <v>0</v>
      </c>
      <c r="G2337" s="24">
        <v>0</v>
      </c>
      <c r="H2337" s="24">
        <v>218.5</v>
      </c>
    </row>
    <row r="2338" spans="1:8">
      <c r="A2338" t="str">
        <f t="shared" si="36"/>
        <v>CE2336</v>
      </c>
      <c r="B2338" t="s">
        <v>2488</v>
      </c>
      <c r="C2338" s="24">
        <v>0</v>
      </c>
      <c r="D2338" s="24">
        <v>0</v>
      </c>
      <c r="E2338" s="24">
        <v>0</v>
      </c>
      <c r="F2338" s="24">
        <v>0</v>
      </c>
      <c r="G2338" s="24">
        <v>0</v>
      </c>
      <c r="H2338" s="24">
        <v>186.22</v>
      </c>
    </row>
    <row r="2339" spans="1:8">
      <c r="A2339" t="str">
        <f t="shared" si="36"/>
        <v>CE2337</v>
      </c>
      <c r="B2339" t="s">
        <v>2489</v>
      </c>
      <c r="C2339" s="24">
        <v>0</v>
      </c>
      <c r="D2339" s="24">
        <v>0</v>
      </c>
      <c r="E2339" s="24">
        <v>0</v>
      </c>
      <c r="F2339" s="24">
        <v>0</v>
      </c>
      <c r="G2339" s="24">
        <v>0</v>
      </c>
      <c r="H2339" s="24">
        <v>166.75</v>
      </c>
    </row>
    <row r="2340" spans="1:8">
      <c r="A2340" t="str">
        <f t="shared" si="36"/>
        <v>CE2338</v>
      </c>
      <c r="B2340" t="s">
        <v>2490</v>
      </c>
      <c r="C2340" s="24">
        <v>0</v>
      </c>
      <c r="D2340" s="24">
        <v>0</v>
      </c>
      <c r="E2340" s="24">
        <v>0</v>
      </c>
      <c r="F2340" s="24">
        <v>0</v>
      </c>
      <c r="G2340" s="24">
        <v>0</v>
      </c>
      <c r="H2340" s="24">
        <v>126.85</v>
      </c>
    </row>
    <row r="2341" spans="1:8">
      <c r="A2341" t="str">
        <f t="shared" si="36"/>
        <v>CE2339</v>
      </c>
      <c r="B2341" t="s">
        <v>2491</v>
      </c>
      <c r="C2341" s="24">
        <v>0</v>
      </c>
      <c r="D2341" s="24">
        <v>0</v>
      </c>
      <c r="E2341" s="24">
        <v>0</v>
      </c>
      <c r="F2341" s="24">
        <v>0</v>
      </c>
      <c r="G2341" s="24">
        <v>0</v>
      </c>
      <c r="H2341" s="24">
        <v>76.849999999999994</v>
      </c>
    </row>
    <row r="2342" spans="1:8">
      <c r="A2342" t="str">
        <f t="shared" si="36"/>
        <v>CE2340</v>
      </c>
      <c r="B2342" t="s">
        <v>2492</v>
      </c>
      <c r="C2342" s="24">
        <v>0</v>
      </c>
      <c r="D2342" s="24">
        <v>0</v>
      </c>
      <c r="E2342" s="24">
        <v>0</v>
      </c>
      <c r="F2342" s="24">
        <v>0</v>
      </c>
      <c r="G2342" s="24">
        <v>0</v>
      </c>
      <c r="H2342" s="24">
        <v>148.25</v>
      </c>
    </row>
    <row r="2343" spans="1:8">
      <c r="A2343" t="str">
        <f t="shared" si="36"/>
        <v>CE2341</v>
      </c>
      <c r="B2343" t="s">
        <v>2493</v>
      </c>
      <c r="C2343" s="24">
        <v>0</v>
      </c>
      <c r="D2343" s="24">
        <v>0</v>
      </c>
      <c r="E2343" s="24">
        <v>0</v>
      </c>
      <c r="F2343" s="24">
        <v>0</v>
      </c>
      <c r="G2343" s="24">
        <v>0</v>
      </c>
      <c r="H2343" s="24">
        <v>119.44</v>
      </c>
    </row>
    <row r="2344" spans="1:8">
      <c r="A2344" t="str">
        <f t="shared" si="36"/>
        <v>CE2342</v>
      </c>
      <c r="B2344" t="s">
        <v>2494</v>
      </c>
      <c r="C2344" s="24">
        <v>0</v>
      </c>
      <c r="D2344" s="24">
        <v>0</v>
      </c>
      <c r="E2344" s="24">
        <v>0</v>
      </c>
      <c r="F2344" s="24">
        <v>0</v>
      </c>
      <c r="G2344" s="24">
        <v>0</v>
      </c>
      <c r="H2344" s="24">
        <v>839.1</v>
      </c>
    </row>
    <row r="2345" spans="1:8">
      <c r="A2345" t="str">
        <f t="shared" si="36"/>
        <v>CE2343</v>
      </c>
      <c r="B2345" t="s">
        <v>2495</v>
      </c>
      <c r="C2345" s="24">
        <v>0</v>
      </c>
      <c r="D2345" s="24">
        <v>0</v>
      </c>
      <c r="E2345" s="24">
        <v>0</v>
      </c>
      <c r="F2345" s="24">
        <v>0</v>
      </c>
      <c r="G2345" s="24">
        <v>0</v>
      </c>
      <c r="H2345" s="24">
        <v>823.85</v>
      </c>
    </row>
    <row r="2346" spans="1:8">
      <c r="A2346" t="str">
        <f t="shared" si="36"/>
        <v>CE2344</v>
      </c>
      <c r="B2346" t="s">
        <v>2496</v>
      </c>
      <c r="C2346" s="24">
        <v>0</v>
      </c>
      <c r="D2346" s="24">
        <v>0</v>
      </c>
      <c r="E2346" s="24">
        <v>0</v>
      </c>
      <c r="F2346" s="24">
        <v>0</v>
      </c>
      <c r="G2346" s="24">
        <v>0</v>
      </c>
      <c r="H2346" s="24">
        <v>564.92999999999995</v>
      </c>
    </row>
    <row r="2347" spans="1:8">
      <c r="A2347" t="str">
        <f t="shared" si="36"/>
        <v>CE2345</v>
      </c>
      <c r="B2347" t="s">
        <v>2497</v>
      </c>
      <c r="C2347" s="24">
        <v>0</v>
      </c>
      <c r="D2347" s="24">
        <v>0</v>
      </c>
      <c r="E2347" s="24">
        <v>0</v>
      </c>
      <c r="F2347" s="24">
        <v>0</v>
      </c>
      <c r="G2347" s="24">
        <v>0</v>
      </c>
      <c r="H2347" s="24">
        <v>107.85</v>
      </c>
    </row>
    <row r="2348" spans="1:8">
      <c r="A2348" t="str">
        <f t="shared" si="36"/>
        <v>CE2346</v>
      </c>
      <c r="B2348" t="s">
        <v>2498</v>
      </c>
      <c r="C2348" s="24">
        <v>0</v>
      </c>
      <c r="D2348" s="24">
        <v>0</v>
      </c>
      <c r="E2348" s="24">
        <v>0</v>
      </c>
      <c r="F2348" s="24">
        <v>0</v>
      </c>
      <c r="G2348" s="24">
        <v>0</v>
      </c>
      <c r="H2348" s="24">
        <v>937.72</v>
      </c>
    </row>
    <row r="2349" spans="1:8">
      <c r="A2349" t="str">
        <f t="shared" si="36"/>
        <v>CE2347</v>
      </c>
      <c r="B2349" t="s">
        <v>2499</v>
      </c>
      <c r="C2349" s="24">
        <v>0</v>
      </c>
      <c r="D2349" s="24">
        <v>0</v>
      </c>
      <c r="E2349" s="24">
        <v>0</v>
      </c>
      <c r="F2349" s="24">
        <v>0</v>
      </c>
      <c r="G2349" s="24">
        <v>0</v>
      </c>
      <c r="H2349" s="24">
        <v>811.72</v>
      </c>
    </row>
    <row r="2350" spans="1:8">
      <c r="A2350" t="str">
        <f t="shared" si="36"/>
        <v>CE2348</v>
      </c>
      <c r="B2350" t="s">
        <v>2500</v>
      </c>
      <c r="C2350" s="24">
        <v>0</v>
      </c>
      <c r="D2350" s="24">
        <v>0</v>
      </c>
      <c r="E2350" s="24">
        <v>0</v>
      </c>
      <c r="F2350" s="24">
        <v>0</v>
      </c>
      <c r="G2350" s="24">
        <v>0</v>
      </c>
      <c r="H2350" s="24">
        <v>276.13</v>
      </c>
    </row>
    <row r="2351" spans="1:8">
      <c r="A2351" t="str">
        <f t="shared" si="36"/>
        <v>CE2349</v>
      </c>
      <c r="B2351" t="s">
        <v>2501</v>
      </c>
      <c r="C2351" s="24">
        <v>0</v>
      </c>
      <c r="D2351" s="24">
        <v>0</v>
      </c>
      <c r="E2351" s="24">
        <v>0</v>
      </c>
      <c r="F2351" s="24">
        <v>0</v>
      </c>
      <c r="G2351" s="24">
        <v>0</v>
      </c>
      <c r="H2351" s="24">
        <v>622.5</v>
      </c>
    </row>
    <row r="2352" spans="1:8">
      <c r="A2352" t="str">
        <f t="shared" si="36"/>
        <v>CE2350</v>
      </c>
      <c r="B2352" t="s">
        <v>2502</v>
      </c>
      <c r="C2352" s="24">
        <v>0</v>
      </c>
      <c r="D2352" s="24">
        <v>0</v>
      </c>
      <c r="E2352" s="24">
        <v>0</v>
      </c>
      <c r="F2352" s="24">
        <v>0</v>
      </c>
      <c r="G2352" s="24">
        <v>0</v>
      </c>
      <c r="H2352" s="24">
        <v>221.99</v>
      </c>
    </row>
    <row r="2353" spans="1:8">
      <c r="A2353" t="str">
        <f t="shared" si="36"/>
        <v>CE2351</v>
      </c>
      <c r="B2353" t="s">
        <v>2503</v>
      </c>
      <c r="C2353" s="24">
        <v>0</v>
      </c>
      <c r="D2353" s="24">
        <v>0</v>
      </c>
      <c r="E2353" s="24">
        <v>0</v>
      </c>
      <c r="F2353" s="24">
        <v>0</v>
      </c>
      <c r="G2353" s="24">
        <v>0</v>
      </c>
      <c r="H2353" s="24">
        <v>8.59</v>
      </c>
    </row>
    <row r="2354" spans="1:8">
      <c r="A2354" t="str">
        <f t="shared" si="36"/>
        <v>CE2352</v>
      </c>
      <c r="B2354" t="s">
        <v>2504</v>
      </c>
      <c r="C2354" s="24">
        <v>0</v>
      </c>
      <c r="D2354" s="24">
        <v>0</v>
      </c>
      <c r="E2354" s="24">
        <v>0</v>
      </c>
      <c r="F2354" s="24">
        <v>0</v>
      </c>
      <c r="G2354" s="24">
        <v>0</v>
      </c>
      <c r="H2354" s="24">
        <v>6.65</v>
      </c>
    </row>
    <row r="2355" spans="1:8">
      <c r="A2355" t="str">
        <f t="shared" si="36"/>
        <v>CE2353</v>
      </c>
      <c r="B2355" t="s">
        <v>2505</v>
      </c>
      <c r="C2355" s="24">
        <v>0</v>
      </c>
      <c r="D2355" s="24">
        <v>0</v>
      </c>
      <c r="E2355" s="24">
        <v>0</v>
      </c>
      <c r="F2355" s="24">
        <v>0</v>
      </c>
      <c r="G2355" s="24">
        <v>0</v>
      </c>
      <c r="H2355" s="24">
        <v>64.599999999999994</v>
      </c>
    </row>
    <row r="2356" spans="1:8">
      <c r="A2356" t="str">
        <f t="shared" si="36"/>
        <v>CE2354</v>
      </c>
      <c r="B2356" t="s">
        <v>2506</v>
      </c>
      <c r="C2356" s="24">
        <v>0</v>
      </c>
      <c r="D2356" s="24">
        <v>0</v>
      </c>
      <c r="E2356" s="24">
        <v>0</v>
      </c>
      <c r="F2356" s="24">
        <v>0</v>
      </c>
      <c r="G2356" s="24">
        <v>0</v>
      </c>
      <c r="H2356" s="24">
        <v>64.599999999999994</v>
      </c>
    </row>
    <row r="2357" spans="1:8">
      <c r="A2357" t="str">
        <f t="shared" si="36"/>
        <v>CE2355</v>
      </c>
      <c r="B2357" t="s">
        <v>2507</v>
      </c>
      <c r="C2357" s="24">
        <v>0</v>
      </c>
      <c r="D2357" s="24">
        <v>0</v>
      </c>
      <c r="E2357" s="24">
        <v>0</v>
      </c>
      <c r="F2357" s="24">
        <v>0</v>
      </c>
      <c r="G2357" s="24">
        <v>0</v>
      </c>
      <c r="H2357" s="24">
        <v>43.76</v>
      </c>
    </row>
    <row r="2358" spans="1:8">
      <c r="A2358" t="str">
        <f t="shared" si="36"/>
        <v>CE2356</v>
      </c>
      <c r="B2358" t="s">
        <v>2508</v>
      </c>
      <c r="C2358" s="24">
        <v>0</v>
      </c>
      <c r="D2358" s="24">
        <v>0</v>
      </c>
      <c r="E2358" s="24">
        <v>0</v>
      </c>
      <c r="F2358" s="24">
        <v>0</v>
      </c>
      <c r="G2358" s="24">
        <v>0</v>
      </c>
      <c r="H2358" s="24">
        <v>45.91</v>
      </c>
    </row>
    <row r="2359" spans="1:8">
      <c r="A2359" t="str">
        <f t="shared" si="36"/>
        <v>CE2357</v>
      </c>
      <c r="B2359" t="s">
        <v>2509</v>
      </c>
      <c r="C2359" s="24">
        <v>0</v>
      </c>
      <c r="D2359" s="24">
        <v>0</v>
      </c>
      <c r="E2359" s="24">
        <v>0</v>
      </c>
      <c r="F2359" s="24">
        <v>0</v>
      </c>
      <c r="G2359" s="24">
        <v>0</v>
      </c>
      <c r="H2359" s="24">
        <v>10.92</v>
      </c>
    </row>
    <row r="2360" spans="1:8">
      <c r="A2360" t="str">
        <f t="shared" si="36"/>
        <v>CE2358</v>
      </c>
      <c r="B2360" t="s">
        <v>2510</v>
      </c>
      <c r="C2360" s="24">
        <v>0</v>
      </c>
      <c r="D2360" s="24">
        <v>0</v>
      </c>
      <c r="E2360" s="24">
        <v>0</v>
      </c>
      <c r="F2360" s="24">
        <v>0</v>
      </c>
      <c r="G2360" s="24">
        <v>0</v>
      </c>
      <c r="H2360" s="24">
        <v>4.9000000000000004</v>
      </c>
    </row>
    <row r="2361" spans="1:8">
      <c r="A2361" t="str">
        <f t="shared" si="36"/>
        <v>CE2359</v>
      </c>
      <c r="B2361" t="s">
        <v>2511</v>
      </c>
      <c r="C2361" s="24">
        <v>0</v>
      </c>
      <c r="D2361" s="24">
        <v>0</v>
      </c>
      <c r="E2361" s="24">
        <v>0</v>
      </c>
      <c r="F2361" s="24">
        <v>0</v>
      </c>
      <c r="G2361" s="24">
        <v>0</v>
      </c>
      <c r="H2361" s="24">
        <v>34.409999999999997</v>
      </c>
    </row>
    <row r="2362" spans="1:8">
      <c r="A2362" t="str">
        <f t="shared" si="36"/>
        <v>CE2360</v>
      </c>
      <c r="B2362" t="s">
        <v>2512</v>
      </c>
      <c r="C2362" s="24">
        <v>0</v>
      </c>
      <c r="D2362" s="24">
        <v>0</v>
      </c>
      <c r="E2362" s="24">
        <v>0</v>
      </c>
      <c r="F2362" s="24">
        <v>0</v>
      </c>
      <c r="G2362" s="24">
        <v>0</v>
      </c>
      <c r="H2362" s="24">
        <v>60.9</v>
      </c>
    </row>
    <row r="2363" spans="1:8">
      <c r="A2363" t="str">
        <f t="shared" si="36"/>
        <v>CE2361</v>
      </c>
      <c r="B2363" t="s">
        <v>2513</v>
      </c>
      <c r="C2363" s="24">
        <v>0</v>
      </c>
      <c r="D2363" s="24">
        <v>0</v>
      </c>
      <c r="E2363" s="24">
        <v>0</v>
      </c>
      <c r="F2363" s="24">
        <v>0</v>
      </c>
      <c r="G2363" s="24">
        <v>0</v>
      </c>
      <c r="H2363" s="24">
        <v>34.409999999999997</v>
      </c>
    </row>
    <row r="2364" spans="1:8">
      <c r="A2364" t="str">
        <f t="shared" si="36"/>
        <v>CE2362</v>
      </c>
      <c r="B2364" t="s">
        <v>2514</v>
      </c>
      <c r="C2364" s="24">
        <v>0</v>
      </c>
      <c r="D2364" s="24">
        <v>0</v>
      </c>
      <c r="E2364" s="24">
        <v>0</v>
      </c>
      <c r="F2364" s="24">
        <v>0</v>
      </c>
      <c r="G2364" s="24">
        <v>0</v>
      </c>
      <c r="H2364" s="24">
        <v>47.56</v>
      </c>
    </row>
    <row r="2365" spans="1:8">
      <c r="A2365" t="str">
        <f t="shared" si="36"/>
        <v>CE2363</v>
      </c>
      <c r="B2365" t="s">
        <v>2515</v>
      </c>
      <c r="C2365" s="24">
        <v>0</v>
      </c>
      <c r="D2365" s="24">
        <v>0</v>
      </c>
      <c r="E2365" s="24">
        <v>0</v>
      </c>
      <c r="F2365" s="24">
        <v>0</v>
      </c>
      <c r="G2365" s="24">
        <v>0</v>
      </c>
      <c r="H2365" s="24">
        <v>44.05</v>
      </c>
    </row>
    <row r="2366" spans="1:8">
      <c r="A2366" t="str">
        <f t="shared" si="36"/>
        <v>CE2364</v>
      </c>
      <c r="B2366" t="s">
        <v>2516</v>
      </c>
      <c r="C2366" s="24">
        <v>0</v>
      </c>
      <c r="D2366" s="24">
        <v>0</v>
      </c>
      <c r="E2366" s="24">
        <v>0</v>
      </c>
      <c r="F2366" s="24">
        <v>0</v>
      </c>
      <c r="G2366" s="24">
        <v>0</v>
      </c>
      <c r="H2366" s="24">
        <v>47.72</v>
      </c>
    </row>
    <row r="2367" spans="1:8">
      <c r="A2367" t="str">
        <f t="shared" si="36"/>
        <v>CE2365</v>
      </c>
      <c r="B2367" t="s">
        <v>2517</v>
      </c>
      <c r="C2367" s="24">
        <v>0</v>
      </c>
      <c r="D2367" s="24">
        <v>0</v>
      </c>
      <c r="E2367" s="24">
        <v>0</v>
      </c>
      <c r="F2367" s="24">
        <v>0</v>
      </c>
      <c r="G2367" s="24">
        <v>0</v>
      </c>
      <c r="H2367" s="24">
        <v>88.09</v>
      </c>
    </row>
    <row r="2368" spans="1:8">
      <c r="A2368" t="str">
        <f t="shared" si="36"/>
        <v>CE2366</v>
      </c>
      <c r="B2368" t="s">
        <v>2518</v>
      </c>
      <c r="C2368" s="24">
        <v>0</v>
      </c>
      <c r="D2368" s="24">
        <v>0</v>
      </c>
      <c r="E2368" s="24">
        <v>0</v>
      </c>
      <c r="F2368" s="24">
        <v>0</v>
      </c>
      <c r="G2368" s="24">
        <v>0</v>
      </c>
      <c r="H2368" s="24">
        <v>88.09</v>
      </c>
    </row>
    <row r="2369" spans="1:8">
      <c r="A2369" t="str">
        <f t="shared" si="36"/>
        <v>CE2367</v>
      </c>
      <c r="B2369" t="s">
        <v>2519</v>
      </c>
      <c r="C2369" s="24">
        <v>0</v>
      </c>
      <c r="D2369" s="24">
        <v>0</v>
      </c>
      <c r="E2369" s="24">
        <v>0</v>
      </c>
      <c r="F2369" s="24">
        <v>0</v>
      </c>
      <c r="G2369" s="24">
        <v>0</v>
      </c>
      <c r="H2369" s="24">
        <v>44.05</v>
      </c>
    </row>
    <row r="2370" spans="1:8">
      <c r="A2370" t="str">
        <f t="shared" ref="A2370:A2433" si="37">"CE"&amp;TEXT(ROW(B2370)-2,"0000")</f>
        <v>CE2368</v>
      </c>
      <c r="B2370" t="s">
        <v>2520</v>
      </c>
      <c r="C2370" s="24">
        <v>0</v>
      </c>
      <c r="D2370" s="24">
        <v>0</v>
      </c>
      <c r="E2370" s="24">
        <v>0</v>
      </c>
      <c r="F2370" s="24">
        <v>0</v>
      </c>
      <c r="G2370" s="24">
        <v>0</v>
      </c>
      <c r="H2370" s="24">
        <v>47.72</v>
      </c>
    </row>
    <row r="2371" spans="1:8">
      <c r="A2371" t="str">
        <f t="shared" si="37"/>
        <v>CE2369</v>
      </c>
      <c r="B2371" t="s">
        <v>2521</v>
      </c>
      <c r="C2371" s="24">
        <v>0</v>
      </c>
      <c r="D2371" s="24">
        <v>0</v>
      </c>
      <c r="E2371" s="24">
        <v>0</v>
      </c>
      <c r="F2371" s="24">
        <v>0</v>
      </c>
      <c r="G2371" s="24">
        <v>0</v>
      </c>
      <c r="H2371" s="24">
        <v>16.39</v>
      </c>
    </row>
    <row r="2372" spans="1:8">
      <c r="A2372" t="str">
        <f t="shared" si="37"/>
        <v>CE2370</v>
      </c>
      <c r="B2372" t="s">
        <v>2522</v>
      </c>
      <c r="C2372" s="24">
        <v>0</v>
      </c>
      <c r="D2372" s="24">
        <v>0</v>
      </c>
      <c r="E2372" s="24">
        <v>0</v>
      </c>
      <c r="F2372" s="24">
        <v>0</v>
      </c>
      <c r="G2372" s="24">
        <v>0</v>
      </c>
      <c r="H2372" s="24">
        <v>16.39</v>
      </c>
    </row>
    <row r="2373" spans="1:8">
      <c r="A2373" t="str">
        <f t="shared" si="37"/>
        <v>CE2371</v>
      </c>
      <c r="B2373" t="s">
        <v>2523</v>
      </c>
      <c r="C2373" s="24">
        <v>0</v>
      </c>
      <c r="D2373" s="24">
        <v>0</v>
      </c>
      <c r="E2373" s="24">
        <v>0</v>
      </c>
      <c r="F2373" s="24">
        <v>0</v>
      </c>
      <c r="G2373" s="24">
        <v>0</v>
      </c>
      <c r="H2373" s="24">
        <v>16.39</v>
      </c>
    </row>
    <row r="2374" spans="1:8">
      <c r="A2374" t="str">
        <f t="shared" si="37"/>
        <v>CE2372</v>
      </c>
      <c r="B2374" t="s">
        <v>2524</v>
      </c>
      <c r="C2374" s="24">
        <v>0</v>
      </c>
      <c r="D2374" s="24">
        <v>0</v>
      </c>
      <c r="E2374" s="24">
        <v>0</v>
      </c>
      <c r="F2374" s="24">
        <v>0</v>
      </c>
      <c r="G2374" s="24">
        <v>0</v>
      </c>
      <c r="H2374" s="24">
        <v>16.47</v>
      </c>
    </row>
    <row r="2375" spans="1:8">
      <c r="A2375" t="str">
        <f t="shared" si="37"/>
        <v>CE2373</v>
      </c>
      <c r="B2375" t="s">
        <v>2525</v>
      </c>
      <c r="C2375" s="24">
        <v>0</v>
      </c>
      <c r="D2375" s="24">
        <v>0</v>
      </c>
      <c r="E2375" s="24">
        <v>0</v>
      </c>
      <c r="F2375" s="24">
        <v>0</v>
      </c>
      <c r="G2375" s="24">
        <v>0</v>
      </c>
      <c r="H2375" s="24">
        <v>21.2</v>
      </c>
    </row>
    <row r="2376" spans="1:8">
      <c r="A2376" t="str">
        <f t="shared" si="37"/>
        <v>CE2374</v>
      </c>
      <c r="B2376" t="s">
        <v>2526</v>
      </c>
      <c r="C2376" s="24">
        <v>0</v>
      </c>
      <c r="D2376" s="24">
        <v>0</v>
      </c>
      <c r="E2376" s="24">
        <v>0</v>
      </c>
      <c r="F2376" s="24">
        <v>0</v>
      </c>
      <c r="G2376" s="24">
        <v>0</v>
      </c>
      <c r="H2376" s="24">
        <v>16.079999999999998</v>
      </c>
    </row>
    <row r="2377" spans="1:8">
      <c r="A2377" t="str">
        <f t="shared" si="37"/>
        <v>CE2375</v>
      </c>
      <c r="B2377" t="s">
        <v>2527</v>
      </c>
      <c r="C2377" s="24">
        <v>0</v>
      </c>
      <c r="D2377" s="24">
        <v>0</v>
      </c>
      <c r="E2377" s="24">
        <v>0</v>
      </c>
      <c r="F2377" s="24">
        <v>0</v>
      </c>
      <c r="G2377" s="24">
        <v>0</v>
      </c>
      <c r="H2377" s="24">
        <v>16.079999999999998</v>
      </c>
    </row>
    <row r="2378" spans="1:8">
      <c r="A2378" t="str">
        <f t="shared" si="37"/>
        <v>CE2376</v>
      </c>
      <c r="B2378" t="s">
        <v>2528</v>
      </c>
      <c r="C2378" s="24">
        <v>0</v>
      </c>
      <c r="D2378" s="24">
        <v>0</v>
      </c>
      <c r="E2378" s="24">
        <v>0</v>
      </c>
      <c r="F2378" s="24">
        <v>0</v>
      </c>
      <c r="G2378" s="24">
        <v>0</v>
      </c>
      <c r="H2378" s="24">
        <v>23.72</v>
      </c>
    </row>
    <row r="2379" spans="1:8">
      <c r="A2379" t="str">
        <f t="shared" si="37"/>
        <v>CE2377</v>
      </c>
      <c r="B2379" t="s">
        <v>2529</v>
      </c>
      <c r="C2379" s="24">
        <v>0</v>
      </c>
      <c r="D2379" s="24">
        <v>0</v>
      </c>
      <c r="E2379" s="24">
        <v>0</v>
      </c>
      <c r="F2379" s="24">
        <v>0</v>
      </c>
      <c r="G2379" s="24">
        <v>0</v>
      </c>
      <c r="H2379" s="24">
        <v>26.48</v>
      </c>
    </row>
    <row r="2380" spans="1:8">
      <c r="A2380" t="str">
        <f t="shared" si="37"/>
        <v>CE2378</v>
      </c>
      <c r="B2380" t="s">
        <v>2530</v>
      </c>
      <c r="C2380" s="24">
        <v>0</v>
      </c>
      <c r="D2380" s="24">
        <v>0</v>
      </c>
      <c r="E2380" s="24">
        <v>0</v>
      </c>
      <c r="F2380" s="24">
        <v>0</v>
      </c>
      <c r="G2380" s="24">
        <v>0</v>
      </c>
      <c r="H2380" s="24">
        <v>6.36</v>
      </c>
    </row>
    <row r="2381" spans="1:8">
      <c r="A2381" t="str">
        <f t="shared" si="37"/>
        <v>CE2379</v>
      </c>
      <c r="B2381" t="s">
        <v>2531</v>
      </c>
      <c r="C2381" s="24">
        <v>0</v>
      </c>
      <c r="D2381" s="24">
        <v>0</v>
      </c>
      <c r="E2381" s="24">
        <v>0</v>
      </c>
      <c r="F2381" s="24">
        <v>0</v>
      </c>
      <c r="G2381" s="24">
        <v>0</v>
      </c>
      <c r="H2381" s="24">
        <v>25.21</v>
      </c>
    </row>
    <row r="2382" spans="1:8">
      <c r="A2382" t="str">
        <f t="shared" si="37"/>
        <v>CE2380</v>
      </c>
      <c r="B2382" t="s">
        <v>2532</v>
      </c>
      <c r="C2382" s="24">
        <v>0</v>
      </c>
      <c r="D2382" s="24">
        <v>0</v>
      </c>
      <c r="E2382" s="24">
        <v>0</v>
      </c>
      <c r="F2382" s="24">
        <v>0</v>
      </c>
      <c r="G2382" s="24">
        <v>0</v>
      </c>
      <c r="H2382" s="24">
        <v>33.630000000000003</v>
      </c>
    </row>
    <row r="2383" spans="1:8">
      <c r="A2383" t="str">
        <f t="shared" si="37"/>
        <v>CE2381</v>
      </c>
      <c r="B2383" t="s">
        <v>2533</v>
      </c>
      <c r="C2383" s="24">
        <v>0</v>
      </c>
      <c r="D2383" s="24">
        <v>0</v>
      </c>
      <c r="E2383" s="24">
        <v>0</v>
      </c>
      <c r="F2383" s="24">
        <v>0</v>
      </c>
      <c r="G2383" s="24">
        <v>0</v>
      </c>
      <c r="H2383" s="24">
        <v>21.85</v>
      </c>
    </row>
    <row r="2384" spans="1:8">
      <c r="A2384" t="str">
        <f t="shared" si="37"/>
        <v>CE2382</v>
      </c>
      <c r="B2384" t="s">
        <v>2534</v>
      </c>
      <c r="C2384" s="24">
        <v>0</v>
      </c>
      <c r="D2384" s="24">
        <v>0</v>
      </c>
      <c r="E2384" s="24">
        <v>0</v>
      </c>
      <c r="F2384" s="24">
        <v>0</v>
      </c>
      <c r="G2384" s="24">
        <v>0</v>
      </c>
      <c r="H2384" s="24">
        <v>15.97</v>
      </c>
    </row>
    <row r="2385" spans="1:8">
      <c r="A2385" t="str">
        <f t="shared" si="37"/>
        <v>CE2383</v>
      </c>
      <c r="B2385" t="s">
        <v>2535</v>
      </c>
      <c r="C2385" s="24">
        <v>0</v>
      </c>
      <c r="D2385" s="24">
        <v>0</v>
      </c>
      <c r="E2385" s="24">
        <v>0</v>
      </c>
      <c r="F2385" s="24">
        <v>0</v>
      </c>
      <c r="G2385" s="24">
        <v>0</v>
      </c>
      <c r="H2385" s="24">
        <v>35.19</v>
      </c>
    </row>
    <row r="2386" spans="1:8">
      <c r="A2386" t="str">
        <f t="shared" si="37"/>
        <v>CE2384</v>
      </c>
      <c r="B2386" t="s">
        <v>2536</v>
      </c>
      <c r="C2386" s="24">
        <v>0</v>
      </c>
      <c r="D2386" s="24">
        <v>0</v>
      </c>
      <c r="E2386" s="24">
        <v>0</v>
      </c>
      <c r="F2386" s="24">
        <v>0</v>
      </c>
      <c r="G2386" s="24">
        <v>0</v>
      </c>
      <c r="H2386" s="24">
        <v>17.149999999999999</v>
      </c>
    </row>
    <row r="2387" spans="1:8">
      <c r="A2387" t="str">
        <f t="shared" si="37"/>
        <v>CE2385</v>
      </c>
      <c r="B2387" t="s">
        <v>2537</v>
      </c>
      <c r="C2387" s="24">
        <v>0</v>
      </c>
      <c r="D2387" s="24">
        <v>0</v>
      </c>
      <c r="E2387" s="24">
        <v>0</v>
      </c>
      <c r="F2387" s="24">
        <v>0</v>
      </c>
      <c r="G2387" s="24">
        <v>0</v>
      </c>
      <c r="H2387" s="24">
        <v>16.190000000000001</v>
      </c>
    </row>
    <row r="2388" spans="1:8">
      <c r="A2388" t="str">
        <f t="shared" si="37"/>
        <v>CE2386</v>
      </c>
      <c r="B2388" t="s">
        <v>2538</v>
      </c>
      <c r="C2388" s="24">
        <v>0</v>
      </c>
      <c r="D2388" s="24">
        <v>0</v>
      </c>
      <c r="E2388" s="24">
        <v>0</v>
      </c>
      <c r="F2388" s="24">
        <v>0</v>
      </c>
      <c r="G2388" s="24">
        <v>0</v>
      </c>
      <c r="H2388" s="24">
        <v>26.5</v>
      </c>
    </row>
    <row r="2389" spans="1:8">
      <c r="A2389" t="str">
        <f t="shared" si="37"/>
        <v>CE2387</v>
      </c>
      <c r="B2389" t="s">
        <v>2539</v>
      </c>
      <c r="C2389" s="24">
        <v>0</v>
      </c>
      <c r="D2389" s="24">
        <v>0</v>
      </c>
      <c r="E2389" s="24">
        <v>0</v>
      </c>
      <c r="F2389" s="24">
        <v>0</v>
      </c>
      <c r="G2389" s="24">
        <v>0</v>
      </c>
      <c r="H2389" s="24">
        <v>21.65</v>
      </c>
    </row>
    <row r="2390" spans="1:8">
      <c r="A2390" t="str">
        <f t="shared" si="37"/>
        <v>CE2388</v>
      </c>
      <c r="B2390" t="s">
        <v>2540</v>
      </c>
      <c r="C2390" s="24">
        <v>0</v>
      </c>
      <c r="D2390" s="24">
        <v>0</v>
      </c>
      <c r="E2390" s="24">
        <v>0</v>
      </c>
      <c r="F2390" s="24">
        <v>0</v>
      </c>
      <c r="G2390" s="24">
        <v>0</v>
      </c>
      <c r="H2390" s="24">
        <v>17.989999999999998</v>
      </c>
    </row>
    <row r="2391" spans="1:8">
      <c r="A2391" t="str">
        <f t="shared" si="37"/>
        <v>CE2389</v>
      </c>
      <c r="B2391" t="s">
        <v>2541</v>
      </c>
      <c r="C2391" s="24">
        <v>0</v>
      </c>
      <c r="D2391" s="24">
        <v>0</v>
      </c>
      <c r="E2391" s="24">
        <v>0</v>
      </c>
      <c r="F2391" s="24">
        <v>0</v>
      </c>
      <c r="G2391" s="24">
        <v>0</v>
      </c>
      <c r="H2391" s="24">
        <v>10.36</v>
      </c>
    </row>
    <row r="2392" spans="1:8">
      <c r="A2392" t="str">
        <f t="shared" si="37"/>
        <v>CE2390</v>
      </c>
      <c r="B2392" t="s">
        <v>2542</v>
      </c>
      <c r="C2392" s="24">
        <v>0</v>
      </c>
      <c r="D2392" s="24">
        <v>0</v>
      </c>
      <c r="E2392" s="24">
        <v>0</v>
      </c>
      <c r="F2392" s="24">
        <v>0</v>
      </c>
      <c r="G2392" s="24">
        <v>0</v>
      </c>
      <c r="H2392" s="24">
        <v>38.64</v>
      </c>
    </row>
    <row r="2393" spans="1:8">
      <c r="A2393" t="str">
        <f t="shared" si="37"/>
        <v>CE2391</v>
      </c>
      <c r="B2393" t="s">
        <v>2543</v>
      </c>
      <c r="C2393" s="24">
        <v>0</v>
      </c>
      <c r="D2393" s="24">
        <v>0</v>
      </c>
      <c r="E2393" s="24">
        <v>0</v>
      </c>
      <c r="F2393" s="24">
        <v>0</v>
      </c>
      <c r="G2393" s="24">
        <v>0</v>
      </c>
      <c r="H2393" s="24">
        <v>5.62</v>
      </c>
    </row>
    <row r="2394" spans="1:8">
      <c r="A2394" t="str">
        <f t="shared" si="37"/>
        <v>CE2392</v>
      </c>
      <c r="B2394" t="s">
        <v>2544</v>
      </c>
      <c r="C2394" s="24">
        <v>0</v>
      </c>
      <c r="D2394" s="24">
        <v>0</v>
      </c>
      <c r="E2394" s="24">
        <v>0</v>
      </c>
      <c r="F2394" s="24">
        <v>0</v>
      </c>
      <c r="G2394" s="24">
        <v>0</v>
      </c>
      <c r="H2394" s="24">
        <v>17.510000000000002</v>
      </c>
    </row>
    <row r="2395" spans="1:8">
      <c r="A2395" t="str">
        <f t="shared" si="37"/>
        <v>CE2393</v>
      </c>
      <c r="B2395" t="s">
        <v>2545</v>
      </c>
      <c r="C2395" s="24">
        <v>0</v>
      </c>
      <c r="D2395" s="24">
        <v>0</v>
      </c>
      <c r="E2395" s="24">
        <v>0</v>
      </c>
      <c r="F2395" s="24">
        <v>0</v>
      </c>
      <c r="G2395" s="24">
        <v>0</v>
      </c>
      <c r="H2395" s="24">
        <v>21.66</v>
      </c>
    </row>
    <row r="2396" spans="1:8">
      <c r="A2396" t="str">
        <f t="shared" si="37"/>
        <v>CE2394</v>
      </c>
      <c r="B2396" t="s">
        <v>2546</v>
      </c>
      <c r="C2396" s="24">
        <v>0</v>
      </c>
      <c r="D2396" s="24">
        <v>0</v>
      </c>
      <c r="E2396" s="24">
        <v>0</v>
      </c>
      <c r="F2396" s="24">
        <v>0</v>
      </c>
      <c r="G2396" s="24">
        <v>0</v>
      </c>
      <c r="H2396" s="24">
        <v>33.54</v>
      </c>
    </row>
    <row r="2397" spans="1:8">
      <c r="A2397" t="str">
        <f t="shared" si="37"/>
        <v>CE2395</v>
      </c>
      <c r="B2397" t="s">
        <v>2547</v>
      </c>
      <c r="C2397" s="24">
        <v>0</v>
      </c>
      <c r="D2397" s="24">
        <v>0</v>
      </c>
      <c r="E2397" s="24">
        <v>0</v>
      </c>
      <c r="F2397" s="24">
        <v>0</v>
      </c>
      <c r="G2397" s="24">
        <v>0</v>
      </c>
      <c r="H2397" s="24">
        <v>21.66</v>
      </c>
    </row>
    <row r="2398" spans="1:8">
      <c r="A2398" t="str">
        <f t="shared" si="37"/>
        <v>CE2396</v>
      </c>
      <c r="B2398" t="s">
        <v>2548</v>
      </c>
      <c r="C2398" s="24">
        <v>0</v>
      </c>
      <c r="D2398" s="24">
        <v>0</v>
      </c>
      <c r="E2398" s="24">
        <v>0</v>
      </c>
      <c r="F2398" s="24">
        <v>0</v>
      </c>
      <c r="G2398" s="24">
        <v>0</v>
      </c>
      <c r="H2398" s="24">
        <v>55.97</v>
      </c>
    </row>
    <row r="2399" spans="1:8">
      <c r="A2399" t="str">
        <f t="shared" si="37"/>
        <v>CE2397</v>
      </c>
      <c r="B2399" t="s">
        <v>2549</v>
      </c>
      <c r="C2399" s="24">
        <v>0</v>
      </c>
      <c r="D2399" s="24">
        <v>0</v>
      </c>
      <c r="E2399" s="24">
        <v>0</v>
      </c>
      <c r="F2399" s="24">
        <v>0</v>
      </c>
      <c r="G2399" s="24">
        <v>0</v>
      </c>
      <c r="H2399" s="24">
        <v>52.96</v>
      </c>
    </row>
    <row r="2400" spans="1:8">
      <c r="A2400" t="str">
        <f t="shared" si="37"/>
        <v>CE2398</v>
      </c>
      <c r="B2400" t="s">
        <v>2550</v>
      </c>
      <c r="C2400" s="24">
        <v>0</v>
      </c>
      <c r="D2400" s="24">
        <v>0</v>
      </c>
      <c r="E2400" s="24">
        <v>0</v>
      </c>
      <c r="F2400" s="24">
        <v>0</v>
      </c>
      <c r="G2400" s="24">
        <v>0</v>
      </c>
      <c r="H2400" s="24">
        <v>6.78</v>
      </c>
    </row>
    <row r="2401" spans="1:8">
      <c r="A2401" t="str">
        <f t="shared" si="37"/>
        <v>CE2399</v>
      </c>
      <c r="B2401" t="s">
        <v>2551</v>
      </c>
      <c r="C2401" s="24">
        <v>0</v>
      </c>
      <c r="D2401" s="24">
        <v>0</v>
      </c>
      <c r="E2401" s="24">
        <v>0</v>
      </c>
      <c r="F2401" s="24">
        <v>0</v>
      </c>
      <c r="G2401" s="24">
        <v>0</v>
      </c>
      <c r="H2401" s="24">
        <v>6.78</v>
      </c>
    </row>
    <row r="2402" spans="1:8">
      <c r="A2402" t="str">
        <f t="shared" si="37"/>
        <v>CE2400</v>
      </c>
      <c r="B2402" t="s">
        <v>2552</v>
      </c>
      <c r="C2402" s="24">
        <v>0</v>
      </c>
      <c r="D2402" s="24">
        <v>0</v>
      </c>
      <c r="E2402" s="24">
        <v>0</v>
      </c>
      <c r="F2402" s="24">
        <v>0</v>
      </c>
      <c r="G2402" s="24">
        <v>0</v>
      </c>
      <c r="H2402" s="24">
        <v>5.36</v>
      </c>
    </row>
    <row r="2403" spans="1:8">
      <c r="A2403" t="str">
        <f t="shared" si="37"/>
        <v>CE2401</v>
      </c>
      <c r="B2403" t="s">
        <v>2553</v>
      </c>
      <c r="C2403" s="24">
        <v>0</v>
      </c>
      <c r="D2403" s="24">
        <v>0</v>
      </c>
      <c r="E2403" s="24">
        <v>0</v>
      </c>
      <c r="F2403" s="24">
        <v>0</v>
      </c>
      <c r="G2403" s="24">
        <v>0</v>
      </c>
      <c r="H2403" s="24">
        <v>5.36</v>
      </c>
    </row>
    <row r="2404" spans="1:8">
      <c r="A2404" t="str">
        <f t="shared" si="37"/>
        <v>CE2402</v>
      </c>
      <c r="B2404" t="s">
        <v>2554</v>
      </c>
      <c r="C2404" s="24">
        <v>0</v>
      </c>
      <c r="D2404" s="24">
        <v>0</v>
      </c>
      <c r="E2404" s="24">
        <v>0</v>
      </c>
      <c r="F2404" s="24">
        <v>0</v>
      </c>
      <c r="G2404" s="24">
        <v>0</v>
      </c>
      <c r="H2404" s="24">
        <v>88.09</v>
      </c>
    </row>
    <row r="2405" spans="1:8">
      <c r="A2405" t="str">
        <f t="shared" si="37"/>
        <v>CE2403</v>
      </c>
      <c r="B2405" t="s">
        <v>2555</v>
      </c>
      <c r="C2405" s="24">
        <v>0</v>
      </c>
      <c r="D2405" s="24">
        <v>0</v>
      </c>
      <c r="E2405" s="24">
        <v>0</v>
      </c>
      <c r="F2405" s="24">
        <v>0</v>
      </c>
      <c r="G2405" s="24">
        <v>0</v>
      </c>
      <c r="H2405" s="24">
        <v>93.96</v>
      </c>
    </row>
    <row r="2406" spans="1:8">
      <c r="A2406" t="str">
        <f t="shared" si="37"/>
        <v>CE2404</v>
      </c>
      <c r="B2406" t="s">
        <v>2556</v>
      </c>
      <c r="C2406" s="24">
        <v>0</v>
      </c>
      <c r="D2406" s="24">
        <v>0</v>
      </c>
      <c r="E2406" s="24">
        <v>0</v>
      </c>
      <c r="F2406" s="24">
        <v>0</v>
      </c>
      <c r="G2406" s="24">
        <v>0</v>
      </c>
      <c r="H2406" s="24">
        <v>52.85</v>
      </c>
    </row>
    <row r="2407" spans="1:8">
      <c r="A2407" t="str">
        <f t="shared" si="37"/>
        <v>CE2405</v>
      </c>
      <c r="B2407" t="s">
        <v>2557</v>
      </c>
      <c r="C2407" s="24">
        <v>0</v>
      </c>
      <c r="D2407" s="24">
        <v>0</v>
      </c>
      <c r="E2407" s="24">
        <v>0</v>
      </c>
      <c r="F2407" s="24">
        <v>0</v>
      </c>
      <c r="G2407" s="24">
        <v>0</v>
      </c>
      <c r="H2407" s="24">
        <v>56.53</v>
      </c>
    </row>
    <row r="2408" spans="1:8">
      <c r="A2408" t="str">
        <f t="shared" si="37"/>
        <v>CE2406</v>
      </c>
      <c r="B2408" t="s">
        <v>2558</v>
      </c>
      <c r="C2408" s="24">
        <v>0</v>
      </c>
      <c r="D2408" s="24">
        <v>0</v>
      </c>
      <c r="E2408" s="24">
        <v>0</v>
      </c>
      <c r="F2408" s="24">
        <v>0</v>
      </c>
      <c r="G2408" s="24">
        <v>0</v>
      </c>
      <c r="H2408" s="24">
        <v>93.96</v>
      </c>
    </row>
    <row r="2409" spans="1:8">
      <c r="A2409" t="str">
        <f t="shared" si="37"/>
        <v>CE2407</v>
      </c>
      <c r="B2409" t="s">
        <v>2559</v>
      </c>
      <c r="C2409" s="24">
        <v>0</v>
      </c>
      <c r="D2409" s="24">
        <v>0</v>
      </c>
      <c r="E2409" s="24">
        <v>0</v>
      </c>
      <c r="F2409" s="24">
        <v>0</v>
      </c>
      <c r="G2409" s="24">
        <v>0</v>
      </c>
      <c r="H2409" s="24">
        <v>93.96</v>
      </c>
    </row>
    <row r="2410" spans="1:8">
      <c r="A2410" t="str">
        <f t="shared" si="37"/>
        <v>CE2408</v>
      </c>
      <c r="B2410" t="s">
        <v>2560</v>
      </c>
      <c r="C2410" s="24">
        <v>0</v>
      </c>
      <c r="D2410" s="24">
        <v>0</v>
      </c>
      <c r="E2410" s="24">
        <v>0</v>
      </c>
      <c r="F2410" s="24">
        <v>0</v>
      </c>
      <c r="G2410" s="24">
        <v>0</v>
      </c>
      <c r="H2410" s="24">
        <v>24.42</v>
      </c>
    </row>
    <row r="2411" spans="1:8">
      <c r="A2411" t="str">
        <f t="shared" si="37"/>
        <v>CE2409</v>
      </c>
      <c r="B2411" t="s">
        <v>2561</v>
      </c>
      <c r="C2411" s="24">
        <v>0</v>
      </c>
      <c r="D2411" s="24">
        <v>0</v>
      </c>
      <c r="E2411" s="24">
        <v>0</v>
      </c>
      <c r="F2411" s="24">
        <v>0</v>
      </c>
      <c r="G2411" s="24">
        <v>0</v>
      </c>
      <c r="H2411" s="24">
        <v>26.6</v>
      </c>
    </row>
    <row r="2412" spans="1:8">
      <c r="A2412" t="str">
        <f t="shared" si="37"/>
        <v>CE2410</v>
      </c>
      <c r="B2412" t="s">
        <v>2562</v>
      </c>
      <c r="C2412" s="24">
        <v>0</v>
      </c>
      <c r="D2412" s="24">
        <v>0</v>
      </c>
      <c r="E2412" s="24">
        <v>0</v>
      </c>
      <c r="F2412" s="24">
        <v>0</v>
      </c>
      <c r="G2412" s="24">
        <v>0</v>
      </c>
      <c r="H2412" s="24">
        <v>21.45</v>
      </c>
    </row>
    <row r="2413" spans="1:8">
      <c r="A2413" t="str">
        <f t="shared" si="37"/>
        <v>CE2411</v>
      </c>
      <c r="B2413" t="s">
        <v>2563</v>
      </c>
      <c r="C2413" s="24">
        <v>0</v>
      </c>
      <c r="D2413" s="24">
        <v>0</v>
      </c>
      <c r="E2413" s="24">
        <v>0</v>
      </c>
      <c r="F2413" s="24">
        <v>0</v>
      </c>
      <c r="G2413" s="24">
        <v>0</v>
      </c>
      <c r="H2413" s="24">
        <v>22.97</v>
      </c>
    </row>
    <row r="2414" spans="1:8">
      <c r="A2414" t="str">
        <f t="shared" si="37"/>
        <v>CE2412</v>
      </c>
      <c r="B2414" t="s">
        <v>2564</v>
      </c>
      <c r="C2414" s="24">
        <v>0</v>
      </c>
      <c r="D2414" s="24">
        <v>0</v>
      </c>
      <c r="E2414" s="24">
        <v>0</v>
      </c>
      <c r="F2414" s="24">
        <v>0</v>
      </c>
      <c r="G2414" s="24">
        <v>0</v>
      </c>
      <c r="H2414" s="24">
        <v>19.02</v>
      </c>
    </row>
    <row r="2415" spans="1:8">
      <c r="A2415" t="str">
        <f t="shared" si="37"/>
        <v>CE2413</v>
      </c>
      <c r="B2415" t="s">
        <v>2565</v>
      </c>
      <c r="C2415" s="24">
        <v>0</v>
      </c>
      <c r="D2415" s="24">
        <v>0</v>
      </c>
      <c r="E2415" s="24">
        <v>0</v>
      </c>
      <c r="F2415" s="24">
        <v>0</v>
      </c>
      <c r="G2415" s="24">
        <v>0</v>
      </c>
      <c r="H2415" s="24">
        <v>23.93</v>
      </c>
    </row>
    <row r="2416" spans="1:8">
      <c r="A2416" t="str">
        <f t="shared" si="37"/>
        <v>CE2414</v>
      </c>
      <c r="B2416" t="s">
        <v>2566</v>
      </c>
      <c r="C2416" s="24">
        <v>0</v>
      </c>
      <c r="D2416" s="24">
        <v>0</v>
      </c>
      <c r="E2416" s="24">
        <v>0</v>
      </c>
      <c r="F2416" s="24">
        <v>0</v>
      </c>
      <c r="G2416" s="24">
        <v>0</v>
      </c>
      <c r="H2416" s="24">
        <v>23.93</v>
      </c>
    </row>
    <row r="2417" spans="1:8">
      <c r="A2417" t="str">
        <f t="shared" si="37"/>
        <v>CE2415</v>
      </c>
      <c r="B2417" t="s">
        <v>2567</v>
      </c>
      <c r="C2417" s="24">
        <v>0</v>
      </c>
      <c r="D2417" s="24">
        <v>0</v>
      </c>
      <c r="E2417" s="24">
        <v>0</v>
      </c>
      <c r="F2417" s="24">
        <v>0</v>
      </c>
      <c r="G2417" s="24">
        <v>0</v>
      </c>
      <c r="H2417" s="24">
        <v>24.21</v>
      </c>
    </row>
    <row r="2418" spans="1:8">
      <c r="A2418" t="str">
        <f t="shared" si="37"/>
        <v>CE2416</v>
      </c>
      <c r="B2418" t="s">
        <v>2568</v>
      </c>
      <c r="C2418" s="24">
        <v>0</v>
      </c>
      <c r="D2418" s="24">
        <v>0</v>
      </c>
      <c r="E2418" s="24">
        <v>0</v>
      </c>
      <c r="F2418" s="24">
        <v>0</v>
      </c>
      <c r="G2418" s="24">
        <v>0</v>
      </c>
      <c r="H2418" s="24">
        <v>24.21</v>
      </c>
    </row>
    <row r="2419" spans="1:8">
      <c r="A2419" t="str">
        <f t="shared" si="37"/>
        <v>CE2417</v>
      </c>
      <c r="B2419" t="s">
        <v>2569</v>
      </c>
      <c r="C2419" s="24">
        <v>0</v>
      </c>
      <c r="D2419" s="24">
        <v>0</v>
      </c>
      <c r="E2419" s="24">
        <v>0</v>
      </c>
      <c r="F2419" s="24">
        <v>0</v>
      </c>
      <c r="G2419" s="24">
        <v>0</v>
      </c>
      <c r="H2419" s="24">
        <v>24.11</v>
      </c>
    </row>
    <row r="2420" spans="1:8">
      <c r="A2420" t="str">
        <f t="shared" si="37"/>
        <v>CE2418</v>
      </c>
      <c r="B2420" t="s">
        <v>2570</v>
      </c>
      <c r="C2420" s="24">
        <v>0</v>
      </c>
      <c r="D2420" s="24">
        <v>0</v>
      </c>
      <c r="E2420" s="24">
        <v>0</v>
      </c>
      <c r="F2420" s="24">
        <v>0</v>
      </c>
      <c r="G2420" s="24">
        <v>0</v>
      </c>
      <c r="H2420" s="24">
        <v>24.11</v>
      </c>
    </row>
    <row r="2421" spans="1:8">
      <c r="A2421" t="str">
        <f t="shared" si="37"/>
        <v>CE2419</v>
      </c>
      <c r="B2421" t="s">
        <v>2571</v>
      </c>
      <c r="C2421" s="24">
        <v>0</v>
      </c>
      <c r="D2421" s="24">
        <v>0</v>
      </c>
      <c r="E2421" s="24">
        <v>0</v>
      </c>
      <c r="F2421" s="24">
        <v>0</v>
      </c>
      <c r="G2421" s="24">
        <v>0</v>
      </c>
      <c r="H2421" s="24">
        <v>24.11</v>
      </c>
    </row>
    <row r="2422" spans="1:8">
      <c r="A2422" t="str">
        <f t="shared" si="37"/>
        <v>CE2420</v>
      </c>
      <c r="B2422" t="s">
        <v>2572</v>
      </c>
      <c r="C2422" s="24">
        <v>0</v>
      </c>
      <c r="D2422" s="24">
        <v>0</v>
      </c>
      <c r="E2422" s="24">
        <v>0</v>
      </c>
      <c r="F2422" s="24">
        <v>0</v>
      </c>
      <c r="G2422" s="24">
        <v>0</v>
      </c>
      <c r="H2422" s="24">
        <v>24.11</v>
      </c>
    </row>
    <row r="2423" spans="1:8">
      <c r="A2423" t="str">
        <f t="shared" si="37"/>
        <v>CE2421</v>
      </c>
      <c r="B2423" t="s">
        <v>2573</v>
      </c>
      <c r="C2423" s="24">
        <v>0</v>
      </c>
      <c r="D2423" s="24">
        <v>0</v>
      </c>
      <c r="E2423" s="24">
        <v>0</v>
      </c>
      <c r="F2423" s="24">
        <v>0</v>
      </c>
      <c r="G2423" s="24">
        <v>0</v>
      </c>
      <c r="H2423" s="24">
        <v>32.11</v>
      </c>
    </row>
    <row r="2424" spans="1:8">
      <c r="A2424" t="str">
        <f t="shared" si="37"/>
        <v>CE2422</v>
      </c>
      <c r="B2424" t="s">
        <v>2574</v>
      </c>
      <c r="C2424" s="24">
        <v>0</v>
      </c>
      <c r="D2424" s="24">
        <v>0</v>
      </c>
      <c r="E2424" s="24">
        <v>0</v>
      </c>
      <c r="F2424" s="24">
        <v>0</v>
      </c>
      <c r="G2424" s="24">
        <v>0</v>
      </c>
      <c r="H2424" s="24">
        <v>38.64</v>
      </c>
    </row>
    <row r="2425" spans="1:8">
      <c r="A2425" t="str">
        <f t="shared" si="37"/>
        <v>CE2423</v>
      </c>
      <c r="B2425" t="s">
        <v>2575</v>
      </c>
      <c r="C2425" s="24">
        <v>0</v>
      </c>
      <c r="D2425" s="24">
        <v>0</v>
      </c>
      <c r="E2425" s="24">
        <v>0</v>
      </c>
      <c r="F2425" s="24">
        <v>0</v>
      </c>
      <c r="G2425" s="24">
        <v>0</v>
      </c>
    </row>
    <row r="2426" spans="1:8">
      <c r="A2426" t="str">
        <f t="shared" si="37"/>
        <v>CE2424</v>
      </c>
      <c r="B2426" t="s">
        <v>2576</v>
      </c>
      <c r="C2426" s="24">
        <v>0</v>
      </c>
      <c r="D2426" s="24">
        <v>0</v>
      </c>
      <c r="E2426" s="24">
        <v>0</v>
      </c>
      <c r="F2426" s="24">
        <v>0</v>
      </c>
      <c r="G2426" s="24">
        <v>0</v>
      </c>
    </row>
    <row r="2427" spans="1:8">
      <c r="A2427" t="str">
        <f t="shared" si="37"/>
        <v>CE2425</v>
      </c>
      <c r="B2427" t="s">
        <v>2577</v>
      </c>
      <c r="C2427" s="24">
        <v>0</v>
      </c>
      <c r="D2427" s="24">
        <v>0</v>
      </c>
      <c r="E2427" s="24">
        <v>0</v>
      </c>
      <c r="F2427" s="24">
        <v>0</v>
      </c>
      <c r="G2427" s="24">
        <v>0</v>
      </c>
    </row>
    <row r="2428" spans="1:8">
      <c r="A2428" t="str">
        <f t="shared" si="37"/>
        <v>CE2426</v>
      </c>
      <c r="B2428" t="s">
        <v>2578</v>
      </c>
      <c r="C2428" s="24">
        <v>0</v>
      </c>
      <c r="D2428" s="24">
        <v>0</v>
      </c>
      <c r="E2428" s="24">
        <v>0</v>
      </c>
      <c r="F2428" s="24">
        <v>0</v>
      </c>
      <c r="G2428" s="24">
        <v>0</v>
      </c>
    </row>
    <row r="2429" spans="1:8">
      <c r="A2429" t="str">
        <f t="shared" si="37"/>
        <v>CE2427</v>
      </c>
      <c r="B2429" t="s">
        <v>2579</v>
      </c>
      <c r="C2429" s="24">
        <v>0</v>
      </c>
      <c r="D2429" s="24">
        <v>0</v>
      </c>
      <c r="E2429" s="24">
        <v>0</v>
      </c>
      <c r="F2429" s="24">
        <v>0</v>
      </c>
      <c r="G2429" s="24">
        <v>0</v>
      </c>
    </row>
    <row r="2430" spans="1:8">
      <c r="A2430" t="str">
        <f t="shared" si="37"/>
        <v>CE2428</v>
      </c>
      <c r="B2430" t="s">
        <v>2580</v>
      </c>
      <c r="C2430" s="24">
        <v>0</v>
      </c>
      <c r="D2430" s="24">
        <v>0</v>
      </c>
      <c r="E2430" s="24">
        <v>0</v>
      </c>
      <c r="F2430" s="24">
        <v>0</v>
      </c>
      <c r="G2430" s="24">
        <v>0</v>
      </c>
    </row>
    <row r="2431" spans="1:8">
      <c r="A2431" t="str">
        <f t="shared" si="37"/>
        <v>CE2429</v>
      </c>
      <c r="B2431" t="s">
        <v>2581</v>
      </c>
      <c r="C2431" s="24">
        <v>0</v>
      </c>
      <c r="D2431" s="24">
        <v>0</v>
      </c>
      <c r="E2431" s="24">
        <v>0</v>
      </c>
      <c r="F2431" s="24">
        <v>0</v>
      </c>
      <c r="G2431" s="24">
        <v>0</v>
      </c>
    </row>
    <row r="2432" spans="1:8">
      <c r="A2432" t="str">
        <f t="shared" si="37"/>
        <v>CE2430</v>
      </c>
      <c r="B2432" t="s">
        <v>2582</v>
      </c>
      <c r="C2432" s="24">
        <v>0</v>
      </c>
      <c r="D2432" s="24">
        <v>0</v>
      </c>
      <c r="E2432" s="24">
        <v>0</v>
      </c>
      <c r="F2432" s="24">
        <v>0</v>
      </c>
      <c r="G2432" s="24">
        <v>0</v>
      </c>
    </row>
    <row r="2433" spans="1:8">
      <c r="A2433" t="str">
        <f t="shared" si="37"/>
        <v>CE2431</v>
      </c>
      <c r="B2433" t="s">
        <v>2583</v>
      </c>
      <c r="C2433" s="24">
        <v>0</v>
      </c>
      <c r="D2433" s="24">
        <v>0</v>
      </c>
      <c r="E2433" s="24">
        <v>0</v>
      </c>
      <c r="F2433" s="24">
        <v>0</v>
      </c>
      <c r="G2433" s="24">
        <v>0</v>
      </c>
    </row>
    <row r="2434" spans="1:8">
      <c r="A2434" t="str">
        <f t="shared" ref="A2434:A2497" si="38">"CE"&amp;TEXT(ROW(B2434)-2,"0000")</f>
        <v>CE2432</v>
      </c>
      <c r="B2434" t="s">
        <v>2584</v>
      </c>
      <c r="C2434" s="24">
        <v>0</v>
      </c>
      <c r="D2434" s="24">
        <v>0</v>
      </c>
      <c r="E2434" s="24">
        <v>0</v>
      </c>
      <c r="F2434" s="24">
        <v>0</v>
      </c>
      <c r="G2434" s="24">
        <v>0</v>
      </c>
    </row>
    <row r="2435" spans="1:8">
      <c r="A2435" t="str">
        <f t="shared" si="38"/>
        <v>CE2433</v>
      </c>
      <c r="B2435" t="s">
        <v>2585</v>
      </c>
      <c r="C2435" s="24">
        <v>0</v>
      </c>
      <c r="D2435" s="24">
        <v>0</v>
      </c>
      <c r="E2435" s="24">
        <v>0</v>
      </c>
      <c r="F2435" s="24">
        <v>0</v>
      </c>
      <c r="G2435" s="24">
        <v>0</v>
      </c>
    </row>
    <row r="2436" spans="1:8">
      <c r="A2436" t="str">
        <f t="shared" si="38"/>
        <v>CE2434</v>
      </c>
      <c r="B2436" t="s">
        <v>2586</v>
      </c>
      <c r="C2436" s="24">
        <v>0</v>
      </c>
      <c r="D2436" s="24">
        <v>0</v>
      </c>
      <c r="E2436" s="24">
        <v>0</v>
      </c>
      <c r="F2436" s="24">
        <v>0</v>
      </c>
      <c r="G2436" s="24">
        <v>0</v>
      </c>
    </row>
    <row r="2437" spans="1:8">
      <c r="A2437" t="str">
        <f t="shared" si="38"/>
        <v>CE2435</v>
      </c>
      <c r="B2437" t="s">
        <v>2587</v>
      </c>
      <c r="C2437" s="24">
        <v>0</v>
      </c>
      <c r="D2437" s="24">
        <v>0</v>
      </c>
      <c r="E2437" s="24">
        <v>0</v>
      </c>
      <c r="F2437" s="24">
        <v>0</v>
      </c>
      <c r="G2437" s="24">
        <v>0</v>
      </c>
    </row>
    <row r="2438" spans="1:8">
      <c r="A2438" t="str">
        <f t="shared" si="38"/>
        <v>CE2436</v>
      </c>
      <c r="B2438" t="s">
        <v>2588</v>
      </c>
      <c r="C2438" s="24">
        <v>0</v>
      </c>
      <c r="D2438" s="24">
        <v>0</v>
      </c>
      <c r="E2438" s="24">
        <v>0</v>
      </c>
      <c r="F2438" s="24">
        <v>0</v>
      </c>
      <c r="G2438" s="24">
        <v>0</v>
      </c>
    </row>
    <row r="2439" spans="1:8">
      <c r="A2439" t="str">
        <f t="shared" si="38"/>
        <v>CE2437</v>
      </c>
      <c r="B2439" t="s">
        <v>2589</v>
      </c>
      <c r="C2439" s="24">
        <v>0</v>
      </c>
      <c r="D2439" s="24">
        <v>0</v>
      </c>
      <c r="E2439" s="24">
        <v>0</v>
      </c>
      <c r="F2439" s="24">
        <v>0</v>
      </c>
      <c r="G2439" s="24">
        <v>0</v>
      </c>
    </row>
    <row r="2440" spans="1:8">
      <c r="A2440" t="str">
        <f t="shared" si="38"/>
        <v>CE2438</v>
      </c>
      <c r="B2440" t="s">
        <v>2590</v>
      </c>
      <c r="C2440" s="24">
        <v>0</v>
      </c>
      <c r="D2440" s="24">
        <v>0</v>
      </c>
      <c r="E2440" s="24">
        <v>0</v>
      </c>
      <c r="F2440" s="24">
        <v>0</v>
      </c>
      <c r="G2440" s="24">
        <v>0</v>
      </c>
      <c r="H2440" s="24">
        <v>497.86</v>
      </c>
    </row>
    <row r="2441" spans="1:8">
      <c r="A2441" t="str">
        <f t="shared" si="38"/>
        <v>CE2439</v>
      </c>
      <c r="B2441" t="s">
        <v>2591</v>
      </c>
      <c r="C2441" s="24">
        <v>0</v>
      </c>
      <c r="D2441" s="24">
        <v>0</v>
      </c>
      <c r="E2441" s="24">
        <v>0</v>
      </c>
      <c r="F2441" s="24">
        <v>0</v>
      </c>
      <c r="G2441" s="24">
        <v>0</v>
      </c>
      <c r="H2441" s="24">
        <v>202.75</v>
      </c>
    </row>
    <row r="2442" spans="1:8">
      <c r="A2442" t="str">
        <f t="shared" si="38"/>
        <v>CE2440</v>
      </c>
      <c r="B2442" t="s">
        <v>2592</v>
      </c>
      <c r="C2442" s="24">
        <v>0</v>
      </c>
      <c r="D2442" s="24">
        <v>0</v>
      </c>
      <c r="E2442" s="24">
        <v>0</v>
      </c>
      <c r="F2442" s="24">
        <v>0</v>
      </c>
      <c r="G2442" s="24">
        <v>0</v>
      </c>
      <c r="H2442" s="24">
        <v>91.98</v>
      </c>
    </row>
    <row r="2443" spans="1:8">
      <c r="A2443" t="str">
        <f t="shared" si="38"/>
        <v>CE2441</v>
      </c>
      <c r="B2443" t="s">
        <v>2593</v>
      </c>
      <c r="C2443" s="24">
        <v>0</v>
      </c>
      <c r="D2443" s="24">
        <v>0</v>
      </c>
      <c r="E2443" s="24">
        <v>0</v>
      </c>
      <c r="F2443" s="24">
        <v>0</v>
      </c>
      <c r="G2443" s="24">
        <v>0</v>
      </c>
      <c r="H2443" s="24">
        <v>91.07</v>
      </c>
    </row>
    <row r="2444" spans="1:8">
      <c r="A2444" t="str">
        <f t="shared" si="38"/>
        <v>CE2442</v>
      </c>
      <c r="B2444" t="s">
        <v>2594</v>
      </c>
      <c r="C2444" s="24">
        <v>0</v>
      </c>
      <c r="D2444" s="24">
        <v>0</v>
      </c>
      <c r="E2444" s="24">
        <v>0</v>
      </c>
      <c r="F2444" s="24">
        <v>0</v>
      </c>
      <c r="G2444" s="24">
        <v>0</v>
      </c>
      <c r="H2444" s="24">
        <v>91.07</v>
      </c>
    </row>
    <row r="2445" spans="1:8">
      <c r="A2445" t="str">
        <f t="shared" si="38"/>
        <v>CE2443</v>
      </c>
      <c r="B2445" t="s">
        <v>2595</v>
      </c>
      <c r="C2445" s="24">
        <v>0</v>
      </c>
      <c r="D2445" s="24">
        <v>0</v>
      </c>
      <c r="E2445" s="24">
        <v>0</v>
      </c>
      <c r="F2445" s="24">
        <v>0</v>
      </c>
      <c r="G2445" s="24">
        <v>0</v>
      </c>
      <c r="H2445" s="24">
        <v>145.63999999999999</v>
      </c>
    </row>
    <row r="2446" spans="1:8">
      <c r="A2446" t="str">
        <f t="shared" si="38"/>
        <v>CE2444</v>
      </c>
      <c r="B2446" t="s">
        <v>2596</v>
      </c>
      <c r="C2446" s="24">
        <v>0</v>
      </c>
      <c r="D2446" s="24">
        <v>0</v>
      </c>
      <c r="E2446" s="24">
        <v>0</v>
      </c>
      <c r="F2446" s="24">
        <v>0</v>
      </c>
      <c r="G2446" s="24">
        <v>0</v>
      </c>
      <c r="H2446" s="24">
        <v>178.85</v>
      </c>
    </row>
    <row r="2447" spans="1:8">
      <c r="A2447" t="str">
        <f t="shared" si="38"/>
        <v>CE2445</v>
      </c>
      <c r="B2447" t="s">
        <v>2597</v>
      </c>
      <c r="C2447" s="24">
        <v>0</v>
      </c>
      <c r="D2447" s="24">
        <v>0</v>
      </c>
      <c r="E2447" s="24">
        <v>0</v>
      </c>
      <c r="F2447" s="24">
        <v>0</v>
      </c>
      <c r="G2447" s="24">
        <v>0</v>
      </c>
      <c r="H2447" s="24">
        <v>178.85</v>
      </c>
    </row>
    <row r="2448" spans="1:8">
      <c r="A2448" t="str">
        <f t="shared" si="38"/>
        <v>CE2446</v>
      </c>
      <c r="B2448" t="s">
        <v>2598</v>
      </c>
      <c r="C2448" s="24">
        <v>0</v>
      </c>
      <c r="D2448" s="24">
        <v>0</v>
      </c>
      <c r="E2448" s="24">
        <v>0</v>
      </c>
      <c r="F2448" s="24">
        <v>0</v>
      </c>
      <c r="G2448" s="24">
        <v>0</v>
      </c>
      <c r="H2448" s="24">
        <v>146.91</v>
      </c>
    </row>
    <row r="2449" spans="1:8">
      <c r="A2449" t="str">
        <f t="shared" si="38"/>
        <v>CE2447</v>
      </c>
      <c r="B2449" t="s">
        <v>2599</v>
      </c>
      <c r="C2449" s="24">
        <v>0</v>
      </c>
      <c r="D2449" s="24">
        <v>0</v>
      </c>
      <c r="E2449" s="24">
        <v>0</v>
      </c>
      <c r="F2449" s="24">
        <v>0</v>
      </c>
      <c r="G2449" s="24">
        <v>0</v>
      </c>
      <c r="H2449" s="24">
        <v>128.65</v>
      </c>
    </row>
    <row r="2450" spans="1:8">
      <c r="A2450" t="str">
        <f t="shared" si="38"/>
        <v>CE2448</v>
      </c>
      <c r="B2450" t="s">
        <v>2600</v>
      </c>
      <c r="C2450" s="24">
        <v>0</v>
      </c>
      <c r="D2450" s="24">
        <v>0</v>
      </c>
      <c r="E2450" s="24">
        <v>0</v>
      </c>
      <c r="F2450" s="24">
        <v>0</v>
      </c>
      <c r="G2450" s="24">
        <v>0</v>
      </c>
      <c r="H2450" s="24">
        <v>113.71</v>
      </c>
    </row>
    <row r="2451" spans="1:8">
      <c r="A2451" t="str">
        <f t="shared" si="38"/>
        <v>CE2449</v>
      </c>
      <c r="B2451" t="s">
        <v>2601</v>
      </c>
      <c r="C2451" s="24">
        <v>0</v>
      </c>
      <c r="D2451" s="24">
        <v>0</v>
      </c>
      <c r="E2451" s="24">
        <v>0</v>
      </c>
      <c r="F2451" s="24">
        <v>0</v>
      </c>
      <c r="G2451" s="24">
        <v>0</v>
      </c>
      <c r="H2451" s="24">
        <v>92.55</v>
      </c>
    </row>
    <row r="2452" spans="1:8">
      <c r="A2452" t="str">
        <f t="shared" si="38"/>
        <v>CE2450</v>
      </c>
      <c r="B2452" t="s">
        <v>2602</v>
      </c>
      <c r="C2452" s="24">
        <v>0</v>
      </c>
      <c r="D2452" s="24">
        <v>0</v>
      </c>
      <c r="E2452" s="24">
        <v>0</v>
      </c>
      <c r="F2452" s="24">
        <v>0</v>
      </c>
      <c r="G2452" s="24">
        <v>0</v>
      </c>
      <c r="H2452" s="24">
        <v>92.55</v>
      </c>
    </row>
    <row r="2453" spans="1:8">
      <c r="A2453" t="str">
        <f t="shared" si="38"/>
        <v>CE2451</v>
      </c>
      <c r="B2453" t="s">
        <v>2603</v>
      </c>
      <c r="C2453" s="24">
        <v>0</v>
      </c>
      <c r="D2453" s="24">
        <v>0</v>
      </c>
      <c r="E2453" s="24">
        <v>0</v>
      </c>
      <c r="F2453" s="24">
        <v>0</v>
      </c>
      <c r="G2453" s="24">
        <v>0</v>
      </c>
      <c r="H2453" s="24">
        <v>127.41</v>
      </c>
    </row>
    <row r="2454" spans="1:8">
      <c r="A2454" t="str">
        <f t="shared" si="38"/>
        <v>CE2452</v>
      </c>
      <c r="B2454" t="s">
        <v>2604</v>
      </c>
      <c r="C2454" s="24">
        <v>0</v>
      </c>
      <c r="D2454" s="24">
        <v>0</v>
      </c>
      <c r="E2454" s="24">
        <v>0</v>
      </c>
      <c r="F2454" s="24">
        <v>0</v>
      </c>
      <c r="G2454" s="24">
        <v>0</v>
      </c>
      <c r="H2454" s="24">
        <v>127.41</v>
      </c>
    </row>
    <row r="2455" spans="1:8">
      <c r="A2455" t="str">
        <f t="shared" si="38"/>
        <v>CE2453</v>
      </c>
      <c r="B2455" t="s">
        <v>2605</v>
      </c>
      <c r="C2455" s="24">
        <v>0</v>
      </c>
      <c r="D2455" s="24">
        <v>0</v>
      </c>
      <c r="E2455" s="24">
        <v>0</v>
      </c>
      <c r="F2455" s="24">
        <v>0</v>
      </c>
      <c r="G2455" s="24">
        <v>0</v>
      </c>
      <c r="H2455" s="24">
        <v>127.41</v>
      </c>
    </row>
    <row r="2456" spans="1:8">
      <c r="A2456" t="str">
        <f t="shared" si="38"/>
        <v>CE2454</v>
      </c>
      <c r="B2456" t="s">
        <v>2606</v>
      </c>
      <c r="C2456" s="24">
        <v>0</v>
      </c>
      <c r="D2456" s="24">
        <v>0</v>
      </c>
      <c r="E2456" s="24">
        <v>0</v>
      </c>
      <c r="F2456" s="24">
        <v>0</v>
      </c>
      <c r="G2456" s="24">
        <v>0</v>
      </c>
      <c r="H2456" s="24">
        <v>146.69999999999999</v>
      </c>
    </row>
    <row r="2457" spans="1:8">
      <c r="A2457" t="str">
        <f t="shared" si="38"/>
        <v>CE2455</v>
      </c>
      <c r="B2457" t="s">
        <v>2607</v>
      </c>
      <c r="C2457" s="24">
        <v>0</v>
      </c>
      <c r="D2457" s="24">
        <v>0</v>
      </c>
      <c r="E2457" s="24">
        <v>0</v>
      </c>
      <c r="F2457" s="24">
        <v>0</v>
      </c>
      <c r="G2457" s="24">
        <v>0</v>
      </c>
      <c r="H2457" s="24">
        <v>160.61000000000001</v>
      </c>
    </row>
    <row r="2458" spans="1:8">
      <c r="A2458" t="str">
        <f t="shared" si="38"/>
        <v>CE2456</v>
      </c>
      <c r="B2458" t="s">
        <v>2608</v>
      </c>
      <c r="C2458" s="24">
        <v>0</v>
      </c>
      <c r="D2458" s="24">
        <v>0</v>
      </c>
      <c r="E2458" s="24">
        <v>0</v>
      </c>
      <c r="F2458" s="24">
        <v>0</v>
      </c>
      <c r="G2458" s="24">
        <v>0</v>
      </c>
      <c r="H2458" s="24">
        <v>329.1</v>
      </c>
    </row>
    <row r="2459" spans="1:8">
      <c r="A2459" t="str">
        <f t="shared" si="38"/>
        <v>CE2457</v>
      </c>
      <c r="B2459" t="s">
        <v>2609</v>
      </c>
      <c r="C2459" s="24">
        <v>0</v>
      </c>
      <c r="D2459" s="24">
        <v>0</v>
      </c>
      <c r="E2459" s="24">
        <v>0</v>
      </c>
      <c r="F2459" s="24">
        <v>0</v>
      </c>
      <c r="G2459" s="24">
        <v>0</v>
      </c>
      <c r="H2459" s="24">
        <v>447.58</v>
      </c>
    </row>
    <row r="2460" spans="1:8">
      <c r="A2460" t="str">
        <f t="shared" si="38"/>
        <v>CE2458</v>
      </c>
      <c r="B2460" t="s">
        <v>2610</v>
      </c>
      <c r="C2460" s="24">
        <v>0</v>
      </c>
      <c r="D2460" s="24">
        <v>0</v>
      </c>
      <c r="E2460" s="24">
        <v>0</v>
      </c>
      <c r="F2460" s="24">
        <v>0</v>
      </c>
      <c r="G2460" s="24">
        <v>0</v>
      </c>
      <c r="H2460" s="24">
        <v>458.78</v>
      </c>
    </row>
    <row r="2461" spans="1:8">
      <c r="A2461" t="str">
        <f t="shared" si="38"/>
        <v>CE2459</v>
      </c>
      <c r="B2461" t="s">
        <v>2611</v>
      </c>
      <c r="C2461" s="24">
        <v>0</v>
      </c>
      <c r="D2461" s="24">
        <v>0</v>
      </c>
      <c r="E2461" s="24">
        <v>0</v>
      </c>
      <c r="F2461" s="24">
        <v>0</v>
      </c>
      <c r="G2461" s="24">
        <v>0</v>
      </c>
      <c r="H2461" s="24">
        <v>1101.4100000000001</v>
      </c>
    </row>
    <row r="2462" spans="1:8">
      <c r="A2462" t="str">
        <f t="shared" si="38"/>
        <v>CE2460</v>
      </c>
      <c r="B2462" t="s">
        <v>2612</v>
      </c>
      <c r="C2462" s="24">
        <v>0</v>
      </c>
      <c r="D2462" s="24">
        <v>0</v>
      </c>
      <c r="E2462" s="24">
        <v>0</v>
      </c>
      <c r="F2462" s="24">
        <v>0</v>
      </c>
      <c r="G2462" s="24">
        <v>0</v>
      </c>
      <c r="H2462" s="24">
        <v>329.1</v>
      </c>
    </row>
    <row r="2463" spans="1:8">
      <c r="A2463" t="str">
        <f t="shared" si="38"/>
        <v>CE2461</v>
      </c>
      <c r="B2463" t="s">
        <v>2613</v>
      </c>
      <c r="C2463" s="24">
        <v>0</v>
      </c>
      <c r="D2463" s="24">
        <v>0</v>
      </c>
      <c r="E2463" s="24">
        <v>0</v>
      </c>
      <c r="F2463" s="24">
        <v>0</v>
      </c>
      <c r="G2463" s="24">
        <v>0</v>
      </c>
      <c r="H2463" s="24">
        <v>365.82</v>
      </c>
    </row>
    <row r="2464" spans="1:8">
      <c r="A2464" t="str">
        <f t="shared" si="38"/>
        <v>CE2462</v>
      </c>
      <c r="B2464" t="s">
        <v>2614</v>
      </c>
      <c r="C2464" s="24">
        <v>0</v>
      </c>
      <c r="D2464" s="24">
        <v>0</v>
      </c>
      <c r="E2464" s="24">
        <v>0</v>
      </c>
      <c r="F2464" s="24">
        <v>0</v>
      </c>
      <c r="G2464" s="24">
        <v>0</v>
      </c>
      <c r="H2464" s="24">
        <v>589.51</v>
      </c>
    </row>
    <row r="2465" spans="1:8">
      <c r="A2465" t="str">
        <f t="shared" si="38"/>
        <v>CE2463</v>
      </c>
      <c r="B2465" t="s">
        <v>2615</v>
      </c>
      <c r="C2465" s="24">
        <v>0</v>
      </c>
      <c r="D2465" s="24">
        <v>0</v>
      </c>
      <c r="E2465" s="24">
        <v>0</v>
      </c>
      <c r="F2465" s="24">
        <v>0</v>
      </c>
      <c r="G2465" s="24">
        <v>0</v>
      </c>
      <c r="H2465" s="24">
        <v>338.02</v>
      </c>
    </row>
    <row r="2466" spans="1:8">
      <c r="A2466" t="str">
        <f t="shared" si="38"/>
        <v>CE2464</v>
      </c>
      <c r="B2466" t="s">
        <v>2616</v>
      </c>
      <c r="C2466" s="24">
        <v>0</v>
      </c>
      <c r="D2466" s="24">
        <v>0</v>
      </c>
      <c r="E2466" s="24">
        <v>0</v>
      </c>
      <c r="F2466" s="24">
        <v>0</v>
      </c>
      <c r="G2466" s="24">
        <v>0</v>
      </c>
      <c r="H2466" s="24">
        <v>223.69</v>
      </c>
    </row>
    <row r="2467" spans="1:8">
      <c r="A2467" t="str">
        <f t="shared" si="38"/>
        <v>CE2465</v>
      </c>
      <c r="B2467" t="s">
        <v>2617</v>
      </c>
      <c r="C2467" s="24">
        <v>0</v>
      </c>
      <c r="D2467" s="24">
        <v>0</v>
      </c>
      <c r="E2467" s="24">
        <v>0</v>
      </c>
      <c r="F2467" s="24">
        <v>0</v>
      </c>
      <c r="G2467" s="24">
        <v>0</v>
      </c>
      <c r="H2467" s="24">
        <v>223.69</v>
      </c>
    </row>
    <row r="2468" spans="1:8">
      <c r="A2468" t="str">
        <f t="shared" si="38"/>
        <v>CE2466</v>
      </c>
      <c r="B2468" t="s">
        <v>2618</v>
      </c>
      <c r="C2468" s="24">
        <v>0</v>
      </c>
      <c r="D2468" s="24">
        <v>0</v>
      </c>
      <c r="E2468" s="24">
        <v>0</v>
      </c>
      <c r="F2468" s="24">
        <v>0</v>
      </c>
      <c r="G2468" s="24">
        <v>0</v>
      </c>
      <c r="H2468" s="24">
        <v>338.02</v>
      </c>
    </row>
    <row r="2469" spans="1:8">
      <c r="A2469" t="str">
        <f t="shared" si="38"/>
        <v>CE2467</v>
      </c>
      <c r="B2469" t="s">
        <v>2619</v>
      </c>
      <c r="C2469" s="24">
        <v>0</v>
      </c>
      <c r="D2469" s="24">
        <v>0</v>
      </c>
      <c r="E2469" s="24">
        <v>0</v>
      </c>
      <c r="F2469" s="24">
        <v>0</v>
      </c>
      <c r="G2469" s="24">
        <v>0</v>
      </c>
      <c r="H2469" s="24">
        <v>387.2</v>
      </c>
    </row>
    <row r="2470" spans="1:8">
      <c r="A2470" t="str">
        <f t="shared" si="38"/>
        <v>CE2468</v>
      </c>
      <c r="B2470" t="s">
        <v>2620</v>
      </c>
      <c r="C2470" s="24">
        <v>0</v>
      </c>
      <c r="D2470" s="24">
        <v>0</v>
      </c>
      <c r="E2470" s="24">
        <v>0</v>
      </c>
      <c r="F2470" s="24">
        <v>0</v>
      </c>
      <c r="G2470" s="24">
        <v>0</v>
      </c>
      <c r="H2470" s="24">
        <v>387.2</v>
      </c>
    </row>
    <row r="2471" spans="1:8">
      <c r="A2471" t="str">
        <f t="shared" si="38"/>
        <v>CE2469</v>
      </c>
      <c r="B2471" t="s">
        <v>2621</v>
      </c>
      <c r="C2471" s="24">
        <v>0</v>
      </c>
      <c r="D2471" s="24">
        <v>0</v>
      </c>
      <c r="E2471" s="24">
        <v>0</v>
      </c>
      <c r="F2471" s="24">
        <v>0</v>
      </c>
      <c r="G2471" s="24">
        <v>0</v>
      </c>
      <c r="H2471" s="24">
        <v>684.75</v>
      </c>
    </row>
    <row r="2472" spans="1:8">
      <c r="A2472" t="str">
        <f t="shared" si="38"/>
        <v>CE2470</v>
      </c>
      <c r="B2472" t="s">
        <v>2622</v>
      </c>
      <c r="C2472" s="24">
        <v>0</v>
      </c>
      <c r="D2472" s="24">
        <v>0</v>
      </c>
      <c r="E2472" s="24">
        <v>0</v>
      </c>
      <c r="F2472" s="24">
        <v>0</v>
      </c>
      <c r="G2472" s="24">
        <v>0</v>
      </c>
      <c r="H2472" s="24">
        <v>1520.98</v>
      </c>
    </row>
    <row r="2473" spans="1:8">
      <c r="A2473" t="str">
        <f t="shared" si="38"/>
        <v>CE2471</v>
      </c>
      <c r="B2473" t="s">
        <v>2623</v>
      </c>
      <c r="C2473" s="24">
        <v>0</v>
      </c>
      <c r="D2473" s="24">
        <v>0</v>
      </c>
      <c r="E2473" s="24">
        <v>0</v>
      </c>
      <c r="F2473" s="24">
        <v>0</v>
      </c>
      <c r="G2473" s="24">
        <v>0</v>
      </c>
      <c r="H2473" s="24">
        <v>1547.12</v>
      </c>
    </row>
    <row r="2474" spans="1:8">
      <c r="A2474" t="str">
        <f t="shared" si="38"/>
        <v>CE2472</v>
      </c>
      <c r="B2474" t="s">
        <v>2624</v>
      </c>
      <c r="C2474" s="24">
        <v>0</v>
      </c>
      <c r="D2474" s="24">
        <v>0</v>
      </c>
      <c r="E2474" s="24">
        <v>0</v>
      </c>
      <c r="F2474" s="24">
        <v>0</v>
      </c>
      <c r="G2474" s="24">
        <v>0</v>
      </c>
      <c r="H2474" s="24">
        <v>1573.47</v>
      </c>
    </row>
    <row r="2475" spans="1:8">
      <c r="A2475" t="str">
        <f t="shared" si="38"/>
        <v>CE2473</v>
      </c>
      <c r="B2475" t="s">
        <v>2625</v>
      </c>
      <c r="C2475" s="24">
        <v>0</v>
      </c>
      <c r="D2475" s="24">
        <v>0</v>
      </c>
      <c r="E2475" s="24">
        <v>0</v>
      </c>
      <c r="F2475" s="24">
        <v>0</v>
      </c>
      <c r="G2475" s="24">
        <v>0</v>
      </c>
      <c r="H2475" s="24">
        <v>1265.1300000000001</v>
      </c>
    </row>
    <row r="2476" spans="1:8">
      <c r="A2476" t="str">
        <f t="shared" si="38"/>
        <v>CE2474</v>
      </c>
      <c r="B2476" t="s">
        <v>2626</v>
      </c>
      <c r="C2476" s="24">
        <v>0</v>
      </c>
      <c r="D2476" s="24">
        <v>0</v>
      </c>
      <c r="E2476" s="24">
        <v>0</v>
      </c>
      <c r="F2476" s="24">
        <v>0</v>
      </c>
      <c r="G2476" s="24">
        <v>0</v>
      </c>
      <c r="H2476" s="24">
        <v>394.46</v>
      </c>
    </row>
    <row r="2477" spans="1:8">
      <c r="A2477" t="str">
        <f t="shared" si="38"/>
        <v>CE2475</v>
      </c>
      <c r="B2477" t="s">
        <v>2627</v>
      </c>
      <c r="C2477" s="24">
        <v>0</v>
      </c>
      <c r="D2477" s="24">
        <v>0</v>
      </c>
      <c r="E2477" s="24">
        <v>0</v>
      </c>
      <c r="F2477" s="24">
        <v>0</v>
      </c>
      <c r="G2477" s="24">
        <v>0</v>
      </c>
      <c r="H2477" s="24">
        <v>394.46</v>
      </c>
    </row>
    <row r="2478" spans="1:8">
      <c r="A2478" t="str">
        <f t="shared" si="38"/>
        <v>CE2476</v>
      </c>
      <c r="B2478" t="s">
        <v>2628</v>
      </c>
      <c r="C2478" s="24">
        <v>0</v>
      </c>
      <c r="D2478" s="24">
        <v>0</v>
      </c>
      <c r="E2478" s="24">
        <v>0</v>
      </c>
      <c r="F2478" s="24">
        <v>0</v>
      </c>
      <c r="G2478" s="24">
        <v>0</v>
      </c>
      <c r="H2478" s="24">
        <v>589.91999999999996</v>
      </c>
    </row>
    <row r="2479" spans="1:8">
      <c r="A2479" t="str">
        <f t="shared" si="38"/>
        <v>CE2477</v>
      </c>
      <c r="B2479" t="s">
        <v>2629</v>
      </c>
      <c r="C2479" s="24">
        <v>0</v>
      </c>
      <c r="D2479" s="24">
        <v>0</v>
      </c>
      <c r="E2479" s="24">
        <v>0</v>
      </c>
      <c r="F2479" s="24">
        <v>0</v>
      </c>
      <c r="G2479" s="24">
        <v>0</v>
      </c>
      <c r="H2479" s="24">
        <v>1254.75</v>
      </c>
    </row>
    <row r="2480" spans="1:8">
      <c r="A2480" t="str">
        <f t="shared" si="38"/>
        <v>CE2478</v>
      </c>
      <c r="B2480" t="s">
        <v>2630</v>
      </c>
      <c r="C2480" s="24">
        <v>0</v>
      </c>
      <c r="D2480" s="24">
        <v>0</v>
      </c>
      <c r="E2480" s="24">
        <v>0</v>
      </c>
      <c r="F2480" s="24">
        <v>0</v>
      </c>
      <c r="G2480" s="24">
        <v>0</v>
      </c>
      <c r="H2480" s="24">
        <v>1547.12</v>
      </c>
    </row>
    <row r="2481" spans="1:8">
      <c r="A2481" t="str">
        <f t="shared" si="38"/>
        <v>CE2479</v>
      </c>
      <c r="B2481" t="s">
        <v>2631</v>
      </c>
      <c r="C2481" s="24">
        <v>0</v>
      </c>
      <c r="D2481" s="24">
        <v>0</v>
      </c>
      <c r="E2481" s="24">
        <v>0</v>
      </c>
      <c r="F2481" s="24">
        <v>0</v>
      </c>
      <c r="G2481" s="24">
        <v>0</v>
      </c>
      <c r="H2481" s="24">
        <v>1547.12</v>
      </c>
    </row>
    <row r="2482" spans="1:8">
      <c r="A2482" t="str">
        <f t="shared" si="38"/>
        <v>CE2480</v>
      </c>
      <c r="B2482" t="s">
        <v>2632</v>
      </c>
      <c r="C2482" s="24">
        <v>0</v>
      </c>
      <c r="D2482" s="24">
        <v>0</v>
      </c>
      <c r="E2482" s="24">
        <v>0</v>
      </c>
      <c r="F2482" s="24">
        <v>0</v>
      </c>
      <c r="G2482" s="24">
        <v>0</v>
      </c>
      <c r="H2482" s="24">
        <v>412.93</v>
      </c>
    </row>
    <row r="2483" spans="1:8">
      <c r="A2483" t="str">
        <f t="shared" si="38"/>
        <v>CE2481</v>
      </c>
      <c r="B2483" t="s">
        <v>2633</v>
      </c>
      <c r="C2483" s="24">
        <v>0</v>
      </c>
      <c r="D2483" s="24">
        <v>0</v>
      </c>
      <c r="E2483" s="24">
        <v>0</v>
      </c>
      <c r="F2483" s="24">
        <v>0</v>
      </c>
      <c r="G2483" s="24">
        <v>0</v>
      </c>
      <c r="H2483" s="24">
        <v>412.93</v>
      </c>
    </row>
    <row r="2484" spans="1:8">
      <c r="A2484" t="str">
        <f t="shared" si="38"/>
        <v>CE2482</v>
      </c>
      <c r="B2484" t="s">
        <v>2634</v>
      </c>
      <c r="C2484" s="24">
        <v>0</v>
      </c>
      <c r="D2484" s="24">
        <v>0</v>
      </c>
      <c r="E2484" s="24">
        <v>0</v>
      </c>
      <c r="F2484" s="24">
        <v>0</v>
      </c>
      <c r="G2484" s="24">
        <v>0</v>
      </c>
      <c r="H2484" s="24">
        <v>684.75</v>
      </c>
    </row>
    <row r="2485" spans="1:8">
      <c r="A2485" t="str">
        <f t="shared" si="38"/>
        <v>CE2483</v>
      </c>
      <c r="B2485" t="s">
        <v>2635</v>
      </c>
      <c r="C2485" s="24">
        <v>0</v>
      </c>
      <c r="D2485" s="24">
        <v>0</v>
      </c>
      <c r="E2485" s="24">
        <v>0</v>
      </c>
      <c r="F2485" s="24">
        <v>0</v>
      </c>
      <c r="G2485" s="24">
        <v>0</v>
      </c>
      <c r="H2485" s="24">
        <v>1520.98</v>
      </c>
    </row>
    <row r="2486" spans="1:8">
      <c r="A2486" t="str">
        <f t="shared" si="38"/>
        <v>CE2484</v>
      </c>
      <c r="B2486" t="s">
        <v>2636</v>
      </c>
      <c r="C2486" s="24">
        <v>0</v>
      </c>
      <c r="D2486" s="24">
        <v>0</v>
      </c>
      <c r="E2486" s="24">
        <v>0</v>
      </c>
      <c r="F2486" s="24">
        <v>0</v>
      </c>
      <c r="G2486" s="24">
        <v>0</v>
      </c>
      <c r="H2486" s="24">
        <v>1520.98</v>
      </c>
    </row>
    <row r="2487" spans="1:8">
      <c r="A2487" t="str">
        <f t="shared" si="38"/>
        <v>CE2485</v>
      </c>
      <c r="B2487" t="s">
        <v>2637</v>
      </c>
      <c r="C2487" s="24">
        <v>0</v>
      </c>
      <c r="D2487" s="24">
        <v>0</v>
      </c>
      <c r="E2487" s="24">
        <v>0</v>
      </c>
      <c r="F2487" s="24">
        <v>0</v>
      </c>
      <c r="G2487" s="24">
        <v>0</v>
      </c>
      <c r="H2487" s="24">
        <v>1520.98</v>
      </c>
    </row>
    <row r="2488" spans="1:8">
      <c r="A2488" t="str">
        <f t="shared" si="38"/>
        <v>CE2486</v>
      </c>
      <c r="B2488" t="s">
        <v>2638</v>
      </c>
      <c r="C2488" s="24">
        <v>0</v>
      </c>
      <c r="D2488" s="24">
        <v>0</v>
      </c>
      <c r="E2488" s="24">
        <v>0</v>
      </c>
      <c r="F2488" s="24">
        <v>0</v>
      </c>
      <c r="G2488" s="24">
        <v>0</v>
      </c>
      <c r="H2488" s="24">
        <v>364.16</v>
      </c>
    </row>
    <row r="2489" spans="1:8">
      <c r="A2489" t="str">
        <f t="shared" si="38"/>
        <v>CE2487</v>
      </c>
      <c r="B2489" t="s">
        <v>2639</v>
      </c>
      <c r="C2489" s="24">
        <v>0</v>
      </c>
      <c r="D2489" s="24">
        <v>0</v>
      </c>
      <c r="E2489" s="24">
        <v>0</v>
      </c>
      <c r="F2489" s="24">
        <v>0</v>
      </c>
      <c r="G2489" s="24">
        <v>0</v>
      </c>
      <c r="H2489" s="24">
        <v>364.16</v>
      </c>
    </row>
    <row r="2490" spans="1:8">
      <c r="A2490" t="str">
        <f t="shared" si="38"/>
        <v>CE2488</v>
      </c>
      <c r="B2490" t="s">
        <v>2640</v>
      </c>
      <c r="C2490" s="24">
        <v>0</v>
      </c>
      <c r="D2490" s="24">
        <v>0</v>
      </c>
      <c r="E2490" s="24">
        <v>0</v>
      </c>
      <c r="F2490" s="24">
        <v>0</v>
      </c>
      <c r="G2490" s="24">
        <v>0</v>
      </c>
      <c r="H2490" s="24">
        <v>684.75</v>
      </c>
    </row>
    <row r="2491" spans="1:8">
      <c r="A2491" t="str">
        <f t="shared" si="38"/>
        <v>CE2489</v>
      </c>
      <c r="B2491" t="s">
        <v>2641</v>
      </c>
      <c r="C2491" s="24">
        <v>0</v>
      </c>
      <c r="D2491" s="24">
        <v>0</v>
      </c>
      <c r="E2491" s="24">
        <v>0</v>
      </c>
      <c r="F2491" s="24">
        <v>0</v>
      </c>
      <c r="G2491" s="24">
        <v>0</v>
      </c>
      <c r="H2491" s="24">
        <v>1520.98</v>
      </c>
    </row>
    <row r="2492" spans="1:8">
      <c r="A2492" t="str">
        <f t="shared" si="38"/>
        <v>CE2490</v>
      </c>
      <c r="B2492" t="s">
        <v>2642</v>
      </c>
      <c r="C2492" s="24">
        <v>0</v>
      </c>
      <c r="D2492" s="24">
        <v>0</v>
      </c>
      <c r="E2492" s="24">
        <v>0</v>
      </c>
      <c r="F2492" s="24">
        <v>0</v>
      </c>
      <c r="G2492" s="24">
        <v>0</v>
      </c>
      <c r="H2492" s="24">
        <v>1520.98</v>
      </c>
    </row>
    <row r="2493" spans="1:8">
      <c r="A2493" t="str">
        <f t="shared" si="38"/>
        <v>CE2491</v>
      </c>
      <c r="B2493" t="s">
        <v>2643</v>
      </c>
      <c r="C2493" s="24">
        <v>0</v>
      </c>
      <c r="D2493" s="24">
        <v>0</v>
      </c>
      <c r="E2493" s="24">
        <v>0</v>
      </c>
      <c r="F2493" s="24">
        <v>0</v>
      </c>
      <c r="G2493" s="24">
        <v>0</v>
      </c>
      <c r="H2493" s="24">
        <v>1520.98</v>
      </c>
    </row>
    <row r="2494" spans="1:8">
      <c r="A2494" t="str">
        <f t="shared" si="38"/>
        <v>CE2492</v>
      </c>
      <c r="B2494" t="s">
        <v>2644</v>
      </c>
      <c r="C2494" s="24">
        <v>0</v>
      </c>
      <c r="D2494" s="24">
        <v>0</v>
      </c>
      <c r="E2494" s="24">
        <v>0</v>
      </c>
      <c r="F2494" s="24">
        <v>0</v>
      </c>
      <c r="G2494" s="24">
        <v>0</v>
      </c>
      <c r="H2494" s="24">
        <v>550.29</v>
      </c>
    </row>
    <row r="2495" spans="1:8">
      <c r="A2495" t="str">
        <f t="shared" si="38"/>
        <v>CE2493</v>
      </c>
      <c r="B2495" t="s">
        <v>2645</v>
      </c>
      <c r="C2495" s="24">
        <v>0</v>
      </c>
      <c r="D2495" s="24">
        <v>0</v>
      </c>
      <c r="E2495" s="24">
        <v>0</v>
      </c>
      <c r="F2495" s="24">
        <v>0</v>
      </c>
      <c r="G2495" s="24">
        <v>0</v>
      </c>
      <c r="H2495" s="24">
        <v>1127.76</v>
      </c>
    </row>
    <row r="2496" spans="1:8">
      <c r="A2496" t="str">
        <f t="shared" si="38"/>
        <v>CE2494</v>
      </c>
      <c r="B2496" t="s">
        <v>2646</v>
      </c>
      <c r="C2496" s="24">
        <v>0</v>
      </c>
      <c r="D2496" s="24">
        <v>0</v>
      </c>
      <c r="E2496" s="24">
        <v>0</v>
      </c>
      <c r="F2496" s="24">
        <v>0</v>
      </c>
      <c r="G2496" s="24">
        <v>0</v>
      </c>
      <c r="H2496" s="24">
        <v>1127.76</v>
      </c>
    </row>
    <row r="2497" spans="1:8">
      <c r="A2497" t="str">
        <f t="shared" si="38"/>
        <v>CE2495</v>
      </c>
      <c r="B2497" t="s">
        <v>2647</v>
      </c>
      <c r="C2497" s="24">
        <v>0</v>
      </c>
      <c r="D2497" s="24">
        <v>0</v>
      </c>
      <c r="E2497" s="24">
        <v>0</v>
      </c>
      <c r="F2497" s="24">
        <v>0</v>
      </c>
      <c r="G2497" s="24">
        <v>0</v>
      </c>
      <c r="H2497" s="24">
        <v>1837.62</v>
      </c>
    </row>
    <row r="2498" spans="1:8">
      <c r="A2498" t="str">
        <f t="shared" ref="A2498:A2561" si="39">"CE"&amp;TEXT(ROW(B2498)-2,"0000")</f>
        <v>CE2496</v>
      </c>
      <c r="B2498" t="s">
        <v>2648</v>
      </c>
      <c r="C2498" s="24">
        <v>0</v>
      </c>
      <c r="D2498" s="24">
        <v>0</v>
      </c>
      <c r="E2498" s="24">
        <v>0</v>
      </c>
      <c r="F2498" s="24">
        <v>0</v>
      </c>
      <c r="G2498" s="24">
        <v>0</v>
      </c>
      <c r="H2498" s="24">
        <v>1886.38</v>
      </c>
    </row>
    <row r="2499" spans="1:8">
      <c r="A2499" t="str">
        <f t="shared" si="39"/>
        <v>CE2497</v>
      </c>
      <c r="B2499" t="s">
        <v>2649</v>
      </c>
      <c r="C2499" s="24">
        <v>0</v>
      </c>
      <c r="D2499" s="24">
        <v>0</v>
      </c>
      <c r="E2499" s="24">
        <v>0</v>
      </c>
      <c r="F2499" s="24">
        <v>0</v>
      </c>
      <c r="G2499" s="24">
        <v>0</v>
      </c>
      <c r="H2499" s="24">
        <v>1982.04</v>
      </c>
    </row>
    <row r="2500" spans="1:8">
      <c r="A2500" t="str">
        <f t="shared" si="39"/>
        <v>CE2498</v>
      </c>
      <c r="B2500" t="s">
        <v>2650</v>
      </c>
      <c r="C2500" s="24">
        <v>0</v>
      </c>
      <c r="D2500" s="24">
        <v>0</v>
      </c>
      <c r="E2500" s="24">
        <v>0</v>
      </c>
      <c r="F2500" s="24">
        <v>0</v>
      </c>
      <c r="G2500" s="24">
        <v>0</v>
      </c>
      <c r="H2500" s="24">
        <v>2992.98</v>
      </c>
    </row>
    <row r="2501" spans="1:8">
      <c r="A2501" t="str">
        <f t="shared" si="39"/>
        <v>CE2499</v>
      </c>
      <c r="B2501" t="s">
        <v>2651</v>
      </c>
      <c r="C2501" s="24">
        <v>0</v>
      </c>
      <c r="D2501" s="24">
        <v>0</v>
      </c>
      <c r="E2501" s="24">
        <v>0</v>
      </c>
      <c r="F2501" s="24">
        <v>0</v>
      </c>
      <c r="G2501" s="24">
        <v>0</v>
      </c>
      <c r="H2501" s="24">
        <v>5396.87</v>
      </c>
    </row>
    <row r="2502" spans="1:8">
      <c r="A2502" t="str">
        <f t="shared" si="39"/>
        <v>CE2500</v>
      </c>
      <c r="B2502" t="s">
        <v>2652</v>
      </c>
      <c r="C2502" s="24">
        <v>0</v>
      </c>
      <c r="D2502" s="24">
        <v>0</v>
      </c>
      <c r="E2502" s="24">
        <v>0</v>
      </c>
      <c r="F2502" s="24">
        <v>0</v>
      </c>
      <c r="G2502" s="24">
        <v>0</v>
      </c>
      <c r="H2502" s="24">
        <v>5206.38</v>
      </c>
    </row>
    <row r="2503" spans="1:8">
      <c r="A2503" t="str">
        <f t="shared" si="39"/>
        <v>CE2501</v>
      </c>
      <c r="B2503" t="s">
        <v>2653</v>
      </c>
      <c r="C2503" s="24">
        <v>0</v>
      </c>
      <c r="D2503" s="24">
        <v>0</v>
      </c>
      <c r="E2503" s="24">
        <v>0</v>
      </c>
      <c r="F2503" s="24">
        <v>0</v>
      </c>
      <c r="G2503" s="24">
        <v>0</v>
      </c>
      <c r="H2503" s="24">
        <v>4373.8900000000003</v>
      </c>
    </row>
    <row r="2504" spans="1:8">
      <c r="A2504" t="str">
        <f t="shared" si="39"/>
        <v>CE2502</v>
      </c>
      <c r="B2504" t="s">
        <v>2654</v>
      </c>
      <c r="C2504" s="24">
        <v>0</v>
      </c>
      <c r="D2504" s="24">
        <v>0</v>
      </c>
      <c r="E2504" s="24">
        <v>0</v>
      </c>
      <c r="F2504" s="24">
        <v>0</v>
      </c>
      <c r="G2504" s="24">
        <v>0</v>
      </c>
      <c r="H2504" s="24">
        <v>831.45</v>
      </c>
    </row>
    <row r="2505" spans="1:8">
      <c r="A2505" t="str">
        <f t="shared" si="39"/>
        <v>CE2503</v>
      </c>
      <c r="B2505" t="s">
        <v>2655</v>
      </c>
      <c r="C2505" s="24">
        <v>0</v>
      </c>
      <c r="D2505" s="24">
        <v>0</v>
      </c>
      <c r="E2505" s="24">
        <v>0</v>
      </c>
      <c r="F2505" s="24">
        <v>0</v>
      </c>
      <c r="G2505" s="24">
        <v>0</v>
      </c>
      <c r="H2505" s="24">
        <v>8850.2900000000009</v>
      </c>
    </row>
    <row r="2506" spans="1:8">
      <c r="A2506" t="str">
        <f t="shared" si="39"/>
        <v>CE2504</v>
      </c>
      <c r="B2506" t="s">
        <v>2656</v>
      </c>
      <c r="C2506" s="24">
        <v>0</v>
      </c>
      <c r="D2506" s="24">
        <v>0</v>
      </c>
      <c r="E2506" s="24">
        <v>0</v>
      </c>
      <c r="F2506" s="24">
        <v>0</v>
      </c>
      <c r="G2506" s="24">
        <v>0</v>
      </c>
      <c r="H2506" s="24">
        <v>4010.15</v>
      </c>
    </row>
    <row r="2507" spans="1:8">
      <c r="A2507" t="str">
        <f t="shared" si="39"/>
        <v>CE2505</v>
      </c>
      <c r="B2507" t="s">
        <v>2657</v>
      </c>
      <c r="C2507" s="24">
        <v>0</v>
      </c>
      <c r="D2507" s="24">
        <v>0</v>
      </c>
      <c r="E2507" s="24">
        <v>0</v>
      </c>
      <c r="F2507" s="24">
        <v>0</v>
      </c>
      <c r="G2507" s="24">
        <v>0</v>
      </c>
      <c r="H2507" s="24">
        <v>960</v>
      </c>
    </row>
    <row r="2508" spans="1:8">
      <c r="A2508" t="str">
        <f t="shared" si="39"/>
        <v>CE2506</v>
      </c>
      <c r="B2508" t="s">
        <v>2658</v>
      </c>
      <c r="C2508" s="24">
        <v>0</v>
      </c>
      <c r="D2508" s="24">
        <v>0</v>
      </c>
      <c r="E2508" s="24">
        <v>0</v>
      </c>
      <c r="F2508" s="24">
        <v>0</v>
      </c>
      <c r="G2508" s="24">
        <v>0</v>
      </c>
      <c r="H2508" s="24">
        <v>1280</v>
      </c>
    </row>
    <row r="2509" spans="1:8">
      <c r="A2509" t="str">
        <f t="shared" si="39"/>
        <v>CE2507</v>
      </c>
      <c r="B2509" t="s">
        <v>2659</v>
      </c>
      <c r="C2509" s="24">
        <v>0</v>
      </c>
      <c r="D2509" s="24">
        <v>0</v>
      </c>
      <c r="E2509" s="24">
        <v>0</v>
      </c>
      <c r="F2509" s="24">
        <v>0</v>
      </c>
      <c r="G2509" s="24">
        <v>0</v>
      </c>
      <c r="H2509" s="24">
        <v>640</v>
      </c>
    </row>
    <row r="2510" spans="1:8">
      <c r="A2510" t="str">
        <f t="shared" si="39"/>
        <v>CE2508</v>
      </c>
      <c r="B2510" t="s">
        <v>2660</v>
      </c>
      <c r="C2510" s="24">
        <v>0</v>
      </c>
      <c r="D2510" s="24">
        <v>0</v>
      </c>
      <c r="E2510" s="24">
        <v>0</v>
      </c>
      <c r="F2510" s="24">
        <v>0</v>
      </c>
      <c r="G2510" s="24">
        <v>0</v>
      </c>
      <c r="H2510" s="24">
        <v>800</v>
      </c>
    </row>
    <row r="2511" spans="1:8">
      <c r="A2511" t="str">
        <f t="shared" si="39"/>
        <v>CE2509</v>
      </c>
      <c r="B2511" t="s">
        <v>2661</v>
      </c>
      <c r="C2511" s="24">
        <v>0</v>
      </c>
      <c r="D2511" s="24">
        <v>0</v>
      </c>
      <c r="E2511" s="24">
        <v>0</v>
      </c>
      <c r="F2511" s="24">
        <v>0</v>
      </c>
      <c r="G2511" s="24">
        <v>0</v>
      </c>
      <c r="H2511" s="24">
        <v>1200</v>
      </c>
    </row>
    <row r="2512" spans="1:8">
      <c r="A2512" t="str">
        <f t="shared" si="39"/>
        <v>CE2510</v>
      </c>
      <c r="B2512" t="s">
        <v>2662</v>
      </c>
      <c r="C2512" s="24">
        <v>0</v>
      </c>
      <c r="D2512" s="24">
        <v>0</v>
      </c>
      <c r="E2512" s="24">
        <v>0</v>
      </c>
      <c r="F2512" s="24">
        <v>0</v>
      </c>
      <c r="G2512" s="24">
        <v>0</v>
      </c>
      <c r="H2512" s="24">
        <v>1600</v>
      </c>
    </row>
    <row r="2513" spans="1:8">
      <c r="A2513" t="str">
        <f t="shared" si="39"/>
        <v>CE2511</v>
      </c>
      <c r="B2513" t="s">
        <v>2663</v>
      </c>
      <c r="C2513" s="24">
        <v>0</v>
      </c>
      <c r="D2513" s="24">
        <v>0</v>
      </c>
      <c r="E2513" s="24">
        <v>0</v>
      </c>
      <c r="F2513" s="24">
        <v>0</v>
      </c>
      <c r="G2513" s="24">
        <v>0</v>
      </c>
      <c r="H2513" s="24">
        <v>50.84</v>
      </c>
    </row>
    <row r="2514" spans="1:8">
      <c r="A2514" t="str">
        <f t="shared" si="39"/>
        <v>CE2512</v>
      </c>
      <c r="B2514" t="s">
        <v>2664</v>
      </c>
      <c r="C2514" s="24">
        <v>0</v>
      </c>
      <c r="D2514" s="24">
        <v>0</v>
      </c>
      <c r="E2514" s="24">
        <v>0</v>
      </c>
      <c r="F2514" s="24">
        <v>0</v>
      </c>
      <c r="G2514" s="24">
        <v>0</v>
      </c>
      <c r="H2514" s="24">
        <v>61</v>
      </c>
    </row>
    <row r="2515" spans="1:8">
      <c r="A2515" t="str">
        <f t="shared" si="39"/>
        <v>CE2513</v>
      </c>
      <c r="B2515" t="s">
        <v>2665</v>
      </c>
      <c r="C2515" s="24">
        <v>0</v>
      </c>
      <c r="D2515" s="24">
        <v>0</v>
      </c>
      <c r="E2515" s="24">
        <v>0</v>
      </c>
      <c r="F2515" s="24">
        <v>0</v>
      </c>
      <c r="G2515" s="24">
        <v>0</v>
      </c>
      <c r="H2515" s="24">
        <v>36.14</v>
      </c>
    </row>
    <row r="2516" spans="1:8">
      <c r="A2516" t="str">
        <f t="shared" si="39"/>
        <v>CE2514</v>
      </c>
      <c r="B2516" t="s">
        <v>2666</v>
      </c>
      <c r="C2516" s="24">
        <v>0</v>
      </c>
      <c r="D2516" s="24">
        <v>0</v>
      </c>
      <c r="E2516" s="24">
        <v>0</v>
      </c>
      <c r="F2516" s="24">
        <v>0</v>
      </c>
      <c r="G2516" s="24">
        <v>0</v>
      </c>
      <c r="H2516" s="24">
        <v>36.14</v>
      </c>
    </row>
    <row r="2517" spans="1:8">
      <c r="A2517" t="str">
        <f t="shared" si="39"/>
        <v>CE2515</v>
      </c>
      <c r="B2517" t="s">
        <v>2667</v>
      </c>
      <c r="C2517" s="24">
        <v>0</v>
      </c>
      <c r="D2517" s="24">
        <v>0</v>
      </c>
      <c r="E2517" s="24">
        <v>0</v>
      </c>
      <c r="F2517" s="24">
        <v>0</v>
      </c>
      <c r="G2517" s="24">
        <v>0</v>
      </c>
      <c r="H2517" s="24">
        <v>36.14</v>
      </c>
    </row>
    <row r="2518" spans="1:8">
      <c r="A2518" t="str">
        <f t="shared" si="39"/>
        <v>CE2516</v>
      </c>
      <c r="B2518" t="s">
        <v>2668</v>
      </c>
      <c r="C2518" s="24">
        <v>0</v>
      </c>
      <c r="D2518" s="24">
        <v>0</v>
      </c>
      <c r="E2518" s="24">
        <v>0</v>
      </c>
      <c r="F2518" s="24">
        <v>0</v>
      </c>
      <c r="G2518" s="24">
        <v>0</v>
      </c>
      <c r="H2518" s="24">
        <v>55.85</v>
      </c>
    </row>
    <row r="2519" spans="1:8">
      <c r="A2519" t="str">
        <f t="shared" si="39"/>
        <v>CE2517</v>
      </c>
      <c r="B2519" t="s">
        <v>2669</v>
      </c>
      <c r="C2519" s="24">
        <v>0</v>
      </c>
      <c r="D2519" s="24">
        <v>0</v>
      </c>
      <c r="E2519" s="24">
        <v>0</v>
      </c>
      <c r="F2519" s="24">
        <v>0</v>
      </c>
      <c r="G2519" s="24">
        <v>0</v>
      </c>
      <c r="H2519" s="24">
        <v>218.27</v>
      </c>
    </row>
    <row r="2520" spans="1:8">
      <c r="A2520" t="str">
        <f t="shared" si="39"/>
        <v>CE2518</v>
      </c>
      <c r="B2520" t="s">
        <v>2670</v>
      </c>
      <c r="C2520" s="24">
        <v>0</v>
      </c>
      <c r="D2520" s="24">
        <v>0</v>
      </c>
      <c r="E2520" s="24">
        <v>0</v>
      </c>
      <c r="F2520" s="24">
        <v>0</v>
      </c>
      <c r="G2520" s="24">
        <v>0</v>
      </c>
      <c r="H2520" s="24">
        <v>114.13</v>
      </c>
    </row>
    <row r="2521" spans="1:8">
      <c r="A2521" t="str">
        <f t="shared" si="39"/>
        <v>CE2519</v>
      </c>
      <c r="B2521" t="s">
        <v>2671</v>
      </c>
      <c r="C2521" s="24">
        <v>0</v>
      </c>
      <c r="D2521" s="24">
        <v>0</v>
      </c>
      <c r="E2521" s="24">
        <v>0</v>
      </c>
      <c r="F2521" s="24">
        <v>0</v>
      </c>
      <c r="G2521" s="24">
        <v>0</v>
      </c>
      <c r="H2521" s="24">
        <v>54.37</v>
      </c>
    </row>
    <row r="2522" spans="1:8">
      <c r="A2522" t="str">
        <f t="shared" si="39"/>
        <v>CE2520</v>
      </c>
      <c r="B2522" t="s">
        <v>2672</v>
      </c>
      <c r="C2522" s="24">
        <v>0</v>
      </c>
      <c r="D2522" s="24">
        <v>0</v>
      </c>
      <c r="E2522" s="24">
        <v>0</v>
      </c>
      <c r="F2522" s="24">
        <v>0</v>
      </c>
      <c r="G2522" s="24">
        <v>0</v>
      </c>
      <c r="H2522" s="24">
        <v>58.72</v>
      </c>
    </row>
    <row r="2523" spans="1:8">
      <c r="A2523" t="str">
        <f t="shared" si="39"/>
        <v>CE2521</v>
      </c>
      <c r="B2523" t="s">
        <v>2673</v>
      </c>
      <c r="C2523" s="24">
        <v>0</v>
      </c>
      <c r="D2523" s="24">
        <v>0</v>
      </c>
      <c r="E2523" s="24">
        <v>0</v>
      </c>
      <c r="F2523" s="24">
        <v>0</v>
      </c>
      <c r="G2523" s="24">
        <v>0</v>
      </c>
      <c r="H2523" s="24">
        <v>78.02</v>
      </c>
    </row>
    <row r="2524" spans="1:8">
      <c r="A2524" t="str">
        <f t="shared" si="39"/>
        <v>CE2522</v>
      </c>
      <c r="B2524" t="s">
        <v>2674</v>
      </c>
      <c r="C2524" s="24">
        <v>0</v>
      </c>
      <c r="D2524" s="24">
        <v>0</v>
      </c>
      <c r="E2524" s="24">
        <v>0</v>
      </c>
      <c r="F2524" s="24">
        <v>0</v>
      </c>
      <c r="G2524" s="24">
        <v>0</v>
      </c>
      <c r="H2524" s="24">
        <v>6850</v>
      </c>
    </row>
    <row r="2525" spans="1:8">
      <c r="A2525" t="str">
        <f t="shared" si="39"/>
        <v>CE2523</v>
      </c>
      <c r="B2525" t="s">
        <v>2675</v>
      </c>
      <c r="C2525" s="24">
        <v>0</v>
      </c>
      <c r="D2525" s="24">
        <v>0</v>
      </c>
      <c r="E2525" s="24">
        <v>0</v>
      </c>
      <c r="F2525" s="24">
        <v>0</v>
      </c>
      <c r="G2525" s="24">
        <v>0</v>
      </c>
      <c r="H2525" s="24">
        <v>955</v>
      </c>
    </row>
    <row r="2526" spans="1:8">
      <c r="A2526" t="str">
        <f t="shared" si="39"/>
        <v>CE2524</v>
      </c>
      <c r="B2526" t="s">
        <v>2676</v>
      </c>
      <c r="C2526" s="24">
        <v>0</v>
      </c>
      <c r="D2526" s="24">
        <v>0</v>
      </c>
      <c r="E2526" s="24">
        <v>0</v>
      </c>
      <c r="F2526" s="24">
        <v>0</v>
      </c>
      <c r="G2526" s="24">
        <v>0</v>
      </c>
      <c r="H2526" s="24">
        <v>960</v>
      </c>
    </row>
    <row r="2527" spans="1:8">
      <c r="A2527" t="str">
        <f t="shared" si="39"/>
        <v>CE2525</v>
      </c>
      <c r="B2527" t="s">
        <v>2677</v>
      </c>
      <c r="C2527" s="24">
        <v>0</v>
      </c>
      <c r="D2527" s="24">
        <v>0</v>
      </c>
      <c r="E2527" s="24">
        <v>0</v>
      </c>
      <c r="F2527" s="24">
        <v>0</v>
      </c>
      <c r="G2527" s="24">
        <v>0</v>
      </c>
      <c r="H2527" s="24">
        <v>562.95000000000005</v>
      </c>
    </row>
    <row r="2528" spans="1:8">
      <c r="A2528" t="str">
        <f t="shared" si="39"/>
        <v>CE2526</v>
      </c>
      <c r="B2528" t="s">
        <v>2678</v>
      </c>
      <c r="C2528" s="24">
        <v>0</v>
      </c>
      <c r="D2528" s="24">
        <v>0</v>
      </c>
      <c r="E2528" s="24">
        <v>0</v>
      </c>
      <c r="F2528" s="24">
        <v>0</v>
      </c>
      <c r="G2528" s="24">
        <v>0</v>
      </c>
      <c r="H2528" s="24">
        <v>844.94</v>
      </c>
    </row>
    <row r="2529" spans="1:8">
      <c r="A2529" t="str">
        <f t="shared" si="39"/>
        <v>CE2527</v>
      </c>
      <c r="B2529" t="s">
        <v>2679</v>
      </c>
      <c r="C2529" s="24">
        <v>0</v>
      </c>
      <c r="D2529" s="24">
        <v>0</v>
      </c>
      <c r="E2529" s="24">
        <v>0</v>
      </c>
      <c r="F2529" s="24">
        <v>0</v>
      </c>
      <c r="G2529" s="24">
        <v>0</v>
      </c>
      <c r="H2529" s="24">
        <v>1126.73</v>
      </c>
    </row>
    <row r="2530" spans="1:8">
      <c r="A2530" t="str">
        <f t="shared" si="39"/>
        <v>CE2528</v>
      </c>
      <c r="B2530" t="s">
        <v>2680</v>
      </c>
      <c r="C2530" s="24">
        <v>0</v>
      </c>
      <c r="D2530" s="24">
        <v>0</v>
      </c>
      <c r="E2530" s="24">
        <v>0</v>
      </c>
      <c r="F2530" s="24">
        <v>0</v>
      </c>
      <c r="G2530" s="24">
        <v>0</v>
      </c>
      <c r="H2530" s="24">
        <v>1408.3</v>
      </c>
    </row>
    <row r="2531" spans="1:8">
      <c r="A2531" t="str">
        <f t="shared" si="39"/>
        <v>CE2529</v>
      </c>
      <c r="B2531" t="s">
        <v>2681</v>
      </c>
      <c r="C2531" s="24">
        <v>0</v>
      </c>
      <c r="D2531" s="24">
        <v>0</v>
      </c>
      <c r="E2531" s="24">
        <v>0</v>
      </c>
      <c r="F2531" s="24">
        <v>0</v>
      </c>
      <c r="G2531" s="24">
        <v>0</v>
      </c>
      <c r="H2531" s="24">
        <v>853.86</v>
      </c>
    </row>
    <row r="2532" spans="1:8">
      <c r="A2532" t="str">
        <f t="shared" si="39"/>
        <v>CE2530</v>
      </c>
      <c r="B2532" t="s">
        <v>2682</v>
      </c>
      <c r="C2532" s="24">
        <v>0</v>
      </c>
      <c r="D2532" s="24">
        <v>0</v>
      </c>
      <c r="E2532" s="24">
        <v>0</v>
      </c>
      <c r="F2532" s="24">
        <v>0</v>
      </c>
      <c r="G2532" s="24">
        <v>0</v>
      </c>
      <c r="H2532" s="24">
        <v>2339.15</v>
      </c>
    </row>
    <row r="2533" spans="1:8">
      <c r="A2533" t="str">
        <f t="shared" si="39"/>
        <v>CE2531</v>
      </c>
      <c r="B2533" t="s">
        <v>2683</v>
      </c>
      <c r="C2533" s="24">
        <v>0</v>
      </c>
      <c r="D2533" s="24">
        <v>0</v>
      </c>
      <c r="E2533" s="24">
        <v>0</v>
      </c>
      <c r="F2533" s="24">
        <v>0</v>
      </c>
      <c r="G2533" s="24">
        <v>0</v>
      </c>
      <c r="H2533" s="24">
        <v>1708.35</v>
      </c>
    </row>
    <row r="2534" spans="1:8">
      <c r="A2534" t="str">
        <f t="shared" si="39"/>
        <v>CE2532</v>
      </c>
      <c r="B2534" t="s">
        <v>2684</v>
      </c>
      <c r="C2534" s="24">
        <v>0</v>
      </c>
      <c r="D2534" s="24">
        <v>0</v>
      </c>
      <c r="E2534" s="24">
        <v>0</v>
      </c>
      <c r="F2534" s="24">
        <v>0</v>
      </c>
      <c r="G2534" s="24">
        <v>0</v>
      </c>
      <c r="H2534" s="24">
        <v>2135.59</v>
      </c>
    </row>
    <row r="2535" spans="1:8">
      <c r="A2535" t="str">
        <f t="shared" si="39"/>
        <v>CE2533</v>
      </c>
      <c r="B2535" t="s">
        <v>2685</v>
      </c>
      <c r="C2535" s="24">
        <v>0</v>
      </c>
      <c r="D2535" s="24">
        <v>0</v>
      </c>
      <c r="E2535" s="24">
        <v>0</v>
      </c>
      <c r="F2535" s="24">
        <v>0</v>
      </c>
      <c r="G2535" s="24">
        <v>0</v>
      </c>
      <c r="H2535" s="24">
        <v>1033.56</v>
      </c>
    </row>
    <row r="2536" spans="1:8">
      <c r="A2536" t="str">
        <f t="shared" si="39"/>
        <v>CE2534</v>
      </c>
      <c r="B2536" t="s">
        <v>2686</v>
      </c>
      <c r="C2536" s="24">
        <v>0</v>
      </c>
      <c r="D2536" s="24">
        <v>0</v>
      </c>
      <c r="E2536" s="24">
        <v>0</v>
      </c>
      <c r="F2536" s="24">
        <v>0</v>
      </c>
      <c r="G2536" s="24">
        <v>0</v>
      </c>
      <c r="H2536" s="24">
        <v>1550.23</v>
      </c>
    </row>
    <row r="2537" spans="1:8">
      <c r="A2537" t="str">
        <f t="shared" si="39"/>
        <v>CE2535</v>
      </c>
      <c r="B2537" t="s">
        <v>2687</v>
      </c>
      <c r="C2537" s="24">
        <v>0</v>
      </c>
      <c r="D2537" s="24">
        <v>0</v>
      </c>
      <c r="E2537" s="24">
        <v>0</v>
      </c>
      <c r="F2537" s="24">
        <v>0</v>
      </c>
      <c r="G2537" s="24">
        <v>0</v>
      </c>
      <c r="H2537" s="24">
        <v>2066.91</v>
      </c>
    </row>
    <row r="2538" spans="1:8">
      <c r="A2538" t="str">
        <f t="shared" si="39"/>
        <v>CE2536</v>
      </c>
      <c r="B2538" t="s">
        <v>2688</v>
      </c>
      <c r="C2538" s="24">
        <v>0</v>
      </c>
      <c r="D2538" s="24">
        <v>0</v>
      </c>
      <c r="E2538" s="24">
        <v>0</v>
      </c>
      <c r="F2538" s="24">
        <v>0</v>
      </c>
      <c r="G2538" s="24">
        <v>0</v>
      </c>
      <c r="H2538" s="24">
        <v>2583.79</v>
      </c>
    </row>
    <row r="2539" spans="1:8">
      <c r="A2539" t="str">
        <f t="shared" si="39"/>
        <v>CE2537</v>
      </c>
      <c r="B2539" t="s">
        <v>2689</v>
      </c>
      <c r="C2539" s="24">
        <v>0</v>
      </c>
      <c r="D2539" s="24">
        <v>0</v>
      </c>
      <c r="E2539" s="24">
        <v>0</v>
      </c>
      <c r="F2539" s="24">
        <v>0</v>
      </c>
      <c r="G2539" s="24">
        <v>0</v>
      </c>
      <c r="H2539" s="24">
        <v>1568.91</v>
      </c>
    </row>
    <row r="2540" spans="1:8">
      <c r="A2540" t="str">
        <f t="shared" si="39"/>
        <v>CE2538</v>
      </c>
      <c r="B2540" t="s">
        <v>2690</v>
      </c>
      <c r="C2540" s="24">
        <v>0</v>
      </c>
      <c r="D2540" s="24">
        <v>0</v>
      </c>
      <c r="E2540" s="24">
        <v>0</v>
      </c>
      <c r="F2540" s="24">
        <v>0</v>
      </c>
      <c r="G2540" s="24">
        <v>0</v>
      </c>
      <c r="H2540" s="24">
        <v>2353.4699999999998</v>
      </c>
    </row>
    <row r="2541" spans="1:8">
      <c r="A2541" t="str">
        <f t="shared" si="39"/>
        <v>CE2539</v>
      </c>
      <c r="B2541" t="s">
        <v>2691</v>
      </c>
      <c r="C2541" s="24">
        <v>0</v>
      </c>
      <c r="D2541" s="24">
        <v>0</v>
      </c>
      <c r="E2541" s="24">
        <v>0</v>
      </c>
      <c r="F2541" s="24">
        <v>0</v>
      </c>
      <c r="G2541" s="24">
        <v>0</v>
      </c>
      <c r="H2541" s="24">
        <v>3137.61</v>
      </c>
    </row>
    <row r="2542" spans="1:8">
      <c r="A2542" t="str">
        <f t="shared" si="39"/>
        <v>CE2540</v>
      </c>
      <c r="B2542" t="s">
        <v>2692</v>
      </c>
      <c r="C2542" s="24">
        <v>0</v>
      </c>
      <c r="D2542" s="24">
        <v>0</v>
      </c>
      <c r="E2542" s="24">
        <v>0</v>
      </c>
      <c r="F2542" s="24">
        <v>0</v>
      </c>
      <c r="G2542" s="24">
        <v>0</v>
      </c>
      <c r="H2542" s="24">
        <v>3922.37</v>
      </c>
    </row>
    <row r="2543" spans="1:8">
      <c r="A2543" t="str">
        <f t="shared" si="39"/>
        <v>CE2541</v>
      </c>
      <c r="B2543" t="s">
        <v>2693</v>
      </c>
      <c r="C2543" s="24">
        <v>0</v>
      </c>
      <c r="D2543" s="24">
        <v>0</v>
      </c>
      <c r="E2543" s="24">
        <v>0</v>
      </c>
      <c r="F2543" s="24">
        <v>0</v>
      </c>
      <c r="G2543" s="24">
        <v>0</v>
      </c>
      <c r="H2543" s="24">
        <v>4895.5</v>
      </c>
    </row>
    <row r="2544" spans="1:8">
      <c r="A2544" t="str">
        <f t="shared" si="39"/>
        <v>CE2542</v>
      </c>
      <c r="B2544" t="s">
        <v>2694</v>
      </c>
      <c r="C2544" s="24">
        <v>0</v>
      </c>
      <c r="D2544" s="24">
        <v>0</v>
      </c>
      <c r="E2544" s="24">
        <v>0</v>
      </c>
      <c r="F2544" s="24">
        <v>0</v>
      </c>
      <c r="G2544" s="24">
        <v>0</v>
      </c>
      <c r="H2544" s="24">
        <v>523.4</v>
      </c>
    </row>
    <row r="2545" spans="1:8">
      <c r="A2545" t="str">
        <f t="shared" si="39"/>
        <v>CE2543</v>
      </c>
      <c r="B2545" t="s">
        <v>2695</v>
      </c>
      <c r="C2545" s="24">
        <v>0</v>
      </c>
      <c r="D2545" s="24">
        <v>0</v>
      </c>
      <c r="E2545" s="24">
        <v>0</v>
      </c>
      <c r="F2545" s="24">
        <v>0</v>
      </c>
      <c r="G2545" s="24">
        <v>0</v>
      </c>
      <c r="H2545" s="24">
        <v>1369.5</v>
      </c>
    </row>
    <row r="2546" spans="1:8">
      <c r="A2546" t="str">
        <f t="shared" si="39"/>
        <v>CE2544</v>
      </c>
      <c r="B2546" t="s">
        <v>2696</v>
      </c>
      <c r="C2546" s="24">
        <v>0</v>
      </c>
      <c r="D2546" s="24">
        <v>0</v>
      </c>
      <c r="E2546" s="24">
        <v>0</v>
      </c>
      <c r="F2546" s="24">
        <v>0</v>
      </c>
      <c r="G2546" s="24">
        <v>0</v>
      </c>
      <c r="H2546" s="24">
        <v>2450</v>
      </c>
    </row>
    <row r="2547" spans="1:8">
      <c r="A2547" t="str">
        <f t="shared" si="39"/>
        <v>CE2545</v>
      </c>
      <c r="B2547" t="s">
        <v>2697</v>
      </c>
      <c r="C2547" s="24">
        <v>0</v>
      </c>
      <c r="D2547" s="24">
        <v>0</v>
      </c>
      <c r="E2547" s="24">
        <v>0</v>
      </c>
      <c r="F2547" s="24">
        <v>0</v>
      </c>
      <c r="G2547" s="24">
        <v>0</v>
      </c>
      <c r="H2547" s="24">
        <v>3650</v>
      </c>
    </row>
    <row r="2548" spans="1:8">
      <c r="A2548" t="str">
        <f t="shared" si="39"/>
        <v>CE2546</v>
      </c>
      <c r="B2548" t="s">
        <v>2698</v>
      </c>
      <c r="C2548" s="24">
        <v>0</v>
      </c>
      <c r="D2548" s="24">
        <v>0</v>
      </c>
      <c r="E2548" s="24">
        <v>0</v>
      </c>
      <c r="F2548" s="24">
        <v>0</v>
      </c>
      <c r="G2548" s="24">
        <v>0</v>
      </c>
      <c r="H2548" s="24">
        <v>4850</v>
      </c>
    </row>
    <row r="2549" spans="1:8">
      <c r="A2549" t="str">
        <f t="shared" si="39"/>
        <v>CE2547</v>
      </c>
      <c r="B2549" t="s">
        <v>2699</v>
      </c>
      <c r="C2549" s="24">
        <v>0</v>
      </c>
      <c r="D2549" s="24">
        <v>0</v>
      </c>
      <c r="E2549" s="24">
        <v>0</v>
      </c>
      <c r="F2549" s="24">
        <v>0</v>
      </c>
      <c r="G2549" s="24">
        <v>0</v>
      </c>
      <c r="H2549" s="24">
        <v>6050</v>
      </c>
    </row>
    <row r="2550" spans="1:8">
      <c r="A2550" t="str">
        <f t="shared" si="39"/>
        <v>CE2548</v>
      </c>
      <c r="B2550" t="s">
        <v>2700</v>
      </c>
      <c r="C2550" s="24">
        <v>0</v>
      </c>
      <c r="D2550" s="24">
        <v>0</v>
      </c>
      <c r="E2550" s="24">
        <v>0</v>
      </c>
      <c r="F2550" s="24">
        <v>0</v>
      </c>
      <c r="G2550" s="24">
        <v>0</v>
      </c>
      <c r="H2550" s="24">
        <v>2125</v>
      </c>
    </row>
    <row r="2551" spans="1:8">
      <c r="A2551" t="str">
        <f t="shared" si="39"/>
        <v>CE2549</v>
      </c>
      <c r="B2551" t="s">
        <v>2701</v>
      </c>
      <c r="C2551" s="24">
        <v>0</v>
      </c>
      <c r="D2551" s="24">
        <v>0</v>
      </c>
      <c r="E2551" s="24">
        <v>0</v>
      </c>
      <c r="F2551" s="24">
        <v>0</v>
      </c>
      <c r="G2551" s="24">
        <v>0</v>
      </c>
      <c r="H2551" s="24">
        <v>855</v>
      </c>
    </row>
    <row r="2552" spans="1:8">
      <c r="A2552" t="str">
        <f t="shared" si="39"/>
        <v>CE2550</v>
      </c>
      <c r="B2552" t="s">
        <v>2702</v>
      </c>
      <c r="C2552" s="24">
        <v>0</v>
      </c>
      <c r="D2552" s="24">
        <v>0</v>
      </c>
      <c r="E2552" s="24">
        <v>0</v>
      </c>
      <c r="F2552" s="24">
        <v>0</v>
      </c>
      <c r="G2552" s="24">
        <v>0</v>
      </c>
      <c r="H2552" s="24">
        <v>1275</v>
      </c>
    </row>
    <row r="2553" spans="1:8">
      <c r="A2553" t="str">
        <f t="shared" si="39"/>
        <v>CE2551</v>
      </c>
      <c r="B2553" t="s">
        <v>2703</v>
      </c>
      <c r="C2553" s="24">
        <v>0</v>
      </c>
      <c r="D2553" s="24">
        <v>0</v>
      </c>
      <c r="E2553" s="24">
        <v>0</v>
      </c>
      <c r="F2553" s="24">
        <v>0</v>
      </c>
      <c r="G2553" s="24">
        <v>0</v>
      </c>
      <c r="H2553" s="24">
        <v>2075</v>
      </c>
    </row>
    <row r="2554" spans="1:8">
      <c r="A2554" t="str">
        <f t="shared" si="39"/>
        <v>CE2552</v>
      </c>
      <c r="B2554" t="s">
        <v>2704</v>
      </c>
      <c r="C2554" s="24">
        <v>0</v>
      </c>
      <c r="D2554" s="24">
        <v>0</v>
      </c>
      <c r="E2554" s="24">
        <v>0</v>
      </c>
      <c r="F2554" s="24">
        <v>0</v>
      </c>
      <c r="G2554" s="24">
        <v>0</v>
      </c>
      <c r="H2554" s="24">
        <v>2820</v>
      </c>
    </row>
    <row r="2555" spans="1:8">
      <c r="A2555" t="str">
        <f t="shared" si="39"/>
        <v>CE2553</v>
      </c>
      <c r="B2555" t="s">
        <v>2705</v>
      </c>
      <c r="C2555" s="24">
        <v>0</v>
      </c>
      <c r="D2555" s="24">
        <v>0</v>
      </c>
      <c r="E2555" s="24">
        <v>0</v>
      </c>
      <c r="F2555" s="24">
        <v>0</v>
      </c>
      <c r="G2555" s="24">
        <v>0</v>
      </c>
      <c r="H2555" s="24">
        <v>3390</v>
      </c>
    </row>
    <row r="2556" spans="1:8">
      <c r="A2556" t="str">
        <f t="shared" si="39"/>
        <v>CE2554</v>
      </c>
      <c r="B2556" t="s">
        <v>2706</v>
      </c>
      <c r="C2556" s="24">
        <v>0</v>
      </c>
      <c r="D2556" s="24">
        <v>0</v>
      </c>
      <c r="E2556" s="24">
        <v>0</v>
      </c>
      <c r="F2556" s="24">
        <v>0</v>
      </c>
      <c r="G2556" s="24">
        <v>0</v>
      </c>
      <c r="H2556" s="24">
        <v>2820</v>
      </c>
    </row>
    <row r="2557" spans="1:8">
      <c r="A2557" t="str">
        <f t="shared" si="39"/>
        <v>CE2555</v>
      </c>
      <c r="B2557" t="s">
        <v>2707</v>
      </c>
      <c r="C2557" s="24">
        <v>0</v>
      </c>
      <c r="D2557" s="24">
        <v>0</v>
      </c>
      <c r="E2557" s="24">
        <v>0</v>
      </c>
      <c r="F2557" s="24">
        <v>0</v>
      </c>
      <c r="G2557" s="24">
        <v>0</v>
      </c>
      <c r="H2557" s="24">
        <v>1360</v>
      </c>
    </row>
    <row r="2558" spans="1:8">
      <c r="A2558" t="str">
        <f t="shared" si="39"/>
        <v>CE2556</v>
      </c>
      <c r="B2558" t="s">
        <v>2708</v>
      </c>
      <c r="C2558" s="24">
        <v>0</v>
      </c>
      <c r="D2558" s="24">
        <v>0</v>
      </c>
      <c r="E2558" s="24">
        <v>0</v>
      </c>
      <c r="F2558" s="24">
        <v>0</v>
      </c>
      <c r="G2558" s="24">
        <v>0</v>
      </c>
      <c r="H2558" s="24">
        <v>555.69000000000005</v>
      </c>
    </row>
    <row r="2559" spans="1:8">
      <c r="A2559" t="str">
        <f t="shared" si="39"/>
        <v>CE2557</v>
      </c>
      <c r="B2559" t="s">
        <v>2709</v>
      </c>
      <c r="C2559" s="24">
        <v>0</v>
      </c>
      <c r="D2559" s="24">
        <v>0</v>
      </c>
      <c r="E2559" s="24">
        <v>0</v>
      </c>
      <c r="F2559" s="24">
        <v>0</v>
      </c>
      <c r="G2559" s="24">
        <v>0</v>
      </c>
      <c r="H2559" s="24">
        <v>555.69000000000005</v>
      </c>
    </row>
    <row r="2560" spans="1:8">
      <c r="A2560" t="str">
        <f t="shared" si="39"/>
        <v>CE2558</v>
      </c>
      <c r="B2560" t="s">
        <v>2710</v>
      </c>
      <c r="C2560" s="24">
        <v>0</v>
      </c>
      <c r="D2560" s="24">
        <v>0</v>
      </c>
      <c r="E2560" s="24">
        <v>0</v>
      </c>
      <c r="F2560" s="24">
        <v>0</v>
      </c>
      <c r="G2560" s="24">
        <v>0</v>
      </c>
      <c r="H2560" s="24">
        <v>555.69000000000005</v>
      </c>
    </row>
    <row r="2561" spans="1:8">
      <c r="A2561" t="str">
        <f t="shared" si="39"/>
        <v>CE2559</v>
      </c>
      <c r="B2561" t="s">
        <v>2711</v>
      </c>
      <c r="C2561" s="24">
        <v>0</v>
      </c>
      <c r="D2561" s="24">
        <v>0</v>
      </c>
      <c r="E2561" s="24">
        <v>0</v>
      </c>
      <c r="F2561" s="24">
        <v>0</v>
      </c>
      <c r="G2561" s="24">
        <v>0</v>
      </c>
      <c r="H2561" s="24">
        <v>836.02</v>
      </c>
    </row>
    <row r="2562" spans="1:8">
      <c r="A2562" t="str">
        <f t="shared" ref="A2562:A2625" si="40">"CE"&amp;TEXT(ROW(B2562)-2,"0000")</f>
        <v>CE2560</v>
      </c>
      <c r="B2562" t="s">
        <v>2712</v>
      </c>
      <c r="C2562" s="24">
        <v>0</v>
      </c>
      <c r="D2562" s="24">
        <v>0</v>
      </c>
      <c r="E2562" s="24">
        <v>0</v>
      </c>
      <c r="F2562" s="24">
        <v>0</v>
      </c>
      <c r="G2562" s="24">
        <v>0</v>
      </c>
      <c r="H2562" s="24">
        <v>836.02</v>
      </c>
    </row>
    <row r="2563" spans="1:8">
      <c r="A2563" t="str">
        <f t="shared" si="40"/>
        <v>CE2561</v>
      </c>
      <c r="B2563" t="s">
        <v>2713</v>
      </c>
      <c r="C2563" s="24">
        <v>0</v>
      </c>
      <c r="D2563" s="24">
        <v>0</v>
      </c>
      <c r="E2563" s="24">
        <v>0</v>
      </c>
      <c r="F2563" s="24">
        <v>0</v>
      </c>
      <c r="G2563" s="24">
        <v>0</v>
      </c>
      <c r="H2563" s="24">
        <v>1420.55</v>
      </c>
    </row>
    <row r="2564" spans="1:8">
      <c r="A2564" t="str">
        <f t="shared" si="40"/>
        <v>CE2562</v>
      </c>
      <c r="B2564" t="s">
        <v>2714</v>
      </c>
      <c r="C2564" s="24">
        <v>0</v>
      </c>
      <c r="D2564" s="24">
        <v>0</v>
      </c>
      <c r="E2564" s="24">
        <v>0</v>
      </c>
      <c r="F2564" s="24">
        <v>0</v>
      </c>
      <c r="G2564" s="24">
        <v>0</v>
      </c>
      <c r="H2564" s="24">
        <v>1420.55</v>
      </c>
    </row>
    <row r="2565" spans="1:8">
      <c r="A2565" t="str">
        <f t="shared" si="40"/>
        <v>CE2563</v>
      </c>
      <c r="B2565" t="s">
        <v>2715</v>
      </c>
      <c r="C2565" s="24">
        <v>0</v>
      </c>
      <c r="D2565" s="24">
        <v>0</v>
      </c>
      <c r="E2565" s="24">
        <v>0</v>
      </c>
      <c r="F2565" s="24">
        <v>0</v>
      </c>
      <c r="G2565" s="24">
        <v>0</v>
      </c>
      <c r="H2565" s="24">
        <v>229.5</v>
      </c>
    </row>
    <row r="2566" spans="1:8">
      <c r="A2566" t="str">
        <f t="shared" si="40"/>
        <v>CE2564</v>
      </c>
      <c r="B2566" t="s">
        <v>2716</v>
      </c>
      <c r="C2566" s="24">
        <v>0</v>
      </c>
      <c r="D2566" s="24">
        <v>0</v>
      </c>
      <c r="E2566" s="24">
        <v>0</v>
      </c>
      <c r="F2566" s="24">
        <v>0</v>
      </c>
      <c r="G2566" s="24">
        <v>0</v>
      </c>
      <c r="H2566" s="24">
        <v>283.45</v>
      </c>
    </row>
    <row r="2567" spans="1:8">
      <c r="A2567" t="str">
        <f t="shared" si="40"/>
        <v>CE2565</v>
      </c>
      <c r="B2567" t="s">
        <v>2717</v>
      </c>
      <c r="C2567" s="24">
        <v>0</v>
      </c>
      <c r="D2567" s="24">
        <v>0</v>
      </c>
      <c r="E2567" s="24">
        <v>0</v>
      </c>
      <c r="F2567" s="24">
        <v>0</v>
      </c>
      <c r="G2567" s="24">
        <v>0</v>
      </c>
      <c r="H2567" s="24">
        <v>310.63</v>
      </c>
    </row>
    <row r="2568" spans="1:8">
      <c r="A2568" t="str">
        <f t="shared" si="40"/>
        <v>CE2566</v>
      </c>
      <c r="B2568" t="s">
        <v>2718</v>
      </c>
      <c r="C2568" s="24">
        <v>0</v>
      </c>
      <c r="D2568" s="24">
        <v>0</v>
      </c>
      <c r="E2568" s="24">
        <v>0</v>
      </c>
      <c r="F2568" s="24">
        <v>0</v>
      </c>
      <c r="G2568" s="24">
        <v>0</v>
      </c>
      <c r="H2568" s="24">
        <v>169.4</v>
      </c>
    </row>
    <row r="2569" spans="1:8">
      <c r="A2569" t="str">
        <f t="shared" si="40"/>
        <v>CE2567</v>
      </c>
      <c r="B2569" t="s">
        <v>2719</v>
      </c>
      <c r="C2569" s="24">
        <v>0</v>
      </c>
      <c r="D2569" s="24">
        <v>0</v>
      </c>
      <c r="E2569" s="24">
        <v>0</v>
      </c>
      <c r="F2569" s="24">
        <v>0</v>
      </c>
      <c r="G2569" s="24">
        <v>0</v>
      </c>
      <c r="H2569" s="24">
        <v>168.67</v>
      </c>
    </row>
    <row r="2570" spans="1:8">
      <c r="A2570" t="str">
        <f t="shared" si="40"/>
        <v>CE2568</v>
      </c>
      <c r="B2570" t="s">
        <v>2720</v>
      </c>
      <c r="C2570" s="24">
        <v>0</v>
      </c>
      <c r="D2570" s="24">
        <v>0</v>
      </c>
      <c r="E2570" s="24">
        <v>0</v>
      </c>
      <c r="F2570" s="24">
        <v>0</v>
      </c>
      <c r="G2570" s="24">
        <v>0</v>
      </c>
      <c r="H2570" s="24">
        <v>130.27000000000001</v>
      </c>
    </row>
    <row r="2571" spans="1:8">
      <c r="A2571" t="str">
        <f t="shared" si="40"/>
        <v>CE2569</v>
      </c>
      <c r="B2571" t="s">
        <v>2721</v>
      </c>
      <c r="C2571" s="24">
        <v>0</v>
      </c>
      <c r="D2571" s="24">
        <v>0</v>
      </c>
      <c r="E2571" s="24">
        <v>0</v>
      </c>
      <c r="F2571" s="24">
        <v>0</v>
      </c>
      <c r="G2571" s="24">
        <v>0</v>
      </c>
      <c r="H2571" s="24">
        <v>168.71</v>
      </c>
    </row>
    <row r="2572" spans="1:8">
      <c r="A2572" t="str">
        <f t="shared" si="40"/>
        <v>CE2570</v>
      </c>
      <c r="B2572" t="s">
        <v>2722</v>
      </c>
      <c r="C2572" s="24">
        <v>0</v>
      </c>
      <c r="D2572" s="24">
        <v>0</v>
      </c>
      <c r="E2572" s="24">
        <v>0</v>
      </c>
      <c r="F2572" s="24">
        <v>0</v>
      </c>
      <c r="G2572" s="24">
        <v>0</v>
      </c>
      <c r="H2572" s="24">
        <v>193.08</v>
      </c>
    </row>
    <row r="2573" spans="1:8">
      <c r="A2573" t="str">
        <f t="shared" si="40"/>
        <v>CE2571</v>
      </c>
      <c r="B2573" t="s">
        <v>2723</v>
      </c>
      <c r="C2573" s="24">
        <v>0</v>
      </c>
      <c r="D2573" s="24">
        <v>0</v>
      </c>
      <c r="E2573" s="24">
        <v>0</v>
      </c>
      <c r="F2573" s="24">
        <v>0</v>
      </c>
      <c r="G2573" s="24">
        <v>0</v>
      </c>
      <c r="H2573" s="24">
        <v>204.27</v>
      </c>
    </row>
    <row r="2574" spans="1:8">
      <c r="A2574" t="str">
        <f t="shared" si="40"/>
        <v>CE2572</v>
      </c>
      <c r="B2574" t="s">
        <v>2724</v>
      </c>
      <c r="C2574" s="24">
        <v>0</v>
      </c>
      <c r="D2574" s="24">
        <v>0</v>
      </c>
      <c r="E2574" s="24">
        <v>0</v>
      </c>
      <c r="F2574" s="24">
        <v>0</v>
      </c>
      <c r="G2574" s="24">
        <v>0</v>
      </c>
      <c r="H2574" s="24">
        <v>144.19</v>
      </c>
    </row>
    <row r="2575" spans="1:8">
      <c r="A2575" t="str">
        <f t="shared" si="40"/>
        <v>CE2573</v>
      </c>
      <c r="B2575" t="s">
        <v>2725</v>
      </c>
      <c r="C2575" s="24">
        <v>0</v>
      </c>
      <c r="D2575" s="24">
        <v>0</v>
      </c>
      <c r="E2575" s="24">
        <v>0</v>
      </c>
      <c r="F2575" s="24">
        <v>0</v>
      </c>
      <c r="G2575" s="24">
        <v>0</v>
      </c>
      <c r="H2575" s="24">
        <v>195.24</v>
      </c>
    </row>
    <row r="2576" spans="1:8">
      <c r="A2576" t="str">
        <f t="shared" si="40"/>
        <v>CE2574</v>
      </c>
      <c r="B2576" t="s">
        <v>2726</v>
      </c>
      <c r="C2576" s="24">
        <v>0</v>
      </c>
      <c r="D2576" s="24">
        <v>0</v>
      </c>
      <c r="E2576" s="24">
        <v>0</v>
      </c>
      <c r="F2576" s="24">
        <v>0</v>
      </c>
      <c r="G2576" s="24">
        <v>0</v>
      </c>
      <c r="H2576" s="24">
        <v>327.52999999999997</v>
      </c>
    </row>
    <row r="2577" spans="1:8">
      <c r="A2577" t="str">
        <f t="shared" si="40"/>
        <v>CE2575</v>
      </c>
      <c r="B2577" t="s">
        <v>2727</v>
      </c>
      <c r="C2577" s="24">
        <v>0</v>
      </c>
      <c r="D2577" s="24">
        <v>0</v>
      </c>
      <c r="E2577" s="24">
        <v>0</v>
      </c>
      <c r="F2577" s="24">
        <v>0</v>
      </c>
      <c r="G2577" s="24">
        <v>0</v>
      </c>
      <c r="H2577" s="24">
        <v>332.38</v>
      </c>
    </row>
    <row r="2578" spans="1:8">
      <c r="A2578" t="str">
        <f t="shared" si="40"/>
        <v>CE2576</v>
      </c>
      <c r="B2578" t="s">
        <v>2728</v>
      </c>
      <c r="C2578" s="24">
        <v>0</v>
      </c>
      <c r="D2578" s="24">
        <v>0</v>
      </c>
      <c r="E2578" s="24">
        <v>0</v>
      </c>
      <c r="F2578" s="24">
        <v>0</v>
      </c>
      <c r="G2578" s="24">
        <v>0</v>
      </c>
      <c r="H2578" s="24">
        <v>203.22</v>
      </c>
    </row>
    <row r="2579" spans="1:8">
      <c r="A2579" t="str">
        <f t="shared" si="40"/>
        <v>CE2577</v>
      </c>
      <c r="B2579" t="s">
        <v>2729</v>
      </c>
      <c r="C2579" s="24">
        <v>0</v>
      </c>
      <c r="D2579" s="24">
        <v>0</v>
      </c>
      <c r="E2579" s="24">
        <v>0</v>
      </c>
      <c r="F2579" s="24">
        <v>0</v>
      </c>
      <c r="G2579" s="24">
        <v>0</v>
      </c>
      <c r="H2579" s="24">
        <v>336.83</v>
      </c>
    </row>
    <row r="2580" spans="1:8">
      <c r="A2580" t="str">
        <f t="shared" si="40"/>
        <v>CE2578</v>
      </c>
      <c r="B2580" t="s">
        <v>2730</v>
      </c>
      <c r="C2580" s="24">
        <v>0</v>
      </c>
      <c r="D2580" s="24">
        <v>0</v>
      </c>
      <c r="E2580" s="24">
        <v>0</v>
      </c>
      <c r="F2580" s="24">
        <v>0</v>
      </c>
      <c r="G2580" s="24">
        <v>0</v>
      </c>
      <c r="H2580" s="24">
        <v>409.25</v>
      </c>
    </row>
    <row r="2581" spans="1:8">
      <c r="A2581" t="str">
        <f t="shared" si="40"/>
        <v>CE2579</v>
      </c>
      <c r="B2581" t="s">
        <v>2731</v>
      </c>
      <c r="C2581" s="24">
        <v>0</v>
      </c>
      <c r="D2581" s="24">
        <v>0</v>
      </c>
      <c r="E2581" s="24">
        <v>0</v>
      </c>
      <c r="F2581" s="24">
        <v>0</v>
      </c>
      <c r="G2581" s="24">
        <v>0</v>
      </c>
      <c r="H2581" s="24">
        <v>260.98</v>
      </c>
    </row>
    <row r="2582" spans="1:8">
      <c r="A2582" t="str">
        <f t="shared" si="40"/>
        <v>CE2580</v>
      </c>
      <c r="B2582" t="s">
        <v>2732</v>
      </c>
      <c r="C2582" s="24">
        <v>0</v>
      </c>
      <c r="D2582" s="24">
        <v>0</v>
      </c>
      <c r="E2582" s="24">
        <v>0</v>
      </c>
      <c r="F2582" s="24">
        <v>0</v>
      </c>
      <c r="G2582" s="24">
        <v>0</v>
      </c>
      <c r="H2582" s="24">
        <v>426.09</v>
      </c>
    </row>
    <row r="2583" spans="1:8">
      <c r="A2583" t="str">
        <f t="shared" si="40"/>
        <v>CE2581</v>
      </c>
      <c r="B2583" t="s">
        <v>2736</v>
      </c>
      <c r="C2583" s="24">
        <v>0</v>
      </c>
      <c r="D2583" s="24">
        <v>0</v>
      </c>
      <c r="E2583" s="24">
        <v>0</v>
      </c>
      <c r="F2583" s="24">
        <v>0</v>
      </c>
      <c r="G2583" s="24">
        <v>0</v>
      </c>
      <c r="H2583" s="24">
        <v>192.56</v>
      </c>
    </row>
    <row r="2584" spans="1:8">
      <c r="A2584" t="str">
        <f t="shared" si="40"/>
        <v>CE2582</v>
      </c>
      <c r="B2584" t="s">
        <v>2737</v>
      </c>
      <c r="C2584" s="24">
        <v>0</v>
      </c>
      <c r="D2584" s="24">
        <v>0</v>
      </c>
      <c r="E2584" s="24">
        <v>0</v>
      </c>
      <c r="F2584" s="24">
        <v>0</v>
      </c>
      <c r="G2584" s="24">
        <v>0</v>
      </c>
      <c r="H2584" s="24">
        <v>180.11</v>
      </c>
    </row>
    <row r="2585" spans="1:8">
      <c r="A2585" t="str">
        <f t="shared" si="40"/>
        <v>CE2583</v>
      </c>
      <c r="B2585" t="s">
        <v>2738</v>
      </c>
      <c r="C2585" s="24">
        <v>0</v>
      </c>
      <c r="D2585" s="24">
        <v>0</v>
      </c>
      <c r="E2585" s="24">
        <v>0</v>
      </c>
      <c r="F2585" s="24">
        <v>0</v>
      </c>
      <c r="G2585" s="24">
        <v>0</v>
      </c>
      <c r="H2585" s="24">
        <v>180.73</v>
      </c>
    </row>
    <row r="2586" spans="1:8">
      <c r="A2586" t="str">
        <f t="shared" si="40"/>
        <v>CE2584</v>
      </c>
      <c r="B2586" t="s">
        <v>2733</v>
      </c>
      <c r="C2586" s="24">
        <v>0</v>
      </c>
      <c r="D2586" s="24">
        <v>0</v>
      </c>
      <c r="E2586" s="24">
        <v>0</v>
      </c>
      <c r="F2586" s="24">
        <v>0</v>
      </c>
      <c r="G2586" s="24">
        <v>0</v>
      </c>
      <c r="H2586" s="24">
        <v>148.35</v>
      </c>
    </row>
    <row r="2587" spans="1:8">
      <c r="A2587" t="str">
        <f t="shared" si="40"/>
        <v>CE2585</v>
      </c>
      <c r="B2587" t="s">
        <v>2734</v>
      </c>
      <c r="C2587" s="24">
        <v>0</v>
      </c>
      <c r="D2587" s="24">
        <v>0</v>
      </c>
      <c r="E2587" s="24">
        <v>0</v>
      </c>
      <c r="F2587" s="24">
        <v>0</v>
      </c>
      <c r="G2587" s="24">
        <v>0</v>
      </c>
      <c r="H2587" s="24">
        <v>141.63</v>
      </c>
    </row>
    <row r="2588" spans="1:8">
      <c r="A2588" t="str">
        <f t="shared" si="40"/>
        <v>CE2586</v>
      </c>
      <c r="B2588" t="s">
        <v>2735</v>
      </c>
      <c r="C2588" s="24">
        <v>0</v>
      </c>
      <c r="D2588" s="24">
        <v>0</v>
      </c>
      <c r="E2588" s="24">
        <v>0</v>
      </c>
      <c r="F2588" s="24">
        <v>0</v>
      </c>
      <c r="G2588" s="24">
        <v>0</v>
      </c>
      <c r="H2588" s="24">
        <v>142.38999999999999</v>
      </c>
    </row>
    <row r="2589" spans="1:8">
      <c r="A2589" t="str">
        <f t="shared" si="40"/>
        <v>CE2587</v>
      </c>
      <c r="B2589" t="s">
        <v>2739</v>
      </c>
      <c r="C2589" s="24">
        <v>0</v>
      </c>
      <c r="D2589" s="24">
        <v>0</v>
      </c>
      <c r="E2589" s="24">
        <v>0</v>
      </c>
      <c r="F2589" s="24">
        <v>0</v>
      </c>
      <c r="G2589" s="24">
        <v>0</v>
      </c>
      <c r="H2589" s="24">
        <v>192.65</v>
      </c>
    </row>
    <row r="2590" spans="1:8">
      <c r="A2590" t="str">
        <f t="shared" si="40"/>
        <v>CE2588</v>
      </c>
      <c r="B2590" t="s">
        <v>2740</v>
      </c>
      <c r="C2590" s="24">
        <v>0</v>
      </c>
      <c r="D2590" s="24">
        <v>0</v>
      </c>
      <c r="E2590" s="24">
        <v>0</v>
      </c>
      <c r="F2590" s="24">
        <v>0</v>
      </c>
      <c r="G2590" s="24">
        <v>0</v>
      </c>
      <c r="H2590" s="24">
        <v>192.65</v>
      </c>
    </row>
    <row r="2591" spans="1:8">
      <c r="A2591" t="str">
        <f t="shared" si="40"/>
        <v>CE2589</v>
      </c>
      <c r="B2591" t="s">
        <v>2741</v>
      </c>
      <c r="C2591" s="24">
        <v>0</v>
      </c>
      <c r="D2591" s="24">
        <v>0</v>
      </c>
      <c r="E2591" s="24">
        <v>0</v>
      </c>
      <c r="F2591" s="24">
        <v>0</v>
      </c>
      <c r="G2591" s="24">
        <v>0</v>
      </c>
      <c r="H2591" s="24">
        <v>188.03</v>
      </c>
    </row>
    <row r="2592" spans="1:8">
      <c r="A2592" t="str">
        <f t="shared" si="40"/>
        <v>CE2590</v>
      </c>
      <c r="B2592" t="s">
        <v>2742</v>
      </c>
      <c r="C2592" s="24">
        <v>0</v>
      </c>
      <c r="D2592" s="24">
        <v>0</v>
      </c>
      <c r="E2592" s="24">
        <v>0</v>
      </c>
      <c r="F2592" s="24">
        <v>0</v>
      </c>
      <c r="G2592" s="24">
        <v>0</v>
      </c>
      <c r="H2592" s="24">
        <v>205.1</v>
      </c>
    </row>
    <row r="2593" spans="1:8">
      <c r="A2593" t="str">
        <f t="shared" si="40"/>
        <v>CE2591</v>
      </c>
      <c r="B2593" t="s">
        <v>2743</v>
      </c>
      <c r="C2593" s="24">
        <v>0</v>
      </c>
      <c r="D2593" s="24">
        <v>0</v>
      </c>
      <c r="E2593" s="24">
        <v>0</v>
      </c>
      <c r="F2593" s="24">
        <v>0</v>
      </c>
      <c r="G2593" s="24">
        <v>0</v>
      </c>
      <c r="H2593" s="24">
        <v>119.57</v>
      </c>
    </row>
    <row r="2594" spans="1:8">
      <c r="A2594" t="str">
        <f t="shared" si="40"/>
        <v>CE2592</v>
      </c>
      <c r="B2594" t="s">
        <v>2744</v>
      </c>
      <c r="C2594" s="24">
        <v>0</v>
      </c>
      <c r="D2594" s="24">
        <v>0</v>
      </c>
      <c r="E2594" s="24">
        <v>0</v>
      </c>
      <c r="F2594" s="24">
        <v>0</v>
      </c>
      <c r="G2594" s="24">
        <v>0</v>
      </c>
      <c r="H2594" s="24">
        <v>119.57</v>
      </c>
    </row>
    <row r="2595" spans="1:8">
      <c r="A2595" t="str">
        <f t="shared" si="40"/>
        <v>CE2593</v>
      </c>
      <c r="B2595" t="s">
        <v>2745</v>
      </c>
      <c r="C2595" s="24">
        <v>0</v>
      </c>
      <c r="D2595" s="24">
        <v>0</v>
      </c>
      <c r="E2595" s="24">
        <v>0</v>
      </c>
      <c r="F2595" s="24">
        <v>0</v>
      </c>
      <c r="G2595" s="24">
        <v>0</v>
      </c>
      <c r="H2595" s="24">
        <v>119.57</v>
      </c>
    </row>
    <row r="2596" spans="1:8">
      <c r="A2596" t="str">
        <f t="shared" si="40"/>
        <v>CE2594</v>
      </c>
      <c r="B2596" t="s">
        <v>2746</v>
      </c>
      <c r="C2596" s="24">
        <v>0</v>
      </c>
      <c r="D2596" s="24">
        <v>0</v>
      </c>
      <c r="E2596" s="24">
        <v>0</v>
      </c>
      <c r="F2596" s="24">
        <v>0</v>
      </c>
      <c r="G2596" s="24">
        <v>0</v>
      </c>
      <c r="H2596" s="24">
        <v>133.38999999999999</v>
      </c>
    </row>
    <row r="2597" spans="1:8">
      <c r="A2597" t="str">
        <f t="shared" si="40"/>
        <v>CE2595</v>
      </c>
      <c r="B2597" t="s">
        <v>2747</v>
      </c>
      <c r="C2597" s="24">
        <v>0</v>
      </c>
      <c r="D2597" s="24">
        <v>0</v>
      </c>
      <c r="E2597" s="24">
        <v>0</v>
      </c>
      <c r="F2597" s="24">
        <v>0</v>
      </c>
      <c r="G2597" s="24">
        <v>0</v>
      </c>
      <c r="H2597" s="24">
        <v>133.38999999999999</v>
      </c>
    </row>
    <row r="2598" spans="1:8">
      <c r="A2598" t="str">
        <f t="shared" si="40"/>
        <v>CE2596</v>
      </c>
      <c r="B2598" t="s">
        <v>2748</v>
      </c>
      <c r="C2598" s="24">
        <v>0</v>
      </c>
      <c r="D2598" s="24">
        <v>0</v>
      </c>
      <c r="E2598" s="24">
        <v>0</v>
      </c>
      <c r="F2598" s="24">
        <v>0</v>
      </c>
      <c r="G2598" s="24">
        <v>0</v>
      </c>
      <c r="H2598" s="24">
        <v>133.38999999999999</v>
      </c>
    </row>
    <row r="2599" spans="1:8">
      <c r="A2599" t="str">
        <f t="shared" si="40"/>
        <v>CE2597</v>
      </c>
      <c r="B2599" t="s">
        <v>2749</v>
      </c>
      <c r="C2599" s="24">
        <v>0</v>
      </c>
      <c r="D2599" s="24">
        <v>0</v>
      </c>
      <c r="E2599" s="24">
        <v>0</v>
      </c>
      <c r="F2599" s="24">
        <v>0</v>
      </c>
      <c r="G2599" s="24">
        <v>0</v>
      </c>
      <c r="H2599" s="24">
        <v>74.78</v>
      </c>
    </row>
    <row r="2600" spans="1:8">
      <c r="A2600" t="str">
        <f t="shared" si="40"/>
        <v>CE2598</v>
      </c>
      <c r="B2600" t="s">
        <v>2750</v>
      </c>
      <c r="C2600" s="24">
        <v>0</v>
      </c>
      <c r="D2600" s="24">
        <v>0</v>
      </c>
      <c r="E2600" s="24">
        <v>0</v>
      </c>
      <c r="F2600" s="24">
        <v>0</v>
      </c>
      <c r="G2600" s="24">
        <v>0</v>
      </c>
      <c r="H2600" s="24">
        <v>74.78</v>
      </c>
    </row>
    <row r="2601" spans="1:8">
      <c r="A2601" t="str">
        <f t="shared" si="40"/>
        <v>CE2599</v>
      </c>
      <c r="B2601" t="s">
        <v>2751</v>
      </c>
      <c r="C2601" s="24">
        <v>0</v>
      </c>
      <c r="D2601" s="24">
        <v>0</v>
      </c>
      <c r="E2601" s="24">
        <v>0</v>
      </c>
      <c r="F2601" s="24">
        <v>0</v>
      </c>
      <c r="G2601" s="24">
        <v>0</v>
      </c>
      <c r="H2601" s="24">
        <v>168.71</v>
      </c>
    </row>
    <row r="2602" spans="1:8">
      <c r="A2602" t="str">
        <f t="shared" si="40"/>
        <v>CE2600</v>
      </c>
      <c r="B2602" t="s">
        <v>2752</v>
      </c>
      <c r="C2602" s="24">
        <v>0</v>
      </c>
      <c r="D2602" s="24">
        <v>0</v>
      </c>
      <c r="E2602" s="24">
        <v>0</v>
      </c>
      <c r="F2602" s="24">
        <v>0</v>
      </c>
      <c r="G2602" s="24">
        <v>0</v>
      </c>
      <c r="H2602" s="24">
        <v>135.97999999999999</v>
      </c>
    </row>
    <row r="2603" spans="1:8">
      <c r="A2603" t="str">
        <f t="shared" si="40"/>
        <v>CE2601</v>
      </c>
      <c r="B2603" t="s">
        <v>2753</v>
      </c>
      <c r="C2603" s="24">
        <v>0</v>
      </c>
      <c r="D2603" s="24">
        <v>0</v>
      </c>
      <c r="E2603" s="24">
        <v>0</v>
      </c>
      <c r="F2603" s="24">
        <v>0</v>
      </c>
      <c r="G2603" s="24">
        <v>0</v>
      </c>
      <c r="H2603" s="24">
        <v>158.31</v>
      </c>
    </row>
    <row r="2604" spans="1:8">
      <c r="A2604" t="str">
        <f t="shared" si="40"/>
        <v>CE2602</v>
      </c>
      <c r="B2604" t="s">
        <v>2754</v>
      </c>
      <c r="C2604" s="24">
        <v>0</v>
      </c>
      <c r="D2604" s="24">
        <v>0</v>
      </c>
      <c r="E2604" s="24">
        <v>0</v>
      </c>
      <c r="F2604" s="24">
        <v>0</v>
      </c>
      <c r="G2604" s="24">
        <v>0</v>
      </c>
      <c r="H2604" s="24">
        <v>150.24</v>
      </c>
    </row>
    <row r="2605" spans="1:8">
      <c r="A2605" t="str">
        <f t="shared" si="40"/>
        <v>CE2603</v>
      </c>
      <c r="B2605" t="s">
        <v>2755</v>
      </c>
      <c r="C2605" s="24">
        <v>0</v>
      </c>
      <c r="D2605" s="24">
        <v>0</v>
      </c>
      <c r="E2605" s="24">
        <v>0</v>
      </c>
      <c r="F2605" s="24">
        <v>0</v>
      </c>
      <c r="G2605" s="24">
        <v>0</v>
      </c>
      <c r="H2605" s="24">
        <v>176.71</v>
      </c>
    </row>
    <row r="2606" spans="1:8">
      <c r="A2606" t="str">
        <f t="shared" si="40"/>
        <v>CE2604</v>
      </c>
      <c r="B2606" t="s">
        <v>2756</v>
      </c>
      <c r="C2606" s="24">
        <v>0</v>
      </c>
      <c r="D2606" s="24">
        <v>0</v>
      </c>
      <c r="E2606" s="24">
        <v>0</v>
      </c>
      <c r="F2606" s="24">
        <v>0</v>
      </c>
      <c r="G2606" s="24">
        <v>0</v>
      </c>
      <c r="H2606" s="24">
        <v>159.07</v>
      </c>
    </row>
    <row r="2607" spans="1:8">
      <c r="A2607" t="str">
        <f t="shared" si="40"/>
        <v>CE2605</v>
      </c>
      <c r="B2607" t="s">
        <v>2757</v>
      </c>
      <c r="C2607" s="24">
        <v>0</v>
      </c>
      <c r="D2607" s="24">
        <v>0</v>
      </c>
      <c r="E2607" s="24">
        <v>0</v>
      </c>
      <c r="F2607" s="24">
        <v>0</v>
      </c>
      <c r="G2607" s="24">
        <v>0</v>
      </c>
      <c r="H2607" s="24">
        <v>159.27000000000001</v>
      </c>
    </row>
    <row r="2608" spans="1:8">
      <c r="A2608" t="str">
        <f t="shared" si="40"/>
        <v>CE2606</v>
      </c>
      <c r="B2608" t="s">
        <v>2758</v>
      </c>
      <c r="C2608" s="24">
        <v>0</v>
      </c>
      <c r="D2608" s="24">
        <v>0</v>
      </c>
      <c r="E2608" s="24">
        <v>0</v>
      </c>
      <c r="F2608" s="24">
        <v>0</v>
      </c>
      <c r="G2608" s="24">
        <v>0</v>
      </c>
      <c r="H2608" s="24">
        <v>119.06</v>
      </c>
    </row>
    <row r="2609" spans="1:8">
      <c r="A2609" t="str">
        <f t="shared" si="40"/>
        <v>CE2607</v>
      </c>
      <c r="B2609" t="s">
        <v>2759</v>
      </c>
      <c r="C2609" s="24">
        <v>0</v>
      </c>
      <c r="D2609" s="24">
        <v>0</v>
      </c>
      <c r="E2609" s="24">
        <v>0</v>
      </c>
      <c r="F2609" s="24">
        <v>0</v>
      </c>
      <c r="G2609" s="24">
        <v>0</v>
      </c>
      <c r="H2609" s="24">
        <v>119.06</v>
      </c>
    </row>
    <row r="2610" spans="1:8">
      <c r="A2610" t="str">
        <f t="shared" si="40"/>
        <v>CE2608</v>
      </c>
      <c r="B2610" t="s">
        <v>2760</v>
      </c>
      <c r="C2610" s="24">
        <v>0</v>
      </c>
      <c r="D2610" s="24">
        <v>0</v>
      </c>
      <c r="E2610" s="24">
        <v>0</v>
      </c>
      <c r="F2610" s="24">
        <v>0</v>
      </c>
      <c r="G2610" s="24">
        <v>0</v>
      </c>
      <c r="H2610" s="24">
        <v>474.52</v>
      </c>
    </row>
    <row r="2611" spans="1:8">
      <c r="A2611" t="str">
        <f t="shared" si="40"/>
        <v>CE2609</v>
      </c>
      <c r="B2611" t="s">
        <v>2761</v>
      </c>
      <c r="C2611" s="24">
        <v>0</v>
      </c>
      <c r="D2611" s="24">
        <v>0</v>
      </c>
      <c r="E2611" s="24">
        <v>0</v>
      </c>
      <c r="F2611" s="24">
        <v>0</v>
      </c>
      <c r="G2611" s="24">
        <v>0</v>
      </c>
      <c r="H2611" s="24">
        <v>1086.8399999999999</v>
      </c>
    </row>
    <row r="2612" spans="1:8">
      <c r="A2612" t="str">
        <f t="shared" si="40"/>
        <v>CE2610</v>
      </c>
      <c r="B2612" t="s">
        <v>2762</v>
      </c>
      <c r="C2612" s="24">
        <v>0</v>
      </c>
      <c r="D2612" s="24">
        <v>0</v>
      </c>
      <c r="E2612" s="24">
        <v>0</v>
      </c>
      <c r="F2612" s="24">
        <v>0</v>
      </c>
      <c r="G2612" s="24">
        <v>0</v>
      </c>
      <c r="H2612" s="24">
        <v>1682.76</v>
      </c>
    </row>
    <row r="2613" spans="1:8">
      <c r="A2613" t="str">
        <f t="shared" si="40"/>
        <v>CE2611</v>
      </c>
      <c r="B2613" t="s">
        <v>2763</v>
      </c>
      <c r="C2613" s="24">
        <v>0</v>
      </c>
      <c r="D2613" s="24">
        <v>0</v>
      </c>
      <c r="E2613" s="24">
        <v>0</v>
      </c>
      <c r="F2613" s="24">
        <v>0</v>
      </c>
      <c r="G2613" s="24">
        <v>0</v>
      </c>
      <c r="H2613" s="24">
        <v>2178.2399999999998</v>
      </c>
    </row>
    <row r="2614" spans="1:8">
      <c r="A2614" t="str">
        <f t="shared" si="40"/>
        <v>CE2612</v>
      </c>
      <c r="B2614" t="s">
        <v>2764</v>
      </c>
      <c r="C2614" s="24">
        <v>0</v>
      </c>
      <c r="D2614" s="24">
        <v>0</v>
      </c>
      <c r="E2614" s="24">
        <v>0</v>
      </c>
      <c r="F2614" s="24">
        <v>0</v>
      </c>
      <c r="G2614" s="24">
        <v>0</v>
      </c>
      <c r="H2614" s="24">
        <v>604.92999999999995</v>
      </c>
    </row>
    <row r="2615" spans="1:8">
      <c r="A2615" t="str">
        <f t="shared" si="40"/>
        <v>CE2613</v>
      </c>
      <c r="B2615" t="s">
        <v>2765</v>
      </c>
      <c r="C2615" s="24">
        <v>0</v>
      </c>
      <c r="D2615" s="24">
        <v>0</v>
      </c>
      <c r="E2615" s="24">
        <v>0</v>
      </c>
      <c r="F2615" s="24">
        <v>0</v>
      </c>
      <c r="G2615" s="24">
        <v>0</v>
      </c>
      <c r="H2615" s="24">
        <v>1269.68</v>
      </c>
    </row>
    <row r="2616" spans="1:8">
      <c r="A2616" t="str">
        <f t="shared" si="40"/>
        <v>CE2614</v>
      </c>
      <c r="B2616" t="s">
        <v>2766</v>
      </c>
      <c r="C2616" s="24">
        <v>0</v>
      </c>
      <c r="D2616" s="24">
        <v>0</v>
      </c>
      <c r="E2616" s="24">
        <v>0</v>
      </c>
      <c r="F2616" s="24">
        <v>0</v>
      </c>
      <c r="G2616" s="24">
        <v>0</v>
      </c>
      <c r="H2616" s="24">
        <v>786.08</v>
      </c>
    </row>
    <row r="2617" spans="1:8">
      <c r="A2617" t="str">
        <f t="shared" si="40"/>
        <v>CE2615</v>
      </c>
      <c r="B2617" t="s">
        <v>2767</v>
      </c>
      <c r="C2617" s="24">
        <v>0</v>
      </c>
      <c r="D2617" s="24">
        <v>0</v>
      </c>
      <c r="E2617" s="24">
        <v>0</v>
      </c>
      <c r="F2617" s="24">
        <v>0</v>
      </c>
      <c r="G2617" s="24">
        <v>0</v>
      </c>
      <c r="H2617" s="24">
        <v>1444.1</v>
      </c>
    </row>
    <row r="2618" spans="1:8">
      <c r="A2618" t="str">
        <f t="shared" si="40"/>
        <v>CE2616</v>
      </c>
      <c r="B2618" t="s">
        <v>2768</v>
      </c>
      <c r="C2618" s="24">
        <v>0</v>
      </c>
      <c r="D2618" s="24">
        <v>0</v>
      </c>
      <c r="E2618" s="24">
        <v>0</v>
      </c>
      <c r="F2618" s="24">
        <v>0</v>
      </c>
      <c r="G2618" s="24">
        <v>0</v>
      </c>
      <c r="H2618" s="24">
        <v>492.09</v>
      </c>
    </row>
    <row r="2619" spans="1:8">
      <c r="A2619" t="str">
        <f t="shared" si="40"/>
        <v>CE2617</v>
      </c>
      <c r="B2619" t="s">
        <v>2769</v>
      </c>
      <c r="C2619" s="24">
        <v>0</v>
      </c>
      <c r="D2619" s="24">
        <v>0</v>
      </c>
      <c r="E2619" s="24">
        <v>0</v>
      </c>
      <c r="F2619" s="24">
        <v>0</v>
      </c>
      <c r="G2619" s="24">
        <v>0</v>
      </c>
      <c r="H2619" s="24">
        <v>622.69000000000005</v>
      </c>
    </row>
    <row r="2620" spans="1:8">
      <c r="A2620" t="str">
        <f t="shared" si="40"/>
        <v>CE2618</v>
      </c>
      <c r="B2620" t="s">
        <v>2770</v>
      </c>
      <c r="C2620" s="24">
        <v>0</v>
      </c>
      <c r="D2620" s="24">
        <v>0</v>
      </c>
      <c r="E2620" s="24">
        <v>0</v>
      </c>
      <c r="F2620" s="24">
        <v>0</v>
      </c>
      <c r="G2620" s="24">
        <v>0</v>
      </c>
      <c r="H2620" s="24">
        <v>1125.6500000000001</v>
      </c>
    </row>
    <row r="2621" spans="1:8">
      <c r="A2621" t="str">
        <f t="shared" si="40"/>
        <v>CE2619</v>
      </c>
      <c r="B2621" t="s">
        <v>2771</v>
      </c>
      <c r="C2621" s="24">
        <v>0</v>
      </c>
      <c r="D2621" s="24">
        <v>0</v>
      </c>
      <c r="E2621" s="24">
        <v>0</v>
      </c>
      <c r="F2621" s="24">
        <v>0</v>
      </c>
      <c r="G2621" s="24">
        <v>0</v>
      </c>
      <c r="H2621" s="24">
        <v>32.92</v>
      </c>
    </row>
    <row r="2622" spans="1:8">
      <c r="A2622" t="str">
        <f t="shared" si="40"/>
        <v>CE2620</v>
      </c>
      <c r="B2622" t="s">
        <v>2772</v>
      </c>
      <c r="C2622" s="24">
        <v>0</v>
      </c>
      <c r="D2622" s="24">
        <v>0</v>
      </c>
      <c r="E2622" s="24">
        <v>0</v>
      </c>
      <c r="F2622" s="24">
        <v>0</v>
      </c>
      <c r="G2622" s="24">
        <v>0</v>
      </c>
      <c r="H2622" s="24">
        <v>808.97</v>
      </c>
    </row>
    <row r="2623" spans="1:8">
      <c r="A2623" t="str">
        <f t="shared" si="40"/>
        <v>CE2621</v>
      </c>
      <c r="B2623" t="s">
        <v>2773</v>
      </c>
      <c r="C2623" s="24">
        <v>0</v>
      </c>
      <c r="D2623" s="24">
        <v>0</v>
      </c>
      <c r="E2623" s="24">
        <v>0</v>
      </c>
      <c r="F2623" s="24">
        <v>0</v>
      </c>
      <c r="G2623" s="24">
        <v>0</v>
      </c>
      <c r="H2623" s="24">
        <v>21.04</v>
      </c>
    </row>
    <row r="2624" spans="1:8">
      <c r="A2624" t="str">
        <f t="shared" si="40"/>
        <v>CE2622</v>
      </c>
      <c r="B2624" t="s">
        <v>2774</v>
      </c>
      <c r="C2624" s="24">
        <v>0</v>
      </c>
      <c r="D2624" s="24">
        <v>0</v>
      </c>
      <c r="E2624" s="24">
        <v>0</v>
      </c>
      <c r="F2624" s="24">
        <v>0</v>
      </c>
      <c r="G2624" s="24">
        <v>0</v>
      </c>
      <c r="H2624" s="24">
        <v>567.1</v>
      </c>
    </row>
    <row r="2625" spans="1:8">
      <c r="A2625" t="str">
        <f t="shared" si="40"/>
        <v>CE2623</v>
      </c>
      <c r="B2625" t="s">
        <v>2775</v>
      </c>
      <c r="C2625" s="24">
        <v>0</v>
      </c>
      <c r="D2625" s="24">
        <v>0</v>
      </c>
      <c r="E2625" s="24">
        <v>0</v>
      </c>
      <c r="F2625" s="24">
        <v>0</v>
      </c>
      <c r="G2625" s="24">
        <v>0</v>
      </c>
      <c r="H2625" s="24">
        <v>9.83</v>
      </c>
    </row>
    <row r="2626" spans="1:8">
      <c r="A2626" t="str">
        <f t="shared" ref="A2626:A2689" si="41">"CE"&amp;TEXT(ROW(B2626)-2,"0000")</f>
        <v>CE2624</v>
      </c>
      <c r="B2626" t="s">
        <v>2776</v>
      </c>
      <c r="C2626" s="24">
        <v>0</v>
      </c>
      <c r="D2626" s="24">
        <v>0</v>
      </c>
      <c r="E2626" s="24">
        <v>0</v>
      </c>
      <c r="F2626" s="24">
        <v>0</v>
      </c>
      <c r="G2626" s="24">
        <v>0</v>
      </c>
      <c r="H2626" s="24">
        <v>9.83</v>
      </c>
    </row>
    <row r="2627" spans="1:8">
      <c r="A2627" t="str">
        <f t="shared" si="41"/>
        <v>CE2625</v>
      </c>
      <c r="B2627" t="s">
        <v>2777</v>
      </c>
      <c r="C2627" s="24">
        <v>0</v>
      </c>
      <c r="D2627" s="24">
        <v>0</v>
      </c>
      <c r="E2627" s="24">
        <v>0</v>
      </c>
      <c r="F2627" s="24">
        <v>0</v>
      </c>
      <c r="G2627" s="24">
        <v>0</v>
      </c>
      <c r="H2627" s="24">
        <v>11.82</v>
      </c>
    </row>
    <row r="2628" spans="1:8">
      <c r="A2628" t="str">
        <f t="shared" si="41"/>
        <v>CE2626</v>
      </c>
      <c r="B2628" t="s">
        <v>2778</v>
      </c>
      <c r="C2628" s="24">
        <v>0</v>
      </c>
      <c r="D2628" s="24">
        <v>0</v>
      </c>
      <c r="E2628" s="24">
        <v>0</v>
      </c>
      <c r="F2628" s="24">
        <v>0</v>
      </c>
      <c r="G2628" s="24">
        <v>0</v>
      </c>
      <c r="H2628" s="24">
        <v>5.41</v>
      </c>
    </row>
    <row r="2629" spans="1:8">
      <c r="A2629" t="str">
        <f t="shared" si="41"/>
        <v>CE2627</v>
      </c>
      <c r="B2629" t="s">
        <v>2779</v>
      </c>
      <c r="C2629" s="24">
        <v>0</v>
      </c>
      <c r="D2629" s="24">
        <v>0</v>
      </c>
      <c r="E2629" s="24">
        <v>0</v>
      </c>
      <c r="F2629" s="24">
        <v>0</v>
      </c>
      <c r="G2629" s="24">
        <v>0</v>
      </c>
      <c r="H2629" s="24">
        <v>5.62</v>
      </c>
    </row>
    <row r="2630" spans="1:8">
      <c r="A2630" t="str">
        <f t="shared" si="41"/>
        <v>CE2628</v>
      </c>
      <c r="B2630" t="s">
        <v>2780</v>
      </c>
      <c r="C2630" s="24">
        <v>0</v>
      </c>
      <c r="D2630" s="24">
        <v>0</v>
      </c>
      <c r="E2630" s="24">
        <v>0</v>
      </c>
      <c r="F2630" s="24">
        <v>0</v>
      </c>
      <c r="G2630" s="24">
        <v>0</v>
      </c>
      <c r="H2630" s="24">
        <v>8.2799999999999994</v>
      </c>
    </row>
    <row r="2631" spans="1:8">
      <c r="A2631" t="str">
        <f t="shared" si="41"/>
        <v>CE2629</v>
      </c>
      <c r="B2631" t="s">
        <v>2781</v>
      </c>
      <c r="C2631" s="24">
        <v>0</v>
      </c>
      <c r="D2631" s="24">
        <v>0</v>
      </c>
      <c r="E2631" s="24">
        <v>0</v>
      </c>
      <c r="F2631" s="24">
        <v>0</v>
      </c>
      <c r="G2631" s="24">
        <v>0</v>
      </c>
      <c r="H2631" s="24">
        <v>10.08</v>
      </c>
    </row>
    <row r="2632" spans="1:8">
      <c r="A2632" t="str">
        <f t="shared" si="41"/>
        <v>CE2630</v>
      </c>
      <c r="B2632" t="s">
        <v>2782</v>
      </c>
      <c r="C2632" s="24">
        <v>0</v>
      </c>
      <c r="D2632" s="24">
        <v>0</v>
      </c>
      <c r="E2632" s="24">
        <v>0</v>
      </c>
      <c r="F2632" s="24">
        <v>0</v>
      </c>
      <c r="G2632" s="24">
        <v>0</v>
      </c>
      <c r="H2632" s="24">
        <v>14.15</v>
      </c>
    </row>
    <row r="2633" spans="1:8">
      <c r="A2633" t="str">
        <f t="shared" si="41"/>
        <v>CE2631</v>
      </c>
      <c r="B2633" t="s">
        <v>2783</v>
      </c>
      <c r="C2633" s="24">
        <v>0</v>
      </c>
      <c r="D2633" s="24">
        <v>0</v>
      </c>
      <c r="E2633" s="24">
        <v>0</v>
      </c>
      <c r="F2633" s="24">
        <v>0</v>
      </c>
      <c r="G2633" s="24">
        <v>0</v>
      </c>
      <c r="H2633" s="24">
        <v>4.13</v>
      </c>
    </row>
    <row r="2634" spans="1:8">
      <c r="A2634" t="str">
        <f t="shared" si="41"/>
        <v>CE2632</v>
      </c>
      <c r="B2634" t="s">
        <v>2784</v>
      </c>
      <c r="C2634" s="24">
        <v>0</v>
      </c>
      <c r="D2634" s="24">
        <v>0</v>
      </c>
      <c r="E2634" s="24">
        <v>0</v>
      </c>
      <c r="F2634" s="24">
        <v>0</v>
      </c>
      <c r="G2634" s="24">
        <v>0</v>
      </c>
      <c r="H2634" s="24">
        <v>2.87</v>
      </c>
    </row>
    <row r="2635" spans="1:8">
      <c r="A2635" t="str">
        <f t="shared" si="41"/>
        <v>CE2633</v>
      </c>
      <c r="B2635" t="s">
        <v>2785</v>
      </c>
      <c r="C2635" s="24">
        <v>0</v>
      </c>
      <c r="D2635" s="24">
        <v>0</v>
      </c>
      <c r="E2635" s="24">
        <v>0</v>
      </c>
      <c r="F2635" s="24">
        <v>0</v>
      </c>
      <c r="G2635" s="24">
        <v>0</v>
      </c>
      <c r="H2635" s="24">
        <v>3.5</v>
      </c>
    </row>
    <row r="2636" spans="1:8">
      <c r="A2636" t="str">
        <f t="shared" si="41"/>
        <v>CE2634</v>
      </c>
      <c r="B2636" t="s">
        <v>2786</v>
      </c>
      <c r="C2636" s="24">
        <v>0</v>
      </c>
      <c r="D2636" s="24">
        <v>0</v>
      </c>
      <c r="E2636" s="24">
        <v>0</v>
      </c>
      <c r="F2636" s="24">
        <v>0</v>
      </c>
      <c r="G2636" s="24">
        <v>0</v>
      </c>
      <c r="H2636" s="24">
        <v>0.89</v>
      </c>
    </row>
    <row r="2637" spans="1:8">
      <c r="A2637" t="str">
        <f t="shared" si="41"/>
        <v>CE2635</v>
      </c>
      <c r="B2637" t="s">
        <v>2787</v>
      </c>
      <c r="C2637" s="24">
        <v>0</v>
      </c>
      <c r="D2637" s="24">
        <v>0</v>
      </c>
      <c r="E2637" s="24">
        <v>0</v>
      </c>
      <c r="F2637" s="24">
        <v>0</v>
      </c>
      <c r="G2637" s="24">
        <v>0</v>
      </c>
      <c r="H2637" s="24">
        <v>162.34</v>
      </c>
    </row>
    <row r="2638" spans="1:8">
      <c r="A2638" t="str">
        <f t="shared" si="41"/>
        <v>CE2636</v>
      </c>
      <c r="B2638" t="s">
        <v>2788</v>
      </c>
      <c r="C2638" s="24">
        <v>0</v>
      </c>
      <c r="D2638" s="24">
        <v>0</v>
      </c>
      <c r="E2638" s="24">
        <v>0</v>
      </c>
      <c r="F2638" s="24">
        <v>0</v>
      </c>
      <c r="G2638" s="24">
        <v>0</v>
      </c>
      <c r="H2638" s="24">
        <v>20.37</v>
      </c>
    </row>
    <row r="2639" spans="1:8">
      <c r="A2639" t="str">
        <f t="shared" si="41"/>
        <v>CE2637</v>
      </c>
      <c r="B2639" t="s">
        <v>2789</v>
      </c>
      <c r="C2639" s="24">
        <v>0</v>
      </c>
      <c r="D2639" s="24">
        <v>0</v>
      </c>
      <c r="E2639" s="24">
        <v>0</v>
      </c>
      <c r="F2639" s="24">
        <v>0</v>
      </c>
      <c r="G2639" s="24">
        <v>0</v>
      </c>
      <c r="H2639" s="24">
        <v>3.09</v>
      </c>
    </row>
    <row r="2640" spans="1:8">
      <c r="A2640" t="str">
        <f t="shared" si="41"/>
        <v>CE2638</v>
      </c>
      <c r="B2640" t="s">
        <v>2790</v>
      </c>
      <c r="C2640" s="24">
        <v>0</v>
      </c>
      <c r="D2640" s="24">
        <v>0</v>
      </c>
      <c r="E2640" s="24">
        <v>0</v>
      </c>
      <c r="F2640" s="24">
        <v>0</v>
      </c>
      <c r="G2640" s="24">
        <v>0</v>
      </c>
      <c r="H2640" s="24">
        <v>8.76</v>
      </c>
    </row>
    <row r="2641" spans="1:8">
      <c r="A2641" t="str">
        <f t="shared" si="41"/>
        <v>CE2639</v>
      </c>
      <c r="B2641" t="s">
        <v>2791</v>
      </c>
      <c r="C2641" s="24">
        <v>0</v>
      </c>
      <c r="D2641" s="24">
        <v>0</v>
      </c>
      <c r="E2641" s="24">
        <v>0</v>
      </c>
      <c r="F2641" s="24">
        <v>0</v>
      </c>
      <c r="G2641" s="24">
        <v>0</v>
      </c>
      <c r="H2641" s="24">
        <v>670.35</v>
      </c>
    </row>
    <row r="2642" spans="1:8">
      <c r="A2642" t="str">
        <f t="shared" si="41"/>
        <v>CE2640</v>
      </c>
      <c r="B2642" t="s">
        <v>2792</v>
      </c>
      <c r="C2642" s="24">
        <v>0</v>
      </c>
      <c r="D2642" s="24">
        <v>0</v>
      </c>
      <c r="E2642" s="24">
        <v>0</v>
      </c>
      <c r="F2642" s="24">
        <v>0</v>
      </c>
      <c r="G2642" s="24">
        <v>0</v>
      </c>
      <c r="H2642" s="24">
        <v>31.26</v>
      </c>
    </row>
    <row r="2643" spans="1:8">
      <c r="A2643" t="str">
        <f t="shared" si="41"/>
        <v>CE2641</v>
      </c>
      <c r="B2643" t="s">
        <v>2793</v>
      </c>
      <c r="C2643" s="24">
        <v>0</v>
      </c>
      <c r="D2643" s="24">
        <v>0</v>
      </c>
      <c r="E2643" s="24">
        <v>0</v>
      </c>
      <c r="F2643" s="24">
        <v>0</v>
      </c>
      <c r="G2643" s="24">
        <v>0</v>
      </c>
      <c r="H2643" s="24">
        <v>23.99</v>
      </c>
    </row>
    <row r="2644" spans="1:8">
      <c r="A2644" t="str">
        <f t="shared" si="41"/>
        <v>CE2642</v>
      </c>
      <c r="B2644" t="s">
        <v>2794</v>
      </c>
      <c r="C2644" s="24">
        <v>0</v>
      </c>
      <c r="D2644" s="24">
        <v>0</v>
      </c>
      <c r="E2644" s="24">
        <v>0</v>
      </c>
      <c r="F2644" s="24">
        <v>0</v>
      </c>
      <c r="G2644" s="24">
        <v>0</v>
      </c>
      <c r="H2644" s="24">
        <v>7.13</v>
      </c>
    </row>
    <row r="2645" spans="1:8">
      <c r="A2645" t="str">
        <f t="shared" si="41"/>
        <v>CE2643</v>
      </c>
      <c r="B2645" t="s">
        <v>2795</v>
      </c>
      <c r="C2645" s="24">
        <v>0</v>
      </c>
      <c r="D2645" s="24">
        <v>0</v>
      </c>
      <c r="E2645" s="24">
        <v>0</v>
      </c>
      <c r="F2645" s="24">
        <v>0</v>
      </c>
      <c r="G2645" s="24">
        <v>0</v>
      </c>
      <c r="H2645" s="24">
        <v>763.45</v>
      </c>
    </row>
    <row r="2646" spans="1:8">
      <c r="A2646" t="str">
        <f t="shared" si="41"/>
        <v>CE2644</v>
      </c>
      <c r="B2646" t="s">
        <v>2796</v>
      </c>
      <c r="C2646" s="24">
        <v>0</v>
      </c>
      <c r="D2646" s="24">
        <v>0</v>
      </c>
      <c r="E2646" s="24">
        <v>0</v>
      </c>
      <c r="F2646" s="24">
        <v>0</v>
      </c>
      <c r="G2646" s="24">
        <v>0</v>
      </c>
      <c r="H2646" s="24">
        <v>1269.68</v>
      </c>
    </row>
    <row r="2647" spans="1:8">
      <c r="A2647" t="str">
        <f t="shared" si="41"/>
        <v>CE2645</v>
      </c>
      <c r="B2647" t="s">
        <v>2797</v>
      </c>
      <c r="C2647" s="24">
        <v>0</v>
      </c>
      <c r="D2647" s="24">
        <v>0</v>
      </c>
      <c r="E2647" s="24">
        <v>0</v>
      </c>
      <c r="F2647" s="24">
        <v>0</v>
      </c>
      <c r="G2647" s="24">
        <v>0</v>
      </c>
      <c r="H2647" s="24">
        <v>851.1</v>
      </c>
    </row>
    <row r="2648" spans="1:8">
      <c r="A2648" t="str">
        <f t="shared" si="41"/>
        <v>CE2646</v>
      </c>
      <c r="B2648" t="s">
        <v>2798</v>
      </c>
      <c r="C2648" s="24">
        <v>0</v>
      </c>
      <c r="D2648" s="24">
        <v>0</v>
      </c>
      <c r="E2648" s="24">
        <v>0</v>
      </c>
      <c r="F2648" s="24">
        <v>0</v>
      </c>
      <c r="G2648" s="24">
        <v>0</v>
      </c>
      <c r="H2648" s="24">
        <v>1444.1</v>
      </c>
    </row>
    <row r="2649" spans="1:8">
      <c r="A2649" t="str">
        <f t="shared" si="41"/>
        <v>CE2647</v>
      </c>
      <c r="B2649" t="s">
        <v>2799</v>
      </c>
      <c r="C2649" s="24">
        <v>0</v>
      </c>
      <c r="D2649" s="24">
        <v>0</v>
      </c>
      <c r="E2649" s="24">
        <v>0</v>
      </c>
      <c r="F2649" s="24">
        <v>0</v>
      </c>
      <c r="G2649" s="24">
        <v>0</v>
      </c>
      <c r="H2649" s="24">
        <v>893.99</v>
      </c>
    </row>
    <row r="2650" spans="1:8">
      <c r="A2650" t="str">
        <f t="shared" si="41"/>
        <v>CE2648</v>
      </c>
      <c r="B2650" t="s">
        <v>2800</v>
      </c>
      <c r="C2650" s="24">
        <v>0</v>
      </c>
      <c r="D2650" s="24">
        <v>0</v>
      </c>
      <c r="E2650" s="24">
        <v>0</v>
      </c>
      <c r="F2650" s="24">
        <v>0</v>
      </c>
      <c r="G2650" s="24">
        <v>0</v>
      </c>
      <c r="H2650" s="24">
        <v>604.92999999999995</v>
      </c>
    </row>
    <row r="2651" spans="1:8">
      <c r="A2651" t="str">
        <f t="shared" si="41"/>
        <v>CE2649</v>
      </c>
      <c r="B2651" t="s">
        <v>2801</v>
      </c>
      <c r="C2651" s="24">
        <v>0</v>
      </c>
      <c r="D2651" s="24">
        <v>0</v>
      </c>
      <c r="E2651" s="24">
        <v>0</v>
      </c>
      <c r="F2651" s="24">
        <v>0</v>
      </c>
      <c r="G2651" s="24">
        <v>0</v>
      </c>
      <c r="H2651" s="24">
        <v>1269.68</v>
      </c>
    </row>
    <row r="2652" spans="1:8">
      <c r="A2652" t="str">
        <f t="shared" si="41"/>
        <v>CE2650</v>
      </c>
      <c r="B2652" t="s">
        <v>2802</v>
      </c>
      <c r="C2652" s="24">
        <v>0</v>
      </c>
      <c r="D2652" s="24">
        <v>0</v>
      </c>
      <c r="E2652" s="24">
        <v>0</v>
      </c>
      <c r="F2652" s="24">
        <v>0</v>
      </c>
      <c r="G2652" s="24">
        <v>0</v>
      </c>
      <c r="H2652" s="24">
        <v>786.08</v>
      </c>
    </row>
    <row r="2653" spans="1:8">
      <c r="A2653" t="str">
        <f t="shared" si="41"/>
        <v>CE2651</v>
      </c>
      <c r="B2653" t="s">
        <v>2803</v>
      </c>
      <c r="C2653" s="24">
        <v>0</v>
      </c>
      <c r="D2653" s="24">
        <v>0</v>
      </c>
      <c r="E2653" s="24">
        <v>0</v>
      </c>
      <c r="F2653" s="24">
        <v>0</v>
      </c>
      <c r="G2653" s="24">
        <v>0</v>
      </c>
      <c r="H2653" s="24">
        <v>1444.1</v>
      </c>
    </row>
    <row r="2654" spans="1:8">
      <c r="A2654" t="str">
        <f t="shared" si="41"/>
        <v>CE2652</v>
      </c>
      <c r="B2654" t="s">
        <v>2804</v>
      </c>
      <c r="C2654" s="24">
        <v>0</v>
      </c>
      <c r="D2654" s="24">
        <v>0</v>
      </c>
      <c r="E2654" s="24">
        <v>0</v>
      </c>
      <c r="F2654" s="24">
        <v>0</v>
      </c>
      <c r="G2654" s="24">
        <v>0</v>
      </c>
      <c r="H2654" s="24">
        <v>7450</v>
      </c>
    </row>
    <row r="2655" spans="1:8">
      <c r="A2655" t="str">
        <f t="shared" si="41"/>
        <v>CE2653</v>
      </c>
      <c r="B2655" t="s">
        <v>2805</v>
      </c>
      <c r="C2655" s="24">
        <v>0</v>
      </c>
      <c r="D2655" s="24">
        <v>0</v>
      </c>
      <c r="E2655" s="24">
        <v>0</v>
      </c>
      <c r="F2655" s="24">
        <v>0</v>
      </c>
      <c r="G2655" s="24">
        <v>0</v>
      </c>
      <c r="H2655" s="24">
        <v>6450</v>
      </c>
    </row>
    <row r="2656" spans="1:8">
      <c r="A2656" t="str">
        <f t="shared" si="41"/>
        <v>CE2654</v>
      </c>
      <c r="B2656" t="s">
        <v>2806</v>
      </c>
      <c r="C2656" s="24">
        <v>0</v>
      </c>
      <c r="D2656" s="24">
        <v>0</v>
      </c>
      <c r="E2656" s="24">
        <v>0</v>
      </c>
      <c r="F2656" s="24">
        <v>0</v>
      </c>
      <c r="G2656" s="24">
        <v>0</v>
      </c>
      <c r="H2656" s="24">
        <v>77.64</v>
      </c>
    </row>
    <row r="2657" spans="1:8">
      <c r="A2657" t="str">
        <f t="shared" si="41"/>
        <v>CE2655</v>
      </c>
      <c r="B2657" t="s">
        <v>2807</v>
      </c>
      <c r="C2657" s="24">
        <v>0</v>
      </c>
      <c r="D2657" s="24">
        <v>0</v>
      </c>
      <c r="E2657" s="24">
        <v>0</v>
      </c>
      <c r="F2657" s="24">
        <v>0</v>
      </c>
      <c r="G2657" s="24">
        <v>0</v>
      </c>
      <c r="H2657" s="24">
        <v>63.74</v>
      </c>
    </row>
    <row r="2658" spans="1:8">
      <c r="A2658" t="str">
        <f t="shared" si="41"/>
        <v>CE2656</v>
      </c>
      <c r="B2658" t="s">
        <v>2808</v>
      </c>
      <c r="C2658" s="24">
        <v>0</v>
      </c>
      <c r="D2658" s="24">
        <v>0</v>
      </c>
      <c r="E2658" s="24">
        <v>0</v>
      </c>
      <c r="F2658" s="24">
        <v>0</v>
      </c>
      <c r="G2658" s="24">
        <v>0</v>
      </c>
      <c r="H2658" s="24">
        <v>2405</v>
      </c>
    </row>
    <row r="2659" spans="1:8">
      <c r="A2659" t="str">
        <f t="shared" si="41"/>
        <v>CE2657</v>
      </c>
      <c r="B2659" t="s">
        <v>2809</v>
      </c>
      <c r="C2659" s="24">
        <v>0</v>
      </c>
      <c r="D2659" s="24">
        <v>0</v>
      </c>
      <c r="E2659" s="24">
        <v>0</v>
      </c>
      <c r="F2659" s="24">
        <v>0</v>
      </c>
      <c r="G2659" s="24">
        <v>0</v>
      </c>
      <c r="H2659" s="24">
        <v>4495</v>
      </c>
    </row>
    <row r="2660" spans="1:8">
      <c r="A2660" t="str">
        <f t="shared" si="41"/>
        <v>CE2658</v>
      </c>
      <c r="B2660" t="s">
        <v>2810</v>
      </c>
      <c r="C2660" s="24">
        <v>0</v>
      </c>
      <c r="D2660" s="24">
        <v>0</v>
      </c>
      <c r="E2660" s="24">
        <v>0</v>
      </c>
      <c r="F2660" s="24">
        <v>0</v>
      </c>
      <c r="G2660" s="24">
        <v>0</v>
      </c>
      <c r="H2660" s="24">
        <v>5678</v>
      </c>
    </row>
    <row r="2661" spans="1:8">
      <c r="A2661" t="str">
        <f t="shared" si="41"/>
        <v>CE2659</v>
      </c>
      <c r="B2661" t="s">
        <v>2811</v>
      </c>
      <c r="C2661" s="24">
        <v>0</v>
      </c>
      <c r="D2661" s="24">
        <v>0</v>
      </c>
      <c r="E2661" s="24">
        <v>0</v>
      </c>
      <c r="F2661" s="24">
        <v>0</v>
      </c>
      <c r="G2661" s="24">
        <v>0</v>
      </c>
      <c r="H2661" s="24">
        <v>3463</v>
      </c>
    </row>
    <row r="2662" spans="1:8">
      <c r="A2662" t="str">
        <f t="shared" si="41"/>
        <v>CE2660</v>
      </c>
      <c r="B2662" t="s">
        <v>2812</v>
      </c>
      <c r="C2662" s="24">
        <v>0</v>
      </c>
      <c r="D2662" s="24">
        <v>0</v>
      </c>
      <c r="E2662" s="24">
        <v>0</v>
      </c>
      <c r="F2662" s="24">
        <v>0</v>
      </c>
      <c r="G2662" s="24">
        <v>0</v>
      </c>
      <c r="H2662" s="24">
        <v>6239</v>
      </c>
    </row>
    <row r="2663" spans="1:8">
      <c r="A2663" t="str">
        <f t="shared" si="41"/>
        <v>CE2661</v>
      </c>
      <c r="B2663" t="s">
        <v>2813</v>
      </c>
      <c r="C2663" s="24">
        <v>0</v>
      </c>
      <c r="D2663" s="24">
        <v>0</v>
      </c>
      <c r="E2663" s="24">
        <v>0</v>
      </c>
      <c r="F2663" s="24">
        <v>0</v>
      </c>
      <c r="G2663" s="24">
        <v>0</v>
      </c>
      <c r="H2663" s="24">
        <v>7421</v>
      </c>
    </row>
    <row r="2664" spans="1:8">
      <c r="A2664" t="str">
        <f t="shared" si="41"/>
        <v>CE2662</v>
      </c>
      <c r="B2664" t="s">
        <v>2814</v>
      </c>
      <c r="C2664" s="24">
        <v>0</v>
      </c>
      <c r="D2664" s="24">
        <v>0</v>
      </c>
      <c r="E2664" s="24">
        <v>0</v>
      </c>
      <c r="F2664" s="24">
        <v>0</v>
      </c>
      <c r="G2664" s="24">
        <v>0</v>
      </c>
      <c r="H2664" s="24">
        <v>177</v>
      </c>
    </row>
    <row r="2665" spans="1:8">
      <c r="A2665" t="str">
        <f t="shared" si="41"/>
        <v>CE2663</v>
      </c>
      <c r="B2665" t="s">
        <v>2815</v>
      </c>
      <c r="C2665" s="24">
        <v>0</v>
      </c>
      <c r="D2665" s="24">
        <v>0</v>
      </c>
      <c r="E2665" s="24">
        <v>0</v>
      </c>
      <c r="F2665" s="24">
        <v>0</v>
      </c>
      <c r="G2665" s="24">
        <v>0</v>
      </c>
      <c r="H2665" s="24">
        <v>196</v>
      </c>
    </row>
    <row r="2666" spans="1:8">
      <c r="A2666" t="str">
        <f t="shared" si="41"/>
        <v>CE2664</v>
      </c>
      <c r="B2666" t="s">
        <v>2816</v>
      </c>
      <c r="C2666" s="24">
        <v>0</v>
      </c>
      <c r="D2666" s="24">
        <v>0</v>
      </c>
      <c r="E2666" s="24">
        <v>0</v>
      </c>
      <c r="F2666" s="24">
        <v>0</v>
      </c>
      <c r="G2666" s="24">
        <v>0</v>
      </c>
      <c r="H2666" s="24">
        <v>59</v>
      </c>
    </row>
    <row r="2667" spans="1:8">
      <c r="A2667" t="str">
        <f t="shared" si="41"/>
        <v>CE2665</v>
      </c>
      <c r="B2667" t="s">
        <v>2817</v>
      </c>
      <c r="C2667" s="24">
        <v>0</v>
      </c>
      <c r="D2667" s="24">
        <v>0</v>
      </c>
      <c r="E2667" s="24">
        <v>0</v>
      </c>
      <c r="F2667" s="24">
        <v>0</v>
      </c>
      <c r="G2667" s="24">
        <v>0</v>
      </c>
      <c r="H2667" s="24">
        <v>115</v>
      </c>
    </row>
    <row r="2668" spans="1:8">
      <c r="A2668" t="str">
        <f t="shared" si="41"/>
        <v>CE2666</v>
      </c>
      <c r="B2668" t="s">
        <v>2818</v>
      </c>
      <c r="C2668" s="24">
        <v>0</v>
      </c>
      <c r="D2668" s="24">
        <v>0</v>
      </c>
      <c r="E2668" s="24">
        <v>0</v>
      </c>
      <c r="F2668" s="24">
        <v>0</v>
      </c>
      <c r="G2668" s="24">
        <v>0</v>
      </c>
      <c r="H2668" s="24">
        <v>368</v>
      </c>
    </row>
    <row r="2669" spans="1:8">
      <c r="A2669" t="str">
        <f t="shared" si="41"/>
        <v>CE2667</v>
      </c>
      <c r="B2669" t="s">
        <v>2819</v>
      </c>
      <c r="C2669" s="24">
        <v>0</v>
      </c>
      <c r="D2669" s="24">
        <v>0</v>
      </c>
      <c r="E2669" s="24">
        <v>0</v>
      </c>
      <c r="F2669" s="24">
        <v>0</v>
      </c>
      <c r="G2669" s="24">
        <v>0</v>
      </c>
      <c r="H2669" s="24">
        <v>479</v>
      </c>
    </row>
    <row r="2670" spans="1:8">
      <c r="A2670" t="str">
        <f t="shared" si="41"/>
        <v>CE2668</v>
      </c>
      <c r="B2670" t="s">
        <v>2820</v>
      </c>
      <c r="C2670" s="24">
        <v>0</v>
      </c>
      <c r="D2670" s="24">
        <v>0</v>
      </c>
      <c r="E2670" s="24">
        <v>0</v>
      </c>
      <c r="F2670" s="24">
        <v>0</v>
      </c>
      <c r="G2670" s="24">
        <v>0</v>
      </c>
      <c r="H2670" s="24">
        <v>535</v>
      </c>
    </row>
    <row r="2671" spans="1:8">
      <c r="A2671" t="str">
        <f t="shared" si="41"/>
        <v>CE2669</v>
      </c>
      <c r="B2671" t="s">
        <v>2821</v>
      </c>
      <c r="C2671" s="24">
        <v>0</v>
      </c>
      <c r="D2671" s="24">
        <v>0</v>
      </c>
      <c r="E2671" s="24">
        <v>0</v>
      </c>
      <c r="F2671" s="24">
        <v>0</v>
      </c>
      <c r="G2671" s="24">
        <v>0</v>
      </c>
      <c r="H2671" s="24">
        <v>146</v>
      </c>
    </row>
    <row r="2672" spans="1:8">
      <c r="A2672" t="str">
        <f t="shared" si="41"/>
        <v>CE2670</v>
      </c>
      <c r="B2672" t="s">
        <v>2822</v>
      </c>
      <c r="C2672" s="24">
        <v>0</v>
      </c>
      <c r="D2672" s="24">
        <v>0</v>
      </c>
      <c r="E2672" s="24">
        <v>0</v>
      </c>
      <c r="F2672" s="24">
        <v>0</v>
      </c>
      <c r="G2672" s="24">
        <v>0</v>
      </c>
      <c r="H2672" s="24">
        <v>47</v>
      </c>
    </row>
    <row r="2673" spans="1:8">
      <c r="A2673" t="str">
        <f t="shared" si="41"/>
        <v>CE2671</v>
      </c>
      <c r="B2673" t="s">
        <v>2823</v>
      </c>
      <c r="C2673" s="24">
        <v>0</v>
      </c>
      <c r="D2673" s="24">
        <v>0</v>
      </c>
      <c r="E2673" s="24">
        <v>0</v>
      </c>
      <c r="F2673" s="24">
        <v>0</v>
      </c>
      <c r="G2673" s="24">
        <v>0</v>
      </c>
      <c r="H2673" s="24">
        <v>59</v>
      </c>
    </row>
    <row r="2674" spans="1:8">
      <c r="A2674" t="str">
        <f t="shared" si="41"/>
        <v>CE2672</v>
      </c>
      <c r="B2674" t="s">
        <v>2824</v>
      </c>
      <c r="C2674" s="24">
        <v>0</v>
      </c>
      <c r="D2674" s="24">
        <v>0</v>
      </c>
      <c r="E2674" s="24">
        <v>0</v>
      </c>
      <c r="F2674" s="24">
        <v>0</v>
      </c>
      <c r="G2674" s="24">
        <v>0</v>
      </c>
      <c r="H2674" s="24">
        <v>24</v>
      </c>
    </row>
    <row r="2675" spans="1:8">
      <c r="A2675" t="str">
        <f t="shared" si="41"/>
        <v>CE2673</v>
      </c>
      <c r="B2675" t="s">
        <v>2825</v>
      </c>
      <c r="C2675" s="24">
        <v>0</v>
      </c>
      <c r="D2675" s="24">
        <v>0</v>
      </c>
      <c r="E2675" s="24">
        <v>0</v>
      </c>
      <c r="F2675" s="24">
        <v>0</v>
      </c>
      <c r="G2675" s="24">
        <v>0</v>
      </c>
    </row>
    <row r="2676" spans="1:8">
      <c r="A2676" t="str">
        <f t="shared" si="41"/>
        <v>CE2674</v>
      </c>
      <c r="B2676" t="s">
        <v>2826</v>
      </c>
      <c r="C2676" s="24">
        <v>0</v>
      </c>
      <c r="D2676" s="24">
        <v>0</v>
      </c>
      <c r="E2676" s="24">
        <v>0</v>
      </c>
      <c r="F2676" s="24">
        <v>0</v>
      </c>
      <c r="G2676" s="24">
        <v>0</v>
      </c>
    </row>
    <row r="2677" spans="1:8">
      <c r="A2677" t="str">
        <f t="shared" si="41"/>
        <v>CE2675</v>
      </c>
      <c r="B2677" t="s">
        <v>2827</v>
      </c>
      <c r="C2677" s="24">
        <v>0</v>
      </c>
      <c r="D2677" s="24">
        <v>0</v>
      </c>
      <c r="E2677" s="24">
        <v>0</v>
      </c>
      <c r="F2677" s="24">
        <v>0</v>
      </c>
      <c r="G2677" s="24">
        <v>0</v>
      </c>
    </row>
    <row r="2678" spans="1:8">
      <c r="A2678" t="str">
        <f t="shared" si="41"/>
        <v>CE2676</v>
      </c>
      <c r="B2678" t="s">
        <v>2828</v>
      </c>
      <c r="C2678" s="24">
        <v>0</v>
      </c>
      <c r="D2678" s="24">
        <v>0</v>
      </c>
      <c r="E2678" s="24">
        <v>0</v>
      </c>
      <c r="F2678" s="24">
        <v>0</v>
      </c>
      <c r="G2678" s="24">
        <v>0</v>
      </c>
    </row>
    <row r="2679" spans="1:8">
      <c r="A2679" t="str">
        <f t="shared" si="41"/>
        <v>CE2677</v>
      </c>
      <c r="B2679" t="s">
        <v>2829</v>
      </c>
      <c r="C2679" s="24">
        <v>0</v>
      </c>
      <c r="D2679" s="24">
        <v>0</v>
      </c>
      <c r="E2679" s="24">
        <v>0</v>
      </c>
      <c r="F2679" s="24">
        <v>0</v>
      </c>
      <c r="G2679" s="24">
        <v>0</v>
      </c>
    </row>
    <row r="2680" spans="1:8">
      <c r="A2680" t="str">
        <f t="shared" si="41"/>
        <v>CE2678</v>
      </c>
      <c r="B2680" t="s">
        <v>2830</v>
      </c>
      <c r="C2680" s="24">
        <v>0</v>
      </c>
      <c r="D2680" s="24">
        <v>0</v>
      </c>
      <c r="E2680" s="24">
        <v>0</v>
      </c>
      <c r="F2680" s="24">
        <v>0</v>
      </c>
      <c r="G2680" s="24">
        <v>0</v>
      </c>
    </row>
    <row r="2681" spans="1:8">
      <c r="A2681" t="str">
        <f t="shared" si="41"/>
        <v>CE2679</v>
      </c>
      <c r="B2681" t="s">
        <v>2831</v>
      </c>
      <c r="C2681" s="24">
        <v>0</v>
      </c>
      <c r="D2681" s="24">
        <v>0</v>
      </c>
      <c r="E2681" s="24">
        <v>0</v>
      </c>
      <c r="F2681" s="24">
        <v>0</v>
      </c>
      <c r="G2681" s="24">
        <v>0</v>
      </c>
    </row>
    <row r="2682" spans="1:8">
      <c r="A2682" t="str">
        <f t="shared" si="41"/>
        <v>CE2680</v>
      </c>
      <c r="B2682" t="s">
        <v>2832</v>
      </c>
      <c r="C2682" s="24">
        <v>0</v>
      </c>
      <c r="D2682" s="24">
        <v>0</v>
      </c>
      <c r="E2682" s="24">
        <v>0</v>
      </c>
      <c r="F2682" s="24">
        <v>0</v>
      </c>
      <c r="G2682" s="24">
        <v>0</v>
      </c>
    </row>
    <row r="2683" spans="1:8">
      <c r="A2683" t="str">
        <f t="shared" si="41"/>
        <v>CE2681</v>
      </c>
      <c r="B2683" t="s">
        <v>2833</v>
      </c>
      <c r="C2683" s="24">
        <v>0</v>
      </c>
      <c r="D2683" s="24">
        <v>0</v>
      </c>
      <c r="E2683" s="24">
        <v>0</v>
      </c>
      <c r="F2683" s="24">
        <v>0</v>
      </c>
      <c r="G2683" s="24">
        <v>0</v>
      </c>
    </row>
    <row r="2684" spans="1:8">
      <c r="A2684" t="str">
        <f t="shared" si="41"/>
        <v>CE2682</v>
      </c>
      <c r="B2684" t="s">
        <v>2834</v>
      </c>
      <c r="C2684" s="24">
        <v>0</v>
      </c>
      <c r="D2684" s="24">
        <v>0</v>
      </c>
      <c r="E2684" s="24">
        <v>0</v>
      </c>
      <c r="F2684" s="24">
        <v>0</v>
      </c>
      <c r="G2684" s="24">
        <v>0</v>
      </c>
    </row>
    <row r="2685" spans="1:8">
      <c r="A2685" t="str">
        <f t="shared" si="41"/>
        <v>CE2683</v>
      </c>
      <c r="B2685" t="s">
        <v>2835</v>
      </c>
      <c r="C2685" s="24">
        <v>0</v>
      </c>
      <c r="D2685" s="24">
        <v>0</v>
      </c>
      <c r="E2685" s="24">
        <v>0</v>
      </c>
      <c r="F2685" s="24">
        <v>0</v>
      </c>
      <c r="G2685" s="24">
        <v>0</v>
      </c>
    </row>
    <row r="2686" spans="1:8">
      <c r="A2686" t="str">
        <f t="shared" si="41"/>
        <v>CE2684</v>
      </c>
      <c r="B2686" t="s">
        <v>2836</v>
      </c>
      <c r="C2686" s="24">
        <v>0</v>
      </c>
      <c r="D2686" s="24">
        <v>0</v>
      </c>
      <c r="E2686" s="24">
        <v>0</v>
      </c>
      <c r="F2686" s="24">
        <v>0</v>
      </c>
      <c r="G2686" s="24">
        <v>0</v>
      </c>
    </row>
    <row r="2687" spans="1:8">
      <c r="A2687" t="str">
        <f t="shared" si="41"/>
        <v>CE2685</v>
      </c>
      <c r="B2687" t="s">
        <v>2837</v>
      </c>
      <c r="C2687" s="24">
        <v>0</v>
      </c>
      <c r="D2687" s="24">
        <v>0</v>
      </c>
      <c r="E2687" s="24">
        <v>0</v>
      </c>
      <c r="F2687" s="24">
        <v>0</v>
      </c>
      <c r="G2687" s="24">
        <v>0</v>
      </c>
    </row>
    <row r="2688" spans="1:8">
      <c r="A2688" t="str">
        <f t="shared" si="41"/>
        <v>CE2686</v>
      </c>
      <c r="B2688" t="s">
        <v>2838</v>
      </c>
      <c r="C2688" s="24">
        <v>0</v>
      </c>
      <c r="D2688" s="24">
        <v>0</v>
      </c>
      <c r="E2688" s="24">
        <v>0</v>
      </c>
      <c r="F2688" s="24">
        <v>0</v>
      </c>
      <c r="G2688" s="24">
        <v>0</v>
      </c>
    </row>
    <row r="2689" spans="1:8">
      <c r="A2689" t="str">
        <f t="shared" si="41"/>
        <v>CE2687</v>
      </c>
      <c r="B2689" t="s">
        <v>2839</v>
      </c>
      <c r="C2689" s="24">
        <v>0</v>
      </c>
      <c r="D2689" s="24">
        <v>0</v>
      </c>
      <c r="E2689" s="24">
        <v>0</v>
      </c>
      <c r="F2689" s="24">
        <v>0</v>
      </c>
      <c r="G2689" s="24">
        <v>0</v>
      </c>
    </row>
    <row r="2690" spans="1:8">
      <c r="A2690" t="str">
        <f t="shared" ref="A2690:A2753" si="42">"CE"&amp;TEXT(ROW(B2690)-2,"0000")</f>
        <v>CE2688</v>
      </c>
      <c r="B2690" t="s">
        <v>2840</v>
      </c>
      <c r="C2690" s="24">
        <v>0</v>
      </c>
      <c r="D2690" s="24">
        <v>0</v>
      </c>
      <c r="E2690" s="24">
        <v>0</v>
      </c>
      <c r="F2690" s="24">
        <v>0</v>
      </c>
      <c r="G2690" s="24">
        <v>0</v>
      </c>
    </row>
    <row r="2691" spans="1:8">
      <c r="A2691" t="str">
        <f t="shared" si="42"/>
        <v>CE2689</v>
      </c>
      <c r="B2691" t="s">
        <v>2841</v>
      </c>
      <c r="C2691" s="24">
        <v>0</v>
      </c>
      <c r="D2691" s="24">
        <v>0</v>
      </c>
      <c r="E2691" s="24">
        <v>0</v>
      </c>
      <c r="F2691" s="24">
        <v>0</v>
      </c>
      <c r="G2691" s="24">
        <v>0</v>
      </c>
    </row>
    <row r="2692" spans="1:8">
      <c r="A2692" t="str">
        <f t="shared" si="42"/>
        <v>CE2690</v>
      </c>
      <c r="B2692" t="s">
        <v>2842</v>
      </c>
      <c r="C2692" s="24">
        <v>0</v>
      </c>
      <c r="D2692" s="24">
        <v>0</v>
      </c>
      <c r="E2692" s="24">
        <v>0</v>
      </c>
      <c r="F2692" s="24">
        <v>0</v>
      </c>
      <c r="G2692" s="24">
        <v>0</v>
      </c>
    </row>
    <row r="2693" spans="1:8">
      <c r="A2693" t="str">
        <f t="shared" si="42"/>
        <v>CE2691</v>
      </c>
      <c r="B2693" t="s">
        <v>2843</v>
      </c>
      <c r="C2693" s="24">
        <v>0</v>
      </c>
      <c r="D2693" s="24">
        <v>0</v>
      </c>
      <c r="E2693" s="24">
        <v>0</v>
      </c>
      <c r="F2693" s="24">
        <v>0</v>
      </c>
      <c r="G2693" s="24">
        <v>0</v>
      </c>
      <c r="H2693" s="24">
        <v>53.21</v>
      </c>
    </row>
    <row r="2694" spans="1:8">
      <c r="A2694" t="str">
        <f t="shared" si="42"/>
        <v>CE2692</v>
      </c>
      <c r="B2694" t="s">
        <v>2844</v>
      </c>
      <c r="C2694" s="24">
        <v>0</v>
      </c>
      <c r="D2694" s="24">
        <v>0</v>
      </c>
      <c r="E2694" s="24">
        <v>0</v>
      </c>
      <c r="F2694" s="24">
        <v>0</v>
      </c>
      <c r="G2694" s="24">
        <v>0</v>
      </c>
      <c r="H2694" s="24">
        <v>48.55</v>
      </c>
    </row>
    <row r="2695" spans="1:8">
      <c r="A2695" t="str">
        <f t="shared" si="42"/>
        <v>CE2693</v>
      </c>
      <c r="B2695" t="s">
        <v>2845</v>
      </c>
      <c r="C2695" s="24">
        <v>0</v>
      </c>
      <c r="D2695" s="24">
        <v>0</v>
      </c>
      <c r="E2695" s="24">
        <v>0</v>
      </c>
      <c r="F2695" s="24">
        <v>0</v>
      </c>
      <c r="G2695" s="24">
        <v>0</v>
      </c>
      <c r="H2695" s="24">
        <v>49.01</v>
      </c>
    </row>
    <row r="2696" spans="1:8">
      <c r="A2696" t="str">
        <f t="shared" si="42"/>
        <v>CE2694</v>
      </c>
      <c r="B2696" t="s">
        <v>2846</v>
      </c>
      <c r="C2696" s="24">
        <v>0</v>
      </c>
      <c r="D2696" s="24">
        <v>0</v>
      </c>
      <c r="E2696" s="24">
        <v>0</v>
      </c>
      <c r="F2696" s="24">
        <v>0</v>
      </c>
      <c r="G2696" s="24">
        <v>0</v>
      </c>
      <c r="H2696" s="24">
        <v>50.13</v>
      </c>
    </row>
    <row r="2697" spans="1:8">
      <c r="A2697" t="str">
        <f t="shared" si="42"/>
        <v>CE2695</v>
      </c>
      <c r="B2697" t="s">
        <v>2847</v>
      </c>
      <c r="C2697" s="24">
        <v>0</v>
      </c>
      <c r="D2697" s="24">
        <v>0</v>
      </c>
      <c r="E2697" s="24">
        <v>0</v>
      </c>
      <c r="F2697" s="24">
        <v>0</v>
      </c>
      <c r="G2697" s="24">
        <v>0</v>
      </c>
      <c r="H2697" s="24">
        <v>47.97</v>
      </c>
    </row>
    <row r="2698" spans="1:8">
      <c r="A2698" t="str">
        <f t="shared" si="42"/>
        <v>CE2696</v>
      </c>
      <c r="B2698" t="s">
        <v>2848</v>
      </c>
      <c r="C2698" s="24">
        <v>0</v>
      </c>
      <c r="D2698" s="24">
        <v>0</v>
      </c>
      <c r="E2698" s="24">
        <v>0</v>
      </c>
      <c r="F2698" s="24">
        <v>0</v>
      </c>
      <c r="G2698" s="24">
        <v>0</v>
      </c>
      <c r="H2698" s="24">
        <v>48.77</v>
      </c>
    </row>
    <row r="2699" spans="1:8">
      <c r="A2699" t="str">
        <f t="shared" si="42"/>
        <v>CE2697</v>
      </c>
      <c r="B2699" t="s">
        <v>2849</v>
      </c>
      <c r="C2699" s="24">
        <v>0</v>
      </c>
      <c r="D2699" s="24">
        <v>0</v>
      </c>
      <c r="E2699" s="24">
        <v>0</v>
      </c>
      <c r="F2699" s="24">
        <v>0</v>
      </c>
      <c r="G2699" s="24">
        <v>0</v>
      </c>
      <c r="H2699" s="24">
        <v>57.04</v>
      </c>
    </row>
    <row r="2700" spans="1:8">
      <c r="A2700" t="str">
        <f t="shared" si="42"/>
        <v>CE2698</v>
      </c>
      <c r="B2700" t="s">
        <v>2850</v>
      </c>
      <c r="C2700" s="24">
        <v>0</v>
      </c>
      <c r="D2700" s="24">
        <v>0</v>
      </c>
      <c r="E2700" s="24">
        <v>0</v>
      </c>
      <c r="F2700" s="24">
        <v>0</v>
      </c>
      <c r="G2700" s="24">
        <v>0</v>
      </c>
      <c r="H2700" s="24">
        <v>59.9</v>
      </c>
    </row>
    <row r="2701" spans="1:8">
      <c r="A2701" t="str">
        <f t="shared" si="42"/>
        <v>CE2699</v>
      </c>
      <c r="B2701" t="s">
        <v>2851</v>
      </c>
      <c r="C2701" s="24">
        <v>0</v>
      </c>
      <c r="D2701" s="24">
        <v>0</v>
      </c>
      <c r="E2701" s="24">
        <v>0</v>
      </c>
      <c r="F2701" s="24">
        <v>0</v>
      </c>
      <c r="G2701" s="24">
        <v>0</v>
      </c>
      <c r="H2701" s="24">
        <v>57.04</v>
      </c>
    </row>
    <row r="2702" spans="1:8">
      <c r="A2702" t="str">
        <f t="shared" si="42"/>
        <v>CE2700</v>
      </c>
      <c r="B2702" t="s">
        <v>2852</v>
      </c>
      <c r="C2702" s="24">
        <v>0</v>
      </c>
      <c r="D2702" s="24">
        <v>0</v>
      </c>
      <c r="E2702" s="24">
        <v>0</v>
      </c>
      <c r="F2702" s="24">
        <v>0</v>
      </c>
      <c r="G2702" s="24">
        <v>0</v>
      </c>
      <c r="H2702" s="24">
        <v>82.18</v>
      </c>
    </row>
    <row r="2703" spans="1:8">
      <c r="A2703" t="str">
        <f t="shared" si="42"/>
        <v>CE2701</v>
      </c>
      <c r="B2703" t="s">
        <v>2853</v>
      </c>
      <c r="C2703" s="24">
        <v>0</v>
      </c>
      <c r="D2703" s="24">
        <v>0</v>
      </c>
      <c r="E2703" s="24">
        <v>0</v>
      </c>
      <c r="F2703" s="24">
        <v>0</v>
      </c>
      <c r="G2703" s="24">
        <v>0</v>
      </c>
      <c r="H2703" s="24">
        <v>53.5</v>
      </c>
    </row>
    <row r="2704" spans="1:8">
      <c r="A2704" t="str">
        <f t="shared" si="42"/>
        <v>CE2702</v>
      </c>
      <c r="B2704" t="s">
        <v>2854</v>
      </c>
      <c r="C2704" s="24">
        <v>0</v>
      </c>
      <c r="D2704" s="24">
        <v>0</v>
      </c>
      <c r="E2704" s="24">
        <v>0</v>
      </c>
      <c r="F2704" s="24">
        <v>0</v>
      </c>
      <c r="G2704" s="24">
        <v>0</v>
      </c>
      <c r="H2704" s="24">
        <v>62.25</v>
      </c>
    </row>
    <row r="2705" spans="1:8">
      <c r="A2705" t="str">
        <f t="shared" si="42"/>
        <v>CE2703</v>
      </c>
      <c r="B2705" t="s">
        <v>2855</v>
      </c>
      <c r="C2705" s="24">
        <v>0</v>
      </c>
      <c r="D2705" s="24">
        <v>0</v>
      </c>
      <c r="E2705" s="24">
        <v>0</v>
      </c>
      <c r="F2705" s="24">
        <v>0</v>
      </c>
      <c r="G2705" s="24">
        <v>0</v>
      </c>
      <c r="H2705" s="24">
        <v>80.430000000000007</v>
      </c>
    </row>
    <row r="2706" spans="1:8">
      <c r="A2706" t="str">
        <f t="shared" si="42"/>
        <v>CE2704</v>
      </c>
      <c r="B2706" t="s">
        <v>2856</v>
      </c>
      <c r="C2706" s="24">
        <v>0</v>
      </c>
      <c r="D2706" s="24">
        <v>0</v>
      </c>
      <c r="E2706" s="24">
        <v>0</v>
      </c>
      <c r="F2706" s="24">
        <v>0</v>
      </c>
      <c r="G2706" s="24">
        <v>0</v>
      </c>
      <c r="H2706" s="24">
        <v>18.66</v>
      </c>
    </row>
    <row r="2707" spans="1:8">
      <c r="A2707" t="str">
        <f t="shared" si="42"/>
        <v>CE2705</v>
      </c>
      <c r="B2707" t="s">
        <v>2857</v>
      </c>
      <c r="C2707" s="24">
        <v>0</v>
      </c>
      <c r="D2707" s="24">
        <v>0</v>
      </c>
      <c r="E2707" s="24">
        <v>0</v>
      </c>
      <c r="F2707" s="24">
        <v>0</v>
      </c>
      <c r="G2707" s="24">
        <v>0</v>
      </c>
      <c r="H2707" s="24">
        <v>16.8</v>
      </c>
    </row>
    <row r="2708" spans="1:8">
      <c r="A2708" t="str">
        <f t="shared" si="42"/>
        <v>CE2706</v>
      </c>
      <c r="B2708" t="s">
        <v>2858</v>
      </c>
      <c r="C2708" s="24">
        <v>0</v>
      </c>
      <c r="D2708" s="24">
        <v>0</v>
      </c>
      <c r="E2708" s="24">
        <v>0</v>
      </c>
      <c r="F2708" s="24">
        <v>0</v>
      </c>
      <c r="G2708" s="24">
        <v>0</v>
      </c>
      <c r="H2708" s="24">
        <v>16.309999999999999</v>
      </c>
    </row>
    <row r="2709" spans="1:8">
      <c r="A2709" t="str">
        <f t="shared" si="42"/>
        <v>CE2707</v>
      </c>
      <c r="B2709" t="s">
        <v>2859</v>
      </c>
      <c r="C2709" s="24">
        <v>0</v>
      </c>
      <c r="D2709" s="24">
        <v>0</v>
      </c>
      <c r="E2709" s="24">
        <v>0</v>
      </c>
      <c r="F2709" s="24">
        <v>0</v>
      </c>
      <c r="G2709" s="24">
        <v>0</v>
      </c>
      <c r="H2709" s="24">
        <v>19.68</v>
      </c>
    </row>
    <row r="2710" spans="1:8">
      <c r="A2710" t="str">
        <f t="shared" si="42"/>
        <v>CE2708</v>
      </c>
      <c r="B2710" t="s">
        <v>2860</v>
      </c>
      <c r="C2710" s="24">
        <v>0</v>
      </c>
      <c r="D2710" s="24">
        <v>0</v>
      </c>
      <c r="E2710" s="24">
        <v>0</v>
      </c>
      <c r="F2710" s="24">
        <v>0</v>
      </c>
      <c r="G2710" s="24">
        <v>0</v>
      </c>
      <c r="H2710" s="24">
        <v>18.2</v>
      </c>
    </row>
    <row r="2711" spans="1:8">
      <c r="A2711" t="str">
        <f t="shared" si="42"/>
        <v>CE2709</v>
      </c>
      <c r="B2711" t="s">
        <v>2861</v>
      </c>
      <c r="C2711" s="24">
        <v>0</v>
      </c>
      <c r="D2711" s="24">
        <v>0</v>
      </c>
      <c r="E2711" s="24">
        <v>0</v>
      </c>
      <c r="F2711" s="24">
        <v>0</v>
      </c>
      <c r="G2711" s="24">
        <v>0</v>
      </c>
      <c r="H2711" s="24">
        <v>20.29</v>
      </c>
    </row>
    <row r="2712" spans="1:8">
      <c r="A2712" t="str">
        <f t="shared" si="42"/>
        <v>CE2710</v>
      </c>
      <c r="B2712" t="s">
        <v>2862</v>
      </c>
      <c r="C2712" s="24">
        <v>0</v>
      </c>
      <c r="D2712" s="24">
        <v>0</v>
      </c>
      <c r="E2712" s="24">
        <v>0</v>
      </c>
      <c r="F2712" s="24">
        <v>0</v>
      </c>
      <c r="G2712" s="24">
        <v>0</v>
      </c>
      <c r="H2712" s="24">
        <v>28.75</v>
      </c>
    </row>
    <row r="2713" spans="1:8">
      <c r="A2713" t="str">
        <f t="shared" si="42"/>
        <v>CE2711</v>
      </c>
      <c r="B2713" t="s">
        <v>2863</v>
      </c>
      <c r="C2713" s="24">
        <v>0</v>
      </c>
      <c r="D2713" s="24">
        <v>0</v>
      </c>
      <c r="E2713" s="24">
        <v>0</v>
      </c>
      <c r="F2713" s="24">
        <v>0</v>
      </c>
      <c r="G2713" s="24">
        <v>0</v>
      </c>
      <c r="H2713" s="24">
        <v>205.61</v>
      </c>
    </row>
    <row r="2714" spans="1:8">
      <c r="A2714" t="str">
        <f t="shared" si="42"/>
        <v>CE2712</v>
      </c>
      <c r="B2714" t="s">
        <v>2864</v>
      </c>
      <c r="C2714" s="24">
        <v>0</v>
      </c>
      <c r="D2714" s="24">
        <v>0</v>
      </c>
      <c r="E2714" s="24">
        <v>0</v>
      </c>
      <c r="F2714" s="24">
        <v>0</v>
      </c>
      <c r="G2714" s="24">
        <v>0</v>
      </c>
      <c r="H2714" s="24">
        <v>216.8</v>
      </c>
    </row>
    <row r="2715" spans="1:8">
      <c r="A2715" t="str">
        <f t="shared" si="42"/>
        <v>CE2713</v>
      </c>
      <c r="B2715" t="s">
        <v>2865</v>
      </c>
      <c r="C2715" s="24">
        <v>0</v>
      </c>
      <c r="D2715" s="24">
        <v>0</v>
      </c>
      <c r="E2715" s="24">
        <v>0</v>
      </c>
      <c r="F2715" s="24">
        <v>0</v>
      </c>
      <c r="G2715" s="24">
        <v>0</v>
      </c>
      <c r="H2715" s="24">
        <v>166.58</v>
      </c>
    </row>
    <row r="2716" spans="1:8">
      <c r="A2716" t="str">
        <f t="shared" si="42"/>
        <v>CE2714</v>
      </c>
      <c r="B2716" t="s">
        <v>2866</v>
      </c>
      <c r="C2716" s="24">
        <v>0</v>
      </c>
      <c r="D2716" s="24">
        <v>0</v>
      </c>
      <c r="E2716" s="24">
        <v>0</v>
      </c>
      <c r="F2716" s="24">
        <v>0</v>
      </c>
      <c r="G2716" s="24">
        <v>0</v>
      </c>
      <c r="H2716" s="24">
        <v>253.21</v>
      </c>
    </row>
    <row r="2717" spans="1:8">
      <c r="A2717" t="str">
        <f t="shared" si="42"/>
        <v>CE2715</v>
      </c>
      <c r="B2717" t="s">
        <v>2867</v>
      </c>
      <c r="C2717" s="24">
        <v>0</v>
      </c>
      <c r="D2717" s="24">
        <v>0</v>
      </c>
      <c r="E2717" s="24">
        <v>0</v>
      </c>
      <c r="F2717" s="24">
        <v>0</v>
      </c>
      <c r="G2717" s="24">
        <v>0</v>
      </c>
      <c r="H2717" s="24">
        <v>44.07</v>
      </c>
    </row>
    <row r="2718" spans="1:8">
      <c r="A2718" t="str">
        <f t="shared" si="42"/>
        <v>CE2716</v>
      </c>
      <c r="B2718" t="s">
        <v>2868</v>
      </c>
      <c r="C2718" s="24">
        <v>0</v>
      </c>
      <c r="D2718" s="24">
        <v>0</v>
      </c>
      <c r="E2718" s="24">
        <v>0</v>
      </c>
      <c r="F2718" s="24">
        <v>0</v>
      </c>
      <c r="G2718" s="24">
        <v>0</v>
      </c>
      <c r="H2718" s="24">
        <v>23.8</v>
      </c>
    </row>
    <row r="2719" spans="1:8">
      <c r="A2719" t="str">
        <f t="shared" si="42"/>
        <v>CE2717</v>
      </c>
      <c r="B2719" t="s">
        <v>2869</v>
      </c>
      <c r="C2719" s="24">
        <v>0</v>
      </c>
      <c r="D2719" s="24">
        <v>0</v>
      </c>
      <c r="E2719" s="24">
        <v>0</v>
      </c>
      <c r="F2719" s="24">
        <v>0</v>
      </c>
      <c r="G2719" s="24">
        <v>0</v>
      </c>
      <c r="H2719" s="24">
        <v>35.340000000000003</v>
      </c>
    </row>
    <row r="2720" spans="1:8">
      <c r="A2720" t="str">
        <f t="shared" si="42"/>
        <v>CE2718</v>
      </c>
      <c r="B2720" t="s">
        <v>2870</v>
      </c>
      <c r="C2720" s="24">
        <v>0</v>
      </c>
      <c r="D2720" s="24">
        <v>0</v>
      </c>
      <c r="E2720" s="24">
        <v>0</v>
      </c>
      <c r="F2720" s="24">
        <v>0</v>
      </c>
      <c r="G2720" s="24">
        <v>0</v>
      </c>
      <c r="H2720" s="24">
        <v>26.6</v>
      </c>
    </row>
    <row r="2721" spans="1:8">
      <c r="A2721" t="str">
        <f t="shared" si="42"/>
        <v>CE2719</v>
      </c>
      <c r="B2721" t="s">
        <v>2871</v>
      </c>
      <c r="C2721" s="24">
        <v>0</v>
      </c>
      <c r="D2721" s="24">
        <v>0</v>
      </c>
      <c r="E2721" s="24">
        <v>0</v>
      </c>
      <c r="F2721" s="24">
        <v>0</v>
      </c>
      <c r="G2721" s="24">
        <v>0</v>
      </c>
      <c r="H2721" s="24">
        <v>26.6</v>
      </c>
    </row>
    <row r="2722" spans="1:8">
      <c r="A2722" t="str">
        <f t="shared" si="42"/>
        <v>CE2720</v>
      </c>
      <c r="B2722" t="s">
        <v>2872</v>
      </c>
      <c r="C2722" s="24">
        <v>0</v>
      </c>
      <c r="D2722" s="24">
        <v>0</v>
      </c>
      <c r="E2722" s="24">
        <v>0</v>
      </c>
      <c r="F2722" s="24">
        <v>0</v>
      </c>
      <c r="G2722" s="24">
        <v>0</v>
      </c>
      <c r="H2722" s="24">
        <v>21.3</v>
      </c>
    </row>
    <row r="2723" spans="1:8">
      <c r="A2723" t="str">
        <f t="shared" si="42"/>
        <v>CE2721</v>
      </c>
      <c r="B2723" t="s">
        <v>2873</v>
      </c>
      <c r="C2723" s="24">
        <v>0</v>
      </c>
      <c r="D2723" s="24">
        <v>0</v>
      </c>
      <c r="E2723" s="24">
        <v>0</v>
      </c>
      <c r="F2723" s="24">
        <v>0</v>
      </c>
      <c r="G2723" s="24">
        <v>0</v>
      </c>
      <c r="H2723" s="24">
        <v>13.3</v>
      </c>
    </row>
    <row r="2724" spans="1:8">
      <c r="A2724" t="str">
        <f t="shared" si="42"/>
        <v>CE2722</v>
      </c>
      <c r="B2724" t="s">
        <v>2874</v>
      </c>
      <c r="C2724" s="24">
        <v>0</v>
      </c>
      <c r="D2724" s="24">
        <v>0</v>
      </c>
      <c r="E2724" s="24">
        <v>0</v>
      </c>
      <c r="F2724" s="24">
        <v>0</v>
      </c>
      <c r="G2724" s="24">
        <v>0</v>
      </c>
      <c r="H2724" s="24">
        <v>9.43</v>
      </c>
    </row>
    <row r="2725" spans="1:8">
      <c r="A2725" t="str">
        <f t="shared" si="42"/>
        <v>CE2723</v>
      </c>
      <c r="B2725" t="s">
        <v>2875</v>
      </c>
      <c r="C2725" s="24">
        <v>0</v>
      </c>
      <c r="D2725" s="24">
        <v>0</v>
      </c>
      <c r="E2725" s="24">
        <v>0</v>
      </c>
      <c r="F2725" s="24">
        <v>0</v>
      </c>
      <c r="G2725" s="24">
        <v>0</v>
      </c>
      <c r="H2725" s="24">
        <v>10.01</v>
      </c>
    </row>
    <row r="2726" spans="1:8">
      <c r="A2726" t="str">
        <f t="shared" si="42"/>
        <v>CE2724</v>
      </c>
      <c r="B2726" t="s">
        <v>2876</v>
      </c>
      <c r="C2726" s="24">
        <v>0</v>
      </c>
      <c r="D2726" s="24">
        <v>0</v>
      </c>
      <c r="E2726" s="24">
        <v>0</v>
      </c>
      <c r="F2726" s="24">
        <v>0</v>
      </c>
      <c r="G2726" s="24">
        <v>0</v>
      </c>
      <c r="H2726" s="24">
        <v>19.07</v>
      </c>
    </row>
    <row r="2727" spans="1:8">
      <c r="A2727" t="str">
        <f t="shared" si="42"/>
        <v>CE2725</v>
      </c>
      <c r="B2727" t="s">
        <v>2877</v>
      </c>
      <c r="C2727" s="24">
        <v>0</v>
      </c>
      <c r="D2727" s="24">
        <v>0</v>
      </c>
      <c r="E2727" s="24">
        <v>0</v>
      </c>
      <c r="F2727" s="24">
        <v>0</v>
      </c>
      <c r="G2727" s="24">
        <v>0</v>
      </c>
      <c r="H2727" s="24">
        <v>11.24</v>
      </c>
    </row>
    <row r="2728" spans="1:8">
      <c r="A2728" t="str">
        <f t="shared" si="42"/>
        <v>CE2726</v>
      </c>
      <c r="B2728" t="s">
        <v>2878</v>
      </c>
      <c r="C2728" s="24">
        <v>0</v>
      </c>
      <c r="D2728" s="24">
        <v>0</v>
      </c>
      <c r="E2728" s="24">
        <v>0</v>
      </c>
      <c r="F2728" s="24">
        <v>0</v>
      </c>
      <c r="G2728" s="24">
        <v>0</v>
      </c>
      <c r="H2728" s="24">
        <v>34.06</v>
      </c>
    </row>
    <row r="2729" spans="1:8">
      <c r="A2729" t="str">
        <f t="shared" si="42"/>
        <v>CE2727</v>
      </c>
      <c r="B2729" t="s">
        <v>2879</v>
      </c>
      <c r="C2729" s="24">
        <v>0</v>
      </c>
      <c r="D2729" s="24">
        <v>0</v>
      </c>
      <c r="E2729" s="24">
        <v>0</v>
      </c>
      <c r="F2729" s="24">
        <v>0</v>
      </c>
      <c r="G2729" s="24">
        <v>0</v>
      </c>
      <c r="H2729" s="24">
        <v>22.78</v>
      </c>
    </row>
    <row r="2730" spans="1:8">
      <c r="A2730" t="str">
        <f t="shared" si="42"/>
        <v>CE2728</v>
      </c>
      <c r="B2730" t="s">
        <v>2880</v>
      </c>
      <c r="C2730" s="24">
        <v>0</v>
      </c>
      <c r="D2730" s="24">
        <v>0</v>
      </c>
      <c r="E2730" s="24">
        <v>0</v>
      </c>
      <c r="F2730" s="24">
        <v>0</v>
      </c>
      <c r="G2730" s="24">
        <v>0</v>
      </c>
      <c r="H2730" s="24">
        <v>465</v>
      </c>
    </row>
    <row r="2731" spans="1:8">
      <c r="A2731" s="28" t="str">
        <f t="shared" si="42"/>
        <v>CE2729</v>
      </c>
      <c r="B2731" t="s">
        <v>2881</v>
      </c>
      <c r="C2731" s="24">
        <v>0</v>
      </c>
      <c r="D2731" s="24">
        <v>0</v>
      </c>
      <c r="E2731" s="24">
        <v>0</v>
      </c>
      <c r="F2731" s="24">
        <v>0</v>
      </c>
      <c r="G2731" s="24">
        <v>0</v>
      </c>
      <c r="H2731" s="24">
        <v>206.11</v>
      </c>
    </row>
    <row r="2732" spans="1:8">
      <c r="A2732" t="str">
        <f t="shared" si="42"/>
        <v>CE2730</v>
      </c>
      <c r="E2732" s="24">
        <v>0</v>
      </c>
      <c r="G2732" s="24">
        <v>0</v>
      </c>
    </row>
    <row r="2733" spans="1:8">
      <c r="A2733" t="str">
        <f t="shared" si="42"/>
        <v>CE2731</v>
      </c>
      <c r="B2733" t="s">
        <v>2904</v>
      </c>
      <c r="C2733" s="24">
        <v>0</v>
      </c>
      <c r="D2733" s="24">
        <v>1</v>
      </c>
      <c r="E2733" s="24">
        <v>0</v>
      </c>
      <c r="F2733" s="24">
        <f>D2733</f>
        <v>1</v>
      </c>
      <c r="G2733" s="24">
        <v>0</v>
      </c>
      <c r="H2733" s="24">
        <v>97.5</v>
      </c>
    </row>
    <row r="2734" spans="1:8">
      <c r="A2734" t="str">
        <f t="shared" si="42"/>
        <v>CE2732</v>
      </c>
      <c r="B2734" t="s">
        <v>2905</v>
      </c>
      <c r="C2734" s="24">
        <v>0</v>
      </c>
      <c r="D2734" s="24">
        <v>2.25</v>
      </c>
      <c r="E2734" s="24">
        <v>0</v>
      </c>
      <c r="F2734" s="24">
        <f t="shared" ref="F2734:F2797" si="43">D2734</f>
        <v>2.25</v>
      </c>
      <c r="G2734" s="24">
        <v>0</v>
      </c>
      <c r="H2734" s="24">
        <v>930.5</v>
      </c>
    </row>
    <row r="2735" spans="1:8">
      <c r="A2735" t="str">
        <f t="shared" si="42"/>
        <v>CE2733</v>
      </c>
      <c r="B2735" t="s">
        <v>2906</v>
      </c>
      <c r="C2735" s="24">
        <v>0</v>
      </c>
      <c r="D2735" s="24">
        <v>0</v>
      </c>
      <c r="E2735" s="24">
        <v>0</v>
      </c>
      <c r="F2735" s="24">
        <f t="shared" si="43"/>
        <v>0</v>
      </c>
      <c r="G2735" s="24">
        <v>0</v>
      </c>
      <c r="H2735" s="24">
        <v>800</v>
      </c>
    </row>
    <row r="2736" spans="1:8">
      <c r="A2736" t="str">
        <f t="shared" si="42"/>
        <v>CE2734</v>
      </c>
      <c r="B2736" t="s">
        <v>2907</v>
      </c>
      <c r="C2736" s="24">
        <v>0</v>
      </c>
      <c r="D2736" s="24">
        <v>1.9</v>
      </c>
      <c r="E2736" s="24">
        <v>0</v>
      </c>
      <c r="F2736" s="24">
        <f t="shared" si="43"/>
        <v>1.9</v>
      </c>
      <c r="G2736" s="24">
        <v>0</v>
      </c>
      <c r="H2736" s="24">
        <v>632</v>
      </c>
    </row>
    <row r="2737" spans="1:8">
      <c r="A2737" t="str">
        <f t="shared" si="42"/>
        <v>CE2735</v>
      </c>
      <c r="B2737" t="s">
        <v>2908</v>
      </c>
      <c r="C2737" s="24">
        <v>0</v>
      </c>
      <c r="D2737" s="24">
        <v>1</v>
      </c>
      <c r="E2737" s="24">
        <v>0</v>
      </c>
      <c r="F2737" s="24">
        <f t="shared" si="43"/>
        <v>1</v>
      </c>
      <c r="G2737" s="24">
        <v>0</v>
      </c>
      <c r="H2737" s="24">
        <v>64.03</v>
      </c>
    </row>
    <row r="2738" spans="1:8">
      <c r="A2738" t="str">
        <f t="shared" si="42"/>
        <v>CE2736</v>
      </c>
      <c r="B2738" t="s">
        <v>2909</v>
      </c>
      <c r="C2738" s="24">
        <v>0</v>
      </c>
      <c r="D2738" s="24">
        <v>1</v>
      </c>
      <c r="E2738" s="24">
        <v>0</v>
      </c>
      <c r="F2738" s="24">
        <f t="shared" si="43"/>
        <v>1</v>
      </c>
      <c r="G2738" s="24">
        <v>0</v>
      </c>
      <c r="H2738" s="24">
        <v>18.29</v>
      </c>
    </row>
    <row r="2739" spans="1:8">
      <c r="A2739" t="str">
        <f t="shared" si="42"/>
        <v>CE2737</v>
      </c>
      <c r="B2739" t="s">
        <v>2910</v>
      </c>
      <c r="C2739" s="24">
        <v>0</v>
      </c>
      <c r="D2739" s="24">
        <v>0.5</v>
      </c>
      <c r="E2739" s="24">
        <v>0</v>
      </c>
      <c r="F2739" s="24">
        <f t="shared" si="43"/>
        <v>0.5</v>
      </c>
      <c r="G2739" s="24">
        <v>0</v>
      </c>
      <c r="H2739" s="24">
        <v>41.58</v>
      </c>
    </row>
    <row r="2740" spans="1:8">
      <c r="A2740" t="str">
        <f t="shared" si="42"/>
        <v>CE2738</v>
      </c>
      <c r="B2740" t="s">
        <v>2911</v>
      </c>
      <c r="C2740" s="24">
        <v>0</v>
      </c>
      <c r="D2740" s="24">
        <v>1</v>
      </c>
      <c r="E2740" s="24">
        <v>0</v>
      </c>
      <c r="F2740" s="24">
        <f t="shared" si="43"/>
        <v>1</v>
      </c>
      <c r="G2740" s="24">
        <v>0</v>
      </c>
      <c r="H2740" s="24">
        <v>167</v>
      </c>
    </row>
    <row r="2741" spans="1:8">
      <c r="A2741" t="str">
        <f t="shared" si="42"/>
        <v>CE2739</v>
      </c>
      <c r="B2741" t="s">
        <v>2912</v>
      </c>
      <c r="C2741" s="24">
        <v>0</v>
      </c>
      <c r="D2741" s="24">
        <v>122</v>
      </c>
      <c r="E2741" s="24">
        <v>0</v>
      </c>
      <c r="F2741" s="24">
        <f t="shared" si="43"/>
        <v>122</v>
      </c>
      <c r="G2741" s="24">
        <v>0</v>
      </c>
      <c r="H2741" s="24">
        <v>2266</v>
      </c>
    </row>
    <row r="2742" spans="1:8">
      <c r="A2742" t="str">
        <f t="shared" si="42"/>
        <v>CE2740</v>
      </c>
      <c r="B2742" t="s">
        <v>2913</v>
      </c>
      <c r="C2742" s="24">
        <v>0</v>
      </c>
      <c r="D2742" s="24">
        <v>9</v>
      </c>
      <c r="E2742" s="24">
        <v>0</v>
      </c>
      <c r="F2742" s="24">
        <f t="shared" si="43"/>
        <v>9</v>
      </c>
      <c r="G2742" s="24">
        <v>0</v>
      </c>
      <c r="H2742" s="24">
        <v>0</v>
      </c>
    </row>
    <row r="2743" spans="1:8">
      <c r="A2743" t="str">
        <f t="shared" si="42"/>
        <v>CE2741</v>
      </c>
      <c r="B2743" t="s">
        <v>2914</v>
      </c>
      <c r="C2743" s="24">
        <v>0</v>
      </c>
      <c r="D2743" s="24">
        <v>4</v>
      </c>
      <c r="E2743" s="24">
        <v>0</v>
      </c>
      <c r="F2743" s="24">
        <f t="shared" si="43"/>
        <v>4</v>
      </c>
      <c r="G2743" s="24">
        <v>0</v>
      </c>
      <c r="H2743" s="24">
        <v>2295</v>
      </c>
    </row>
    <row r="2744" spans="1:8">
      <c r="A2744" t="str">
        <f t="shared" si="42"/>
        <v>CE2742</v>
      </c>
      <c r="B2744" t="s">
        <v>2915</v>
      </c>
      <c r="C2744" s="71">
        <v>0</v>
      </c>
      <c r="D2744" s="71">
        <v>0.35</v>
      </c>
      <c r="E2744" s="71">
        <v>0</v>
      </c>
      <c r="F2744" s="71">
        <f t="shared" si="43"/>
        <v>0.35</v>
      </c>
      <c r="G2744" s="71">
        <v>0</v>
      </c>
      <c r="H2744" s="71">
        <v>9.5500000000000007</v>
      </c>
    </row>
    <row r="2745" spans="1:8">
      <c r="A2745" t="str">
        <f t="shared" si="42"/>
        <v>CE2743</v>
      </c>
      <c r="B2745" t="s">
        <v>2916</v>
      </c>
      <c r="C2745" s="24">
        <v>0</v>
      </c>
      <c r="D2745" s="24">
        <v>0</v>
      </c>
      <c r="E2745" s="24">
        <v>0</v>
      </c>
      <c r="F2745" s="24">
        <f t="shared" si="43"/>
        <v>0</v>
      </c>
      <c r="G2745" s="24">
        <v>0</v>
      </c>
      <c r="H2745" s="24">
        <v>5</v>
      </c>
    </row>
    <row r="2746" spans="1:8">
      <c r="A2746" t="str">
        <f t="shared" si="42"/>
        <v>CE2744</v>
      </c>
      <c r="B2746" t="s">
        <v>2917</v>
      </c>
      <c r="C2746" s="24">
        <v>0</v>
      </c>
      <c r="D2746" s="24">
        <v>0</v>
      </c>
      <c r="E2746" s="24">
        <v>0</v>
      </c>
      <c r="F2746" s="24">
        <f t="shared" si="43"/>
        <v>0</v>
      </c>
      <c r="G2746" s="24">
        <v>0</v>
      </c>
      <c r="H2746" s="24">
        <v>18</v>
      </c>
    </row>
    <row r="2747" spans="1:8">
      <c r="A2747" t="str">
        <f t="shared" si="42"/>
        <v>CE2745</v>
      </c>
      <c r="B2747" t="s">
        <v>2918</v>
      </c>
      <c r="C2747" s="24">
        <v>0</v>
      </c>
      <c r="D2747" s="24">
        <v>1</v>
      </c>
      <c r="E2747" s="24">
        <v>0</v>
      </c>
      <c r="F2747" s="24">
        <f t="shared" si="43"/>
        <v>1</v>
      </c>
      <c r="G2747" s="24">
        <v>0</v>
      </c>
      <c r="H2747" s="24">
        <v>1300</v>
      </c>
    </row>
    <row r="2748" spans="1:8">
      <c r="A2748" t="str">
        <f t="shared" si="42"/>
        <v>CE2746</v>
      </c>
      <c r="B2748" t="s">
        <v>2919</v>
      </c>
      <c r="C2748" s="24">
        <v>0</v>
      </c>
      <c r="D2748" s="24">
        <v>0</v>
      </c>
      <c r="E2748" s="24">
        <v>0</v>
      </c>
      <c r="F2748" s="24">
        <f t="shared" si="43"/>
        <v>0</v>
      </c>
      <c r="G2748" s="24">
        <v>0</v>
      </c>
      <c r="H2748" s="24">
        <v>56</v>
      </c>
    </row>
    <row r="2749" spans="1:8">
      <c r="A2749" t="str">
        <f t="shared" si="42"/>
        <v>CE2747</v>
      </c>
      <c r="B2749" t="s">
        <v>2920</v>
      </c>
      <c r="C2749" s="24">
        <v>0</v>
      </c>
      <c r="D2749" s="24">
        <v>0</v>
      </c>
      <c r="E2749" s="24">
        <v>0</v>
      </c>
      <c r="F2749" s="24">
        <f t="shared" si="43"/>
        <v>0</v>
      </c>
      <c r="G2749" s="24">
        <v>0</v>
      </c>
      <c r="H2749" s="24">
        <v>56</v>
      </c>
    </row>
    <row r="2750" spans="1:8">
      <c r="A2750" t="str">
        <f t="shared" si="42"/>
        <v>CE2748</v>
      </c>
      <c r="B2750" t="s">
        <v>2921</v>
      </c>
      <c r="C2750" s="24">
        <v>0</v>
      </c>
      <c r="D2750" s="24">
        <v>0.5</v>
      </c>
      <c r="E2750" s="24">
        <v>0</v>
      </c>
      <c r="F2750" s="24">
        <f t="shared" si="43"/>
        <v>0.5</v>
      </c>
      <c r="G2750" s="24">
        <v>0</v>
      </c>
      <c r="H2750" s="24">
        <v>108.05</v>
      </c>
    </row>
    <row r="2751" spans="1:8">
      <c r="A2751" t="str">
        <f t="shared" si="42"/>
        <v>CE2749</v>
      </c>
      <c r="B2751" t="s">
        <v>2922</v>
      </c>
      <c r="C2751" s="24">
        <v>0</v>
      </c>
      <c r="D2751" s="24">
        <v>2</v>
      </c>
      <c r="E2751" s="24">
        <v>0</v>
      </c>
      <c r="F2751" s="24">
        <f t="shared" si="43"/>
        <v>2</v>
      </c>
      <c r="G2751" s="24">
        <v>0</v>
      </c>
      <c r="H2751" s="24">
        <v>1495</v>
      </c>
    </row>
    <row r="2752" spans="1:8">
      <c r="A2752" t="str">
        <f t="shared" si="42"/>
        <v>CE2750</v>
      </c>
      <c r="B2752" t="s">
        <v>2923</v>
      </c>
      <c r="C2752" s="24">
        <v>0</v>
      </c>
      <c r="D2752" s="24">
        <v>2</v>
      </c>
      <c r="E2752" s="24">
        <v>0</v>
      </c>
      <c r="F2752" s="24">
        <f t="shared" si="43"/>
        <v>2</v>
      </c>
      <c r="G2752" s="24">
        <v>0</v>
      </c>
      <c r="H2752" s="24">
        <v>1643</v>
      </c>
    </row>
    <row r="2753" spans="1:8">
      <c r="A2753" t="str">
        <f t="shared" si="42"/>
        <v>CE2751</v>
      </c>
      <c r="B2753" t="s">
        <v>2924</v>
      </c>
      <c r="C2753" s="24">
        <v>0</v>
      </c>
      <c r="D2753" s="24">
        <v>4</v>
      </c>
      <c r="E2753" s="24">
        <v>0</v>
      </c>
      <c r="F2753" s="24">
        <f t="shared" si="43"/>
        <v>4</v>
      </c>
      <c r="G2753" s="24">
        <v>0</v>
      </c>
      <c r="H2753" s="24">
        <v>1766</v>
      </c>
    </row>
    <row r="2754" spans="1:8">
      <c r="A2754" t="str">
        <f t="shared" ref="A2754:A2817" si="44">"CE"&amp;TEXT(ROW(B2754)-2,"0000")</f>
        <v>CE2752</v>
      </c>
      <c r="B2754" t="s">
        <v>2925</v>
      </c>
      <c r="C2754" s="24">
        <v>0</v>
      </c>
      <c r="D2754" s="24">
        <v>4</v>
      </c>
      <c r="E2754" s="24">
        <v>0</v>
      </c>
      <c r="F2754" s="24">
        <f t="shared" si="43"/>
        <v>4</v>
      </c>
      <c r="G2754" s="24">
        <v>0</v>
      </c>
      <c r="H2754" s="24">
        <v>3387</v>
      </c>
    </row>
    <row r="2755" spans="1:8">
      <c r="A2755" t="str">
        <f t="shared" si="44"/>
        <v>CE2753</v>
      </c>
      <c r="B2755" t="s">
        <v>2926</v>
      </c>
      <c r="C2755" s="24">
        <v>0</v>
      </c>
      <c r="D2755" s="24">
        <v>0</v>
      </c>
      <c r="E2755" s="24">
        <v>0</v>
      </c>
      <c r="F2755" s="24">
        <f t="shared" si="43"/>
        <v>0</v>
      </c>
      <c r="G2755" s="24">
        <v>0</v>
      </c>
      <c r="H2755" s="24">
        <v>58</v>
      </c>
    </row>
    <row r="2756" spans="1:8">
      <c r="A2756" t="str">
        <f t="shared" si="44"/>
        <v>CE2754</v>
      </c>
      <c r="B2756" t="s">
        <v>2927</v>
      </c>
      <c r="C2756" s="24">
        <v>0</v>
      </c>
      <c r="D2756" s="24">
        <v>2</v>
      </c>
      <c r="E2756" s="24">
        <v>0</v>
      </c>
      <c r="F2756" s="24">
        <f t="shared" si="43"/>
        <v>2</v>
      </c>
      <c r="G2756" s="24">
        <v>0</v>
      </c>
      <c r="H2756" s="24">
        <v>1470</v>
      </c>
    </row>
    <row r="2757" spans="1:8">
      <c r="A2757" t="str">
        <f t="shared" si="44"/>
        <v>CE2755</v>
      </c>
      <c r="B2757" t="s">
        <v>2928</v>
      </c>
      <c r="C2757" s="24">
        <v>0</v>
      </c>
      <c r="D2757" s="24">
        <v>7.5</v>
      </c>
      <c r="E2757" s="24">
        <v>0</v>
      </c>
      <c r="F2757" s="24">
        <f t="shared" si="43"/>
        <v>7.5</v>
      </c>
      <c r="G2757" s="24">
        <v>0</v>
      </c>
      <c r="H2757" s="24">
        <v>7070</v>
      </c>
    </row>
    <row r="2758" spans="1:8">
      <c r="A2758" t="str">
        <f t="shared" si="44"/>
        <v>CE2756</v>
      </c>
      <c r="B2758" t="s">
        <v>2929</v>
      </c>
      <c r="C2758" s="24">
        <v>0</v>
      </c>
      <c r="D2758" s="24">
        <v>4</v>
      </c>
      <c r="E2758" s="24">
        <v>0</v>
      </c>
      <c r="F2758" s="24">
        <f t="shared" si="43"/>
        <v>4</v>
      </c>
      <c r="G2758" s="24">
        <v>0</v>
      </c>
      <c r="H2758" s="24">
        <v>1996</v>
      </c>
    </row>
    <row r="2759" spans="1:8">
      <c r="A2759" t="str">
        <f t="shared" si="44"/>
        <v>CE2757</v>
      </c>
      <c r="B2759" t="s">
        <v>2930</v>
      </c>
      <c r="C2759" s="24">
        <v>0</v>
      </c>
      <c r="D2759" s="24">
        <v>0</v>
      </c>
      <c r="E2759" s="24">
        <v>0</v>
      </c>
      <c r="F2759" s="24">
        <f t="shared" si="43"/>
        <v>0</v>
      </c>
      <c r="G2759" s="24">
        <v>0</v>
      </c>
      <c r="H2759" s="24">
        <v>60</v>
      </c>
    </row>
    <row r="2760" spans="1:8">
      <c r="A2760" t="str">
        <f t="shared" si="44"/>
        <v>CE2758</v>
      </c>
      <c r="B2760" t="s">
        <v>2931</v>
      </c>
      <c r="C2760" s="24">
        <v>0</v>
      </c>
      <c r="D2760" s="24">
        <v>0</v>
      </c>
      <c r="E2760" s="24">
        <v>0</v>
      </c>
      <c r="F2760" s="24">
        <f t="shared" si="43"/>
        <v>0</v>
      </c>
      <c r="G2760" s="24">
        <v>0</v>
      </c>
      <c r="H2760" s="24">
        <v>60</v>
      </c>
    </row>
    <row r="2761" spans="1:8">
      <c r="A2761" t="str">
        <f t="shared" si="44"/>
        <v>CE2759</v>
      </c>
      <c r="B2761" t="s">
        <v>2932</v>
      </c>
      <c r="C2761" s="24">
        <v>0</v>
      </c>
      <c r="D2761" s="24">
        <v>7.5</v>
      </c>
      <c r="E2761" s="24">
        <v>0</v>
      </c>
      <c r="F2761" s="24">
        <f t="shared" si="43"/>
        <v>7.5</v>
      </c>
      <c r="G2761" s="24">
        <v>0</v>
      </c>
      <c r="H2761" s="24">
        <v>5723</v>
      </c>
    </row>
    <row r="2762" spans="1:8">
      <c r="A2762" t="str">
        <f t="shared" si="44"/>
        <v>CE2760</v>
      </c>
      <c r="B2762" t="s">
        <v>2933</v>
      </c>
      <c r="C2762" s="24">
        <v>0</v>
      </c>
      <c r="D2762" s="24">
        <v>20</v>
      </c>
      <c r="E2762" s="24">
        <v>0</v>
      </c>
      <c r="F2762" s="24">
        <f t="shared" si="43"/>
        <v>20</v>
      </c>
      <c r="G2762" s="24">
        <v>0</v>
      </c>
      <c r="H2762" s="24">
        <v>714</v>
      </c>
    </row>
    <row r="2763" spans="1:8">
      <c r="A2763" t="str">
        <f t="shared" si="44"/>
        <v>CE2761</v>
      </c>
      <c r="B2763" t="s">
        <v>2934</v>
      </c>
      <c r="C2763" s="24">
        <v>0</v>
      </c>
      <c r="D2763" s="24">
        <v>10</v>
      </c>
      <c r="E2763" s="24">
        <v>0</v>
      </c>
      <c r="F2763" s="24">
        <f t="shared" si="43"/>
        <v>10</v>
      </c>
      <c r="G2763" s="24">
        <v>0</v>
      </c>
      <c r="H2763" s="24">
        <v>7717</v>
      </c>
    </row>
    <row r="2764" spans="1:8">
      <c r="A2764" t="str">
        <f t="shared" si="44"/>
        <v>CE2762</v>
      </c>
      <c r="B2764" t="s">
        <v>2935</v>
      </c>
      <c r="C2764" s="24">
        <v>0</v>
      </c>
      <c r="D2764" s="24">
        <v>10</v>
      </c>
      <c r="E2764" s="24">
        <v>0</v>
      </c>
      <c r="F2764" s="24">
        <f t="shared" si="43"/>
        <v>10</v>
      </c>
      <c r="G2764" s="24">
        <v>0</v>
      </c>
      <c r="H2764" s="24">
        <v>0</v>
      </c>
    </row>
    <row r="2765" spans="1:8">
      <c r="A2765" t="str">
        <f t="shared" si="44"/>
        <v>CE2763</v>
      </c>
      <c r="B2765" t="s">
        <v>2936</v>
      </c>
      <c r="C2765" s="24">
        <v>0</v>
      </c>
      <c r="D2765" s="24">
        <v>10</v>
      </c>
      <c r="E2765" s="24">
        <v>0</v>
      </c>
      <c r="F2765" s="24">
        <f t="shared" si="43"/>
        <v>10</v>
      </c>
      <c r="G2765" s="24">
        <v>0</v>
      </c>
      <c r="H2765" s="24">
        <v>0</v>
      </c>
    </row>
    <row r="2766" spans="1:8">
      <c r="A2766" t="str">
        <f t="shared" si="44"/>
        <v>CE2764</v>
      </c>
      <c r="B2766" t="s">
        <v>2937</v>
      </c>
      <c r="C2766" s="24">
        <v>0</v>
      </c>
      <c r="D2766" s="24">
        <v>5</v>
      </c>
      <c r="E2766" s="24">
        <v>0</v>
      </c>
      <c r="F2766" s="24">
        <f t="shared" si="43"/>
        <v>5</v>
      </c>
      <c r="G2766" s="24">
        <v>0</v>
      </c>
      <c r="H2766" s="24">
        <v>954.4</v>
      </c>
    </row>
    <row r="2767" spans="1:8">
      <c r="A2767" t="str">
        <f t="shared" si="44"/>
        <v>CE2765</v>
      </c>
      <c r="B2767" t="s">
        <v>2938</v>
      </c>
      <c r="C2767" s="24">
        <v>0</v>
      </c>
      <c r="D2767" s="24">
        <v>1.5</v>
      </c>
      <c r="E2767" s="24">
        <v>0</v>
      </c>
      <c r="F2767" s="24">
        <f t="shared" si="43"/>
        <v>1.5</v>
      </c>
      <c r="G2767" s="24">
        <v>0</v>
      </c>
      <c r="H2767" s="24">
        <v>500</v>
      </c>
    </row>
    <row r="2768" spans="1:8">
      <c r="A2768" t="str">
        <f t="shared" si="44"/>
        <v>CE2766</v>
      </c>
      <c r="B2768" t="s">
        <v>2939</v>
      </c>
      <c r="C2768" s="24">
        <v>0</v>
      </c>
      <c r="D2768" s="24">
        <v>5.5</v>
      </c>
      <c r="E2768" s="24">
        <v>0</v>
      </c>
      <c r="F2768" s="24">
        <f t="shared" si="43"/>
        <v>5.5</v>
      </c>
      <c r="G2768" s="24">
        <v>0</v>
      </c>
      <c r="H2768" s="24">
        <v>0</v>
      </c>
    </row>
    <row r="2769" spans="1:8">
      <c r="A2769" t="str">
        <f t="shared" si="44"/>
        <v>CE2767</v>
      </c>
      <c r="B2769" t="s">
        <v>2940</v>
      </c>
      <c r="C2769" s="24">
        <v>0</v>
      </c>
      <c r="D2769" s="24">
        <v>7</v>
      </c>
      <c r="E2769" s="24">
        <v>0</v>
      </c>
      <c r="F2769" s="24">
        <f t="shared" si="43"/>
        <v>7</v>
      </c>
      <c r="G2769" s="24">
        <v>0</v>
      </c>
      <c r="H2769" s="24">
        <v>3506.3764705882354</v>
      </c>
    </row>
    <row r="2770" spans="1:8">
      <c r="A2770" t="str">
        <f t="shared" si="44"/>
        <v>CE2768</v>
      </c>
      <c r="B2770" t="s">
        <v>2941</v>
      </c>
      <c r="C2770" s="24">
        <v>0</v>
      </c>
      <c r="D2770" s="24">
        <v>0</v>
      </c>
      <c r="E2770" s="24">
        <v>0</v>
      </c>
      <c r="F2770" s="24">
        <f t="shared" si="43"/>
        <v>0</v>
      </c>
      <c r="G2770" s="24">
        <v>0</v>
      </c>
      <c r="H2770" s="24">
        <v>1132</v>
      </c>
    </row>
    <row r="2771" spans="1:8">
      <c r="A2771" t="str">
        <f t="shared" si="44"/>
        <v>CE2769</v>
      </c>
      <c r="B2771" t="s">
        <v>2942</v>
      </c>
      <c r="C2771" s="24">
        <v>0</v>
      </c>
      <c r="D2771" s="24">
        <v>0.5</v>
      </c>
      <c r="E2771" s="24">
        <v>0</v>
      </c>
      <c r="F2771" s="24">
        <f t="shared" si="43"/>
        <v>0.5</v>
      </c>
      <c r="G2771" s="24">
        <v>0</v>
      </c>
      <c r="H2771" s="24">
        <v>675</v>
      </c>
    </row>
    <row r="2772" spans="1:8">
      <c r="A2772" t="str">
        <f t="shared" si="44"/>
        <v>CE2770</v>
      </c>
      <c r="B2772" t="s">
        <v>2943</v>
      </c>
      <c r="C2772" s="24">
        <v>0</v>
      </c>
      <c r="D2772" s="24">
        <v>0</v>
      </c>
      <c r="E2772" s="24">
        <v>0</v>
      </c>
      <c r="F2772" s="24">
        <f t="shared" si="43"/>
        <v>0</v>
      </c>
      <c r="G2772" s="24">
        <v>0</v>
      </c>
      <c r="H2772" s="24">
        <v>0</v>
      </c>
    </row>
    <row r="2773" spans="1:8">
      <c r="A2773" t="str">
        <f t="shared" si="44"/>
        <v>CE2771</v>
      </c>
      <c r="B2773" t="s">
        <v>2944</v>
      </c>
      <c r="C2773" s="24">
        <v>0</v>
      </c>
      <c r="D2773" s="24">
        <v>25.7</v>
      </c>
      <c r="E2773" s="24">
        <v>0</v>
      </c>
      <c r="F2773" s="24">
        <f t="shared" si="43"/>
        <v>25.7</v>
      </c>
      <c r="G2773" s="24">
        <v>0</v>
      </c>
      <c r="H2773" s="24">
        <v>0</v>
      </c>
    </row>
    <row r="2774" spans="1:8">
      <c r="A2774" t="str">
        <f t="shared" si="44"/>
        <v>CE2772</v>
      </c>
      <c r="B2774" t="s">
        <v>2945</v>
      </c>
      <c r="C2774" s="24">
        <v>0</v>
      </c>
      <c r="D2774" s="24">
        <v>9</v>
      </c>
      <c r="E2774" s="24">
        <v>0</v>
      </c>
      <c r="F2774" s="24">
        <f t="shared" si="43"/>
        <v>9</v>
      </c>
      <c r="G2774" s="24">
        <v>0</v>
      </c>
      <c r="H2774" s="24">
        <v>0</v>
      </c>
    </row>
    <row r="2775" spans="1:8">
      <c r="A2775" t="str">
        <f t="shared" si="44"/>
        <v>CE2773</v>
      </c>
      <c r="B2775" t="s">
        <v>2946</v>
      </c>
      <c r="C2775" s="24">
        <v>0</v>
      </c>
      <c r="D2775" s="24">
        <v>0.5</v>
      </c>
      <c r="E2775" s="24">
        <v>0</v>
      </c>
      <c r="F2775" s="24">
        <f t="shared" si="43"/>
        <v>0.5</v>
      </c>
      <c r="G2775" s="24">
        <v>0</v>
      </c>
      <c r="H2775" s="24">
        <v>32.5</v>
      </c>
    </row>
    <row r="2776" spans="1:8">
      <c r="A2776" t="str">
        <f t="shared" si="44"/>
        <v>CE2774</v>
      </c>
      <c r="B2776" t="s">
        <v>2947</v>
      </c>
      <c r="C2776" s="24">
        <v>0</v>
      </c>
      <c r="D2776" s="24">
        <v>12</v>
      </c>
      <c r="E2776" s="24">
        <v>0</v>
      </c>
      <c r="F2776" s="24">
        <f t="shared" si="43"/>
        <v>12</v>
      </c>
      <c r="G2776" s="24">
        <v>0</v>
      </c>
      <c r="H2776" s="24">
        <v>0</v>
      </c>
    </row>
    <row r="2777" spans="1:8">
      <c r="A2777" t="str">
        <f t="shared" si="44"/>
        <v>CE2775</v>
      </c>
      <c r="B2777" t="s">
        <v>2948</v>
      </c>
      <c r="C2777" s="24">
        <v>0</v>
      </c>
      <c r="D2777" s="24">
        <v>26</v>
      </c>
      <c r="E2777" s="24">
        <v>0</v>
      </c>
      <c r="F2777" s="24">
        <f t="shared" si="43"/>
        <v>26</v>
      </c>
      <c r="G2777" s="24">
        <v>0</v>
      </c>
      <c r="H2777" s="24">
        <v>0</v>
      </c>
    </row>
    <row r="2778" spans="1:8">
      <c r="A2778" t="str">
        <f t="shared" si="44"/>
        <v>CE2776</v>
      </c>
      <c r="B2778" t="s">
        <v>2949</v>
      </c>
      <c r="C2778" s="24">
        <v>0</v>
      </c>
      <c r="D2778" s="24">
        <v>25</v>
      </c>
      <c r="E2778" s="24">
        <v>0</v>
      </c>
      <c r="F2778" s="24">
        <f t="shared" si="43"/>
        <v>25</v>
      </c>
      <c r="G2778" s="24">
        <v>0</v>
      </c>
      <c r="H2778" s="24">
        <v>0</v>
      </c>
    </row>
    <row r="2779" spans="1:8">
      <c r="A2779" t="str">
        <f t="shared" si="44"/>
        <v>CE2777</v>
      </c>
      <c r="B2779" t="s">
        <v>2950</v>
      </c>
      <c r="C2779" s="24">
        <v>0</v>
      </c>
      <c r="D2779" s="24">
        <v>43.75</v>
      </c>
      <c r="E2779" s="24">
        <v>0</v>
      </c>
      <c r="F2779" s="24">
        <f t="shared" si="43"/>
        <v>43.75</v>
      </c>
      <c r="G2779" s="24">
        <v>0</v>
      </c>
      <c r="H2779" s="24">
        <v>0</v>
      </c>
    </row>
    <row r="2780" spans="1:8">
      <c r="A2780" t="str">
        <f t="shared" si="44"/>
        <v>CE2778</v>
      </c>
      <c r="B2780" t="s">
        <v>2951</v>
      </c>
      <c r="C2780" s="24">
        <v>0</v>
      </c>
      <c r="D2780" s="24">
        <v>14</v>
      </c>
      <c r="E2780" s="24">
        <v>0</v>
      </c>
      <c r="F2780" s="24">
        <f t="shared" si="43"/>
        <v>14</v>
      </c>
      <c r="G2780" s="24">
        <v>0</v>
      </c>
      <c r="H2780" s="24">
        <v>8166</v>
      </c>
    </row>
    <row r="2781" spans="1:8">
      <c r="A2781" t="str">
        <f t="shared" si="44"/>
        <v>CE2779</v>
      </c>
      <c r="B2781" t="s">
        <v>2952</v>
      </c>
      <c r="C2781" s="24">
        <v>0</v>
      </c>
      <c r="D2781" s="24">
        <v>0</v>
      </c>
      <c r="E2781" s="24">
        <v>0</v>
      </c>
      <c r="F2781" s="24">
        <f t="shared" si="43"/>
        <v>0</v>
      </c>
      <c r="G2781" s="24">
        <v>0</v>
      </c>
      <c r="H2781" s="24">
        <v>30</v>
      </c>
    </row>
    <row r="2782" spans="1:8">
      <c r="A2782" t="str">
        <f t="shared" si="44"/>
        <v>CE2780</v>
      </c>
      <c r="B2782" t="s">
        <v>2953</v>
      </c>
      <c r="C2782" s="24">
        <v>0</v>
      </c>
      <c r="D2782" s="24">
        <v>0</v>
      </c>
      <c r="E2782" s="24">
        <v>0</v>
      </c>
      <c r="F2782" s="24">
        <f t="shared" si="43"/>
        <v>0</v>
      </c>
      <c r="G2782" s="24">
        <v>0</v>
      </c>
      <c r="H2782" s="24">
        <v>160</v>
      </c>
    </row>
    <row r="2783" spans="1:8">
      <c r="A2783" t="str">
        <f t="shared" si="44"/>
        <v>CE2781</v>
      </c>
      <c r="B2783" t="s">
        <v>2954</v>
      </c>
      <c r="C2783" s="24">
        <v>0</v>
      </c>
      <c r="D2783" s="24">
        <v>14</v>
      </c>
      <c r="E2783" s="24">
        <v>0</v>
      </c>
      <c r="F2783" s="24">
        <f t="shared" si="43"/>
        <v>14</v>
      </c>
      <c r="G2783" s="24">
        <v>0</v>
      </c>
      <c r="H2783" s="24">
        <v>8009</v>
      </c>
    </row>
    <row r="2784" spans="1:8">
      <c r="A2784" t="str">
        <f t="shared" si="44"/>
        <v>CE2782</v>
      </c>
      <c r="B2784" t="s">
        <v>2955</v>
      </c>
      <c r="C2784" s="24">
        <v>0</v>
      </c>
      <c r="D2784" s="24">
        <v>6</v>
      </c>
      <c r="E2784" s="24">
        <v>0</v>
      </c>
      <c r="F2784" s="24">
        <f t="shared" si="43"/>
        <v>6</v>
      </c>
      <c r="G2784" s="24">
        <v>0</v>
      </c>
      <c r="H2784" s="24">
        <v>3115.56</v>
      </c>
    </row>
    <row r="2785" spans="1:8">
      <c r="A2785" t="str">
        <f t="shared" si="44"/>
        <v>CE2783</v>
      </c>
      <c r="B2785" t="s">
        <v>2956</v>
      </c>
      <c r="C2785" s="24">
        <v>0</v>
      </c>
      <c r="D2785" s="24">
        <v>3.75</v>
      </c>
      <c r="E2785" s="24">
        <v>0</v>
      </c>
      <c r="F2785" s="24">
        <f t="shared" si="43"/>
        <v>3.75</v>
      </c>
      <c r="G2785" s="24">
        <v>0</v>
      </c>
      <c r="H2785" s="24">
        <v>0</v>
      </c>
    </row>
    <row r="2786" spans="1:8">
      <c r="A2786" t="str">
        <f t="shared" si="44"/>
        <v>CE2784</v>
      </c>
      <c r="B2786" t="s">
        <v>2957</v>
      </c>
      <c r="C2786" s="24">
        <v>0</v>
      </c>
      <c r="D2786" s="24">
        <v>1.95</v>
      </c>
      <c r="E2786" s="24">
        <v>0</v>
      </c>
      <c r="F2786" s="24">
        <f t="shared" si="43"/>
        <v>1.95</v>
      </c>
      <c r="G2786" s="24">
        <v>0</v>
      </c>
      <c r="H2786" s="24">
        <v>0</v>
      </c>
    </row>
    <row r="2787" spans="1:8">
      <c r="A2787" t="str">
        <f t="shared" si="44"/>
        <v>CE2785</v>
      </c>
      <c r="B2787" t="s">
        <v>2958</v>
      </c>
      <c r="C2787" s="24">
        <v>0</v>
      </c>
      <c r="D2787" s="24">
        <v>12</v>
      </c>
      <c r="E2787" s="24">
        <v>0</v>
      </c>
      <c r="F2787" s="24">
        <f t="shared" si="43"/>
        <v>12</v>
      </c>
      <c r="G2787" s="24">
        <v>0</v>
      </c>
      <c r="H2787" s="24">
        <v>0</v>
      </c>
    </row>
    <row r="2788" spans="1:8">
      <c r="A2788" t="str">
        <f t="shared" si="44"/>
        <v>CE2786</v>
      </c>
      <c r="B2788" t="s">
        <v>2959</v>
      </c>
      <c r="C2788" s="24">
        <v>0</v>
      </c>
      <c r="D2788" s="24">
        <v>27.95</v>
      </c>
      <c r="E2788" s="24">
        <v>0</v>
      </c>
      <c r="F2788" s="24">
        <f t="shared" si="43"/>
        <v>27.95</v>
      </c>
      <c r="G2788" s="24">
        <v>0</v>
      </c>
      <c r="H2788" s="24">
        <v>5464</v>
      </c>
    </row>
    <row r="2789" spans="1:8">
      <c r="A2789" t="str">
        <f t="shared" si="44"/>
        <v>CE2787</v>
      </c>
      <c r="B2789" t="s">
        <v>2960</v>
      </c>
      <c r="C2789" s="24">
        <v>0</v>
      </c>
      <c r="D2789" s="24">
        <v>20.399999999999999</v>
      </c>
      <c r="E2789" s="24">
        <v>0</v>
      </c>
      <c r="F2789" s="24">
        <f t="shared" si="43"/>
        <v>20.399999999999999</v>
      </c>
      <c r="G2789" s="24">
        <v>0</v>
      </c>
      <c r="H2789" s="24">
        <v>1882</v>
      </c>
    </row>
    <row r="2790" spans="1:8">
      <c r="A2790" t="str">
        <f t="shared" si="44"/>
        <v>CE2788</v>
      </c>
      <c r="B2790" t="s">
        <v>2961</v>
      </c>
      <c r="C2790" s="24">
        <v>0</v>
      </c>
      <c r="D2790" s="24">
        <v>0</v>
      </c>
      <c r="E2790" s="24">
        <v>0</v>
      </c>
      <c r="F2790" s="24">
        <f t="shared" si="43"/>
        <v>0</v>
      </c>
      <c r="G2790" s="24">
        <v>0</v>
      </c>
      <c r="H2790" s="24">
        <v>728.46</v>
      </c>
    </row>
    <row r="2791" spans="1:8">
      <c r="A2791" t="str">
        <f t="shared" si="44"/>
        <v>CE2789</v>
      </c>
      <c r="B2791" t="s">
        <v>2962</v>
      </c>
      <c r="C2791" s="24">
        <v>0</v>
      </c>
      <c r="D2791" s="24">
        <v>5.5</v>
      </c>
      <c r="E2791" s="24">
        <v>0</v>
      </c>
      <c r="F2791" s="24">
        <f t="shared" si="43"/>
        <v>5.5</v>
      </c>
      <c r="G2791" s="24">
        <v>0</v>
      </c>
      <c r="H2791" s="24">
        <v>1810</v>
      </c>
    </row>
    <row r="2792" spans="1:8">
      <c r="A2792" t="str">
        <f t="shared" si="44"/>
        <v>CE2790</v>
      </c>
      <c r="B2792" t="s">
        <v>2963</v>
      </c>
      <c r="C2792" s="24">
        <v>0</v>
      </c>
      <c r="D2792" s="24">
        <v>3</v>
      </c>
      <c r="E2792" s="24">
        <v>0</v>
      </c>
      <c r="F2792" s="24">
        <f t="shared" si="43"/>
        <v>3</v>
      </c>
      <c r="G2792" s="24">
        <v>0</v>
      </c>
      <c r="H2792" s="24">
        <v>0</v>
      </c>
    </row>
    <row r="2793" spans="1:8">
      <c r="A2793" t="str">
        <f t="shared" si="44"/>
        <v>CE2791</v>
      </c>
      <c r="B2793" t="s">
        <v>2964</v>
      </c>
      <c r="C2793" s="24">
        <v>0</v>
      </c>
      <c r="D2793" s="24">
        <v>38.75</v>
      </c>
      <c r="E2793" s="24">
        <v>0</v>
      </c>
      <c r="F2793" s="24">
        <f t="shared" si="43"/>
        <v>38.75</v>
      </c>
      <c r="G2793" s="24">
        <v>0</v>
      </c>
      <c r="H2793" s="24">
        <v>0</v>
      </c>
    </row>
    <row r="2794" spans="1:8">
      <c r="A2794" t="str">
        <f t="shared" si="44"/>
        <v>CE2792</v>
      </c>
      <c r="B2794" t="s">
        <v>2965</v>
      </c>
      <c r="C2794" s="24">
        <v>0</v>
      </c>
      <c r="D2794" s="24">
        <v>8</v>
      </c>
      <c r="E2794" s="24">
        <v>0</v>
      </c>
      <c r="F2794" s="24">
        <f t="shared" si="43"/>
        <v>8</v>
      </c>
      <c r="G2794" s="24">
        <v>0</v>
      </c>
      <c r="H2794" s="24">
        <v>0</v>
      </c>
    </row>
    <row r="2795" spans="1:8">
      <c r="A2795" t="str">
        <f t="shared" si="44"/>
        <v>CE2793</v>
      </c>
      <c r="B2795" t="s">
        <v>2966</v>
      </c>
      <c r="C2795" s="24">
        <v>0</v>
      </c>
      <c r="D2795" s="24">
        <v>0.25</v>
      </c>
      <c r="E2795" s="24">
        <v>0</v>
      </c>
      <c r="F2795" s="24">
        <f t="shared" si="43"/>
        <v>0.25</v>
      </c>
      <c r="G2795" s="24">
        <v>0</v>
      </c>
      <c r="H2795" s="24">
        <v>14.97</v>
      </c>
    </row>
    <row r="2796" spans="1:8">
      <c r="A2796" t="str">
        <f t="shared" si="44"/>
        <v>CE2794</v>
      </c>
      <c r="B2796" t="s">
        <v>2967</v>
      </c>
      <c r="C2796" s="24">
        <v>0</v>
      </c>
      <c r="D2796" s="24">
        <v>1</v>
      </c>
      <c r="E2796" s="24">
        <v>0</v>
      </c>
      <c r="F2796" s="24">
        <f t="shared" si="43"/>
        <v>1</v>
      </c>
      <c r="G2796" s="24">
        <v>0</v>
      </c>
      <c r="H2796" s="24">
        <v>25</v>
      </c>
    </row>
    <row r="2797" spans="1:8">
      <c r="A2797" t="str">
        <f t="shared" si="44"/>
        <v>CE2795</v>
      </c>
      <c r="B2797" t="s">
        <v>2968</v>
      </c>
      <c r="C2797" s="24">
        <v>0</v>
      </c>
      <c r="D2797" s="24">
        <v>25</v>
      </c>
      <c r="E2797" s="24">
        <v>0</v>
      </c>
      <c r="F2797" s="24">
        <f t="shared" si="43"/>
        <v>25</v>
      </c>
      <c r="G2797" s="24">
        <v>0</v>
      </c>
      <c r="H2797" s="24">
        <v>0</v>
      </c>
    </row>
    <row r="2798" spans="1:8">
      <c r="A2798" t="str">
        <f t="shared" si="44"/>
        <v>CE2796</v>
      </c>
      <c r="B2798" t="s">
        <v>2969</v>
      </c>
      <c r="C2798" s="24">
        <v>0</v>
      </c>
      <c r="D2798" s="24">
        <v>16</v>
      </c>
      <c r="E2798" s="24">
        <v>0</v>
      </c>
      <c r="F2798" s="24">
        <f t="shared" ref="F2798:F2861" si="45">D2798</f>
        <v>16</v>
      </c>
      <c r="G2798" s="24">
        <v>0</v>
      </c>
      <c r="H2798" s="24">
        <v>10000</v>
      </c>
    </row>
    <row r="2799" spans="1:8">
      <c r="A2799" t="str">
        <f t="shared" si="44"/>
        <v>CE2797</v>
      </c>
      <c r="B2799" t="s">
        <v>2970</v>
      </c>
      <c r="C2799" s="24">
        <v>0</v>
      </c>
      <c r="D2799" s="24">
        <v>12</v>
      </c>
      <c r="E2799" s="24">
        <v>0</v>
      </c>
      <c r="F2799" s="24">
        <f t="shared" si="45"/>
        <v>12</v>
      </c>
      <c r="G2799" s="24">
        <v>0</v>
      </c>
      <c r="H2799" s="24">
        <v>0</v>
      </c>
    </row>
    <row r="2800" spans="1:8">
      <c r="A2800" t="str">
        <f t="shared" si="44"/>
        <v>CE2798</v>
      </c>
      <c r="B2800" t="s">
        <v>2971</v>
      </c>
      <c r="C2800" s="24">
        <v>0</v>
      </c>
      <c r="D2800" s="24">
        <v>10</v>
      </c>
      <c r="E2800" s="24">
        <v>0</v>
      </c>
      <c r="F2800" s="24">
        <f t="shared" si="45"/>
        <v>10</v>
      </c>
      <c r="G2800" s="24">
        <v>0</v>
      </c>
      <c r="H2800" s="24">
        <v>0</v>
      </c>
    </row>
    <row r="2801" spans="1:9">
      <c r="A2801" t="str">
        <f t="shared" si="44"/>
        <v>CE2799</v>
      </c>
      <c r="B2801" t="s">
        <v>2972</v>
      </c>
      <c r="C2801" s="24">
        <v>0</v>
      </c>
      <c r="D2801" s="24">
        <v>7.5</v>
      </c>
      <c r="E2801" s="24">
        <v>0</v>
      </c>
      <c r="F2801" s="24">
        <f t="shared" si="45"/>
        <v>7.5</v>
      </c>
      <c r="G2801" s="24">
        <v>0</v>
      </c>
      <c r="H2801" s="24">
        <v>743.23317618289036</v>
      </c>
    </row>
    <row r="2802" spans="1:9">
      <c r="A2802" t="str">
        <f t="shared" si="44"/>
        <v>CE2800</v>
      </c>
      <c r="B2802" t="s">
        <v>2973</v>
      </c>
      <c r="C2802" s="24">
        <v>0</v>
      </c>
      <c r="D2802" s="24">
        <v>0</v>
      </c>
      <c r="E2802" s="24">
        <v>0</v>
      </c>
      <c r="F2802" s="24">
        <f t="shared" si="45"/>
        <v>0</v>
      </c>
      <c r="G2802" s="24">
        <v>0</v>
      </c>
      <c r="H2802" s="24">
        <v>1470</v>
      </c>
    </row>
    <row r="2803" spans="1:9">
      <c r="A2803" t="str">
        <f t="shared" si="44"/>
        <v>CE2801</v>
      </c>
      <c r="B2803" t="s">
        <v>2974</v>
      </c>
      <c r="C2803" s="24">
        <v>0</v>
      </c>
      <c r="D2803" s="24">
        <v>0</v>
      </c>
      <c r="E2803" s="24">
        <v>0</v>
      </c>
      <c r="F2803" s="24">
        <f t="shared" si="45"/>
        <v>0</v>
      </c>
      <c r="G2803" s="24">
        <v>0</v>
      </c>
      <c r="H2803" s="24">
        <v>1599</v>
      </c>
    </row>
    <row r="2804" spans="1:9">
      <c r="A2804" t="str">
        <f t="shared" si="44"/>
        <v>CE2802</v>
      </c>
      <c r="B2804" t="s">
        <v>2975</v>
      </c>
      <c r="C2804" s="24">
        <v>0</v>
      </c>
      <c r="D2804" s="24">
        <v>0</v>
      </c>
      <c r="E2804" s="24">
        <v>0</v>
      </c>
      <c r="F2804" s="24">
        <f t="shared" si="45"/>
        <v>0</v>
      </c>
      <c r="G2804" s="24">
        <v>0</v>
      </c>
      <c r="H2804" s="24">
        <v>1200</v>
      </c>
    </row>
    <row r="2805" spans="1:9">
      <c r="A2805" t="str">
        <f t="shared" si="44"/>
        <v>CE2803</v>
      </c>
      <c r="B2805" t="s">
        <v>2976</v>
      </c>
      <c r="C2805" s="24">
        <v>0</v>
      </c>
      <c r="D2805" s="24">
        <v>4</v>
      </c>
      <c r="E2805" s="24">
        <v>0</v>
      </c>
      <c r="F2805" s="24">
        <f t="shared" si="45"/>
        <v>4</v>
      </c>
      <c r="G2805" s="24">
        <v>0</v>
      </c>
      <c r="H2805" s="24">
        <v>3426</v>
      </c>
    </row>
    <row r="2806" spans="1:9">
      <c r="A2806" t="str">
        <f t="shared" si="44"/>
        <v>CE2804</v>
      </c>
      <c r="B2806" t="s">
        <v>2977</v>
      </c>
      <c r="C2806" s="24">
        <v>0</v>
      </c>
      <c r="D2806" s="24">
        <v>10</v>
      </c>
      <c r="E2806" s="24">
        <v>0</v>
      </c>
      <c r="F2806" s="24">
        <f t="shared" si="45"/>
        <v>10</v>
      </c>
      <c r="G2806" s="24">
        <v>0</v>
      </c>
      <c r="H2806" s="24">
        <v>0</v>
      </c>
    </row>
    <row r="2807" spans="1:9">
      <c r="A2807" t="str">
        <f t="shared" si="44"/>
        <v>CE2805</v>
      </c>
      <c r="B2807" t="s">
        <v>2978</v>
      </c>
      <c r="C2807" s="24">
        <v>0</v>
      </c>
      <c r="D2807" s="24">
        <v>0</v>
      </c>
      <c r="E2807" s="24">
        <v>0</v>
      </c>
      <c r="F2807" s="24">
        <f t="shared" si="45"/>
        <v>0</v>
      </c>
      <c r="G2807" s="24">
        <v>0</v>
      </c>
      <c r="H2807" s="24">
        <v>5000</v>
      </c>
    </row>
    <row r="2808" spans="1:9">
      <c r="A2808" t="str">
        <f t="shared" si="44"/>
        <v>CE2806</v>
      </c>
      <c r="B2808" t="s">
        <v>2979</v>
      </c>
      <c r="C2808" s="24">
        <v>0</v>
      </c>
      <c r="D2808" s="24">
        <v>4.2</v>
      </c>
      <c r="E2808" s="24">
        <v>0</v>
      </c>
      <c r="F2808" s="24">
        <f t="shared" si="45"/>
        <v>4.2</v>
      </c>
      <c r="G2808" s="24">
        <v>0</v>
      </c>
      <c r="H2808" s="24">
        <v>766.4</v>
      </c>
    </row>
    <row r="2809" spans="1:9">
      <c r="A2809" t="str">
        <f t="shared" si="44"/>
        <v>CE2807</v>
      </c>
      <c r="B2809" t="s">
        <v>2980</v>
      </c>
      <c r="C2809" s="24">
        <v>0</v>
      </c>
      <c r="D2809" s="24">
        <v>6.5</v>
      </c>
      <c r="E2809" s="24">
        <v>0</v>
      </c>
      <c r="F2809" s="24">
        <f t="shared" si="45"/>
        <v>6.5</v>
      </c>
      <c r="G2809" s="24">
        <v>0</v>
      </c>
      <c r="H2809" s="24">
        <v>2904.78</v>
      </c>
    </row>
    <row r="2810" spans="1:9">
      <c r="A2810" t="str">
        <f t="shared" si="44"/>
        <v>CE2808</v>
      </c>
      <c r="B2810" t="s">
        <v>2981</v>
      </c>
      <c r="C2810" s="24">
        <v>0</v>
      </c>
      <c r="D2810" s="24">
        <v>35.700000000000003</v>
      </c>
      <c r="E2810" s="24">
        <v>0</v>
      </c>
      <c r="F2810" s="24">
        <f t="shared" si="45"/>
        <v>35.700000000000003</v>
      </c>
      <c r="G2810" s="24">
        <v>0</v>
      </c>
      <c r="H2810" s="24">
        <v>0</v>
      </c>
    </row>
    <row r="2811" spans="1:9">
      <c r="A2811" t="str">
        <f t="shared" si="44"/>
        <v>CE2809</v>
      </c>
      <c r="B2811" t="s">
        <v>2982</v>
      </c>
      <c r="C2811" s="24">
        <v>0</v>
      </c>
      <c r="D2811" s="24">
        <v>1</v>
      </c>
      <c r="E2811" s="24">
        <v>0</v>
      </c>
      <c r="F2811" s="24">
        <f t="shared" si="45"/>
        <v>1</v>
      </c>
      <c r="G2811" s="24">
        <v>0</v>
      </c>
      <c r="H2811" s="24">
        <v>466.44</v>
      </c>
    </row>
    <row r="2812" spans="1:9" ht="86">
      <c r="A2812" t="str">
        <f t="shared" si="44"/>
        <v>CE2810</v>
      </c>
      <c r="B2812" s="1" t="s">
        <v>3168</v>
      </c>
      <c r="C2812" s="24">
        <v>0</v>
      </c>
      <c r="D2812" s="24">
        <v>0</v>
      </c>
      <c r="E2812" s="24">
        <v>0</v>
      </c>
      <c r="F2812" s="24">
        <f t="shared" si="45"/>
        <v>0</v>
      </c>
      <c r="G2812" s="24">
        <v>0</v>
      </c>
      <c r="H2812" s="24">
        <v>759.97</v>
      </c>
      <c r="I2812" s="1" t="s">
        <v>3169</v>
      </c>
    </row>
    <row r="2813" spans="1:9">
      <c r="A2813" t="str">
        <f t="shared" si="44"/>
        <v>CE2811</v>
      </c>
      <c r="B2813" t="s">
        <v>2983</v>
      </c>
      <c r="C2813" s="24">
        <v>0</v>
      </c>
      <c r="D2813" s="24">
        <v>10.5</v>
      </c>
      <c r="E2813" s="24">
        <v>0</v>
      </c>
      <c r="F2813" s="24">
        <f t="shared" si="45"/>
        <v>10.5</v>
      </c>
      <c r="G2813" s="24">
        <v>0</v>
      </c>
      <c r="H2813" s="24">
        <v>88.32</v>
      </c>
    </row>
    <row r="2814" spans="1:9">
      <c r="A2814" t="str">
        <f t="shared" si="44"/>
        <v>CE2812</v>
      </c>
      <c r="B2814" t="s">
        <v>2984</v>
      </c>
      <c r="C2814" s="24">
        <v>0</v>
      </c>
      <c r="D2814" s="24">
        <v>8.5</v>
      </c>
      <c r="E2814" s="24">
        <v>0</v>
      </c>
      <c r="F2814" s="24">
        <f t="shared" si="45"/>
        <v>8.5</v>
      </c>
      <c r="G2814" s="24">
        <v>0</v>
      </c>
      <c r="H2814" s="24">
        <v>1538</v>
      </c>
    </row>
    <row r="2815" spans="1:9">
      <c r="A2815" t="str">
        <f t="shared" si="44"/>
        <v>CE2813</v>
      </c>
      <c r="B2815" t="s">
        <v>2985</v>
      </c>
      <c r="C2815" s="24">
        <v>0</v>
      </c>
      <c r="D2815" s="24">
        <v>0</v>
      </c>
      <c r="E2815" s="24">
        <v>0</v>
      </c>
      <c r="F2815" s="24">
        <f t="shared" si="45"/>
        <v>0</v>
      </c>
      <c r="G2815" s="24">
        <v>0</v>
      </c>
      <c r="H2815" s="24">
        <v>869.12941176470588</v>
      </c>
    </row>
    <row r="2816" spans="1:9">
      <c r="A2816" t="str">
        <f t="shared" si="44"/>
        <v>CE2814</v>
      </c>
      <c r="B2816" t="s">
        <v>2986</v>
      </c>
      <c r="C2816" s="24">
        <v>0</v>
      </c>
      <c r="D2816" s="24">
        <v>0</v>
      </c>
      <c r="E2816" s="24">
        <v>0</v>
      </c>
      <c r="F2816" s="24">
        <f t="shared" si="45"/>
        <v>0</v>
      </c>
      <c r="G2816" s="24">
        <v>0</v>
      </c>
      <c r="H2816" s="24">
        <v>36.964705882352945</v>
      </c>
    </row>
    <row r="2817" spans="1:8">
      <c r="A2817" t="str">
        <f t="shared" si="44"/>
        <v>CE2815</v>
      </c>
      <c r="B2817" t="s">
        <v>2987</v>
      </c>
      <c r="C2817" s="24">
        <v>0</v>
      </c>
      <c r="D2817" s="24">
        <v>0.6</v>
      </c>
      <c r="E2817" s="24">
        <v>0</v>
      </c>
      <c r="F2817" s="24">
        <f t="shared" si="45"/>
        <v>0.6</v>
      </c>
      <c r="G2817" s="24">
        <v>0</v>
      </c>
      <c r="H2817" s="24">
        <v>11.86</v>
      </c>
    </row>
    <row r="2818" spans="1:8">
      <c r="A2818" t="str">
        <f t="shared" ref="A2818:A2881" si="46">"CE"&amp;TEXT(ROW(B2818)-2,"0000")</f>
        <v>CE2816</v>
      </c>
      <c r="B2818" t="s">
        <v>2988</v>
      </c>
      <c r="C2818" s="24">
        <v>0</v>
      </c>
      <c r="D2818" s="24">
        <v>8</v>
      </c>
      <c r="E2818" s="24">
        <v>0</v>
      </c>
      <c r="F2818" s="24">
        <f t="shared" si="45"/>
        <v>8</v>
      </c>
      <c r="G2818" s="24">
        <v>0</v>
      </c>
      <c r="H2818" s="24">
        <v>1674</v>
      </c>
    </row>
    <row r="2819" spans="1:8">
      <c r="A2819" t="str">
        <f t="shared" si="46"/>
        <v>CE2817</v>
      </c>
      <c r="B2819" t="s">
        <v>2989</v>
      </c>
      <c r="C2819" s="24">
        <v>0</v>
      </c>
      <c r="D2819" s="24">
        <v>3.75</v>
      </c>
      <c r="E2819" s="24">
        <v>0</v>
      </c>
      <c r="F2819" s="24">
        <f t="shared" si="45"/>
        <v>3.75</v>
      </c>
      <c r="G2819" s="24">
        <v>0</v>
      </c>
      <c r="H2819" s="24">
        <v>675</v>
      </c>
    </row>
    <row r="2820" spans="1:8">
      <c r="A2820" t="str">
        <f t="shared" si="46"/>
        <v>CE2818</v>
      </c>
      <c r="B2820" t="s">
        <v>2990</v>
      </c>
      <c r="C2820" s="24">
        <v>0</v>
      </c>
      <c r="D2820" s="24">
        <v>1.95</v>
      </c>
      <c r="E2820" s="24">
        <v>0</v>
      </c>
      <c r="F2820" s="24">
        <f t="shared" si="45"/>
        <v>1.95</v>
      </c>
      <c r="G2820" s="24">
        <v>0</v>
      </c>
      <c r="H2820" s="24">
        <v>325</v>
      </c>
    </row>
    <row r="2821" spans="1:8">
      <c r="A2821" t="str">
        <f t="shared" si="46"/>
        <v>CE2819</v>
      </c>
      <c r="B2821" t="s">
        <v>2991</v>
      </c>
      <c r="C2821" s="24">
        <v>0</v>
      </c>
      <c r="D2821" s="24">
        <v>9</v>
      </c>
      <c r="E2821" s="24">
        <v>0</v>
      </c>
      <c r="F2821" s="24">
        <f t="shared" si="45"/>
        <v>9</v>
      </c>
      <c r="G2821" s="24">
        <v>0</v>
      </c>
      <c r="H2821" s="24">
        <v>469.4470588235294</v>
      </c>
    </row>
    <row r="2822" spans="1:8">
      <c r="A2822" t="str">
        <f t="shared" si="46"/>
        <v>CE2820</v>
      </c>
      <c r="B2822" t="s">
        <v>2992</v>
      </c>
      <c r="C2822" s="24">
        <v>0</v>
      </c>
      <c r="D2822" s="24">
        <v>2.25</v>
      </c>
      <c r="E2822" s="24">
        <v>0</v>
      </c>
      <c r="F2822" s="24">
        <f t="shared" si="45"/>
        <v>2.25</v>
      </c>
      <c r="G2822" s="24">
        <v>0</v>
      </c>
      <c r="H2822" s="24">
        <v>140</v>
      </c>
    </row>
    <row r="2823" spans="1:8">
      <c r="A2823" t="str">
        <f t="shared" si="46"/>
        <v>CE2821</v>
      </c>
      <c r="B2823" t="s">
        <v>2993</v>
      </c>
      <c r="C2823" s="24">
        <v>0</v>
      </c>
      <c r="D2823" s="24">
        <v>0</v>
      </c>
      <c r="E2823" s="24">
        <v>0</v>
      </c>
      <c r="F2823" s="24">
        <f t="shared" si="45"/>
        <v>0</v>
      </c>
      <c r="G2823" s="24">
        <v>0</v>
      </c>
      <c r="H2823" s="24">
        <v>18</v>
      </c>
    </row>
    <row r="2824" spans="1:8">
      <c r="A2824" t="str">
        <f t="shared" si="46"/>
        <v>CE2822</v>
      </c>
      <c r="B2824" t="s">
        <v>2994</v>
      </c>
      <c r="C2824" s="24">
        <v>0</v>
      </c>
      <c r="D2824" s="24">
        <v>40</v>
      </c>
      <c r="E2824" s="24">
        <v>0</v>
      </c>
      <c r="F2824" s="24">
        <f t="shared" si="45"/>
        <v>40</v>
      </c>
      <c r="G2824" s="24">
        <v>0</v>
      </c>
      <c r="H2824" s="24">
        <v>0</v>
      </c>
    </row>
    <row r="2825" spans="1:8">
      <c r="A2825" t="str">
        <f t="shared" si="46"/>
        <v>CE2823</v>
      </c>
      <c r="B2825" t="s">
        <v>2995</v>
      </c>
      <c r="C2825" s="24">
        <v>0</v>
      </c>
      <c r="D2825" s="24">
        <v>38.75</v>
      </c>
      <c r="E2825" s="24">
        <v>0</v>
      </c>
      <c r="F2825" s="24">
        <f t="shared" si="45"/>
        <v>38.75</v>
      </c>
      <c r="G2825" s="24">
        <v>0</v>
      </c>
      <c r="H2825" s="24">
        <v>0</v>
      </c>
    </row>
    <row r="2826" spans="1:8">
      <c r="A2826" t="str">
        <f t="shared" si="46"/>
        <v>CE2824</v>
      </c>
      <c r="B2826" t="s">
        <v>2996</v>
      </c>
      <c r="C2826" s="24">
        <v>0</v>
      </c>
      <c r="D2826" s="24">
        <v>3</v>
      </c>
      <c r="E2826" s="24">
        <v>0</v>
      </c>
      <c r="F2826" s="24">
        <f t="shared" si="45"/>
        <v>3</v>
      </c>
      <c r="G2826" s="24">
        <v>0</v>
      </c>
      <c r="H2826" s="24">
        <v>4654.32</v>
      </c>
    </row>
    <row r="2827" spans="1:8">
      <c r="A2827" t="str">
        <f t="shared" si="46"/>
        <v>CE2825</v>
      </c>
      <c r="B2827" t="s">
        <v>2997</v>
      </c>
      <c r="C2827" s="24">
        <v>0</v>
      </c>
      <c r="D2827" s="24">
        <v>0</v>
      </c>
      <c r="E2827" s="24">
        <v>0</v>
      </c>
      <c r="F2827" s="24">
        <f t="shared" si="45"/>
        <v>0</v>
      </c>
      <c r="G2827" s="24">
        <v>0</v>
      </c>
      <c r="H2827" s="24">
        <v>1485.84</v>
      </c>
    </row>
    <row r="2828" spans="1:8">
      <c r="A2828" t="str">
        <f t="shared" si="46"/>
        <v>CE2826</v>
      </c>
      <c r="B2828" t="s">
        <v>2998</v>
      </c>
      <c r="C2828" s="24">
        <v>0</v>
      </c>
      <c r="D2828" s="24">
        <v>0.7</v>
      </c>
      <c r="E2828" s="24">
        <v>0</v>
      </c>
      <c r="F2828" s="24">
        <f t="shared" si="45"/>
        <v>0.7</v>
      </c>
      <c r="G2828" s="24">
        <v>0</v>
      </c>
      <c r="H2828" s="24">
        <v>120</v>
      </c>
    </row>
    <row r="2829" spans="1:8">
      <c r="A2829" t="str">
        <f t="shared" si="46"/>
        <v>CE2827</v>
      </c>
      <c r="B2829" t="s">
        <v>2999</v>
      </c>
      <c r="C2829" s="24">
        <v>0</v>
      </c>
      <c r="D2829" s="24">
        <v>31</v>
      </c>
      <c r="E2829" s="24">
        <v>0</v>
      </c>
      <c r="F2829" s="24">
        <f t="shared" si="45"/>
        <v>31</v>
      </c>
      <c r="G2829" s="24">
        <v>0</v>
      </c>
      <c r="H2829" s="24">
        <v>16626</v>
      </c>
    </row>
    <row r="2830" spans="1:8">
      <c r="A2830" t="str">
        <f t="shared" si="46"/>
        <v>CE2828</v>
      </c>
      <c r="B2830" t="s">
        <v>3000</v>
      </c>
      <c r="C2830" s="24">
        <v>0</v>
      </c>
      <c r="D2830" s="24">
        <v>8</v>
      </c>
      <c r="E2830" s="24">
        <v>0</v>
      </c>
      <c r="F2830" s="24">
        <f t="shared" si="45"/>
        <v>8</v>
      </c>
      <c r="G2830" s="24">
        <v>0</v>
      </c>
      <c r="H2830" s="24">
        <v>9943</v>
      </c>
    </row>
    <row r="2831" spans="1:8">
      <c r="A2831" t="str">
        <f t="shared" si="46"/>
        <v>CE2829</v>
      </c>
      <c r="B2831" t="s">
        <v>3001</v>
      </c>
      <c r="C2831" s="24">
        <v>0</v>
      </c>
      <c r="D2831" s="24">
        <v>3</v>
      </c>
      <c r="E2831" s="24">
        <v>0</v>
      </c>
      <c r="F2831" s="24">
        <f t="shared" si="45"/>
        <v>3</v>
      </c>
      <c r="G2831" s="24">
        <v>0</v>
      </c>
      <c r="H2831" s="24">
        <v>506</v>
      </c>
    </row>
    <row r="2832" spans="1:8">
      <c r="A2832" t="str">
        <f t="shared" si="46"/>
        <v>CE2830</v>
      </c>
      <c r="B2832" t="s">
        <v>3002</v>
      </c>
      <c r="C2832" s="24">
        <v>0</v>
      </c>
      <c r="D2832" s="24">
        <v>0</v>
      </c>
      <c r="E2832" s="24">
        <v>0</v>
      </c>
      <c r="F2832" s="24">
        <f t="shared" si="45"/>
        <v>0</v>
      </c>
      <c r="G2832" s="24">
        <v>0</v>
      </c>
      <c r="H2832" s="24">
        <v>1000</v>
      </c>
    </row>
    <row r="2833" spans="1:8">
      <c r="A2833" t="str">
        <f t="shared" si="46"/>
        <v>CE2831</v>
      </c>
      <c r="B2833" t="s">
        <v>3003</v>
      </c>
      <c r="C2833" s="24">
        <v>0</v>
      </c>
      <c r="D2833" s="24">
        <v>5.5</v>
      </c>
      <c r="E2833" s="24">
        <v>0</v>
      </c>
      <c r="F2833" s="24">
        <f t="shared" si="45"/>
        <v>5.5</v>
      </c>
      <c r="G2833" s="24">
        <v>0</v>
      </c>
      <c r="H2833" s="24">
        <v>706</v>
      </c>
    </row>
    <row r="2834" spans="1:8">
      <c r="A2834" t="str">
        <f t="shared" si="46"/>
        <v>CE2832</v>
      </c>
      <c r="B2834" t="s">
        <v>3004</v>
      </c>
      <c r="C2834" s="24">
        <v>0</v>
      </c>
      <c r="D2834" s="24">
        <v>8</v>
      </c>
      <c r="E2834" s="24">
        <v>0</v>
      </c>
      <c r="F2834" s="24">
        <f t="shared" si="45"/>
        <v>8</v>
      </c>
      <c r="G2834" s="24">
        <v>0</v>
      </c>
      <c r="H2834" s="24">
        <v>1229.2700999422104</v>
      </c>
    </row>
    <row r="2835" spans="1:8">
      <c r="A2835" t="str">
        <f t="shared" si="46"/>
        <v>CE2833</v>
      </c>
      <c r="B2835" t="s">
        <v>3005</v>
      </c>
      <c r="C2835" s="24">
        <v>0</v>
      </c>
      <c r="D2835" s="24">
        <v>2.5</v>
      </c>
      <c r="E2835" s="24">
        <v>0</v>
      </c>
      <c r="F2835" s="24">
        <f t="shared" si="45"/>
        <v>2.5</v>
      </c>
      <c r="G2835" s="24">
        <v>0</v>
      </c>
      <c r="H2835" s="24">
        <v>200</v>
      </c>
    </row>
    <row r="2836" spans="1:8">
      <c r="A2836" t="str">
        <f t="shared" si="46"/>
        <v>CE2834</v>
      </c>
      <c r="B2836" t="s">
        <v>3006</v>
      </c>
      <c r="C2836" s="24">
        <v>0</v>
      </c>
      <c r="D2836" s="24">
        <v>1</v>
      </c>
      <c r="E2836" s="24">
        <v>0</v>
      </c>
      <c r="F2836" s="24">
        <f t="shared" si="45"/>
        <v>1</v>
      </c>
      <c r="G2836" s="24">
        <v>0</v>
      </c>
      <c r="H2836" s="24">
        <v>310.35000000000002</v>
      </c>
    </row>
    <row r="2837" spans="1:8">
      <c r="A2837" t="str">
        <f t="shared" si="46"/>
        <v>CE2835</v>
      </c>
      <c r="B2837" t="s">
        <v>3007</v>
      </c>
      <c r="C2837" s="24">
        <v>0</v>
      </c>
      <c r="D2837" s="24">
        <v>0</v>
      </c>
      <c r="E2837" s="24">
        <v>0</v>
      </c>
      <c r="F2837" s="24">
        <f t="shared" si="45"/>
        <v>0</v>
      </c>
      <c r="G2837" s="24">
        <v>0</v>
      </c>
      <c r="H2837" s="24">
        <v>0</v>
      </c>
    </row>
    <row r="2838" spans="1:8">
      <c r="A2838" t="str">
        <f t="shared" si="46"/>
        <v>CE2836</v>
      </c>
      <c r="B2838" t="s">
        <v>3008</v>
      </c>
      <c r="C2838" s="24">
        <v>0</v>
      </c>
      <c r="D2838" s="24">
        <v>10</v>
      </c>
      <c r="E2838" s="24">
        <v>0</v>
      </c>
      <c r="F2838" s="24">
        <f t="shared" si="45"/>
        <v>10</v>
      </c>
      <c r="G2838" s="24">
        <v>0</v>
      </c>
      <c r="H2838" s="24">
        <v>0</v>
      </c>
    </row>
    <row r="2839" spans="1:8">
      <c r="A2839" t="str">
        <f t="shared" si="46"/>
        <v>CE2837</v>
      </c>
      <c r="B2839" t="s">
        <v>3009</v>
      </c>
      <c r="C2839" s="24">
        <v>0</v>
      </c>
      <c r="D2839" s="24">
        <v>15.7</v>
      </c>
      <c r="E2839" s="24">
        <v>0</v>
      </c>
      <c r="F2839" s="24">
        <f t="shared" si="45"/>
        <v>15.7</v>
      </c>
      <c r="G2839" s="24">
        <v>0</v>
      </c>
      <c r="H2839" s="24">
        <v>1208.3900000000001</v>
      </c>
    </row>
    <row r="2840" spans="1:8">
      <c r="A2840" t="str">
        <f t="shared" si="46"/>
        <v>CE2838</v>
      </c>
      <c r="B2840" t="s">
        <v>3010</v>
      </c>
      <c r="C2840" s="24">
        <v>0</v>
      </c>
      <c r="D2840" s="24">
        <v>0.5</v>
      </c>
      <c r="E2840" s="24">
        <v>0</v>
      </c>
      <c r="F2840" s="24">
        <f t="shared" si="45"/>
        <v>0.5</v>
      </c>
      <c r="G2840" s="24">
        <v>0</v>
      </c>
      <c r="H2840" s="24">
        <v>44.660524267946137</v>
      </c>
    </row>
    <row r="2841" spans="1:8">
      <c r="A2841" t="str">
        <f t="shared" si="46"/>
        <v>CE2839</v>
      </c>
      <c r="B2841" t="s">
        <v>3011</v>
      </c>
      <c r="C2841" s="24">
        <v>0</v>
      </c>
      <c r="D2841" s="24">
        <v>0.5</v>
      </c>
      <c r="E2841" s="24">
        <v>0</v>
      </c>
      <c r="F2841" s="24">
        <f t="shared" si="45"/>
        <v>0.5</v>
      </c>
      <c r="G2841" s="24">
        <v>0</v>
      </c>
      <c r="H2841" s="24">
        <v>11.9</v>
      </c>
    </row>
    <row r="2842" spans="1:8">
      <c r="A2842" t="str">
        <f t="shared" si="46"/>
        <v>CE2840</v>
      </c>
      <c r="B2842" t="s">
        <v>3012</v>
      </c>
      <c r="C2842" s="24">
        <v>0</v>
      </c>
      <c r="D2842" s="24">
        <v>1</v>
      </c>
      <c r="E2842" s="24">
        <v>0</v>
      </c>
      <c r="F2842" s="24">
        <f t="shared" si="45"/>
        <v>1</v>
      </c>
      <c r="G2842" s="24">
        <v>0</v>
      </c>
      <c r="H2842" s="24">
        <v>320</v>
      </c>
    </row>
    <row r="2843" spans="1:8">
      <c r="A2843" t="str">
        <f t="shared" si="46"/>
        <v>CE2841</v>
      </c>
      <c r="B2843" t="s">
        <v>3013</v>
      </c>
      <c r="C2843" s="24">
        <v>0</v>
      </c>
      <c r="D2843" s="24">
        <v>0</v>
      </c>
      <c r="E2843" s="24">
        <v>0</v>
      </c>
      <c r="F2843" s="24">
        <f t="shared" si="45"/>
        <v>0</v>
      </c>
      <c r="G2843" s="24">
        <v>0</v>
      </c>
      <c r="H2843" s="24">
        <v>4.8499999999999996</v>
      </c>
    </row>
    <row r="2844" spans="1:8">
      <c r="A2844" t="str">
        <f t="shared" si="46"/>
        <v>CE2842</v>
      </c>
      <c r="B2844" t="s">
        <v>3014</v>
      </c>
      <c r="C2844" s="24">
        <v>0</v>
      </c>
      <c r="D2844" s="24">
        <v>0</v>
      </c>
      <c r="E2844" s="24">
        <v>0</v>
      </c>
      <c r="F2844" s="24">
        <f t="shared" si="45"/>
        <v>0</v>
      </c>
      <c r="G2844" s="24">
        <v>0</v>
      </c>
      <c r="H2844" s="24">
        <v>41.1</v>
      </c>
    </row>
    <row r="2845" spans="1:8">
      <c r="A2845" t="str">
        <f t="shared" si="46"/>
        <v>CE2843</v>
      </c>
      <c r="B2845" t="s">
        <v>3015</v>
      </c>
      <c r="C2845" s="24">
        <v>0</v>
      </c>
      <c r="D2845" s="24">
        <v>0.6</v>
      </c>
      <c r="E2845" s="24">
        <v>0</v>
      </c>
      <c r="F2845" s="24">
        <f t="shared" si="45"/>
        <v>0.6</v>
      </c>
      <c r="G2845" s="24">
        <v>0</v>
      </c>
      <c r="H2845" s="24">
        <v>11.86</v>
      </c>
    </row>
    <row r="2846" spans="1:8">
      <c r="A2846" t="str">
        <f t="shared" si="46"/>
        <v>CE2844</v>
      </c>
      <c r="B2846" t="s">
        <v>3016</v>
      </c>
      <c r="C2846" s="24">
        <v>0</v>
      </c>
      <c r="D2846" s="24">
        <v>0</v>
      </c>
      <c r="E2846" s="24">
        <v>0</v>
      </c>
      <c r="F2846" s="24">
        <f t="shared" si="45"/>
        <v>0</v>
      </c>
      <c r="G2846" s="24">
        <v>0</v>
      </c>
      <c r="H2846" s="24">
        <v>2.16</v>
      </c>
    </row>
    <row r="2847" spans="1:8">
      <c r="A2847" t="str">
        <f t="shared" si="46"/>
        <v>CE2845</v>
      </c>
      <c r="B2847" t="s">
        <v>3017</v>
      </c>
      <c r="C2847" s="24">
        <v>0</v>
      </c>
      <c r="D2847" s="24">
        <v>0</v>
      </c>
      <c r="E2847" s="24">
        <v>0</v>
      </c>
      <c r="F2847" s="24">
        <f t="shared" si="45"/>
        <v>0</v>
      </c>
      <c r="G2847" s="24">
        <v>0</v>
      </c>
      <c r="H2847" s="24">
        <v>400</v>
      </c>
    </row>
    <row r="2848" spans="1:8">
      <c r="A2848" t="str">
        <f t="shared" si="46"/>
        <v>CE2846</v>
      </c>
      <c r="B2848" t="s">
        <v>3018</v>
      </c>
      <c r="C2848" s="24">
        <v>0</v>
      </c>
      <c r="D2848" s="24">
        <v>0</v>
      </c>
      <c r="E2848" s="24">
        <v>0</v>
      </c>
      <c r="F2848" s="24">
        <f t="shared" si="45"/>
        <v>0</v>
      </c>
      <c r="G2848" s="24">
        <v>0</v>
      </c>
      <c r="H2848" s="24">
        <v>16.309999999999999</v>
      </c>
    </row>
    <row r="2849" spans="1:8">
      <c r="A2849" t="str">
        <f t="shared" si="46"/>
        <v>CE2847</v>
      </c>
      <c r="B2849" t="s">
        <v>3019</v>
      </c>
      <c r="C2849" s="24">
        <v>0</v>
      </c>
      <c r="D2849" s="24">
        <v>1.25</v>
      </c>
      <c r="E2849" s="24">
        <v>0</v>
      </c>
      <c r="F2849" s="24">
        <f t="shared" si="45"/>
        <v>1.25</v>
      </c>
      <c r="G2849" s="24">
        <v>0</v>
      </c>
      <c r="H2849" s="24">
        <v>75.069999999999993</v>
      </c>
    </row>
    <row r="2850" spans="1:8">
      <c r="A2850" t="str">
        <f t="shared" si="46"/>
        <v>CE2848</v>
      </c>
      <c r="B2850" t="s">
        <v>3020</v>
      </c>
      <c r="C2850" s="24">
        <v>0</v>
      </c>
      <c r="D2850" s="24">
        <v>0.5</v>
      </c>
      <c r="E2850" s="24">
        <v>0</v>
      </c>
      <c r="F2850" s="24">
        <f t="shared" si="45"/>
        <v>0.5</v>
      </c>
      <c r="G2850" s="24">
        <v>0</v>
      </c>
      <c r="H2850" s="24">
        <v>236.97000000000003</v>
      </c>
    </row>
    <row r="2851" spans="1:8">
      <c r="A2851" t="str">
        <f t="shared" si="46"/>
        <v>CE2849</v>
      </c>
      <c r="B2851" t="s">
        <v>3021</v>
      </c>
      <c r="C2851" s="24">
        <v>0</v>
      </c>
      <c r="D2851" s="24">
        <v>0.5</v>
      </c>
      <c r="E2851" s="24">
        <v>0</v>
      </c>
      <c r="F2851" s="24">
        <f t="shared" si="45"/>
        <v>0.5</v>
      </c>
      <c r="G2851" s="24">
        <v>0</v>
      </c>
      <c r="H2851" s="24">
        <v>129.52000000000001</v>
      </c>
    </row>
    <row r="2852" spans="1:8">
      <c r="A2852" t="str">
        <f t="shared" si="46"/>
        <v>CE2850</v>
      </c>
      <c r="B2852" t="s">
        <v>3022</v>
      </c>
      <c r="C2852" s="24">
        <v>0</v>
      </c>
      <c r="D2852" s="24">
        <v>0.5</v>
      </c>
      <c r="E2852" s="24">
        <v>0</v>
      </c>
      <c r="F2852" s="24">
        <f t="shared" si="45"/>
        <v>0.5</v>
      </c>
      <c r="G2852" s="24">
        <v>0</v>
      </c>
      <c r="H2852" s="24">
        <v>65.77</v>
      </c>
    </row>
    <row r="2853" spans="1:8">
      <c r="A2853" t="str">
        <f t="shared" si="46"/>
        <v>CE2851</v>
      </c>
      <c r="B2853" t="s">
        <v>3023</v>
      </c>
      <c r="C2853" s="24">
        <v>0</v>
      </c>
      <c r="D2853" s="24">
        <v>0.5</v>
      </c>
      <c r="E2853" s="24">
        <v>0</v>
      </c>
      <c r="F2853" s="24">
        <f t="shared" si="45"/>
        <v>0.5</v>
      </c>
      <c r="G2853" s="24">
        <v>0</v>
      </c>
      <c r="H2853" s="24">
        <v>37.28</v>
      </c>
    </row>
    <row r="2854" spans="1:8">
      <c r="A2854" t="str">
        <f t="shared" si="46"/>
        <v>CE2852</v>
      </c>
      <c r="B2854" t="s">
        <v>3024</v>
      </c>
      <c r="C2854" s="24">
        <v>0</v>
      </c>
      <c r="D2854" s="24">
        <v>0.5</v>
      </c>
      <c r="E2854" s="24">
        <v>0</v>
      </c>
      <c r="F2854" s="24">
        <f t="shared" si="45"/>
        <v>0.5</v>
      </c>
      <c r="G2854" s="24">
        <v>0</v>
      </c>
      <c r="H2854" s="24">
        <v>69.33</v>
      </c>
    </row>
    <row r="2855" spans="1:8">
      <c r="A2855" t="str">
        <f t="shared" si="46"/>
        <v>CE2853</v>
      </c>
      <c r="B2855" t="s">
        <v>3025</v>
      </c>
      <c r="C2855" s="24">
        <v>0</v>
      </c>
      <c r="D2855" s="24">
        <v>0.75</v>
      </c>
      <c r="E2855" s="24">
        <v>0</v>
      </c>
      <c r="F2855" s="24">
        <f t="shared" si="45"/>
        <v>0.75</v>
      </c>
      <c r="G2855" s="24">
        <v>0</v>
      </c>
      <c r="H2855" s="24">
        <v>21.51</v>
      </c>
    </row>
    <row r="2856" spans="1:8">
      <c r="A2856" t="str">
        <f t="shared" si="46"/>
        <v>CE2854</v>
      </c>
      <c r="B2856" t="s">
        <v>3026</v>
      </c>
      <c r="C2856" s="24">
        <v>0</v>
      </c>
      <c r="D2856" s="24">
        <v>0.5</v>
      </c>
      <c r="E2856" s="24">
        <v>0</v>
      </c>
      <c r="F2856" s="24">
        <f t="shared" si="45"/>
        <v>0.5</v>
      </c>
      <c r="G2856" s="24">
        <v>0</v>
      </c>
      <c r="H2856" s="24">
        <v>16.25</v>
      </c>
    </row>
    <row r="2857" spans="1:8">
      <c r="A2857" t="str">
        <f t="shared" si="46"/>
        <v>CE2855</v>
      </c>
      <c r="B2857" t="s">
        <v>3027</v>
      </c>
      <c r="C2857" s="24">
        <v>0</v>
      </c>
      <c r="D2857" s="24">
        <v>0.5</v>
      </c>
      <c r="E2857" s="24">
        <v>0</v>
      </c>
      <c r="F2857" s="24">
        <f t="shared" si="45"/>
        <v>0.5</v>
      </c>
      <c r="G2857" s="24">
        <v>0</v>
      </c>
      <c r="H2857" s="24">
        <v>28.17</v>
      </c>
    </row>
    <row r="2858" spans="1:8">
      <c r="A2858" t="str">
        <f t="shared" si="46"/>
        <v>CE2856</v>
      </c>
      <c r="B2858" t="s">
        <v>3028</v>
      </c>
      <c r="C2858" s="24">
        <v>0</v>
      </c>
      <c r="D2858" s="24">
        <v>20</v>
      </c>
      <c r="E2858" s="24">
        <v>0</v>
      </c>
      <c r="F2858" s="24">
        <f t="shared" si="45"/>
        <v>20</v>
      </c>
      <c r="G2858" s="24">
        <v>0</v>
      </c>
      <c r="H2858" s="24">
        <v>1178</v>
      </c>
    </row>
    <row r="2859" spans="1:8">
      <c r="A2859" t="str">
        <f t="shared" si="46"/>
        <v>CE2857</v>
      </c>
      <c r="B2859" t="s">
        <v>3029</v>
      </c>
      <c r="C2859" s="24">
        <v>0</v>
      </c>
      <c r="D2859" s="24">
        <v>0.5</v>
      </c>
      <c r="E2859" s="24">
        <v>0</v>
      </c>
      <c r="F2859" s="24">
        <f t="shared" si="45"/>
        <v>0.5</v>
      </c>
      <c r="G2859" s="24">
        <v>0</v>
      </c>
      <c r="H2859" s="24">
        <v>149.68</v>
      </c>
    </row>
    <row r="2860" spans="1:8">
      <c r="A2860" t="str">
        <f t="shared" si="46"/>
        <v>CE2858</v>
      </c>
      <c r="B2860" t="s">
        <v>3030</v>
      </c>
      <c r="C2860" s="24">
        <v>0</v>
      </c>
      <c r="D2860" s="24">
        <v>0.5</v>
      </c>
      <c r="E2860" s="24">
        <v>0</v>
      </c>
      <c r="F2860" s="24">
        <f t="shared" si="45"/>
        <v>0.5</v>
      </c>
      <c r="G2860" s="24">
        <v>0</v>
      </c>
      <c r="H2860" s="24">
        <v>27.67</v>
      </c>
    </row>
    <row r="2861" spans="1:8">
      <c r="A2861" t="str">
        <f t="shared" si="46"/>
        <v>CE2859</v>
      </c>
      <c r="B2861" t="s">
        <v>3031</v>
      </c>
      <c r="C2861" s="24">
        <v>0</v>
      </c>
      <c r="D2861" s="24">
        <v>0</v>
      </c>
      <c r="E2861" s="24">
        <v>0</v>
      </c>
      <c r="F2861" s="24">
        <f t="shared" si="45"/>
        <v>0</v>
      </c>
      <c r="G2861" s="24">
        <v>0</v>
      </c>
      <c r="H2861" s="24">
        <v>18.079999999999998</v>
      </c>
    </row>
    <row r="2862" spans="1:8">
      <c r="A2862" t="str">
        <f t="shared" si="46"/>
        <v>CE2860</v>
      </c>
      <c r="B2862" t="s">
        <v>3032</v>
      </c>
      <c r="C2862" s="24">
        <v>0</v>
      </c>
      <c r="D2862" s="24">
        <v>0</v>
      </c>
      <c r="E2862" s="24">
        <v>0</v>
      </c>
      <c r="F2862" s="24">
        <f t="shared" ref="F2862:F2925" si="47">D2862</f>
        <v>0</v>
      </c>
      <c r="G2862" s="24">
        <v>0</v>
      </c>
      <c r="H2862" s="24">
        <v>0.42</v>
      </c>
    </row>
    <row r="2863" spans="1:8">
      <c r="A2863" t="str">
        <f t="shared" si="46"/>
        <v>CE2861</v>
      </c>
      <c r="B2863" t="s">
        <v>3033</v>
      </c>
      <c r="C2863" s="24">
        <v>0</v>
      </c>
      <c r="D2863" s="24">
        <v>3.25</v>
      </c>
      <c r="E2863" s="24">
        <v>0</v>
      </c>
      <c r="F2863" s="24">
        <f t="shared" si="47"/>
        <v>3.25</v>
      </c>
      <c r="G2863" s="24">
        <v>0</v>
      </c>
      <c r="H2863" s="24">
        <v>78.75</v>
      </c>
    </row>
    <row r="2864" spans="1:8">
      <c r="A2864" t="str">
        <f t="shared" si="46"/>
        <v>CE2862</v>
      </c>
      <c r="B2864" t="s">
        <v>3034</v>
      </c>
      <c r="C2864" s="24">
        <v>0</v>
      </c>
      <c r="D2864" s="24">
        <v>3.25</v>
      </c>
      <c r="E2864" s="24">
        <v>0</v>
      </c>
      <c r="F2864" s="24">
        <f t="shared" si="47"/>
        <v>3.25</v>
      </c>
      <c r="G2864" s="24">
        <v>0</v>
      </c>
      <c r="H2864" s="24">
        <v>281</v>
      </c>
    </row>
    <row r="2865" spans="1:8">
      <c r="A2865" t="str">
        <f t="shared" si="46"/>
        <v>CE2863</v>
      </c>
      <c r="B2865" t="s">
        <v>3035</v>
      </c>
      <c r="C2865" s="24">
        <v>0</v>
      </c>
      <c r="D2865" s="24">
        <v>0.5</v>
      </c>
      <c r="E2865" s="24">
        <v>0</v>
      </c>
      <c r="F2865" s="24">
        <f t="shared" si="47"/>
        <v>0.5</v>
      </c>
      <c r="G2865" s="24">
        <v>0</v>
      </c>
      <c r="H2865" s="24">
        <v>12.68</v>
      </c>
    </row>
    <row r="2866" spans="1:8">
      <c r="A2866" t="str">
        <f t="shared" si="46"/>
        <v>CE2864</v>
      </c>
      <c r="B2866" t="s">
        <v>3036</v>
      </c>
      <c r="C2866" s="24">
        <v>0</v>
      </c>
      <c r="D2866" s="24">
        <v>2.25</v>
      </c>
      <c r="E2866" s="24">
        <v>0</v>
      </c>
      <c r="F2866" s="24">
        <f t="shared" si="47"/>
        <v>2.25</v>
      </c>
      <c r="G2866" s="24">
        <v>0</v>
      </c>
      <c r="H2866" s="24">
        <v>409</v>
      </c>
    </row>
    <row r="2867" spans="1:8">
      <c r="A2867" t="str">
        <f t="shared" si="46"/>
        <v>CE2865</v>
      </c>
      <c r="B2867" t="s">
        <v>3037</v>
      </c>
      <c r="C2867" s="24">
        <v>0</v>
      </c>
      <c r="D2867" s="24">
        <v>0</v>
      </c>
      <c r="E2867" s="24">
        <v>0</v>
      </c>
      <c r="F2867" s="24">
        <f t="shared" si="47"/>
        <v>0</v>
      </c>
      <c r="G2867" s="24">
        <v>0</v>
      </c>
      <c r="H2867" s="24">
        <v>78</v>
      </c>
    </row>
    <row r="2868" spans="1:8">
      <c r="A2868" t="str">
        <f t="shared" si="46"/>
        <v>CE2866</v>
      </c>
      <c r="B2868" t="s">
        <v>3038</v>
      </c>
      <c r="C2868" s="24">
        <v>0</v>
      </c>
      <c r="D2868" s="24">
        <v>2.5</v>
      </c>
      <c r="E2868" s="24">
        <v>0</v>
      </c>
      <c r="F2868" s="24">
        <f t="shared" si="47"/>
        <v>2.5</v>
      </c>
      <c r="G2868" s="24">
        <v>0</v>
      </c>
      <c r="H2868" s="24">
        <v>654.95000000000005</v>
      </c>
    </row>
    <row r="2869" spans="1:8">
      <c r="A2869" t="str">
        <f t="shared" si="46"/>
        <v>CE2867</v>
      </c>
      <c r="B2869" t="s">
        <v>3039</v>
      </c>
      <c r="C2869" s="24">
        <v>0</v>
      </c>
      <c r="D2869" s="24">
        <v>0</v>
      </c>
      <c r="E2869" s="24">
        <v>0</v>
      </c>
      <c r="F2869" s="24">
        <f t="shared" si="47"/>
        <v>0</v>
      </c>
      <c r="G2869" s="24">
        <v>0</v>
      </c>
      <c r="H2869" s="24">
        <v>16.96</v>
      </c>
    </row>
    <row r="2870" spans="1:8">
      <c r="A2870" t="str">
        <f t="shared" si="46"/>
        <v>CE2868</v>
      </c>
      <c r="B2870" t="s">
        <v>3040</v>
      </c>
      <c r="C2870" s="24">
        <v>0</v>
      </c>
      <c r="D2870" s="24">
        <v>0</v>
      </c>
      <c r="E2870" s="24">
        <v>0</v>
      </c>
      <c r="F2870" s="24">
        <f t="shared" si="47"/>
        <v>0</v>
      </c>
      <c r="G2870" s="24">
        <v>0</v>
      </c>
      <c r="H2870" s="24">
        <v>30.53</v>
      </c>
    </row>
    <row r="2871" spans="1:8">
      <c r="A2871" t="str">
        <f t="shared" si="46"/>
        <v>CE2869</v>
      </c>
      <c r="B2871" t="s">
        <v>3041</v>
      </c>
      <c r="C2871" s="24">
        <v>0</v>
      </c>
      <c r="D2871" s="24">
        <v>0</v>
      </c>
      <c r="E2871" s="24">
        <v>0</v>
      </c>
      <c r="F2871" s="24">
        <f t="shared" si="47"/>
        <v>0</v>
      </c>
      <c r="G2871" s="24">
        <v>0</v>
      </c>
      <c r="H2871" s="24">
        <v>42.97</v>
      </c>
    </row>
    <row r="2872" spans="1:8">
      <c r="A2872" t="str">
        <f t="shared" si="46"/>
        <v>CE2870</v>
      </c>
      <c r="B2872" t="s">
        <v>3042</v>
      </c>
      <c r="C2872" s="24">
        <v>0</v>
      </c>
      <c r="D2872" s="24">
        <v>0</v>
      </c>
      <c r="E2872" s="24">
        <v>0</v>
      </c>
      <c r="F2872" s="24">
        <f t="shared" si="47"/>
        <v>0</v>
      </c>
      <c r="G2872" s="24">
        <v>0</v>
      </c>
      <c r="H2872" s="24">
        <v>360.25</v>
      </c>
    </row>
    <row r="2873" spans="1:8">
      <c r="A2873" t="str">
        <f t="shared" si="46"/>
        <v>CE2871</v>
      </c>
      <c r="B2873" t="s">
        <v>3043</v>
      </c>
      <c r="C2873" s="24">
        <v>0</v>
      </c>
      <c r="D2873" s="24">
        <v>0</v>
      </c>
      <c r="E2873" s="24">
        <v>0</v>
      </c>
      <c r="F2873" s="24">
        <f t="shared" si="47"/>
        <v>0</v>
      </c>
      <c r="G2873" s="24">
        <v>0</v>
      </c>
      <c r="H2873" s="24">
        <v>136.68</v>
      </c>
    </row>
    <row r="2874" spans="1:8">
      <c r="A2874" t="str">
        <f t="shared" si="46"/>
        <v>CE2872</v>
      </c>
      <c r="B2874" t="s">
        <v>3044</v>
      </c>
      <c r="C2874" s="24">
        <v>0</v>
      </c>
      <c r="D2874" s="24">
        <v>3</v>
      </c>
      <c r="E2874" s="24">
        <v>0</v>
      </c>
      <c r="F2874" s="24">
        <f t="shared" si="47"/>
        <v>3</v>
      </c>
      <c r="G2874" s="24">
        <v>0</v>
      </c>
      <c r="H2874" s="24">
        <v>818.61</v>
      </c>
    </row>
    <row r="2875" spans="1:8">
      <c r="A2875" t="str">
        <f t="shared" si="46"/>
        <v>CE2873</v>
      </c>
      <c r="B2875" t="s">
        <v>3045</v>
      </c>
      <c r="C2875" s="24">
        <v>0</v>
      </c>
      <c r="D2875" s="24">
        <v>0</v>
      </c>
      <c r="E2875" s="24">
        <v>0</v>
      </c>
      <c r="F2875" s="24">
        <f t="shared" si="47"/>
        <v>0</v>
      </c>
      <c r="G2875" s="24">
        <v>0</v>
      </c>
      <c r="H2875" s="24">
        <v>7600</v>
      </c>
    </row>
    <row r="2876" spans="1:8">
      <c r="A2876" t="str">
        <f t="shared" si="46"/>
        <v>CE2874</v>
      </c>
      <c r="B2876" t="s">
        <v>3046</v>
      </c>
      <c r="C2876" s="24">
        <v>0</v>
      </c>
      <c r="D2876" s="24">
        <v>0</v>
      </c>
      <c r="E2876" s="24">
        <v>0</v>
      </c>
      <c r="F2876" s="24">
        <f t="shared" si="47"/>
        <v>0</v>
      </c>
      <c r="G2876" s="24">
        <v>0</v>
      </c>
      <c r="H2876" s="24">
        <v>0</v>
      </c>
    </row>
    <row r="2877" spans="1:8">
      <c r="A2877" t="str">
        <f t="shared" si="46"/>
        <v>CE2875</v>
      </c>
      <c r="B2877" t="s">
        <v>3047</v>
      </c>
      <c r="C2877" s="24">
        <v>0</v>
      </c>
      <c r="D2877" s="24">
        <v>0</v>
      </c>
      <c r="E2877" s="24">
        <v>0</v>
      </c>
      <c r="F2877" s="24">
        <f t="shared" si="47"/>
        <v>0</v>
      </c>
      <c r="G2877" s="24">
        <v>0</v>
      </c>
      <c r="H2877" s="24">
        <v>0</v>
      </c>
    </row>
    <row r="2878" spans="1:8">
      <c r="A2878" t="str">
        <f t="shared" si="46"/>
        <v>CE2876</v>
      </c>
      <c r="B2878" t="s">
        <v>3048</v>
      </c>
      <c r="C2878" s="24">
        <v>0</v>
      </c>
      <c r="D2878" s="24">
        <v>0</v>
      </c>
      <c r="E2878" s="24">
        <v>0</v>
      </c>
      <c r="F2878" s="24">
        <f t="shared" si="47"/>
        <v>0</v>
      </c>
      <c r="G2878" s="24">
        <v>0</v>
      </c>
      <c r="H2878" s="24">
        <v>0</v>
      </c>
    </row>
    <row r="2879" spans="1:8">
      <c r="A2879" t="str">
        <f t="shared" si="46"/>
        <v>CE2877</v>
      </c>
      <c r="B2879" t="s">
        <v>3049</v>
      </c>
      <c r="C2879" s="24">
        <v>0</v>
      </c>
      <c r="D2879" s="24">
        <v>0</v>
      </c>
      <c r="E2879" s="24">
        <v>0</v>
      </c>
      <c r="F2879" s="24">
        <f t="shared" si="47"/>
        <v>0</v>
      </c>
      <c r="G2879" s="24">
        <v>0</v>
      </c>
      <c r="H2879" s="24">
        <v>4457.8999999999996</v>
      </c>
    </row>
    <row r="2880" spans="1:8">
      <c r="A2880" t="str">
        <f t="shared" si="46"/>
        <v>CE2878</v>
      </c>
      <c r="B2880" t="s">
        <v>3050</v>
      </c>
      <c r="C2880" s="24">
        <v>0</v>
      </c>
      <c r="D2880" s="24">
        <v>25.5</v>
      </c>
      <c r="E2880" s="24">
        <v>0</v>
      </c>
      <c r="F2880" s="24">
        <f t="shared" si="47"/>
        <v>25.5</v>
      </c>
      <c r="G2880" s="24">
        <v>0</v>
      </c>
      <c r="H2880" s="24">
        <v>0</v>
      </c>
    </row>
    <row r="2881" spans="1:8">
      <c r="A2881" t="str">
        <f t="shared" si="46"/>
        <v>CE2879</v>
      </c>
      <c r="B2881" t="s">
        <v>3051</v>
      </c>
      <c r="C2881" s="24">
        <v>0</v>
      </c>
      <c r="D2881" s="24">
        <v>2.25</v>
      </c>
      <c r="E2881" s="24">
        <v>0</v>
      </c>
      <c r="F2881" s="24">
        <f t="shared" si="47"/>
        <v>2.25</v>
      </c>
      <c r="G2881" s="24">
        <v>0</v>
      </c>
      <c r="H2881" s="24">
        <v>578.33000000000004</v>
      </c>
    </row>
    <row r="2882" spans="1:8">
      <c r="A2882" t="str">
        <f t="shared" ref="A2882:A2945" si="48">"CE"&amp;TEXT(ROW(B2882)-2,"0000")</f>
        <v>CE2880</v>
      </c>
      <c r="B2882" t="s">
        <v>3052</v>
      </c>
      <c r="C2882" s="24">
        <v>0</v>
      </c>
      <c r="D2882" s="24">
        <v>18.5</v>
      </c>
      <c r="E2882" s="24">
        <v>0</v>
      </c>
      <c r="F2882" s="24">
        <f t="shared" si="47"/>
        <v>18.5</v>
      </c>
      <c r="G2882" s="24">
        <v>0</v>
      </c>
      <c r="H2882" s="24">
        <v>0</v>
      </c>
    </row>
    <row r="2883" spans="1:8">
      <c r="A2883" t="str">
        <f t="shared" si="48"/>
        <v>CE2881</v>
      </c>
      <c r="B2883" t="s">
        <v>3053</v>
      </c>
      <c r="C2883" s="24">
        <v>0</v>
      </c>
      <c r="D2883" s="24">
        <v>0</v>
      </c>
      <c r="E2883" s="24">
        <v>0</v>
      </c>
      <c r="F2883" s="24">
        <f t="shared" si="47"/>
        <v>0</v>
      </c>
      <c r="G2883" s="24">
        <v>0</v>
      </c>
      <c r="H2883" s="24">
        <v>2014.36</v>
      </c>
    </row>
    <row r="2884" spans="1:8">
      <c r="A2884" t="str">
        <f t="shared" si="48"/>
        <v>CE2882</v>
      </c>
      <c r="B2884" t="s">
        <v>3054</v>
      </c>
      <c r="C2884" s="24">
        <v>0</v>
      </c>
      <c r="D2884" s="24">
        <v>0</v>
      </c>
      <c r="E2884" s="24">
        <v>0</v>
      </c>
      <c r="F2884" s="24">
        <f t="shared" si="47"/>
        <v>0</v>
      </c>
      <c r="G2884" s="24">
        <v>0</v>
      </c>
      <c r="H2884" s="24">
        <v>0</v>
      </c>
    </row>
    <row r="2885" spans="1:8">
      <c r="A2885" t="str">
        <f t="shared" si="48"/>
        <v>CE2883</v>
      </c>
      <c r="B2885" t="s">
        <v>3055</v>
      </c>
      <c r="C2885" s="24">
        <v>0</v>
      </c>
      <c r="D2885" s="24">
        <v>0</v>
      </c>
      <c r="E2885" s="24">
        <v>0</v>
      </c>
      <c r="F2885" s="24">
        <f t="shared" si="47"/>
        <v>0</v>
      </c>
      <c r="G2885" s="24">
        <v>0</v>
      </c>
      <c r="H2885" s="24">
        <v>1</v>
      </c>
    </row>
    <row r="2886" spans="1:8">
      <c r="A2886" t="str">
        <f t="shared" si="48"/>
        <v>CE2884</v>
      </c>
      <c r="B2886" t="s">
        <v>3056</v>
      </c>
      <c r="C2886" s="24">
        <v>0</v>
      </c>
      <c r="D2886" s="24">
        <v>0</v>
      </c>
      <c r="E2886" s="24">
        <v>0</v>
      </c>
      <c r="F2886" s="24">
        <f t="shared" si="47"/>
        <v>0</v>
      </c>
      <c r="G2886" s="24">
        <v>0</v>
      </c>
      <c r="H2886" s="24">
        <v>95</v>
      </c>
    </row>
    <row r="2887" spans="1:8">
      <c r="A2887" t="str">
        <f t="shared" si="48"/>
        <v>CE2885</v>
      </c>
      <c r="B2887" t="s">
        <v>3057</v>
      </c>
      <c r="C2887" s="24">
        <v>0</v>
      </c>
      <c r="D2887" s="24">
        <v>0</v>
      </c>
      <c r="E2887" s="24">
        <v>0</v>
      </c>
      <c r="F2887" s="24">
        <f t="shared" si="47"/>
        <v>0</v>
      </c>
      <c r="G2887" s="24">
        <v>0</v>
      </c>
      <c r="H2887" s="24">
        <v>4100</v>
      </c>
    </row>
    <row r="2888" spans="1:8">
      <c r="A2888" t="str">
        <f t="shared" si="48"/>
        <v>CE2886</v>
      </c>
      <c r="B2888" t="s">
        <v>3058</v>
      </c>
      <c r="C2888" s="24">
        <v>0</v>
      </c>
      <c r="D2888" s="24">
        <v>0</v>
      </c>
      <c r="E2888" s="24">
        <v>0</v>
      </c>
      <c r="F2888" s="24">
        <f t="shared" si="47"/>
        <v>0</v>
      </c>
      <c r="G2888" s="24">
        <v>0</v>
      </c>
      <c r="H2888" s="24">
        <v>1200</v>
      </c>
    </row>
    <row r="2889" spans="1:8">
      <c r="A2889" t="str">
        <f t="shared" si="48"/>
        <v>CE2887</v>
      </c>
      <c r="B2889" t="s">
        <v>3059</v>
      </c>
      <c r="C2889" s="24">
        <v>0</v>
      </c>
      <c r="D2889" s="24">
        <v>0</v>
      </c>
      <c r="E2889" s="24">
        <v>0</v>
      </c>
      <c r="F2889" s="24">
        <f t="shared" si="47"/>
        <v>0</v>
      </c>
      <c r="G2889" s="24">
        <v>0</v>
      </c>
      <c r="H2889" s="24">
        <v>95</v>
      </c>
    </row>
    <row r="2890" spans="1:8">
      <c r="A2890" t="str">
        <f t="shared" si="48"/>
        <v>CE2888</v>
      </c>
      <c r="B2890" t="s">
        <v>3060</v>
      </c>
      <c r="C2890" s="24">
        <v>0</v>
      </c>
      <c r="D2890" s="24">
        <v>0</v>
      </c>
      <c r="E2890" s="24">
        <v>0</v>
      </c>
      <c r="F2890" s="24">
        <f t="shared" si="47"/>
        <v>0</v>
      </c>
      <c r="G2890" s="24">
        <v>0</v>
      </c>
      <c r="H2890" s="24">
        <v>78</v>
      </c>
    </row>
    <row r="2891" spans="1:8">
      <c r="A2891" t="str">
        <f t="shared" si="48"/>
        <v>CE2889</v>
      </c>
      <c r="B2891" t="s">
        <v>3061</v>
      </c>
      <c r="C2891" s="24">
        <v>0</v>
      </c>
      <c r="D2891" s="24">
        <v>0</v>
      </c>
      <c r="E2891" s="24">
        <v>0</v>
      </c>
      <c r="F2891" s="24">
        <f t="shared" si="47"/>
        <v>0</v>
      </c>
      <c r="G2891" s="24">
        <v>0</v>
      </c>
      <c r="H2891" s="24">
        <v>78</v>
      </c>
    </row>
    <row r="2892" spans="1:8">
      <c r="A2892" t="str">
        <f t="shared" si="48"/>
        <v>CE2890</v>
      </c>
      <c r="B2892" t="s">
        <v>3062</v>
      </c>
      <c r="C2892" s="24">
        <v>0</v>
      </c>
      <c r="D2892" s="24">
        <v>0</v>
      </c>
      <c r="E2892" s="24">
        <v>0</v>
      </c>
      <c r="F2892" s="24">
        <f t="shared" si="47"/>
        <v>0</v>
      </c>
      <c r="G2892" s="24">
        <v>0</v>
      </c>
      <c r="H2892" s="24">
        <v>14000</v>
      </c>
    </row>
    <row r="2893" spans="1:8">
      <c r="A2893" t="str">
        <f t="shared" si="48"/>
        <v>CE2891</v>
      </c>
      <c r="B2893" t="s">
        <v>3063</v>
      </c>
      <c r="C2893" s="24">
        <v>0</v>
      </c>
      <c r="D2893" s="24">
        <v>0</v>
      </c>
      <c r="E2893" s="24">
        <v>0</v>
      </c>
      <c r="F2893" s="24">
        <f t="shared" si="47"/>
        <v>0</v>
      </c>
      <c r="G2893" s="24">
        <v>0</v>
      </c>
      <c r="H2893" s="24">
        <v>63</v>
      </c>
    </row>
    <row r="2894" spans="1:8">
      <c r="A2894" t="str">
        <f t="shared" si="48"/>
        <v>CE2892</v>
      </c>
      <c r="B2894" t="s">
        <v>3064</v>
      </c>
      <c r="C2894" s="24">
        <v>0</v>
      </c>
      <c r="D2894" s="24">
        <v>0</v>
      </c>
      <c r="E2894" s="24">
        <v>0</v>
      </c>
      <c r="F2894" s="24">
        <f t="shared" si="47"/>
        <v>0</v>
      </c>
      <c r="G2894" s="24">
        <v>0</v>
      </c>
      <c r="H2894" s="24">
        <v>250</v>
      </c>
    </row>
    <row r="2895" spans="1:8">
      <c r="A2895" t="str">
        <f t="shared" si="48"/>
        <v>CE2893</v>
      </c>
      <c r="B2895" t="s">
        <v>3065</v>
      </c>
      <c r="C2895" s="24">
        <v>0</v>
      </c>
      <c r="D2895" s="24">
        <v>0</v>
      </c>
      <c r="E2895" s="24">
        <v>0</v>
      </c>
      <c r="F2895" s="24">
        <f t="shared" si="47"/>
        <v>0</v>
      </c>
      <c r="G2895" s="24">
        <v>0</v>
      </c>
      <c r="H2895" s="24">
        <v>78</v>
      </c>
    </row>
    <row r="2896" spans="1:8">
      <c r="A2896" t="str">
        <f t="shared" si="48"/>
        <v>CE2894</v>
      </c>
      <c r="B2896" t="s">
        <v>3066</v>
      </c>
      <c r="C2896" s="24">
        <v>0</v>
      </c>
      <c r="D2896" s="24">
        <v>1.95</v>
      </c>
      <c r="E2896" s="24">
        <v>0</v>
      </c>
      <c r="F2896" s="24">
        <f t="shared" si="47"/>
        <v>1.95</v>
      </c>
      <c r="G2896" s="24">
        <v>0</v>
      </c>
      <c r="H2896" s="24">
        <v>63.866487094074827</v>
      </c>
    </row>
    <row r="2897" spans="1:8">
      <c r="A2897" t="str">
        <f t="shared" si="48"/>
        <v>CE2895</v>
      </c>
      <c r="B2897" t="s">
        <v>3067</v>
      </c>
      <c r="C2897" s="24">
        <v>0</v>
      </c>
      <c r="D2897" s="24">
        <v>0.5</v>
      </c>
      <c r="E2897" s="24">
        <v>0</v>
      </c>
      <c r="F2897" s="24">
        <f t="shared" si="47"/>
        <v>0.5</v>
      </c>
      <c r="G2897" s="24">
        <v>0</v>
      </c>
      <c r="H2897" s="24">
        <v>185</v>
      </c>
    </row>
    <row r="2898" spans="1:8">
      <c r="A2898" t="str">
        <f t="shared" si="48"/>
        <v>CE2896</v>
      </c>
      <c r="B2898" t="s">
        <v>3068</v>
      </c>
      <c r="C2898" s="24">
        <v>0</v>
      </c>
      <c r="D2898" s="24">
        <v>5.5</v>
      </c>
      <c r="E2898" s="24">
        <v>0</v>
      </c>
      <c r="F2898" s="24">
        <f t="shared" si="47"/>
        <v>5.5</v>
      </c>
      <c r="G2898" s="24">
        <v>0</v>
      </c>
      <c r="H2898" s="24">
        <v>724</v>
      </c>
    </row>
    <row r="2899" spans="1:8">
      <c r="A2899" t="str">
        <f t="shared" si="48"/>
        <v>CE2897</v>
      </c>
      <c r="B2899" t="s">
        <v>3069</v>
      </c>
      <c r="C2899" s="24">
        <v>0</v>
      </c>
      <c r="D2899" s="24">
        <v>0</v>
      </c>
      <c r="E2899" s="24">
        <v>0</v>
      </c>
      <c r="F2899" s="24">
        <f t="shared" si="47"/>
        <v>0</v>
      </c>
      <c r="G2899" s="24">
        <v>0</v>
      </c>
      <c r="H2899" s="24">
        <v>78</v>
      </c>
    </row>
    <row r="2900" spans="1:8">
      <c r="A2900" t="str">
        <f t="shared" si="48"/>
        <v>CE2898</v>
      </c>
      <c r="B2900" t="s">
        <v>3070</v>
      </c>
      <c r="C2900" s="24">
        <v>0</v>
      </c>
      <c r="D2900" s="24">
        <v>0</v>
      </c>
      <c r="E2900" s="24">
        <v>0</v>
      </c>
      <c r="F2900" s="24">
        <f t="shared" si="47"/>
        <v>0</v>
      </c>
      <c r="G2900" s="24">
        <v>0</v>
      </c>
      <c r="H2900" s="24">
        <v>640</v>
      </c>
    </row>
    <row r="2901" spans="1:8">
      <c r="A2901" t="str">
        <f t="shared" si="48"/>
        <v>CE2899</v>
      </c>
      <c r="B2901" t="s">
        <v>3071</v>
      </c>
      <c r="C2901" s="24">
        <v>0</v>
      </c>
      <c r="D2901" s="24">
        <v>0</v>
      </c>
      <c r="E2901" s="24">
        <v>0</v>
      </c>
      <c r="F2901" s="24">
        <f t="shared" si="47"/>
        <v>0</v>
      </c>
      <c r="G2901" s="24">
        <v>0</v>
      </c>
      <c r="H2901" s="24">
        <v>78</v>
      </c>
    </row>
    <row r="2902" spans="1:8">
      <c r="A2902" t="str">
        <f t="shared" si="48"/>
        <v>CE2900</v>
      </c>
      <c r="B2902" t="s">
        <v>3072</v>
      </c>
      <c r="C2902" s="24">
        <v>0</v>
      </c>
      <c r="D2902" s="24">
        <v>0</v>
      </c>
      <c r="E2902" s="24">
        <v>0</v>
      </c>
      <c r="F2902" s="24">
        <f t="shared" si="47"/>
        <v>0</v>
      </c>
      <c r="G2902" s="24">
        <v>0</v>
      </c>
      <c r="H2902" s="24">
        <v>0</v>
      </c>
    </row>
    <row r="2903" spans="1:8">
      <c r="A2903" t="str">
        <f t="shared" si="48"/>
        <v>CE2901</v>
      </c>
      <c r="B2903" t="s">
        <v>3073</v>
      </c>
      <c r="C2903" s="24">
        <v>0</v>
      </c>
      <c r="D2903" s="24">
        <v>4</v>
      </c>
      <c r="E2903" s="24">
        <v>0</v>
      </c>
      <c r="F2903" s="24">
        <f t="shared" si="47"/>
        <v>4</v>
      </c>
      <c r="G2903" s="24">
        <v>0</v>
      </c>
      <c r="H2903" s="24">
        <v>800</v>
      </c>
    </row>
    <row r="2904" spans="1:8">
      <c r="A2904" t="str">
        <f t="shared" si="48"/>
        <v>CE2902</v>
      </c>
      <c r="B2904" t="s">
        <v>3074</v>
      </c>
      <c r="C2904" s="24">
        <v>0</v>
      </c>
      <c r="D2904" s="24">
        <v>10</v>
      </c>
      <c r="E2904" s="24">
        <v>0</v>
      </c>
      <c r="F2904" s="24">
        <f t="shared" si="47"/>
        <v>10</v>
      </c>
      <c r="G2904" s="24">
        <v>0</v>
      </c>
      <c r="H2904" s="24">
        <v>13000</v>
      </c>
    </row>
    <row r="2905" spans="1:8">
      <c r="A2905" t="str">
        <f t="shared" si="48"/>
        <v>CE2903</v>
      </c>
      <c r="B2905" t="s">
        <v>3075</v>
      </c>
      <c r="C2905" s="24">
        <v>0</v>
      </c>
      <c r="D2905" s="24">
        <v>2</v>
      </c>
      <c r="E2905" s="24">
        <v>0</v>
      </c>
      <c r="F2905" s="24">
        <f t="shared" si="47"/>
        <v>2</v>
      </c>
      <c r="G2905" s="24">
        <v>0</v>
      </c>
      <c r="H2905" s="24">
        <v>220</v>
      </c>
    </row>
    <row r="2906" spans="1:8">
      <c r="A2906" t="str">
        <f t="shared" si="48"/>
        <v>CE2904</v>
      </c>
      <c r="B2906" t="s">
        <v>3076</v>
      </c>
      <c r="C2906" s="24">
        <v>0</v>
      </c>
      <c r="D2906" s="24">
        <v>1</v>
      </c>
      <c r="E2906" s="24">
        <v>0</v>
      </c>
      <c r="F2906" s="24">
        <f t="shared" si="47"/>
        <v>1</v>
      </c>
      <c r="G2906" s="24">
        <v>0</v>
      </c>
      <c r="H2906" s="24">
        <v>140</v>
      </c>
    </row>
    <row r="2907" spans="1:8">
      <c r="A2907" t="str">
        <f t="shared" si="48"/>
        <v>CE2905</v>
      </c>
      <c r="B2907" t="s">
        <v>3077</v>
      </c>
      <c r="C2907" s="24">
        <v>0</v>
      </c>
      <c r="D2907" s="24">
        <v>1</v>
      </c>
      <c r="E2907" s="24">
        <v>0</v>
      </c>
      <c r="F2907" s="24">
        <f t="shared" si="47"/>
        <v>1</v>
      </c>
      <c r="G2907" s="24">
        <v>0</v>
      </c>
      <c r="H2907" s="24">
        <v>150</v>
      </c>
    </row>
    <row r="2908" spans="1:8">
      <c r="A2908" t="str">
        <f t="shared" si="48"/>
        <v>CE2906</v>
      </c>
      <c r="B2908" t="s">
        <v>3078</v>
      </c>
      <c r="C2908" s="24">
        <v>0</v>
      </c>
      <c r="D2908" s="24">
        <v>2.2000000000000002</v>
      </c>
      <c r="E2908" s="24">
        <v>0</v>
      </c>
      <c r="F2908" s="24">
        <f t="shared" si="47"/>
        <v>2.2000000000000002</v>
      </c>
      <c r="G2908" s="24">
        <v>0</v>
      </c>
      <c r="H2908" s="24">
        <v>113.63486482961363</v>
      </c>
    </row>
    <row r="2909" spans="1:8">
      <c r="A2909" t="str">
        <f t="shared" si="48"/>
        <v>CE2907</v>
      </c>
      <c r="B2909" t="s">
        <v>3079</v>
      </c>
      <c r="C2909" s="24">
        <v>0</v>
      </c>
      <c r="D2909" s="24">
        <v>16.100000000000001</v>
      </c>
      <c r="E2909" s="24">
        <v>0</v>
      </c>
      <c r="F2909" s="24">
        <f t="shared" si="47"/>
        <v>16.100000000000001</v>
      </c>
      <c r="G2909" s="24">
        <v>0</v>
      </c>
      <c r="H2909" s="24">
        <v>1773.28</v>
      </c>
    </row>
    <row r="2910" spans="1:8">
      <c r="A2910" t="str">
        <f t="shared" si="48"/>
        <v>CE2908</v>
      </c>
      <c r="B2910" t="s">
        <v>3080</v>
      </c>
      <c r="C2910" s="24">
        <v>0</v>
      </c>
      <c r="D2910" s="24">
        <v>6</v>
      </c>
      <c r="E2910" s="24">
        <v>0</v>
      </c>
      <c r="F2910" s="24">
        <f t="shared" si="47"/>
        <v>6</v>
      </c>
      <c r="G2910" s="24">
        <v>0</v>
      </c>
      <c r="H2910" s="24">
        <v>1900</v>
      </c>
    </row>
    <row r="2911" spans="1:8">
      <c r="A2911" t="str">
        <f t="shared" si="48"/>
        <v>CE2909</v>
      </c>
      <c r="B2911" t="s">
        <v>3081</v>
      </c>
      <c r="C2911" s="24">
        <v>0</v>
      </c>
      <c r="D2911" s="24">
        <v>0</v>
      </c>
      <c r="E2911" s="24">
        <v>0</v>
      </c>
      <c r="F2911" s="24">
        <f t="shared" si="47"/>
        <v>0</v>
      </c>
      <c r="G2911" s="24">
        <v>0</v>
      </c>
      <c r="H2911" s="24">
        <v>643.79999999999995</v>
      </c>
    </row>
    <row r="2912" spans="1:8">
      <c r="A2912" t="str">
        <f t="shared" si="48"/>
        <v>CE2910</v>
      </c>
      <c r="B2912" t="s">
        <v>3082</v>
      </c>
      <c r="C2912" s="24">
        <v>0</v>
      </c>
      <c r="D2912" s="24">
        <v>8.5</v>
      </c>
      <c r="E2912" s="24">
        <v>0</v>
      </c>
      <c r="F2912" s="24">
        <f t="shared" si="47"/>
        <v>8.5</v>
      </c>
      <c r="G2912" s="24">
        <v>0</v>
      </c>
      <c r="H2912" s="24">
        <v>3737</v>
      </c>
    </row>
    <row r="2913" spans="1:8">
      <c r="A2913" t="str">
        <f t="shared" si="48"/>
        <v>CE2911</v>
      </c>
      <c r="B2913" t="s">
        <v>3083</v>
      </c>
      <c r="C2913" s="24">
        <v>0</v>
      </c>
      <c r="D2913" s="24">
        <v>0</v>
      </c>
      <c r="E2913" s="24">
        <v>0</v>
      </c>
      <c r="F2913" s="24">
        <f t="shared" si="47"/>
        <v>0</v>
      </c>
      <c r="G2913" s="24">
        <v>0</v>
      </c>
      <c r="H2913" s="24">
        <v>615</v>
      </c>
    </row>
    <row r="2914" spans="1:8">
      <c r="A2914" t="str">
        <f t="shared" si="48"/>
        <v>CE2912</v>
      </c>
      <c r="B2914" t="s">
        <v>3084</v>
      </c>
      <c r="C2914" s="24">
        <v>0</v>
      </c>
      <c r="D2914" s="24">
        <v>2.25</v>
      </c>
      <c r="E2914" s="24">
        <v>0</v>
      </c>
      <c r="F2914" s="24">
        <f t="shared" si="47"/>
        <v>2.25</v>
      </c>
      <c r="G2914" s="24">
        <v>0</v>
      </c>
      <c r="H2914" s="24">
        <v>940.59</v>
      </c>
    </row>
    <row r="2915" spans="1:8">
      <c r="A2915" t="str">
        <f t="shared" si="48"/>
        <v>CE2913</v>
      </c>
      <c r="B2915" t="s">
        <v>3085</v>
      </c>
      <c r="C2915" s="24">
        <v>0</v>
      </c>
      <c r="D2915" s="24">
        <v>15</v>
      </c>
      <c r="E2915" s="24">
        <v>0</v>
      </c>
      <c r="F2915" s="24">
        <f t="shared" si="47"/>
        <v>15</v>
      </c>
      <c r="G2915" s="24">
        <v>0</v>
      </c>
      <c r="H2915" s="24">
        <v>16547</v>
      </c>
    </row>
    <row r="2916" spans="1:8">
      <c r="A2916" t="str">
        <f t="shared" si="48"/>
        <v>CE2914</v>
      </c>
      <c r="B2916" t="s">
        <v>3086</v>
      </c>
      <c r="C2916" s="24">
        <v>0</v>
      </c>
      <c r="D2916" s="24">
        <v>1.5</v>
      </c>
      <c r="E2916" s="24">
        <v>0</v>
      </c>
      <c r="F2916" s="24">
        <f t="shared" si="47"/>
        <v>1.5</v>
      </c>
      <c r="G2916" s="24">
        <v>0</v>
      </c>
      <c r="H2916" s="24">
        <v>1326</v>
      </c>
    </row>
    <row r="2917" spans="1:8">
      <c r="A2917" t="str">
        <f t="shared" si="48"/>
        <v>CE2915</v>
      </c>
      <c r="B2917" t="s">
        <v>3087</v>
      </c>
      <c r="C2917" s="24">
        <v>0</v>
      </c>
      <c r="D2917" s="24">
        <v>0</v>
      </c>
      <c r="E2917" s="24">
        <v>0</v>
      </c>
      <c r="F2917" s="24">
        <f t="shared" si="47"/>
        <v>0</v>
      </c>
      <c r="G2917" s="24">
        <v>0</v>
      </c>
      <c r="H2917" s="24">
        <v>652</v>
      </c>
    </row>
    <row r="2918" spans="1:8">
      <c r="A2918" t="str">
        <f t="shared" si="48"/>
        <v>CE2916</v>
      </c>
      <c r="B2918" t="s">
        <v>3088</v>
      </c>
      <c r="C2918" s="24">
        <v>0</v>
      </c>
      <c r="D2918" s="24">
        <v>0</v>
      </c>
      <c r="E2918" s="24">
        <v>0</v>
      </c>
      <c r="F2918" s="24">
        <f t="shared" si="47"/>
        <v>0</v>
      </c>
      <c r="G2918" s="24">
        <v>0</v>
      </c>
      <c r="H2918" s="24">
        <v>150</v>
      </c>
    </row>
    <row r="2919" spans="1:8">
      <c r="A2919" t="str">
        <f t="shared" si="48"/>
        <v>CE2917</v>
      </c>
      <c r="B2919" t="s">
        <v>3089</v>
      </c>
      <c r="C2919" s="24">
        <v>0</v>
      </c>
      <c r="D2919" s="24">
        <v>4.5</v>
      </c>
      <c r="E2919" s="24">
        <v>0</v>
      </c>
      <c r="F2919" s="24">
        <f t="shared" si="47"/>
        <v>4.5</v>
      </c>
      <c r="G2919" s="24">
        <v>0</v>
      </c>
      <c r="H2919" s="24">
        <v>6000</v>
      </c>
    </row>
    <row r="2920" spans="1:8">
      <c r="A2920" t="str">
        <f t="shared" si="48"/>
        <v>CE2918</v>
      </c>
      <c r="B2920" t="s">
        <v>3090</v>
      </c>
      <c r="C2920" s="24">
        <v>0</v>
      </c>
      <c r="D2920" s="24">
        <v>0</v>
      </c>
      <c r="E2920" s="24">
        <v>0</v>
      </c>
      <c r="F2920" s="24">
        <f t="shared" si="47"/>
        <v>0</v>
      </c>
      <c r="G2920" s="24">
        <v>0</v>
      </c>
      <c r="H2920" s="24">
        <v>1600</v>
      </c>
    </row>
    <row r="2921" spans="1:8">
      <c r="A2921" t="str">
        <f t="shared" si="48"/>
        <v>CE2919</v>
      </c>
      <c r="B2921" t="s">
        <v>3091</v>
      </c>
      <c r="C2921" s="24">
        <v>0</v>
      </c>
      <c r="D2921" s="24">
        <v>1.5</v>
      </c>
      <c r="E2921" s="24">
        <v>0</v>
      </c>
      <c r="F2921" s="24">
        <f t="shared" si="47"/>
        <v>1.5</v>
      </c>
      <c r="G2921" s="24">
        <v>0</v>
      </c>
      <c r="H2921" s="24">
        <v>350</v>
      </c>
    </row>
    <row r="2922" spans="1:8">
      <c r="A2922" t="str">
        <f t="shared" si="48"/>
        <v>CE2920</v>
      </c>
      <c r="B2922" t="s">
        <v>3092</v>
      </c>
      <c r="C2922" s="24">
        <v>0</v>
      </c>
      <c r="D2922" s="24">
        <v>1.5</v>
      </c>
      <c r="E2922" s="24">
        <v>0</v>
      </c>
      <c r="F2922" s="24">
        <f t="shared" si="47"/>
        <v>1.5</v>
      </c>
      <c r="G2922" s="24">
        <v>0</v>
      </c>
      <c r="H2922" s="24">
        <v>150</v>
      </c>
    </row>
    <row r="2923" spans="1:8">
      <c r="A2923" t="str">
        <f t="shared" si="48"/>
        <v>CE2921</v>
      </c>
      <c r="B2923" t="s">
        <v>3093</v>
      </c>
      <c r="C2923" s="24">
        <v>0</v>
      </c>
      <c r="D2923" s="24">
        <v>0</v>
      </c>
      <c r="E2923" s="24">
        <v>0</v>
      </c>
      <c r="F2923" s="24">
        <f t="shared" si="47"/>
        <v>0</v>
      </c>
      <c r="G2923" s="24">
        <v>0</v>
      </c>
      <c r="H2923" s="24">
        <v>1200</v>
      </c>
    </row>
    <row r="2924" spans="1:8">
      <c r="A2924" t="str">
        <f t="shared" si="48"/>
        <v>CE2922</v>
      </c>
      <c r="B2924" t="s">
        <v>3094</v>
      </c>
      <c r="C2924" s="24">
        <v>0</v>
      </c>
      <c r="D2924" s="24">
        <v>0</v>
      </c>
      <c r="E2924" s="24">
        <v>0</v>
      </c>
      <c r="F2924" s="24">
        <f t="shared" si="47"/>
        <v>0</v>
      </c>
      <c r="G2924" s="24">
        <v>0</v>
      </c>
      <c r="H2924" s="24">
        <v>78</v>
      </c>
    </row>
    <row r="2925" spans="1:8">
      <c r="A2925" t="str">
        <f t="shared" si="48"/>
        <v>CE2923</v>
      </c>
      <c r="B2925" t="s">
        <v>3095</v>
      </c>
      <c r="C2925" s="24">
        <v>0</v>
      </c>
      <c r="D2925" s="24">
        <v>5.5</v>
      </c>
      <c r="E2925" s="24">
        <v>0</v>
      </c>
      <c r="F2925" s="24">
        <f t="shared" si="47"/>
        <v>5.5</v>
      </c>
      <c r="G2925" s="24">
        <v>0</v>
      </c>
      <c r="H2925" s="24">
        <v>1085</v>
      </c>
    </row>
    <row r="2926" spans="1:8">
      <c r="A2926" t="str">
        <f t="shared" si="48"/>
        <v>CE2924</v>
      </c>
      <c r="B2926" t="s">
        <v>3096</v>
      </c>
      <c r="C2926" s="24">
        <v>0</v>
      </c>
      <c r="D2926" s="24">
        <v>3.25</v>
      </c>
      <c r="E2926" s="24">
        <v>0</v>
      </c>
      <c r="F2926" s="24">
        <f t="shared" ref="F2926:F2972" si="49">D2926</f>
        <v>3.25</v>
      </c>
      <c r="G2926" s="24">
        <v>0</v>
      </c>
      <c r="H2926" s="24">
        <v>152.5</v>
      </c>
    </row>
    <row r="2927" spans="1:8">
      <c r="A2927" t="str">
        <f t="shared" si="48"/>
        <v>CE2925</v>
      </c>
      <c r="B2927" t="s">
        <v>3097</v>
      </c>
      <c r="C2927" s="24">
        <v>0</v>
      </c>
      <c r="D2927" s="24">
        <v>10</v>
      </c>
      <c r="E2927" s="24">
        <v>0</v>
      </c>
      <c r="F2927" s="24">
        <f t="shared" si="49"/>
        <v>10</v>
      </c>
      <c r="G2927" s="24">
        <v>0</v>
      </c>
      <c r="H2927" s="24">
        <v>5938</v>
      </c>
    </row>
    <row r="2928" spans="1:8">
      <c r="A2928" t="str">
        <f t="shared" si="48"/>
        <v>CE2926</v>
      </c>
      <c r="B2928" t="s">
        <v>3098</v>
      </c>
      <c r="C2928" s="24">
        <v>0</v>
      </c>
      <c r="D2928" s="24">
        <v>8.5</v>
      </c>
      <c r="E2928" s="24">
        <v>0</v>
      </c>
      <c r="F2928" s="24">
        <f t="shared" si="49"/>
        <v>8.5</v>
      </c>
      <c r="G2928" s="24">
        <v>0</v>
      </c>
      <c r="H2928" s="24">
        <v>11500</v>
      </c>
    </row>
    <row r="2929" spans="1:8">
      <c r="A2929" t="str">
        <f t="shared" si="48"/>
        <v>CE2927</v>
      </c>
      <c r="B2929" t="s">
        <v>3099</v>
      </c>
      <c r="C2929" s="24">
        <v>0</v>
      </c>
      <c r="D2929" s="24">
        <v>5.75</v>
      </c>
      <c r="E2929" s="24">
        <v>0</v>
      </c>
      <c r="F2929" s="24">
        <f t="shared" si="49"/>
        <v>5.75</v>
      </c>
      <c r="G2929" s="24">
        <v>0</v>
      </c>
      <c r="H2929" s="24">
        <v>10500</v>
      </c>
    </row>
    <row r="2930" spans="1:8">
      <c r="A2930" t="str">
        <f t="shared" si="48"/>
        <v>CE2928</v>
      </c>
      <c r="B2930" t="s">
        <v>3100</v>
      </c>
      <c r="C2930" s="24">
        <v>0</v>
      </c>
      <c r="D2930" s="24">
        <v>5.75</v>
      </c>
      <c r="E2930" s="24">
        <v>0</v>
      </c>
      <c r="F2930" s="24">
        <f t="shared" si="49"/>
        <v>5.75</v>
      </c>
      <c r="G2930" s="24">
        <v>0</v>
      </c>
      <c r="H2930" s="24">
        <v>4375</v>
      </c>
    </row>
    <row r="2931" spans="1:8">
      <c r="A2931" t="str">
        <f t="shared" si="48"/>
        <v>CE2929</v>
      </c>
      <c r="B2931" t="s">
        <v>3101</v>
      </c>
      <c r="C2931" s="24">
        <v>0</v>
      </c>
      <c r="D2931" s="24">
        <v>0</v>
      </c>
      <c r="E2931" s="24">
        <v>0</v>
      </c>
      <c r="F2931" s="24">
        <f t="shared" si="49"/>
        <v>0</v>
      </c>
      <c r="G2931" s="24">
        <v>0</v>
      </c>
      <c r="H2931" s="24">
        <v>867</v>
      </c>
    </row>
    <row r="2932" spans="1:8">
      <c r="A2932" t="str">
        <f t="shared" si="48"/>
        <v>CE2930</v>
      </c>
      <c r="B2932" t="s">
        <v>3102</v>
      </c>
      <c r="C2932" s="24">
        <v>0</v>
      </c>
      <c r="D2932" s="24">
        <v>0</v>
      </c>
      <c r="E2932" s="24">
        <v>0</v>
      </c>
      <c r="F2932" s="24">
        <f t="shared" si="49"/>
        <v>0</v>
      </c>
      <c r="G2932" s="24">
        <v>0</v>
      </c>
      <c r="H2932" s="24">
        <v>422</v>
      </c>
    </row>
    <row r="2933" spans="1:8">
      <c r="A2933" t="str">
        <f t="shared" si="48"/>
        <v>CE2931</v>
      </c>
      <c r="B2933" t="s">
        <v>3103</v>
      </c>
      <c r="C2933" s="24">
        <v>0</v>
      </c>
      <c r="D2933" s="24">
        <v>0</v>
      </c>
      <c r="E2933" s="24">
        <v>0</v>
      </c>
      <c r="F2933" s="24">
        <f t="shared" si="49"/>
        <v>0</v>
      </c>
      <c r="G2933" s="24">
        <v>0</v>
      </c>
      <c r="H2933" s="24">
        <v>422</v>
      </c>
    </row>
    <row r="2934" spans="1:8">
      <c r="A2934" t="str">
        <f t="shared" si="48"/>
        <v>CE2932</v>
      </c>
      <c r="B2934" t="s">
        <v>3104</v>
      </c>
      <c r="C2934" s="24">
        <v>0</v>
      </c>
      <c r="D2934" s="24">
        <v>0</v>
      </c>
      <c r="E2934" s="24">
        <v>0</v>
      </c>
      <c r="F2934" s="24">
        <f t="shared" si="49"/>
        <v>0</v>
      </c>
      <c r="G2934" s="24">
        <v>0</v>
      </c>
      <c r="H2934" s="24">
        <v>265</v>
      </c>
    </row>
    <row r="2935" spans="1:8">
      <c r="A2935" t="str">
        <f t="shared" si="48"/>
        <v>CE2933</v>
      </c>
      <c r="B2935" t="s">
        <v>3105</v>
      </c>
      <c r="C2935" s="24">
        <v>0</v>
      </c>
      <c r="D2935" s="24">
        <v>0</v>
      </c>
      <c r="E2935" s="24">
        <v>0</v>
      </c>
      <c r="F2935" s="24">
        <f t="shared" si="49"/>
        <v>0</v>
      </c>
      <c r="G2935" s="24">
        <v>0</v>
      </c>
      <c r="H2935" s="24">
        <v>1056</v>
      </c>
    </row>
    <row r="2936" spans="1:8">
      <c r="A2936" t="str">
        <f t="shared" si="48"/>
        <v>CE2934</v>
      </c>
      <c r="B2936" t="s">
        <v>3106</v>
      </c>
      <c r="C2936" s="24">
        <v>0</v>
      </c>
      <c r="D2936" s="24">
        <v>0</v>
      </c>
      <c r="E2936" s="24">
        <v>0</v>
      </c>
      <c r="F2936" s="24">
        <f t="shared" si="49"/>
        <v>0</v>
      </c>
      <c r="G2936" s="24">
        <v>0</v>
      </c>
      <c r="H2936" s="24">
        <v>1015</v>
      </c>
    </row>
    <row r="2937" spans="1:8">
      <c r="A2937" t="str">
        <f t="shared" si="48"/>
        <v>CE2935</v>
      </c>
      <c r="B2937" t="s">
        <v>3107</v>
      </c>
      <c r="C2937" s="24">
        <v>0</v>
      </c>
      <c r="D2937" s="24">
        <v>0</v>
      </c>
      <c r="E2937" s="24">
        <v>0</v>
      </c>
      <c r="F2937" s="24">
        <f t="shared" si="49"/>
        <v>0</v>
      </c>
      <c r="G2937" s="24">
        <v>0</v>
      </c>
      <c r="H2937" s="24">
        <v>347</v>
      </c>
    </row>
    <row r="2938" spans="1:8">
      <c r="A2938" t="str">
        <f t="shared" si="48"/>
        <v>CE2936</v>
      </c>
      <c r="B2938" t="s">
        <v>3108</v>
      </c>
      <c r="C2938" s="24">
        <v>0</v>
      </c>
      <c r="D2938" s="24">
        <v>0</v>
      </c>
      <c r="E2938" s="24">
        <v>0</v>
      </c>
      <c r="F2938" s="24">
        <f t="shared" si="49"/>
        <v>0</v>
      </c>
      <c r="G2938" s="24">
        <v>0</v>
      </c>
      <c r="H2938" s="24">
        <v>320</v>
      </c>
    </row>
    <row r="2939" spans="1:8">
      <c r="A2939" t="str">
        <f t="shared" si="48"/>
        <v>CE2937</v>
      </c>
      <c r="B2939" t="s">
        <v>3109</v>
      </c>
      <c r="C2939" s="24">
        <v>0</v>
      </c>
      <c r="D2939" s="24">
        <v>16.100000000000001</v>
      </c>
      <c r="E2939" s="24">
        <v>0</v>
      </c>
      <c r="F2939" s="24">
        <f t="shared" si="49"/>
        <v>16.100000000000001</v>
      </c>
      <c r="G2939" s="24">
        <v>0</v>
      </c>
      <c r="H2939" s="24">
        <v>9929</v>
      </c>
    </row>
    <row r="2940" spans="1:8">
      <c r="A2940" t="str">
        <f t="shared" si="48"/>
        <v>CE2938</v>
      </c>
      <c r="B2940" t="s">
        <v>3110</v>
      </c>
      <c r="C2940" s="24">
        <v>0</v>
      </c>
      <c r="D2940" s="24">
        <v>31.4</v>
      </c>
      <c r="E2940" s="24">
        <v>0</v>
      </c>
      <c r="F2940" s="24">
        <f t="shared" si="49"/>
        <v>31.4</v>
      </c>
      <c r="G2940" s="24">
        <v>0</v>
      </c>
      <c r="H2940" s="24">
        <v>0</v>
      </c>
    </row>
    <row r="2941" spans="1:8">
      <c r="A2941" t="str">
        <f t="shared" si="48"/>
        <v>CE2939</v>
      </c>
      <c r="B2941" t="s">
        <v>3111</v>
      </c>
      <c r="C2941" s="24">
        <v>0</v>
      </c>
      <c r="D2941" s="24">
        <v>2.25</v>
      </c>
      <c r="E2941" s="24">
        <v>0</v>
      </c>
      <c r="F2941" s="24">
        <f t="shared" si="49"/>
        <v>2.25</v>
      </c>
      <c r="G2941" s="24">
        <v>0</v>
      </c>
      <c r="H2941" s="24">
        <v>132.61176470588236</v>
      </c>
    </row>
    <row r="2942" spans="1:8">
      <c r="A2942" t="str">
        <f t="shared" si="48"/>
        <v>CE2940</v>
      </c>
      <c r="B2942" t="s">
        <v>3112</v>
      </c>
      <c r="C2942" s="24">
        <v>0</v>
      </c>
      <c r="D2942" s="24">
        <v>2</v>
      </c>
      <c r="E2942" s="24">
        <v>0</v>
      </c>
      <c r="F2942" s="24">
        <f t="shared" si="49"/>
        <v>2</v>
      </c>
      <c r="G2942" s="24">
        <v>0</v>
      </c>
      <c r="H2942" s="24">
        <v>1419</v>
      </c>
    </row>
    <row r="2943" spans="1:8">
      <c r="A2943" t="str">
        <f t="shared" si="48"/>
        <v>CE2941</v>
      </c>
      <c r="B2943" t="s">
        <v>3113</v>
      </c>
      <c r="C2943" s="24">
        <v>0</v>
      </c>
      <c r="D2943" s="24">
        <v>20</v>
      </c>
      <c r="E2943" s="24">
        <v>0</v>
      </c>
      <c r="F2943" s="24">
        <f t="shared" si="49"/>
        <v>20</v>
      </c>
      <c r="G2943" s="24">
        <v>0</v>
      </c>
      <c r="H2943" s="24">
        <v>1401</v>
      </c>
    </row>
    <row r="2944" spans="1:8">
      <c r="A2944" t="str">
        <f t="shared" si="48"/>
        <v>CE2942</v>
      </c>
      <c r="B2944" t="s">
        <v>3114</v>
      </c>
      <c r="C2944" s="24">
        <v>0</v>
      </c>
      <c r="D2944" s="24">
        <v>20</v>
      </c>
      <c r="E2944" s="24">
        <v>0</v>
      </c>
      <c r="F2944" s="24">
        <f t="shared" si="49"/>
        <v>20</v>
      </c>
      <c r="G2944" s="24">
        <v>0</v>
      </c>
      <c r="H2944" s="24">
        <v>1129</v>
      </c>
    </row>
    <row r="2945" spans="1:8">
      <c r="A2945" t="str">
        <f t="shared" si="48"/>
        <v>CE2943</v>
      </c>
      <c r="B2945" t="s">
        <v>3115</v>
      </c>
      <c r="C2945" s="24">
        <v>0</v>
      </c>
      <c r="D2945" s="24">
        <v>2.25</v>
      </c>
      <c r="E2945" s="24">
        <v>0</v>
      </c>
      <c r="F2945" s="24">
        <f t="shared" si="49"/>
        <v>2.25</v>
      </c>
      <c r="G2945" s="24">
        <v>0</v>
      </c>
      <c r="H2945" s="24">
        <v>667</v>
      </c>
    </row>
    <row r="2946" spans="1:8">
      <c r="A2946" t="str">
        <f t="shared" ref="A2946:A3009" si="50">"CE"&amp;TEXT(ROW(B2946)-2,"0000")</f>
        <v>CE2944</v>
      </c>
      <c r="B2946" t="s">
        <v>3116</v>
      </c>
      <c r="C2946" s="24">
        <v>0</v>
      </c>
      <c r="D2946" s="24">
        <v>20</v>
      </c>
      <c r="E2946" s="24">
        <v>0</v>
      </c>
      <c r="F2946" s="24">
        <f t="shared" si="49"/>
        <v>20</v>
      </c>
      <c r="G2946" s="24">
        <v>0</v>
      </c>
      <c r="H2946" s="24">
        <v>1289</v>
      </c>
    </row>
    <row r="2947" spans="1:8">
      <c r="A2947" t="str">
        <f t="shared" si="50"/>
        <v>CE2945</v>
      </c>
      <c r="B2947" t="s">
        <v>3117</v>
      </c>
      <c r="C2947" s="24">
        <v>0</v>
      </c>
      <c r="D2947" s="24">
        <v>3</v>
      </c>
      <c r="E2947" s="24">
        <v>0</v>
      </c>
      <c r="F2947" s="24">
        <f t="shared" si="49"/>
        <v>3</v>
      </c>
      <c r="G2947" s="24">
        <v>0</v>
      </c>
      <c r="H2947" s="24">
        <v>450</v>
      </c>
    </row>
    <row r="2948" spans="1:8">
      <c r="A2948" t="str">
        <f t="shared" si="50"/>
        <v>CE2946</v>
      </c>
      <c r="B2948" t="s">
        <v>3118</v>
      </c>
      <c r="C2948" s="24">
        <v>0</v>
      </c>
      <c r="D2948" s="24">
        <v>2</v>
      </c>
      <c r="E2948" s="24">
        <v>0</v>
      </c>
      <c r="F2948" s="24">
        <f t="shared" si="49"/>
        <v>2</v>
      </c>
      <c r="G2948" s="24">
        <v>0</v>
      </c>
      <c r="H2948" s="24">
        <v>1568</v>
      </c>
    </row>
    <row r="2949" spans="1:8">
      <c r="A2949" t="str">
        <f t="shared" si="50"/>
        <v>CE2947</v>
      </c>
      <c r="B2949" t="s">
        <v>3119</v>
      </c>
      <c r="C2949" s="24">
        <v>0</v>
      </c>
      <c r="D2949" s="24">
        <v>20</v>
      </c>
      <c r="E2949" s="24">
        <v>0</v>
      </c>
      <c r="F2949" s="24">
        <f t="shared" si="49"/>
        <v>20</v>
      </c>
      <c r="G2949" s="24">
        <v>0</v>
      </c>
      <c r="H2949" s="24">
        <v>1554</v>
      </c>
    </row>
    <row r="2950" spans="1:8">
      <c r="A2950" t="str">
        <f t="shared" si="50"/>
        <v>CE2948</v>
      </c>
      <c r="B2950" t="s">
        <v>3120</v>
      </c>
      <c r="C2950" s="24">
        <v>0</v>
      </c>
      <c r="D2950" s="24">
        <v>20</v>
      </c>
      <c r="E2950" s="24">
        <v>0</v>
      </c>
      <c r="F2950" s="24">
        <f t="shared" si="49"/>
        <v>20</v>
      </c>
      <c r="G2950" s="24">
        <v>0</v>
      </c>
      <c r="H2950" s="24">
        <v>2031</v>
      </c>
    </row>
    <row r="2951" spans="1:8">
      <c r="A2951" t="str">
        <f t="shared" si="50"/>
        <v>CE2949</v>
      </c>
      <c r="B2951" t="s">
        <v>3121</v>
      </c>
      <c r="C2951" s="24">
        <v>0</v>
      </c>
      <c r="D2951" s="24">
        <v>2.25</v>
      </c>
      <c r="E2951" s="24">
        <v>0</v>
      </c>
      <c r="F2951" s="24">
        <f t="shared" si="49"/>
        <v>2.25</v>
      </c>
      <c r="G2951" s="24">
        <v>0</v>
      </c>
      <c r="H2951" s="24">
        <v>1053</v>
      </c>
    </row>
    <row r="2952" spans="1:8">
      <c r="A2952" t="str">
        <f t="shared" si="50"/>
        <v>CE2950</v>
      </c>
      <c r="B2952" t="s">
        <v>3122</v>
      </c>
      <c r="C2952" s="24">
        <v>0</v>
      </c>
      <c r="D2952" s="24">
        <v>2</v>
      </c>
      <c r="E2952" s="24">
        <v>0</v>
      </c>
      <c r="F2952" s="24">
        <f t="shared" si="49"/>
        <v>2</v>
      </c>
      <c r="G2952" s="24">
        <v>0</v>
      </c>
      <c r="H2952" s="24">
        <v>708</v>
      </c>
    </row>
    <row r="2953" spans="1:8">
      <c r="A2953" t="str">
        <f t="shared" si="50"/>
        <v>CE2951</v>
      </c>
      <c r="B2953" t="s">
        <v>3123</v>
      </c>
      <c r="C2953" s="24">
        <v>0</v>
      </c>
      <c r="D2953" s="24">
        <v>15</v>
      </c>
      <c r="E2953" s="24">
        <v>0</v>
      </c>
      <c r="F2953" s="24">
        <f t="shared" si="49"/>
        <v>15</v>
      </c>
      <c r="G2953" s="24">
        <v>0</v>
      </c>
      <c r="H2953" s="24">
        <v>15953</v>
      </c>
    </row>
    <row r="2954" spans="1:8">
      <c r="A2954" t="str">
        <f t="shared" si="50"/>
        <v>CE2952</v>
      </c>
      <c r="B2954" t="s">
        <v>3124</v>
      </c>
      <c r="C2954" s="24">
        <v>0</v>
      </c>
      <c r="D2954" s="24">
        <v>2</v>
      </c>
      <c r="E2954" s="24">
        <v>0</v>
      </c>
      <c r="F2954" s="24">
        <f t="shared" si="49"/>
        <v>2</v>
      </c>
      <c r="G2954" s="24">
        <v>0</v>
      </c>
      <c r="H2954" s="24">
        <v>721</v>
      </c>
    </row>
    <row r="2955" spans="1:8">
      <c r="A2955" t="str">
        <f t="shared" si="50"/>
        <v>CE2953</v>
      </c>
      <c r="B2955" t="s">
        <v>3125</v>
      </c>
      <c r="C2955" s="24">
        <v>0</v>
      </c>
      <c r="D2955" s="24">
        <v>7.5</v>
      </c>
      <c r="E2955" s="24">
        <v>0</v>
      </c>
      <c r="F2955" s="24">
        <f t="shared" si="49"/>
        <v>7.5</v>
      </c>
      <c r="G2955" s="24">
        <v>0</v>
      </c>
      <c r="H2955" s="24">
        <v>5460</v>
      </c>
    </row>
    <row r="2956" spans="1:8">
      <c r="A2956" t="str">
        <f t="shared" si="50"/>
        <v>CE2954</v>
      </c>
      <c r="B2956" t="s">
        <v>3126</v>
      </c>
      <c r="C2956" s="24">
        <v>0</v>
      </c>
      <c r="D2956" s="24">
        <v>8</v>
      </c>
      <c r="E2956" s="24">
        <v>0</v>
      </c>
      <c r="F2956" s="24">
        <f t="shared" si="49"/>
        <v>8</v>
      </c>
      <c r="G2956" s="24">
        <v>0</v>
      </c>
      <c r="H2956" s="24">
        <v>1809</v>
      </c>
    </row>
    <row r="2957" spans="1:8">
      <c r="A2957" t="str">
        <f t="shared" si="50"/>
        <v>CE2955</v>
      </c>
      <c r="B2957" t="s">
        <v>3127</v>
      </c>
      <c r="C2957" s="24">
        <v>0</v>
      </c>
      <c r="D2957" s="24">
        <v>5.5</v>
      </c>
      <c r="E2957" s="24">
        <v>0</v>
      </c>
      <c r="F2957" s="24">
        <f t="shared" si="49"/>
        <v>5.5</v>
      </c>
      <c r="G2957" s="24">
        <v>0</v>
      </c>
      <c r="H2957" s="24">
        <v>1437</v>
      </c>
    </row>
    <row r="2958" spans="1:8">
      <c r="A2958" t="str">
        <f t="shared" si="50"/>
        <v>CE2956</v>
      </c>
      <c r="B2958" t="s">
        <v>3128</v>
      </c>
      <c r="C2958" s="24">
        <v>0</v>
      </c>
      <c r="D2958" s="24">
        <v>2</v>
      </c>
      <c r="E2958" s="24">
        <v>0</v>
      </c>
      <c r="F2958" s="24">
        <f t="shared" si="49"/>
        <v>2</v>
      </c>
      <c r="G2958" s="24">
        <v>0</v>
      </c>
      <c r="H2958" s="24">
        <v>744</v>
      </c>
    </row>
    <row r="2959" spans="1:8">
      <c r="A2959" t="str">
        <f t="shared" si="50"/>
        <v>CE2957</v>
      </c>
      <c r="B2959" t="s">
        <v>3129</v>
      </c>
      <c r="C2959" s="24">
        <v>0</v>
      </c>
      <c r="D2959" s="24">
        <v>2.25</v>
      </c>
      <c r="E2959" s="24">
        <v>0</v>
      </c>
      <c r="F2959" s="24">
        <f t="shared" si="49"/>
        <v>2.25</v>
      </c>
      <c r="G2959" s="24">
        <v>0</v>
      </c>
      <c r="H2959" s="24">
        <v>721</v>
      </c>
    </row>
    <row r="2960" spans="1:8">
      <c r="A2960" t="str">
        <f t="shared" si="50"/>
        <v>CE2958</v>
      </c>
      <c r="B2960" t="s">
        <v>3130</v>
      </c>
      <c r="C2960" s="24">
        <v>0</v>
      </c>
      <c r="D2960" s="24">
        <v>7.5</v>
      </c>
      <c r="E2960" s="24">
        <v>0</v>
      </c>
      <c r="F2960" s="24">
        <f t="shared" si="49"/>
        <v>7.5</v>
      </c>
      <c r="G2960" s="24">
        <v>0</v>
      </c>
      <c r="H2960" s="24">
        <v>6371</v>
      </c>
    </row>
    <row r="2961" spans="1:8">
      <c r="A2961" t="str">
        <f t="shared" si="50"/>
        <v>CE2959</v>
      </c>
      <c r="B2961" t="s">
        <v>3131</v>
      </c>
      <c r="C2961" s="24">
        <v>0</v>
      </c>
      <c r="D2961" s="24">
        <v>16.100000000000001</v>
      </c>
      <c r="E2961" s="24">
        <v>0</v>
      </c>
      <c r="F2961" s="24">
        <f t="shared" si="49"/>
        <v>16.100000000000001</v>
      </c>
      <c r="G2961" s="24">
        <v>0</v>
      </c>
      <c r="H2961" s="24">
        <v>9675</v>
      </c>
    </row>
    <row r="2962" spans="1:8">
      <c r="A2962" t="str">
        <f t="shared" si="50"/>
        <v>CE2960</v>
      </c>
      <c r="B2962" t="s">
        <v>3132</v>
      </c>
      <c r="C2962" s="24">
        <v>0</v>
      </c>
      <c r="D2962" s="24">
        <v>2.25</v>
      </c>
      <c r="E2962" s="24">
        <v>0</v>
      </c>
      <c r="F2962" s="24">
        <f t="shared" si="49"/>
        <v>2.25</v>
      </c>
      <c r="G2962" s="24">
        <v>0</v>
      </c>
      <c r="H2962" s="24">
        <v>452</v>
      </c>
    </row>
    <row r="2963" spans="1:8">
      <c r="A2963" t="str">
        <f t="shared" si="50"/>
        <v>CE2961</v>
      </c>
      <c r="B2963" t="s">
        <v>3133</v>
      </c>
      <c r="C2963" s="24">
        <v>0</v>
      </c>
      <c r="D2963" s="24">
        <v>1.75</v>
      </c>
      <c r="E2963" s="24">
        <v>0</v>
      </c>
      <c r="F2963" s="24">
        <f t="shared" si="49"/>
        <v>1.75</v>
      </c>
      <c r="G2963" s="24">
        <v>0</v>
      </c>
      <c r="H2963" s="24">
        <v>98</v>
      </c>
    </row>
    <row r="2964" spans="1:8">
      <c r="A2964" t="str">
        <f t="shared" si="50"/>
        <v>CE2962</v>
      </c>
      <c r="B2964" t="s">
        <v>3134</v>
      </c>
      <c r="C2964" s="24">
        <v>0</v>
      </c>
      <c r="D2964" s="24">
        <v>3</v>
      </c>
      <c r="E2964" s="24">
        <v>0</v>
      </c>
      <c r="F2964" s="24">
        <f t="shared" si="49"/>
        <v>3</v>
      </c>
      <c r="G2964" s="24">
        <v>0</v>
      </c>
      <c r="H2964" s="24">
        <v>5308.74</v>
      </c>
    </row>
    <row r="2965" spans="1:8">
      <c r="A2965" t="str">
        <f t="shared" si="50"/>
        <v>CE2963</v>
      </c>
      <c r="B2965" t="s">
        <v>3135</v>
      </c>
      <c r="C2965" s="24">
        <v>0</v>
      </c>
      <c r="D2965" s="24">
        <v>3</v>
      </c>
      <c r="E2965" s="24">
        <v>0</v>
      </c>
      <c r="F2965" s="24">
        <f t="shared" si="49"/>
        <v>3</v>
      </c>
      <c r="G2965" s="24">
        <v>0</v>
      </c>
      <c r="H2965" s="24">
        <v>7560</v>
      </c>
    </row>
    <row r="2966" spans="1:8">
      <c r="A2966" t="str">
        <f t="shared" si="50"/>
        <v>CE2964</v>
      </c>
      <c r="B2966" t="s">
        <v>3136</v>
      </c>
      <c r="C2966" s="24">
        <v>0</v>
      </c>
      <c r="D2966" s="24">
        <v>16.100000000000001</v>
      </c>
      <c r="E2966" s="24">
        <v>0</v>
      </c>
      <c r="F2966" s="24">
        <f t="shared" si="49"/>
        <v>16.100000000000001</v>
      </c>
      <c r="G2966" s="24">
        <v>0</v>
      </c>
      <c r="H2966" s="24">
        <v>2345</v>
      </c>
    </row>
    <row r="2967" spans="1:8">
      <c r="A2967" t="str">
        <f t="shared" si="50"/>
        <v>CE2965</v>
      </c>
      <c r="B2967" t="s">
        <v>3137</v>
      </c>
      <c r="C2967" s="24">
        <v>0</v>
      </c>
      <c r="D2967" s="24">
        <v>4.5</v>
      </c>
      <c r="E2967" s="24">
        <v>0</v>
      </c>
      <c r="F2967" s="24">
        <f t="shared" si="49"/>
        <v>4.5</v>
      </c>
      <c r="G2967" s="24">
        <v>0</v>
      </c>
      <c r="H2967" s="24">
        <v>2374</v>
      </c>
    </row>
    <row r="2968" spans="1:8">
      <c r="A2968" t="str">
        <f t="shared" si="50"/>
        <v>CE2966</v>
      </c>
      <c r="B2968" t="s">
        <v>3138</v>
      </c>
      <c r="C2968" s="24">
        <v>0</v>
      </c>
      <c r="D2968" s="24">
        <v>16.100000000000001</v>
      </c>
      <c r="E2968" s="24">
        <v>0</v>
      </c>
      <c r="F2968" s="24">
        <f t="shared" si="49"/>
        <v>16.100000000000001</v>
      </c>
      <c r="G2968" s="24">
        <v>0</v>
      </c>
      <c r="H2968" s="24">
        <v>1166</v>
      </c>
    </row>
    <row r="2969" spans="1:8">
      <c r="A2969" t="str">
        <f t="shared" si="50"/>
        <v>CE2967</v>
      </c>
      <c r="B2969" t="s">
        <v>3139</v>
      </c>
      <c r="C2969" s="24">
        <v>0</v>
      </c>
      <c r="D2969" s="24">
        <v>4.5</v>
      </c>
      <c r="E2969" s="24">
        <v>0</v>
      </c>
      <c r="F2969" s="24">
        <f t="shared" si="49"/>
        <v>4.5</v>
      </c>
      <c r="G2969" s="24">
        <v>0</v>
      </c>
      <c r="H2969" s="24">
        <v>2374</v>
      </c>
    </row>
    <row r="2970" spans="1:8">
      <c r="A2970" t="str">
        <f t="shared" si="50"/>
        <v>CE2968</v>
      </c>
      <c r="B2970" t="s">
        <v>3140</v>
      </c>
      <c r="C2970" s="24">
        <v>0</v>
      </c>
      <c r="D2970" s="24">
        <v>20</v>
      </c>
      <c r="E2970" s="24">
        <v>0</v>
      </c>
      <c r="F2970" s="24">
        <f t="shared" si="49"/>
        <v>20</v>
      </c>
      <c r="G2970" s="24">
        <v>0</v>
      </c>
      <c r="H2970" s="24">
        <v>1486.67</v>
      </c>
    </row>
    <row r="2971" spans="1:8">
      <c r="A2971" t="str">
        <f t="shared" si="50"/>
        <v>CE2969</v>
      </c>
      <c r="B2971" t="s">
        <v>3141</v>
      </c>
      <c r="C2971" s="24">
        <v>0</v>
      </c>
      <c r="D2971" s="24">
        <v>2.25</v>
      </c>
      <c r="E2971" s="24">
        <v>0</v>
      </c>
      <c r="F2971" s="24">
        <f t="shared" si="49"/>
        <v>2.25</v>
      </c>
      <c r="G2971" s="24">
        <v>0</v>
      </c>
      <c r="H2971" s="24">
        <v>756.23</v>
      </c>
    </row>
    <row r="2972" spans="1:8">
      <c r="A2972" t="str">
        <f t="shared" si="50"/>
        <v>CE2970</v>
      </c>
      <c r="B2972" t="s">
        <v>3142</v>
      </c>
      <c r="C2972" s="24">
        <v>0</v>
      </c>
      <c r="D2972" s="24">
        <v>0</v>
      </c>
      <c r="E2972" s="24">
        <v>0</v>
      </c>
      <c r="F2972" s="24">
        <f t="shared" si="49"/>
        <v>0</v>
      </c>
      <c r="G2972" s="24">
        <v>0</v>
      </c>
      <c r="H2972" s="24">
        <v>2000</v>
      </c>
    </row>
    <row r="2973" spans="1:8">
      <c r="A2973" t="str">
        <f t="shared" si="50"/>
        <v>CE2971</v>
      </c>
      <c r="B2973" t="s">
        <v>3746</v>
      </c>
      <c r="C2973" s="24">
        <v>0</v>
      </c>
      <c r="D2973" s="24">
        <v>0</v>
      </c>
      <c r="E2973" s="24">
        <v>0</v>
      </c>
      <c r="F2973" s="24">
        <v>0</v>
      </c>
      <c r="G2973" s="24">
        <v>0</v>
      </c>
      <c r="H2973" s="24">
        <v>1093</v>
      </c>
    </row>
    <row r="2974" spans="1:8">
      <c r="A2974" t="str">
        <f t="shared" si="50"/>
        <v>CE2972</v>
      </c>
      <c r="B2974" t="s">
        <v>3747</v>
      </c>
      <c r="C2974" s="24">
        <v>0</v>
      </c>
      <c r="D2974" s="24">
        <v>0</v>
      </c>
      <c r="E2974" s="24">
        <v>0</v>
      </c>
      <c r="F2974" s="24">
        <v>0</v>
      </c>
      <c r="G2974" s="24">
        <v>0</v>
      </c>
      <c r="H2974" s="24">
        <v>2103</v>
      </c>
    </row>
    <row r="2975" spans="1:8">
      <c r="A2975" t="str">
        <f t="shared" si="50"/>
        <v>CE2973</v>
      </c>
      <c r="B2975" t="s">
        <v>3748</v>
      </c>
      <c r="C2975" s="24">
        <v>0</v>
      </c>
      <c r="D2975" s="24">
        <v>0</v>
      </c>
      <c r="E2975" s="24">
        <v>0</v>
      </c>
      <c r="F2975" s="24">
        <v>0</v>
      </c>
      <c r="G2975" s="24">
        <v>0</v>
      </c>
      <c r="H2975" s="24">
        <v>118</v>
      </c>
    </row>
    <row r="2976" spans="1:8">
      <c r="A2976" t="str">
        <f t="shared" si="50"/>
        <v>CE2974</v>
      </c>
      <c r="B2976" t="s">
        <v>3749</v>
      </c>
      <c r="C2976" s="24">
        <v>0</v>
      </c>
      <c r="D2976" s="24">
        <v>0</v>
      </c>
      <c r="E2976" s="24">
        <v>0</v>
      </c>
      <c r="F2976" s="24">
        <v>0</v>
      </c>
      <c r="G2976" s="24">
        <v>0</v>
      </c>
      <c r="H2976" s="24">
        <v>60</v>
      </c>
    </row>
    <row r="2977" spans="1:8">
      <c r="A2977" t="str">
        <f t="shared" si="50"/>
        <v>CE2975</v>
      </c>
      <c r="B2977" t="s">
        <v>3750</v>
      </c>
      <c r="C2977" s="24">
        <v>0</v>
      </c>
      <c r="D2977" s="24">
        <v>0</v>
      </c>
      <c r="E2977" s="24">
        <v>0</v>
      </c>
      <c r="F2977" s="24">
        <v>0</v>
      </c>
      <c r="G2977" s="24">
        <v>0</v>
      </c>
      <c r="H2977" s="24">
        <v>174</v>
      </c>
    </row>
    <row r="2978" spans="1:8">
      <c r="A2978" t="str">
        <f t="shared" si="50"/>
        <v>CE2976</v>
      </c>
      <c r="B2978" t="s">
        <v>3751</v>
      </c>
      <c r="C2978" s="24">
        <v>0</v>
      </c>
      <c r="D2978" s="24">
        <v>0</v>
      </c>
      <c r="E2978" s="24">
        <v>0</v>
      </c>
      <c r="F2978" s="24">
        <v>0</v>
      </c>
      <c r="G2978" s="24">
        <v>0</v>
      </c>
      <c r="H2978" s="24">
        <v>695</v>
      </c>
    </row>
    <row r="2979" spans="1:8">
      <c r="A2979" t="str">
        <f t="shared" si="50"/>
        <v>CE2977</v>
      </c>
      <c r="B2979" t="s">
        <v>3752</v>
      </c>
      <c r="C2979" s="24">
        <v>0</v>
      </c>
      <c r="D2979" s="24">
        <v>0</v>
      </c>
      <c r="E2979" s="24">
        <v>0</v>
      </c>
      <c r="F2979" s="24">
        <v>0</v>
      </c>
      <c r="G2979" s="24">
        <v>0</v>
      </c>
      <c r="H2979" s="24">
        <v>200</v>
      </c>
    </row>
    <row r="2980" spans="1:8">
      <c r="A2980" t="str">
        <f t="shared" si="50"/>
        <v>CE2978</v>
      </c>
      <c r="B2980" t="s">
        <v>3753</v>
      </c>
      <c r="C2980" s="24">
        <v>0</v>
      </c>
      <c r="D2980" s="24">
        <v>0</v>
      </c>
      <c r="E2980" s="24">
        <v>0</v>
      </c>
      <c r="F2980" s="24">
        <v>0</v>
      </c>
      <c r="G2980" s="24">
        <v>0</v>
      </c>
      <c r="H2980" s="24">
        <v>2220</v>
      </c>
    </row>
    <row r="2981" spans="1:8">
      <c r="A2981" t="str">
        <f t="shared" si="50"/>
        <v>CE2979</v>
      </c>
      <c r="B2981" t="s">
        <v>3754</v>
      </c>
      <c r="C2981" s="24">
        <v>0</v>
      </c>
      <c r="D2981" s="24">
        <v>0</v>
      </c>
      <c r="E2981" s="24">
        <v>0</v>
      </c>
      <c r="F2981" s="24">
        <v>0</v>
      </c>
      <c r="G2981" s="24">
        <v>0</v>
      </c>
      <c r="H2981" s="24">
        <v>1500</v>
      </c>
    </row>
    <row r="2982" spans="1:8">
      <c r="A2982" t="str">
        <f t="shared" si="50"/>
        <v>CE2980</v>
      </c>
      <c r="B2982" t="s">
        <v>3755</v>
      </c>
      <c r="C2982" s="24">
        <v>0</v>
      </c>
      <c r="D2982" s="24">
        <v>0</v>
      </c>
      <c r="E2982" s="24">
        <v>0</v>
      </c>
      <c r="F2982" s="24">
        <v>0</v>
      </c>
      <c r="G2982" s="24">
        <v>0</v>
      </c>
      <c r="H2982" s="24">
        <v>2700</v>
      </c>
    </row>
    <row r="2983" spans="1:8">
      <c r="A2983" t="str">
        <f t="shared" si="50"/>
        <v>CE2981</v>
      </c>
      <c r="B2983" t="s">
        <v>3756</v>
      </c>
      <c r="C2983" s="24">
        <v>0</v>
      </c>
      <c r="D2983" s="24">
        <v>0</v>
      </c>
      <c r="E2983" s="24">
        <v>0</v>
      </c>
      <c r="F2983" s="24">
        <v>0</v>
      </c>
      <c r="G2983" s="24">
        <v>0</v>
      </c>
      <c r="H2983" s="24">
        <v>40</v>
      </c>
    </row>
    <row r="2984" spans="1:8">
      <c r="A2984" t="str">
        <f t="shared" si="50"/>
        <v>CE2982</v>
      </c>
      <c r="B2984" t="s">
        <v>3757</v>
      </c>
      <c r="C2984" s="24">
        <v>0</v>
      </c>
      <c r="D2984" s="24">
        <v>0</v>
      </c>
      <c r="E2984" s="24">
        <v>0</v>
      </c>
      <c r="F2984" s="24">
        <v>0</v>
      </c>
      <c r="G2984" s="24">
        <v>0</v>
      </c>
      <c r="H2984" s="24">
        <v>150</v>
      </c>
    </row>
    <row r="2985" spans="1:8">
      <c r="A2985" t="str">
        <f t="shared" si="50"/>
        <v>CE2983</v>
      </c>
      <c r="B2985" t="s">
        <v>3758</v>
      </c>
      <c r="C2985" s="24">
        <v>0</v>
      </c>
      <c r="D2985" s="24">
        <v>0</v>
      </c>
      <c r="E2985" s="24">
        <v>0</v>
      </c>
      <c r="F2985" s="24">
        <v>0</v>
      </c>
      <c r="G2985" s="24">
        <v>0</v>
      </c>
      <c r="H2985" s="24">
        <v>25</v>
      </c>
    </row>
    <row r="2986" spans="1:8">
      <c r="A2986" t="str">
        <f t="shared" si="50"/>
        <v>CE2984</v>
      </c>
      <c r="B2986" t="s">
        <v>3759</v>
      </c>
      <c r="C2986" s="24">
        <v>0</v>
      </c>
      <c r="D2986" s="24">
        <v>0</v>
      </c>
      <c r="E2986" s="24">
        <v>0</v>
      </c>
      <c r="F2986" s="24">
        <v>0</v>
      </c>
      <c r="G2986" s="24">
        <v>0</v>
      </c>
      <c r="H2986" s="24">
        <v>30</v>
      </c>
    </row>
    <row r="2987" spans="1:8">
      <c r="A2987" t="str">
        <f t="shared" si="50"/>
        <v>CE2985</v>
      </c>
      <c r="B2987" t="s">
        <v>3760</v>
      </c>
      <c r="C2987" s="24">
        <v>0</v>
      </c>
      <c r="D2987" s="24">
        <v>0</v>
      </c>
      <c r="E2987" s="24">
        <v>0</v>
      </c>
      <c r="F2987" s="24">
        <v>0</v>
      </c>
      <c r="G2987" s="24">
        <v>0</v>
      </c>
      <c r="H2987" s="24">
        <v>270</v>
      </c>
    </row>
    <row r="2988" spans="1:8">
      <c r="A2988" t="str">
        <f t="shared" si="50"/>
        <v>CE2986</v>
      </c>
      <c r="B2988" t="s">
        <v>3761</v>
      </c>
      <c r="C2988" s="24">
        <v>0</v>
      </c>
      <c r="D2988" s="24">
        <v>0</v>
      </c>
      <c r="E2988" s="24">
        <v>0</v>
      </c>
      <c r="F2988" s="24">
        <v>0</v>
      </c>
      <c r="G2988" s="24">
        <v>0</v>
      </c>
      <c r="H2988" s="24">
        <v>36</v>
      </c>
    </row>
    <row r="2989" spans="1:8">
      <c r="A2989" t="str">
        <f t="shared" si="50"/>
        <v>CE2987</v>
      </c>
      <c r="B2989" t="s">
        <v>3762</v>
      </c>
      <c r="C2989" s="24">
        <v>0</v>
      </c>
      <c r="D2989" s="24">
        <v>0</v>
      </c>
      <c r="E2989" s="24">
        <v>0</v>
      </c>
      <c r="F2989" s="24">
        <v>0</v>
      </c>
      <c r="G2989" s="24">
        <v>0</v>
      </c>
      <c r="H2989" s="24">
        <v>370</v>
      </c>
    </row>
    <row r="2990" spans="1:8">
      <c r="A2990" t="str">
        <f t="shared" si="50"/>
        <v>CE2988</v>
      </c>
      <c r="B2990" t="s">
        <v>3763</v>
      </c>
      <c r="C2990" s="24">
        <v>0</v>
      </c>
      <c r="D2990" s="24">
        <v>0</v>
      </c>
      <c r="E2990" s="24">
        <v>0</v>
      </c>
      <c r="F2990" s="24">
        <v>0</v>
      </c>
      <c r="G2990" s="24">
        <v>0</v>
      </c>
      <c r="H2990" s="24">
        <v>410</v>
      </c>
    </row>
    <row r="2991" spans="1:8">
      <c r="A2991" t="str">
        <f t="shared" si="50"/>
        <v>CE2989</v>
      </c>
      <c r="B2991" t="s">
        <v>3764</v>
      </c>
      <c r="C2991" s="24">
        <v>0</v>
      </c>
      <c r="D2991" s="24">
        <v>0</v>
      </c>
      <c r="E2991" s="24">
        <v>0</v>
      </c>
      <c r="F2991" s="24">
        <v>0</v>
      </c>
      <c r="G2991" s="24">
        <v>0</v>
      </c>
      <c r="H2991" s="24">
        <v>64</v>
      </c>
    </row>
    <row r="2992" spans="1:8">
      <c r="A2992" t="str">
        <f t="shared" si="50"/>
        <v>CE2990</v>
      </c>
      <c r="B2992" t="s">
        <v>3765</v>
      </c>
      <c r="C2992" s="24">
        <v>0</v>
      </c>
      <c r="D2992" s="24">
        <v>0</v>
      </c>
      <c r="E2992" s="24">
        <v>0</v>
      </c>
      <c r="F2992" s="24">
        <v>0</v>
      </c>
      <c r="G2992" s="24">
        <v>0</v>
      </c>
      <c r="H2992" s="24">
        <v>83.55</v>
      </c>
    </row>
    <row r="2993" spans="1:8">
      <c r="A2993" t="str">
        <f t="shared" si="50"/>
        <v>CE2991</v>
      </c>
      <c r="B2993" t="s">
        <v>3766</v>
      </c>
      <c r="C2993" s="24">
        <v>0</v>
      </c>
      <c r="D2993" s="24">
        <v>0</v>
      </c>
      <c r="E2993" s="24">
        <v>0</v>
      </c>
      <c r="F2993" s="24">
        <v>0</v>
      </c>
      <c r="G2993" s="24">
        <v>0</v>
      </c>
      <c r="H2993" s="24">
        <v>360</v>
      </c>
    </row>
    <row r="2994" spans="1:8">
      <c r="A2994" t="str">
        <f t="shared" si="50"/>
        <v>CE2992</v>
      </c>
      <c r="B2994" t="s">
        <v>3767</v>
      </c>
      <c r="C2994" s="24">
        <v>0</v>
      </c>
      <c r="D2994" s="24">
        <v>0</v>
      </c>
      <c r="E2994" s="24">
        <v>0</v>
      </c>
      <c r="F2994" s="24">
        <v>0</v>
      </c>
      <c r="G2994" s="24">
        <v>0</v>
      </c>
      <c r="H2994" s="24">
        <v>15</v>
      </c>
    </row>
    <row r="2995" spans="1:8">
      <c r="A2995" t="str">
        <f t="shared" si="50"/>
        <v>CE2993</v>
      </c>
      <c r="B2995" t="s">
        <v>3768</v>
      </c>
      <c r="C2995" s="24">
        <v>0</v>
      </c>
      <c r="D2995" s="24">
        <v>0</v>
      </c>
      <c r="E2995" s="24">
        <v>0</v>
      </c>
      <c r="F2995" s="24">
        <v>0</v>
      </c>
      <c r="G2995" s="24">
        <v>0</v>
      </c>
      <c r="H2995" s="24">
        <v>19</v>
      </c>
    </row>
    <row r="2996" spans="1:8">
      <c r="A2996" t="str">
        <f t="shared" si="50"/>
        <v>CE2994</v>
      </c>
      <c r="B2996" t="s">
        <v>3769</v>
      </c>
      <c r="C2996" s="24">
        <v>0</v>
      </c>
      <c r="D2996" s="24">
        <v>0</v>
      </c>
      <c r="E2996" s="24">
        <v>0</v>
      </c>
      <c r="F2996" s="24">
        <v>0</v>
      </c>
      <c r="G2996" s="24">
        <v>0</v>
      </c>
      <c r="H2996" s="24">
        <v>15</v>
      </c>
    </row>
    <row r="2997" spans="1:8">
      <c r="A2997" t="str">
        <f t="shared" si="50"/>
        <v>CE2995</v>
      </c>
      <c r="B2997" t="s">
        <v>3770</v>
      </c>
      <c r="C2997" s="24">
        <v>0</v>
      </c>
      <c r="D2997" s="24">
        <v>0</v>
      </c>
      <c r="E2997" s="24">
        <v>0</v>
      </c>
      <c r="F2997" s="24">
        <v>0</v>
      </c>
      <c r="G2997" s="24">
        <v>0</v>
      </c>
      <c r="H2997" s="24">
        <v>19</v>
      </c>
    </row>
    <row r="2998" spans="1:8">
      <c r="A2998" t="str">
        <f t="shared" si="50"/>
        <v>CE2996</v>
      </c>
      <c r="B2998" t="s">
        <v>3771</v>
      </c>
      <c r="C2998" s="24">
        <v>0</v>
      </c>
      <c r="D2998" s="24">
        <v>0</v>
      </c>
      <c r="E2998" s="24">
        <v>0</v>
      </c>
      <c r="F2998" s="24">
        <v>0</v>
      </c>
      <c r="G2998" s="24">
        <v>0</v>
      </c>
      <c r="H2998" s="24">
        <v>25</v>
      </c>
    </row>
    <row r="2999" spans="1:8">
      <c r="A2999" t="str">
        <f t="shared" si="50"/>
        <v>CE2997</v>
      </c>
      <c r="B2999" t="s">
        <v>3772</v>
      </c>
      <c r="C2999" s="24">
        <v>0</v>
      </c>
      <c r="D2999" s="24">
        <v>0</v>
      </c>
      <c r="E2999" s="24">
        <v>0</v>
      </c>
      <c r="F2999" s="24">
        <v>0</v>
      </c>
      <c r="G2999" s="24">
        <v>0</v>
      </c>
      <c r="H2999" s="24">
        <v>25</v>
      </c>
    </row>
    <row r="3000" spans="1:8">
      <c r="A3000" t="str">
        <f t="shared" si="50"/>
        <v>CE2998</v>
      </c>
      <c r="B3000" t="s">
        <v>3773</v>
      </c>
      <c r="C3000" s="24">
        <v>0</v>
      </c>
      <c r="D3000" s="24">
        <v>0</v>
      </c>
      <c r="E3000" s="24">
        <v>0</v>
      </c>
      <c r="F3000" s="24">
        <v>0</v>
      </c>
      <c r="G3000" s="24">
        <v>0</v>
      </c>
      <c r="H3000" s="24">
        <v>340</v>
      </c>
    </row>
    <row r="3001" spans="1:8">
      <c r="A3001" t="str">
        <f t="shared" si="50"/>
        <v>CE2999</v>
      </c>
      <c r="B3001" t="s">
        <v>3774</v>
      </c>
      <c r="C3001" s="24">
        <v>0</v>
      </c>
      <c r="D3001" s="24">
        <v>0</v>
      </c>
      <c r="E3001" s="24">
        <v>0</v>
      </c>
      <c r="F3001" s="24">
        <v>0</v>
      </c>
      <c r="G3001" s="24">
        <v>0</v>
      </c>
      <c r="H3001" s="24">
        <v>56</v>
      </c>
    </row>
    <row r="3002" spans="1:8">
      <c r="A3002" t="str">
        <f t="shared" si="50"/>
        <v>CE3000</v>
      </c>
      <c r="B3002" t="s">
        <v>3775</v>
      </c>
      <c r="C3002" s="24">
        <v>0</v>
      </c>
      <c r="D3002" s="24">
        <v>0</v>
      </c>
      <c r="E3002" s="24">
        <v>0</v>
      </c>
      <c r="F3002" s="24">
        <v>0</v>
      </c>
      <c r="G3002" s="24">
        <v>0</v>
      </c>
      <c r="H3002" s="24">
        <v>50</v>
      </c>
    </row>
    <row r="3003" spans="1:8">
      <c r="A3003" t="str">
        <f t="shared" si="50"/>
        <v>CE3001</v>
      </c>
      <c r="B3003" t="s">
        <v>3776</v>
      </c>
      <c r="C3003" s="24">
        <v>0</v>
      </c>
      <c r="D3003" s="24">
        <v>0</v>
      </c>
      <c r="E3003" s="24">
        <v>0</v>
      </c>
      <c r="F3003" s="24">
        <v>0</v>
      </c>
      <c r="G3003" s="24">
        <v>0</v>
      </c>
      <c r="H3003" s="24">
        <v>90</v>
      </c>
    </row>
    <row r="3004" spans="1:8">
      <c r="A3004" t="str">
        <f t="shared" si="50"/>
        <v>CE3002</v>
      </c>
      <c r="B3004" t="s">
        <v>3777</v>
      </c>
      <c r="C3004" s="24">
        <v>0</v>
      </c>
      <c r="D3004" s="24">
        <v>0</v>
      </c>
      <c r="E3004" s="24">
        <v>0</v>
      </c>
      <c r="F3004" s="24">
        <v>0</v>
      </c>
      <c r="G3004" s="24">
        <v>0</v>
      </c>
      <c r="H3004" s="24">
        <v>200</v>
      </c>
    </row>
    <row r="3005" spans="1:8">
      <c r="A3005" t="str">
        <f t="shared" si="50"/>
        <v>CE3003</v>
      </c>
      <c r="B3005" t="s">
        <v>3778</v>
      </c>
      <c r="C3005" s="24">
        <v>0</v>
      </c>
      <c r="D3005" s="24">
        <v>0</v>
      </c>
      <c r="E3005" s="24">
        <v>0</v>
      </c>
      <c r="F3005" s="24">
        <v>0</v>
      </c>
      <c r="G3005" s="24">
        <v>0</v>
      </c>
      <c r="H3005" s="24">
        <v>30</v>
      </c>
    </row>
    <row r="3006" spans="1:8">
      <c r="A3006" t="str">
        <f t="shared" si="50"/>
        <v>CE3004</v>
      </c>
      <c r="B3006" t="s">
        <v>3779</v>
      </c>
      <c r="C3006" s="24">
        <v>0</v>
      </c>
      <c r="D3006" s="24">
        <v>0</v>
      </c>
      <c r="E3006" s="24">
        <v>0</v>
      </c>
      <c r="F3006" s="24">
        <v>0</v>
      </c>
      <c r="G3006" s="24">
        <v>0</v>
      </c>
      <c r="H3006" s="24">
        <v>100</v>
      </c>
    </row>
    <row r="3007" spans="1:8">
      <c r="A3007" t="str">
        <f t="shared" si="50"/>
        <v>CE3005</v>
      </c>
      <c r="B3007" t="s">
        <v>3780</v>
      </c>
      <c r="C3007" s="24">
        <v>0</v>
      </c>
      <c r="D3007" s="24">
        <v>0</v>
      </c>
      <c r="E3007" s="24">
        <v>0</v>
      </c>
      <c r="F3007" s="24">
        <v>0</v>
      </c>
      <c r="G3007" s="24">
        <v>0</v>
      </c>
      <c r="H3007" s="24">
        <v>2800</v>
      </c>
    </row>
    <row r="3008" spans="1:8">
      <c r="A3008" t="str">
        <f t="shared" si="50"/>
        <v>CE3006</v>
      </c>
      <c r="B3008" t="s">
        <v>3781</v>
      </c>
      <c r="C3008" s="24">
        <v>0</v>
      </c>
      <c r="D3008" s="24">
        <v>0</v>
      </c>
      <c r="E3008" s="24">
        <v>0</v>
      </c>
      <c r="F3008" s="24">
        <v>0</v>
      </c>
      <c r="G3008" s="24">
        <v>0</v>
      </c>
      <c r="H3008" s="24">
        <v>9100</v>
      </c>
    </row>
    <row r="3009" spans="1:8">
      <c r="A3009" t="str">
        <f t="shared" si="50"/>
        <v>CE3007</v>
      </c>
      <c r="B3009" t="s">
        <v>3782</v>
      </c>
      <c r="C3009" s="24">
        <v>0</v>
      </c>
      <c r="D3009" s="24">
        <v>0</v>
      </c>
      <c r="E3009" s="24">
        <v>0</v>
      </c>
      <c r="F3009" s="24">
        <v>0</v>
      </c>
      <c r="G3009" s="24">
        <v>0</v>
      </c>
      <c r="H3009" s="24">
        <v>2200</v>
      </c>
    </row>
    <row r="3010" spans="1:8">
      <c r="A3010" t="str">
        <f t="shared" ref="A3010:A3073" si="51">"CE"&amp;TEXT(ROW(B3010)-2,"0000")</f>
        <v>CE3008</v>
      </c>
      <c r="B3010" t="s">
        <v>3783</v>
      </c>
      <c r="C3010" s="24">
        <v>0</v>
      </c>
      <c r="D3010" s="24">
        <v>0</v>
      </c>
      <c r="E3010" s="24">
        <v>0</v>
      </c>
      <c r="F3010" s="24">
        <v>0</v>
      </c>
      <c r="G3010" s="24">
        <v>0</v>
      </c>
      <c r="H3010" s="24">
        <v>202</v>
      </c>
    </row>
    <row r="3011" spans="1:8">
      <c r="A3011" t="str">
        <f t="shared" si="51"/>
        <v>CE3009</v>
      </c>
      <c r="B3011" t="s">
        <v>3784</v>
      </c>
      <c r="C3011" s="24">
        <v>0</v>
      </c>
      <c r="D3011" s="24">
        <v>0</v>
      </c>
      <c r="E3011" s="24">
        <v>0</v>
      </c>
      <c r="F3011" s="24">
        <v>0</v>
      </c>
      <c r="G3011" s="24">
        <v>0</v>
      </c>
      <c r="H3011" s="24">
        <v>270</v>
      </c>
    </row>
    <row r="3012" spans="1:8">
      <c r="A3012" t="str">
        <f t="shared" si="51"/>
        <v>CE3010</v>
      </c>
      <c r="B3012" t="s">
        <v>3785</v>
      </c>
      <c r="C3012" s="24">
        <v>0</v>
      </c>
      <c r="D3012" s="24">
        <v>0</v>
      </c>
      <c r="E3012" s="24">
        <v>0</v>
      </c>
      <c r="F3012" s="24">
        <v>0</v>
      </c>
      <c r="G3012" s="24">
        <v>0</v>
      </c>
      <c r="H3012" s="24">
        <v>225</v>
      </c>
    </row>
    <row r="3013" spans="1:8">
      <c r="A3013" t="str">
        <f t="shared" si="51"/>
        <v>CE3011</v>
      </c>
      <c r="B3013" t="s">
        <v>3786</v>
      </c>
      <c r="C3013" s="24">
        <v>0</v>
      </c>
      <c r="D3013" s="24">
        <v>0</v>
      </c>
      <c r="E3013" s="24">
        <v>0</v>
      </c>
      <c r="F3013" s="24">
        <v>0</v>
      </c>
      <c r="G3013" s="24">
        <v>0</v>
      </c>
      <c r="H3013" s="24">
        <v>146</v>
      </c>
    </row>
    <row r="3014" spans="1:8">
      <c r="A3014" t="str">
        <f t="shared" si="51"/>
        <v>CE3012</v>
      </c>
      <c r="B3014" t="s">
        <v>3787</v>
      </c>
      <c r="C3014" s="24">
        <v>0</v>
      </c>
      <c r="D3014" s="24">
        <v>0</v>
      </c>
      <c r="E3014" s="24">
        <v>0</v>
      </c>
      <c r="F3014" s="24">
        <v>0</v>
      </c>
      <c r="G3014" s="24">
        <v>0</v>
      </c>
      <c r="H3014" s="24">
        <v>146</v>
      </c>
    </row>
    <row r="3015" spans="1:8">
      <c r="A3015" t="str">
        <f t="shared" si="51"/>
        <v>CE3013</v>
      </c>
      <c r="B3015" t="s">
        <v>3788</v>
      </c>
      <c r="C3015" s="24">
        <v>0</v>
      </c>
      <c r="D3015" s="24">
        <v>0</v>
      </c>
      <c r="E3015" s="24">
        <v>0</v>
      </c>
      <c r="F3015" s="24">
        <v>0</v>
      </c>
      <c r="G3015" s="24">
        <v>0</v>
      </c>
      <c r="H3015" s="24">
        <v>23</v>
      </c>
    </row>
    <row r="3016" spans="1:8">
      <c r="A3016" t="str">
        <f t="shared" si="51"/>
        <v>CE3014</v>
      </c>
      <c r="B3016" t="s">
        <v>3789</v>
      </c>
      <c r="C3016" s="24">
        <v>0</v>
      </c>
      <c r="D3016" s="24">
        <v>0</v>
      </c>
      <c r="E3016" s="24">
        <v>0</v>
      </c>
      <c r="F3016" s="24">
        <v>0</v>
      </c>
      <c r="G3016" s="24">
        <v>0</v>
      </c>
      <c r="H3016" s="24">
        <v>22</v>
      </c>
    </row>
    <row r="3017" spans="1:8">
      <c r="A3017" t="str">
        <f t="shared" si="51"/>
        <v>CE3015</v>
      </c>
      <c r="B3017" t="s">
        <v>3790</v>
      </c>
      <c r="C3017" s="24">
        <v>0</v>
      </c>
      <c r="D3017" s="24">
        <v>0</v>
      </c>
      <c r="E3017" s="24">
        <v>0</v>
      </c>
      <c r="F3017" s="24">
        <v>0</v>
      </c>
      <c r="G3017" s="24">
        <v>0</v>
      </c>
      <c r="H3017" s="24">
        <v>60</v>
      </c>
    </row>
    <row r="3018" spans="1:8">
      <c r="A3018" t="str">
        <f t="shared" si="51"/>
        <v>CE3016</v>
      </c>
      <c r="B3018" t="s">
        <v>3791</v>
      </c>
      <c r="C3018" s="24">
        <v>0</v>
      </c>
      <c r="D3018" s="24">
        <v>0</v>
      </c>
      <c r="E3018" s="24">
        <v>0</v>
      </c>
      <c r="F3018" s="24">
        <v>0</v>
      </c>
      <c r="G3018" s="24">
        <v>0</v>
      </c>
      <c r="H3018" s="24">
        <v>230</v>
      </c>
    </row>
    <row r="3019" spans="1:8">
      <c r="A3019" t="str">
        <f t="shared" si="51"/>
        <v>CE3017</v>
      </c>
      <c r="B3019" t="s">
        <v>3792</v>
      </c>
      <c r="C3019" s="24">
        <v>0</v>
      </c>
      <c r="D3019" s="24">
        <v>0</v>
      </c>
      <c r="E3019" s="24">
        <v>0</v>
      </c>
      <c r="F3019" s="24">
        <v>0</v>
      </c>
      <c r="G3019" s="24">
        <v>0</v>
      </c>
      <c r="H3019" s="24">
        <v>20</v>
      </c>
    </row>
    <row r="3020" spans="1:8">
      <c r="A3020" t="str">
        <f t="shared" si="51"/>
        <v>CE3018</v>
      </c>
      <c r="B3020" t="s">
        <v>3793</v>
      </c>
      <c r="C3020" s="24">
        <v>0</v>
      </c>
      <c r="D3020" s="24">
        <v>0</v>
      </c>
      <c r="E3020" s="24">
        <v>0</v>
      </c>
      <c r="F3020" s="24">
        <v>0</v>
      </c>
      <c r="G3020" s="24">
        <v>0</v>
      </c>
      <c r="H3020" s="24">
        <v>55</v>
      </c>
    </row>
    <row r="3021" spans="1:8">
      <c r="A3021" t="str">
        <f t="shared" si="51"/>
        <v>CE3019</v>
      </c>
      <c r="B3021" t="s">
        <v>3794</v>
      </c>
      <c r="C3021" s="24">
        <v>0</v>
      </c>
      <c r="D3021" s="24">
        <v>0</v>
      </c>
      <c r="E3021" s="24">
        <v>0</v>
      </c>
      <c r="F3021" s="24">
        <v>0</v>
      </c>
      <c r="G3021" s="24">
        <v>0</v>
      </c>
      <c r="H3021" s="24">
        <v>40</v>
      </c>
    </row>
    <row r="3022" spans="1:8">
      <c r="A3022" t="str">
        <f t="shared" si="51"/>
        <v>CE3020</v>
      </c>
      <c r="B3022" t="s">
        <v>3795</v>
      </c>
      <c r="C3022" s="24">
        <v>0</v>
      </c>
      <c r="D3022" s="24">
        <v>0</v>
      </c>
      <c r="E3022" s="24">
        <v>0</v>
      </c>
      <c r="F3022" s="24">
        <v>0</v>
      </c>
      <c r="G3022" s="24">
        <v>0</v>
      </c>
      <c r="H3022" s="24">
        <v>680</v>
      </c>
    </row>
    <row r="3023" spans="1:8">
      <c r="A3023" t="str">
        <f t="shared" si="51"/>
        <v>CE3021</v>
      </c>
      <c r="B3023" t="s">
        <v>3796</v>
      </c>
      <c r="C3023" s="24">
        <v>0</v>
      </c>
      <c r="D3023" s="24">
        <v>0</v>
      </c>
      <c r="E3023" s="24">
        <v>0</v>
      </c>
      <c r="F3023" s="24">
        <v>0</v>
      </c>
      <c r="G3023" s="24">
        <v>0</v>
      </c>
      <c r="H3023" s="24">
        <v>800</v>
      </c>
    </row>
    <row r="3024" spans="1:8">
      <c r="A3024" t="str">
        <f t="shared" si="51"/>
        <v>CE3022</v>
      </c>
      <c r="B3024" t="s">
        <v>3797</v>
      </c>
      <c r="C3024" s="24">
        <v>0</v>
      </c>
      <c r="D3024" s="24">
        <v>0</v>
      </c>
      <c r="E3024" s="24">
        <v>0</v>
      </c>
      <c r="F3024" s="24">
        <v>0</v>
      </c>
      <c r="G3024" s="24">
        <v>0</v>
      </c>
      <c r="H3024" s="24">
        <v>710</v>
      </c>
    </row>
    <row r="3025" spans="1:8">
      <c r="A3025" t="str">
        <f t="shared" si="51"/>
        <v>CE3023</v>
      </c>
      <c r="B3025" t="s">
        <v>3798</v>
      </c>
      <c r="C3025" s="24">
        <v>0</v>
      </c>
      <c r="D3025" s="24">
        <v>0</v>
      </c>
      <c r="E3025" s="24">
        <v>0</v>
      </c>
      <c r="F3025" s="24">
        <v>0</v>
      </c>
      <c r="G3025" s="24">
        <v>0</v>
      </c>
      <c r="H3025" s="24">
        <v>790</v>
      </c>
    </row>
    <row r="3026" spans="1:8">
      <c r="A3026" t="str">
        <f t="shared" si="51"/>
        <v>CE3024</v>
      </c>
      <c r="B3026" t="s">
        <v>3799</v>
      </c>
      <c r="C3026" s="24">
        <v>0</v>
      </c>
      <c r="D3026" s="24">
        <v>0</v>
      </c>
      <c r="E3026" s="24">
        <v>0</v>
      </c>
      <c r="F3026" s="24">
        <v>0</v>
      </c>
      <c r="G3026" s="24">
        <v>0</v>
      </c>
      <c r="H3026" s="24">
        <v>100</v>
      </c>
    </row>
    <row r="3027" spans="1:8">
      <c r="A3027" t="str">
        <f t="shared" si="51"/>
        <v>CE3025</v>
      </c>
      <c r="B3027" t="s">
        <v>3800</v>
      </c>
      <c r="C3027" s="24">
        <v>0</v>
      </c>
      <c r="D3027" s="24">
        <v>0</v>
      </c>
      <c r="E3027" s="24">
        <v>0</v>
      </c>
      <c r="F3027" s="24">
        <v>0</v>
      </c>
      <c r="G3027" s="24">
        <v>0</v>
      </c>
      <c r="H3027" s="24">
        <v>110</v>
      </c>
    </row>
    <row r="3028" spans="1:8">
      <c r="A3028" t="str">
        <f t="shared" si="51"/>
        <v>CE3026</v>
      </c>
      <c r="B3028" t="s">
        <v>3801</v>
      </c>
      <c r="C3028" s="24">
        <v>0</v>
      </c>
      <c r="D3028" s="24">
        <v>0</v>
      </c>
      <c r="E3028" s="24">
        <v>0</v>
      </c>
      <c r="F3028" s="24">
        <v>0</v>
      </c>
      <c r="G3028" s="24">
        <v>0</v>
      </c>
      <c r="H3028" s="24">
        <v>110</v>
      </c>
    </row>
    <row r="3029" spans="1:8">
      <c r="A3029" t="str">
        <f t="shared" si="51"/>
        <v>CE3027</v>
      </c>
      <c r="B3029" t="s">
        <v>3802</v>
      </c>
      <c r="C3029" s="24">
        <v>0</v>
      </c>
      <c r="D3029" s="24">
        <v>0</v>
      </c>
      <c r="E3029" s="24">
        <v>0</v>
      </c>
      <c r="F3029" s="24">
        <v>0</v>
      </c>
      <c r="G3029" s="24">
        <v>0</v>
      </c>
      <c r="H3029" s="24">
        <v>115</v>
      </c>
    </row>
    <row r="3030" spans="1:8">
      <c r="A3030" t="str">
        <f t="shared" si="51"/>
        <v>CE3028</v>
      </c>
      <c r="B3030" t="s">
        <v>3803</v>
      </c>
      <c r="C3030" s="24">
        <v>0</v>
      </c>
      <c r="D3030" s="24">
        <v>0</v>
      </c>
      <c r="E3030" s="24">
        <v>0</v>
      </c>
      <c r="F3030" s="24">
        <v>0</v>
      </c>
      <c r="G3030" s="24">
        <v>0</v>
      </c>
      <c r="H3030" s="24">
        <v>50</v>
      </c>
    </row>
    <row r="3031" spans="1:8">
      <c r="A3031" t="str">
        <f t="shared" si="51"/>
        <v>CE3029</v>
      </c>
      <c r="B3031" t="s">
        <v>3804</v>
      </c>
      <c r="C3031" s="24">
        <v>0</v>
      </c>
      <c r="D3031" s="24">
        <v>0</v>
      </c>
      <c r="E3031" s="24">
        <v>0</v>
      </c>
      <c r="F3031" s="24">
        <v>0</v>
      </c>
      <c r="G3031" s="24">
        <v>0</v>
      </c>
      <c r="H3031" s="24">
        <v>55</v>
      </c>
    </row>
    <row r="3032" spans="1:8">
      <c r="A3032" t="str">
        <f t="shared" si="51"/>
        <v>CE3030</v>
      </c>
      <c r="B3032" t="s">
        <v>3805</v>
      </c>
      <c r="C3032" s="24">
        <v>0</v>
      </c>
      <c r="D3032" s="24">
        <v>0</v>
      </c>
      <c r="E3032" s="24">
        <v>0</v>
      </c>
      <c r="F3032" s="24">
        <v>0</v>
      </c>
      <c r="G3032" s="24">
        <v>0</v>
      </c>
      <c r="H3032" s="24">
        <v>70</v>
      </c>
    </row>
    <row r="3033" spans="1:8">
      <c r="A3033" t="str">
        <f t="shared" si="51"/>
        <v>CE3031</v>
      </c>
      <c r="B3033" t="s">
        <v>3806</v>
      </c>
      <c r="C3033" s="24">
        <v>0</v>
      </c>
      <c r="D3033" s="24">
        <v>0</v>
      </c>
      <c r="E3033" s="24">
        <v>0</v>
      </c>
      <c r="F3033" s="24">
        <v>0</v>
      </c>
      <c r="G3033" s="24">
        <v>0</v>
      </c>
      <c r="H3033" s="24">
        <v>90</v>
      </c>
    </row>
    <row r="3034" spans="1:8">
      <c r="A3034" t="str">
        <f t="shared" si="51"/>
        <v>CE3032</v>
      </c>
      <c r="B3034" t="s">
        <v>3807</v>
      </c>
      <c r="C3034" s="24">
        <v>0</v>
      </c>
      <c r="D3034" s="24">
        <v>0</v>
      </c>
      <c r="E3034" s="24">
        <v>0</v>
      </c>
      <c r="F3034" s="24">
        <v>0</v>
      </c>
      <c r="G3034" s="24">
        <v>0</v>
      </c>
      <c r="H3034" s="24">
        <v>50</v>
      </c>
    </row>
    <row r="3035" spans="1:8">
      <c r="A3035" t="str">
        <f t="shared" si="51"/>
        <v>CE3033</v>
      </c>
      <c r="B3035" t="s">
        <v>3808</v>
      </c>
      <c r="C3035" s="24">
        <v>0</v>
      </c>
      <c r="D3035" s="24">
        <v>0</v>
      </c>
      <c r="E3035" s="24">
        <v>0</v>
      </c>
      <c r="F3035" s="24">
        <v>0</v>
      </c>
      <c r="G3035" s="24">
        <v>0</v>
      </c>
      <c r="H3035" s="24">
        <v>43</v>
      </c>
    </row>
    <row r="3036" spans="1:8">
      <c r="A3036" t="str">
        <f t="shared" si="51"/>
        <v>CE3034</v>
      </c>
      <c r="B3036" t="s">
        <v>3809</v>
      </c>
      <c r="C3036" s="24">
        <v>0</v>
      </c>
      <c r="D3036" s="24">
        <v>0</v>
      </c>
      <c r="E3036" s="24">
        <v>0</v>
      </c>
      <c r="F3036" s="24">
        <v>0</v>
      </c>
      <c r="G3036" s="24">
        <v>0</v>
      </c>
      <c r="H3036" s="24">
        <v>49</v>
      </c>
    </row>
    <row r="3037" spans="1:8">
      <c r="A3037" t="str">
        <f t="shared" si="51"/>
        <v>CE3035</v>
      </c>
      <c r="B3037" t="s">
        <v>3810</v>
      </c>
      <c r="C3037" s="24">
        <v>0</v>
      </c>
      <c r="D3037" s="24">
        <v>0</v>
      </c>
      <c r="E3037" s="24">
        <v>0</v>
      </c>
      <c r="F3037" s="24">
        <v>0</v>
      </c>
      <c r="G3037" s="24">
        <v>0</v>
      </c>
      <c r="H3037" s="24">
        <v>350</v>
      </c>
    </row>
    <row r="3038" spans="1:8">
      <c r="A3038" t="str">
        <f t="shared" si="51"/>
        <v>CE3036</v>
      </c>
      <c r="B3038" t="s">
        <v>3811</v>
      </c>
      <c r="C3038" s="24">
        <v>0</v>
      </c>
      <c r="D3038" s="24">
        <v>0</v>
      </c>
      <c r="E3038" s="24">
        <v>0</v>
      </c>
      <c r="F3038" s="24">
        <v>0</v>
      </c>
      <c r="G3038" s="24">
        <v>0</v>
      </c>
      <c r="H3038" s="24">
        <v>500</v>
      </c>
    </row>
    <row r="3039" spans="1:8">
      <c r="A3039" t="str">
        <f t="shared" si="51"/>
        <v>CE3037</v>
      </c>
      <c r="B3039" t="s">
        <v>3812</v>
      </c>
      <c r="C3039" s="24">
        <v>0</v>
      </c>
      <c r="D3039" s="24">
        <v>0</v>
      </c>
      <c r="E3039" s="24">
        <v>0</v>
      </c>
      <c r="F3039" s="24">
        <v>0</v>
      </c>
      <c r="G3039" s="24">
        <v>0</v>
      </c>
      <c r="H3039" s="24">
        <v>160</v>
      </c>
    </row>
    <row r="3040" spans="1:8">
      <c r="A3040" t="str">
        <f t="shared" si="51"/>
        <v>CE3038</v>
      </c>
      <c r="B3040" t="s">
        <v>3813</v>
      </c>
      <c r="C3040" s="24">
        <v>0</v>
      </c>
      <c r="D3040" s="24">
        <v>0</v>
      </c>
      <c r="E3040" s="24">
        <v>0</v>
      </c>
      <c r="F3040" s="24">
        <v>0</v>
      </c>
      <c r="G3040" s="24">
        <v>0</v>
      </c>
      <c r="H3040" s="24">
        <v>1250</v>
      </c>
    </row>
    <row r="3041" spans="1:8">
      <c r="A3041" t="str">
        <f t="shared" si="51"/>
        <v>CE3039</v>
      </c>
      <c r="B3041" t="s">
        <v>3814</v>
      </c>
      <c r="C3041" s="24">
        <v>0</v>
      </c>
      <c r="D3041" s="24">
        <v>0</v>
      </c>
      <c r="E3041" s="24">
        <v>0</v>
      </c>
      <c r="F3041" s="24">
        <v>0</v>
      </c>
      <c r="G3041" s="24">
        <v>0</v>
      </c>
      <c r="H3041" s="24">
        <v>360</v>
      </c>
    </row>
    <row r="3042" spans="1:8">
      <c r="A3042" t="str">
        <f t="shared" si="51"/>
        <v>CE3040</v>
      </c>
      <c r="B3042" t="s">
        <v>3815</v>
      </c>
      <c r="C3042" s="24">
        <v>0</v>
      </c>
      <c r="D3042" s="24">
        <v>0</v>
      </c>
      <c r="E3042" s="24">
        <v>0</v>
      </c>
      <c r="F3042" s="24">
        <v>0</v>
      </c>
      <c r="G3042" s="24">
        <v>0</v>
      </c>
      <c r="H3042" s="24">
        <v>160</v>
      </c>
    </row>
    <row r="3043" spans="1:8">
      <c r="A3043" t="str">
        <f t="shared" si="51"/>
        <v>CE3041</v>
      </c>
      <c r="B3043" t="s">
        <v>3816</v>
      </c>
      <c r="C3043" s="24">
        <v>0</v>
      </c>
      <c r="D3043" s="24">
        <v>0</v>
      </c>
      <c r="E3043" s="24">
        <v>0</v>
      </c>
      <c r="F3043" s="24">
        <v>0</v>
      </c>
      <c r="G3043" s="24">
        <v>0</v>
      </c>
      <c r="H3043" s="24">
        <v>340</v>
      </c>
    </row>
    <row r="3044" spans="1:8">
      <c r="A3044" t="str">
        <f t="shared" si="51"/>
        <v>CE3042</v>
      </c>
      <c r="B3044" t="s">
        <v>3817</v>
      </c>
      <c r="C3044" s="24">
        <v>0</v>
      </c>
      <c r="D3044" s="24">
        <v>0</v>
      </c>
      <c r="E3044" s="24">
        <v>0</v>
      </c>
      <c r="F3044" s="24">
        <v>0</v>
      </c>
      <c r="G3044" s="24">
        <v>0</v>
      </c>
      <c r="H3044" s="24">
        <v>550</v>
      </c>
    </row>
    <row r="3045" spans="1:8">
      <c r="A3045" t="str">
        <f t="shared" si="51"/>
        <v>CE3043</v>
      </c>
      <c r="B3045" t="s">
        <v>3818</v>
      </c>
      <c r="C3045" s="24">
        <v>0</v>
      </c>
      <c r="D3045" s="24">
        <v>0</v>
      </c>
      <c r="E3045" s="24">
        <v>0</v>
      </c>
      <c r="F3045" s="24">
        <v>0</v>
      </c>
      <c r="G3045" s="24">
        <v>0</v>
      </c>
      <c r="H3045" s="24">
        <v>85</v>
      </c>
    </row>
    <row r="3046" spans="1:8">
      <c r="A3046" t="str">
        <f t="shared" si="51"/>
        <v>CE3044</v>
      </c>
      <c r="B3046" t="s">
        <v>3819</v>
      </c>
      <c r="C3046" s="24">
        <v>0</v>
      </c>
      <c r="D3046" s="24">
        <v>0</v>
      </c>
      <c r="E3046" s="24">
        <v>0</v>
      </c>
      <c r="F3046" s="24">
        <v>0</v>
      </c>
      <c r="G3046" s="24">
        <v>0</v>
      </c>
      <c r="H3046" s="24">
        <v>38665</v>
      </c>
    </row>
    <row r="3047" spans="1:8">
      <c r="A3047" t="str">
        <f t="shared" si="51"/>
        <v>CE3045</v>
      </c>
      <c r="B3047" t="s">
        <v>3820</v>
      </c>
      <c r="C3047" s="24">
        <v>0</v>
      </c>
      <c r="D3047" s="24">
        <v>0</v>
      </c>
      <c r="E3047" s="24">
        <v>0</v>
      </c>
      <c r="F3047" s="24">
        <v>0</v>
      </c>
      <c r="G3047" s="24">
        <v>0</v>
      </c>
      <c r="H3047" s="24">
        <v>140</v>
      </c>
    </row>
    <row r="3048" spans="1:8">
      <c r="A3048" t="str">
        <f t="shared" si="51"/>
        <v>CE3046</v>
      </c>
      <c r="B3048" t="s">
        <v>3821</v>
      </c>
      <c r="C3048" s="24">
        <v>0</v>
      </c>
      <c r="D3048" s="24">
        <v>0</v>
      </c>
      <c r="E3048" s="24">
        <v>0</v>
      </c>
      <c r="F3048" s="24">
        <v>0</v>
      </c>
      <c r="G3048" s="24">
        <v>0</v>
      </c>
      <c r="H3048" s="24">
        <v>150</v>
      </c>
    </row>
    <row r="3049" spans="1:8">
      <c r="A3049" t="str">
        <f t="shared" si="51"/>
        <v>CE3047</v>
      </c>
      <c r="B3049" t="s">
        <v>3822</v>
      </c>
      <c r="C3049" s="24">
        <v>0</v>
      </c>
      <c r="D3049" s="24">
        <v>0</v>
      </c>
      <c r="E3049" s="24">
        <v>0</v>
      </c>
      <c r="F3049" s="24">
        <v>0</v>
      </c>
      <c r="G3049" s="24">
        <v>0</v>
      </c>
      <c r="H3049" s="24">
        <v>140</v>
      </c>
    </row>
    <row r="3050" spans="1:8">
      <c r="A3050" t="str">
        <f t="shared" si="51"/>
        <v>CE3048</v>
      </c>
      <c r="B3050" t="s">
        <v>3823</v>
      </c>
      <c r="C3050" s="24">
        <v>0</v>
      </c>
      <c r="D3050" s="24">
        <v>0</v>
      </c>
      <c r="E3050" s="24">
        <v>0</v>
      </c>
      <c r="F3050" s="24">
        <v>0</v>
      </c>
      <c r="G3050" s="24">
        <v>0</v>
      </c>
      <c r="H3050" s="24">
        <v>380</v>
      </c>
    </row>
    <row r="3051" spans="1:8">
      <c r="A3051" t="str">
        <f t="shared" si="51"/>
        <v>CE3049</v>
      </c>
      <c r="B3051" t="s">
        <v>3824</v>
      </c>
      <c r="C3051" s="24">
        <v>0</v>
      </c>
      <c r="D3051" s="24">
        <v>0</v>
      </c>
      <c r="E3051" s="24">
        <v>0</v>
      </c>
      <c r="F3051" s="24">
        <v>0</v>
      </c>
      <c r="G3051" s="24">
        <v>0</v>
      </c>
      <c r="H3051" s="24">
        <v>700</v>
      </c>
    </row>
    <row r="3052" spans="1:8">
      <c r="A3052" t="str">
        <f t="shared" si="51"/>
        <v>CE3050</v>
      </c>
      <c r="B3052" t="s">
        <v>3825</v>
      </c>
      <c r="C3052" s="24">
        <v>0</v>
      </c>
      <c r="D3052" s="24">
        <v>0</v>
      </c>
      <c r="E3052" s="24">
        <v>0</v>
      </c>
      <c r="F3052" s="24">
        <v>0</v>
      </c>
      <c r="G3052" s="24">
        <v>0</v>
      </c>
      <c r="H3052" s="24">
        <v>580</v>
      </c>
    </row>
    <row r="3053" spans="1:8">
      <c r="A3053" t="str">
        <f t="shared" si="51"/>
        <v>CE3051</v>
      </c>
      <c r="B3053" t="s">
        <v>3826</v>
      </c>
      <c r="C3053" s="24">
        <v>0</v>
      </c>
      <c r="D3053" s="24">
        <v>0</v>
      </c>
      <c r="E3053" s="24">
        <v>0</v>
      </c>
      <c r="F3053" s="24">
        <v>0</v>
      </c>
      <c r="G3053" s="24">
        <v>0</v>
      </c>
      <c r="H3053" s="24">
        <v>130</v>
      </c>
    </row>
    <row r="3054" spans="1:8">
      <c r="A3054" t="str">
        <f t="shared" si="51"/>
        <v>CE3052</v>
      </c>
      <c r="B3054" t="s">
        <v>3827</v>
      </c>
      <c r="C3054" s="24">
        <v>0</v>
      </c>
      <c r="D3054" s="24">
        <v>0</v>
      </c>
      <c r="E3054" s="24">
        <v>0</v>
      </c>
      <c r="F3054" s="24">
        <v>0</v>
      </c>
      <c r="G3054" s="24">
        <v>0</v>
      </c>
      <c r="H3054" s="24">
        <v>1000</v>
      </c>
    </row>
    <row r="3055" spans="1:8">
      <c r="A3055" t="str">
        <f t="shared" si="51"/>
        <v>CE3053</v>
      </c>
      <c r="B3055" t="s">
        <v>3828</v>
      </c>
      <c r="C3055" s="24">
        <v>0</v>
      </c>
      <c r="D3055" s="24">
        <v>0</v>
      </c>
      <c r="E3055" s="24">
        <v>0</v>
      </c>
      <c r="F3055" s="24">
        <v>0</v>
      </c>
      <c r="G3055" s="24">
        <v>0</v>
      </c>
      <c r="H3055" s="24">
        <v>2200</v>
      </c>
    </row>
    <row r="3056" spans="1:8">
      <c r="A3056" t="str">
        <f t="shared" si="51"/>
        <v>CE3054</v>
      </c>
      <c r="B3056" t="s">
        <v>3829</v>
      </c>
      <c r="C3056" s="24">
        <v>0</v>
      </c>
      <c r="D3056" s="24">
        <v>0</v>
      </c>
      <c r="E3056" s="24">
        <v>0</v>
      </c>
      <c r="F3056" s="24">
        <v>0</v>
      </c>
      <c r="G3056" s="24">
        <v>0</v>
      </c>
      <c r="H3056" s="24">
        <v>900</v>
      </c>
    </row>
    <row r="3057" spans="1:8">
      <c r="A3057" t="str">
        <f t="shared" si="51"/>
        <v>CE3055</v>
      </c>
      <c r="B3057" t="s">
        <v>3830</v>
      </c>
      <c r="C3057" s="24">
        <v>0</v>
      </c>
      <c r="D3057" s="24">
        <v>0</v>
      </c>
      <c r="E3057" s="24">
        <v>0</v>
      </c>
      <c r="F3057" s="24">
        <v>0</v>
      </c>
      <c r="G3057" s="24">
        <v>0</v>
      </c>
      <c r="H3057" s="24">
        <v>130</v>
      </c>
    </row>
    <row r="3058" spans="1:8">
      <c r="A3058" t="str">
        <f t="shared" si="51"/>
        <v>CE3056</v>
      </c>
      <c r="B3058" t="s">
        <v>3831</v>
      </c>
      <c r="C3058" s="24">
        <v>0</v>
      </c>
      <c r="D3058" s="24">
        <v>0</v>
      </c>
      <c r="E3058" s="24">
        <v>0</v>
      </c>
      <c r="F3058" s="24">
        <v>0</v>
      </c>
      <c r="G3058" s="24">
        <v>0</v>
      </c>
      <c r="H3058" s="24">
        <v>500</v>
      </c>
    </row>
    <row r="3059" spans="1:8">
      <c r="A3059" t="str">
        <f t="shared" si="51"/>
        <v>CE3057</v>
      </c>
      <c r="B3059" t="s">
        <v>3832</v>
      </c>
      <c r="C3059" s="24">
        <v>0</v>
      </c>
      <c r="D3059" s="24">
        <v>0</v>
      </c>
      <c r="E3059" s="24">
        <v>0</v>
      </c>
      <c r="F3059" s="24">
        <v>0</v>
      </c>
      <c r="G3059" s="24">
        <v>0</v>
      </c>
      <c r="H3059" s="24">
        <v>200</v>
      </c>
    </row>
    <row r="3060" spans="1:8">
      <c r="A3060" t="str">
        <f t="shared" si="51"/>
        <v>CE3058</v>
      </c>
      <c r="B3060" t="s">
        <v>3833</v>
      </c>
      <c r="C3060" s="24">
        <v>0</v>
      </c>
      <c r="D3060" s="24">
        <v>0</v>
      </c>
      <c r="E3060" s="24">
        <v>0</v>
      </c>
      <c r="F3060" s="24">
        <v>0</v>
      </c>
      <c r="G3060" s="24">
        <v>0</v>
      </c>
      <c r="H3060" s="24">
        <v>550</v>
      </c>
    </row>
    <row r="3061" spans="1:8">
      <c r="A3061" t="str">
        <f t="shared" si="51"/>
        <v>CE3059</v>
      </c>
      <c r="B3061" t="s">
        <v>3834</v>
      </c>
      <c r="C3061" s="24">
        <v>0</v>
      </c>
      <c r="D3061" s="24">
        <v>0</v>
      </c>
      <c r="E3061" s="24">
        <v>0</v>
      </c>
      <c r="F3061" s="24">
        <v>0</v>
      </c>
      <c r="G3061" s="24">
        <v>0</v>
      </c>
      <c r="H3061" s="24">
        <v>554.4</v>
      </c>
    </row>
    <row r="3062" spans="1:8">
      <c r="A3062" t="str">
        <f t="shared" si="51"/>
        <v>CE3060</v>
      </c>
      <c r="B3062" t="s">
        <v>3835</v>
      </c>
      <c r="C3062" s="24">
        <v>0</v>
      </c>
      <c r="D3062" s="24">
        <v>0</v>
      </c>
      <c r="E3062" s="24">
        <v>0</v>
      </c>
      <c r="F3062" s="24">
        <v>0</v>
      </c>
      <c r="G3062" s="24">
        <v>0</v>
      </c>
      <c r="H3062" s="24">
        <v>255</v>
      </c>
    </row>
    <row r="3063" spans="1:8">
      <c r="A3063" t="str">
        <f t="shared" si="51"/>
        <v>CE3061</v>
      </c>
      <c r="B3063" t="s">
        <v>3836</v>
      </c>
      <c r="C3063" s="24">
        <v>0</v>
      </c>
      <c r="D3063" s="24">
        <v>0</v>
      </c>
      <c r="E3063" s="24">
        <v>0</v>
      </c>
      <c r="F3063" s="24">
        <v>0</v>
      </c>
      <c r="G3063" s="24">
        <v>0</v>
      </c>
      <c r="H3063" s="24">
        <v>140</v>
      </c>
    </row>
    <row r="3064" spans="1:8">
      <c r="A3064" t="str">
        <f t="shared" si="51"/>
        <v>CE3062</v>
      </c>
      <c r="B3064" t="s">
        <v>3837</v>
      </c>
      <c r="C3064" s="24">
        <v>0</v>
      </c>
      <c r="D3064" s="24">
        <v>0</v>
      </c>
      <c r="E3064" s="24">
        <v>0</v>
      </c>
      <c r="F3064" s="24">
        <v>0</v>
      </c>
      <c r="G3064" s="24">
        <v>0</v>
      </c>
      <c r="H3064" s="24">
        <v>221</v>
      </c>
    </row>
    <row r="3065" spans="1:8">
      <c r="A3065" t="str">
        <f t="shared" si="51"/>
        <v>CE3063</v>
      </c>
      <c r="B3065" t="s">
        <v>3838</v>
      </c>
      <c r="C3065" s="24">
        <v>0</v>
      </c>
      <c r="D3065" s="24">
        <v>0</v>
      </c>
      <c r="E3065" s="24">
        <v>0</v>
      </c>
      <c r="F3065" s="24">
        <v>0</v>
      </c>
      <c r="G3065" s="24">
        <v>0</v>
      </c>
      <c r="H3065" s="24">
        <v>288</v>
      </c>
    </row>
    <row r="3066" spans="1:8">
      <c r="A3066" t="str">
        <f t="shared" si="51"/>
        <v>CE3064</v>
      </c>
      <c r="B3066" t="s">
        <v>3839</v>
      </c>
      <c r="C3066" s="24">
        <v>0</v>
      </c>
      <c r="D3066" s="24">
        <v>0</v>
      </c>
      <c r="E3066" s="24">
        <v>0</v>
      </c>
      <c r="F3066" s="24">
        <v>0</v>
      </c>
      <c r="G3066" s="24">
        <v>0</v>
      </c>
      <c r="H3066" s="24">
        <v>550</v>
      </c>
    </row>
    <row r="3067" spans="1:8">
      <c r="A3067" t="str">
        <f t="shared" si="51"/>
        <v>CE3065</v>
      </c>
      <c r="B3067" t="s">
        <v>3840</v>
      </c>
      <c r="C3067" s="24">
        <v>0</v>
      </c>
      <c r="D3067" s="24">
        <v>0</v>
      </c>
      <c r="E3067" s="24">
        <v>0</v>
      </c>
      <c r="F3067" s="24">
        <v>0</v>
      </c>
      <c r="G3067" s="24">
        <v>0</v>
      </c>
      <c r="H3067" s="24">
        <v>270</v>
      </c>
    </row>
    <row r="3068" spans="1:8">
      <c r="A3068" t="str">
        <f t="shared" si="51"/>
        <v>CE3066</v>
      </c>
      <c r="B3068" t="s">
        <v>3841</v>
      </c>
      <c r="C3068" s="24">
        <v>0</v>
      </c>
      <c r="D3068" s="24">
        <v>0</v>
      </c>
      <c r="E3068" s="24">
        <v>0</v>
      </c>
      <c r="F3068" s="24">
        <v>0</v>
      </c>
      <c r="G3068" s="24">
        <v>0</v>
      </c>
      <c r="H3068" s="24">
        <v>600</v>
      </c>
    </row>
    <row r="3069" spans="1:8">
      <c r="A3069" t="str">
        <f t="shared" si="51"/>
        <v>CE3067</v>
      </c>
      <c r="B3069" t="s">
        <v>3842</v>
      </c>
      <c r="C3069" s="24">
        <v>0</v>
      </c>
      <c r="D3069" s="24">
        <v>0</v>
      </c>
      <c r="E3069" s="24">
        <v>0</v>
      </c>
      <c r="F3069" s="24">
        <v>0</v>
      </c>
      <c r="G3069" s="24">
        <v>0</v>
      </c>
      <c r="H3069" s="24">
        <v>130</v>
      </c>
    </row>
    <row r="3070" spans="1:8">
      <c r="A3070" t="str">
        <f t="shared" si="51"/>
        <v>CE3068</v>
      </c>
      <c r="B3070" t="s">
        <v>3843</v>
      </c>
      <c r="C3070" s="24">
        <v>0</v>
      </c>
      <c r="D3070" s="24">
        <v>0</v>
      </c>
      <c r="E3070" s="24">
        <v>0</v>
      </c>
      <c r="F3070" s="24">
        <v>0</v>
      </c>
      <c r="G3070" s="24">
        <v>0</v>
      </c>
      <c r="H3070" s="24">
        <v>90</v>
      </c>
    </row>
    <row r="3071" spans="1:8">
      <c r="A3071" t="str">
        <f t="shared" si="51"/>
        <v>CE3069</v>
      </c>
      <c r="B3071" t="s">
        <v>3844</v>
      </c>
      <c r="C3071" s="24">
        <v>0</v>
      </c>
      <c r="D3071" s="24">
        <v>0</v>
      </c>
      <c r="E3071" s="24">
        <v>0</v>
      </c>
      <c r="F3071" s="24">
        <v>0</v>
      </c>
      <c r="G3071" s="24">
        <v>0</v>
      </c>
      <c r="H3071" s="24">
        <v>210</v>
      </c>
    </row>
    <row r="3072" spans="1:8">
      <c r="A3072" t="str">
        <f t="shared" si="51"/>
        <v>CE3070</v>
      </c>
      <c r="B3072" t="s">
        <v>3845</v>
      </c>
      <c r="C3072" s="24">
        <v>0</v>
      </c>
      <c r="D3072" s="24">
        <v>0</v>
      </c>
      <c r="E3072" s="24">
        <v>0</v>
      </c>
      <c r="F3072" s="24">
        <v>0</v>
      </c>
      <c r="G3072" s="24">
        <v>0</v>
      </c>
      <c r="H3072" s="24">
        <v>10</v>
      </c>
    </row>
    <row r="3073" spans="1:8">
      <c r="A3073" t="str">
        <f t="shared" si="51"/>
        <v>CE3071</v>
      </c>
      <c r="B3073" t="s">
        <v>3846</v>
      </c>
      <c r="C3073" s="24">
        <v>0</v>
      </c>
      <c r="D3073" s="24">
        <v>0</v>
      </c>
      <c r="E3073" s="24">
        <v>0</v>
      </c>
      <c r="F3073" s="24">
        <v>0</v>
      </c>
      <c r="G3073" s="24">
        <v>0</v>
      </c>
      <c r="H3073" s="24">
        <v>700</v>
      </c>
    </row>
    <row r="3074" spans="1:8">
      <c r="A3074" t="str">
        <f t="shared" ref="A3074:A3082" si="52">"CE"&amp;TEXT(ROW(B3074)-2,"0000")</f>
        <v>CE3072</v>
      </c>
      <c r="B3074" t="s">
        <v>3847</v>
      </c>
      <c r="C3074" s="24">
        <v>0</v>
      </c>
      <c r="D3074" s="24">
        <v>0</v>
      </c>
      <c r="E3074" s="24">
        <v>0</v>
      </c>
      <c r="F3074" s="24">
        <v>0</v>
      </c>
      <c r="G3074" s="24">
        <v>0</v>
      </c>
      <c r="H3074" s="24">
        <v>30</v>
      </c>
    </row>
    <row r="3075" spans="1:8">
      <c r="A3075" t="str">
        <f t="shared" si="52"/>
        <v>CE3073</v>
      </c>
      <c r="B3075" t="s">
        <v>3848</v>
      </c>
      <c r="C3075" s="24">
        <v>0</v>
      </c>
      <c r="D3075" s="24">
        <v>0</v>
      </c>
      <c r="E3075" s="24">
        <v>0</v>
      </c>
      <c r="F3075" s="24">
        <v>0</v>
      </c>
      <c r="G3075" s="24">
        <v>0</v>
      </c>
      <c r="H3075" s="24">
        <v>35</v>
      </c>
    </row>
    <row r="3076" spans="1:8">
      <c r="A3076" t="str">
        <f t="shared" si="52"/>
        <v>CE3074</v>
      </c>
      <c r="B3076" t="s">
        <v>3849</v>
      </c>
      <c r="C3076" s="24">
        <v>0</v>
      </c>
      <c r="D3076" s="24">
        <v>0</v>
      </c>
      <c r="E3076" s="24">
        <v>0</v>
      </c>
      <c r="F3076" s="24">
        <v>0</v>
      </c>
      <c r="G3076" s="24">
        <v>0</v>
      </c>
      <c r="H3076" s="24">
        <v>75</v>
      </c>
    </row>
    <row r="3077" spans="1:8">
      <c r="A3077" t="str">
        <f t="shared" si="52"/>
        <v>CE3075</v>
      </c>
      <c r="B3077" t="s">
        <v>3850</v>
      </c>
      <c r="C3077" s="24">
        <v>0</v>
      </c>
      <c r="D3077" s="24">
        <v>0</v>
      </c>
      <c r="E3077" s="24">
        <v>0</v>
      </c>
      <c r="F3077" s="24">
        <v>0</v>
      </c>
      <c r="G3077" s="24">
        <v>0</v>
      </c>
      <c r="H3077" s="24">
        <v>200</v>
      </c>
    </row>
    <row r="3078" spans="1:8">
      <c r="A3078" t="str">
        <f t="shared" si="52"/>
        <v>CE3076</v>
      </c>
      <c r="B3078" t="s">
        <v>3851</v>
      </c>
      <c r="C3078" s="24">
        <v>0</v>
      </c>
      <c r="D3078" s="24">
        <v>0</v>
      </c>
      <c r="E3078" s="24">
        <v>0</v>
      </c>
      <c r="F3078" s="24">
        <v>0</v>
      </c>
      <c r="G3078" s="24">
        <v>0</v>
      </c>
      <c r="H3078" s="24">
        <v>135</v>
      </c>
    </row>
    <row r="3079" spans="1:8">
      <c r="A3079" t="str">
        <f t="shared" si="52"/>
        <v>CE3077</v>
      </c>
      <c r="B3079" t="s">
        <v>3852</v>
      </c>
      <c r="C3079" s="24">
        <v>0</v>
      </c>
      <c r="D3079" s="24">
        <v>0</v>
      </c>
      <c r="E3079" s="24">
        <v>0</v>
      </c>
      <c r="F3079" s="24">
        <v>0</v>
      </c>
      <c r="G3079" s="24">
        <v>0</v>
      </c>
      <c r="H3079" s="24">
        <v>7605</v>
      </c>
    </row>
    <row r="3080" spans="1:8">
      <c r="A3080" t="str">
        <f t="shared" si="52"/>
        <v>CE3078</v>
      </c>
      <c r="B3080" t="s">
        <v>3853</v>
      </c>
      <c r="C3080" s="24">
        <v>0</v>
      </c>
      <c r="D3080" s="24">
        <v>0</v>
      </c>
      <c r="E3080" s="24">
        <v>0</v>
      </c>
      <c r="F3080" s="24">
        <v>0</v>
      </c>
      <c r="G3080" s="24">
        <v>0</v>
      </c>
      <c r="H3080" s="24">
        <v>19995</v>
      </c>
    </row>
    <row r="3081" spans="1:8">
      <c r="A3081" t="str">
        <f t="shared" si="52"/>
        <v>CE3079</v>
      </c>
      <c r="B3081" t="s">
        <v>3854</v>
      </c>
      <c r="C3081" s="24">
        <v>0</v>
      </c>
      <c r="D3081" s="24">
        <v>0</v>
      </c>
      <c r="E3081" s="24">
        <v>0</v>
      </c>
      <c r="F3081" s="24">
        <v>0</v>
      </c>
      <c r="G3081" s="24">
        <v>0</v>
      </c>
      <c r="H3081" s="24">
        <v>2000</v>
      </c>
    </row>
    <row r="3082" spans="1:8">
      <c r="A3082" t="str">
        <f t="shared" si="52"/>
        <v>CE3080</v>
      </c>
      <c r="B3082" t="s">
        <v>3855</v>
      </c>
      <c r="C3082" s="24">
        <v>0</v>
      </c>
      <c r="D3082" s="24">
        <v>0</v>
      </c>
      <c r="E3082" s="24">
        <v>0</v>
      </c>
      <c r="F3082" s="24">
        <v>0</v>
      </c>
      <c r="G3082" s="24">
        <v>0</v>
      </c>
      <c r="H3082" s="24">
        <v>520</v>
      </c>
    </row>
    <row r="3083" spans="1:8">
      <c r="A3083" t="str">
        <f>"CE"&amp;TEXT(ROW(B3083)-2,"0000")</f>
        <v>CE3081</v>
      </c>
      <c r="B3083" t="s">
        <v>3928</v>
      </c>
      <c r="C3083" s="24">
        <v>0</v>
      </c>
      <c r="D3083" s="24">
        <v>0</v>
      </c>
      <c r="E3083" s="24">
        <v>0</v>
      </c>
      <c r="F3083" s="24">
        <v>0</v>
      </c>
      <c r="G3083" s="24">
        <v>0</v>
      </c>
      <c r="H3083" s="24">
        <v>36550.5</v>
      </c>
    </row>
  </sheetData>
  <sheetProtection selectLockedCells="1"/>
  <conditionalFormatting sqref="B37:B40">
    <cfRule type="duplicateValues" dxfId="22" priority="16"/>
  </conditionalFormatting>
  <conditionalFormatting sqref="B1:B1048576">
    <cfRule type="duplicateValues" dxfId="21" priority="8"/>
    <cfRule type="duplicateValues" dxfId="20" priority="9"/>
  </conditionalFormatting>
  <conditionalFormatting sqref="B32:B36">
    <cfRule type="duplicateValues" dxfId="19" priority="17"/>
  </conditionalFormatting>
  <conditionalFormatting sqref="B48">
    <cfRule type="duplicateValues" dxfId="18" priority="46"/>
  </conditionalFormatting>
  <conditionalFormatting sqref="I37:I40">
    <cfRule type="duplicateValues" dxfId="17" priority="6"/>
  </conditionalFormatting>
  <conditionalFormatting sqref="I3:I47">
    <cfRule type="duplicateValues" dxfId="16" priority="4"/>
    <cfRule type="duplicateValues" dxfId="15" priority="5"/>
  </conditionalFormatting>
  <conditionalFormatting sqref="I32:I36">
    <cfRule type="duplicateValues" dxfId="14" priority="7"/>
  </conditionalFormatting>
  <conditionalFormatting sqref="B3083">
    <cfRule type="duplicateValues" dxfId="13" priority="1"/>
  </conditionalFormatting>
  <conditionalFormatting sqref="B3083">
    <cfRule type="duplicateValues" dxfId="12" priority="2"/>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E2290-F025-4214-89F4-7C1F8F79D53A}">
  <sheetPr codeName="Sheet11">
    <tabColor rgb="FF92D050"/>
  </sheetPr>
  <dimension ref="A1:Q29"/>
  <sheetViews>
    <sheetView zoomScale="85" zoomScaleNormal="85" workbookViewId="0">
      <selection activeCell="B28" sqref="B28"/>
    </sheetView>
  </sheetViews>
  <sheetFormatPr defaultRowHeight="14.35"/>
  <cols>
    <col min="1" max="1" width="26.76171875" customWidth="1"/>
    <col min="2" max="3" width="14.3515625" customWidth="1"/>
    <col min="4" max="4" width="9.64453125" customWidth="1"/>
    <col min="8" max="8" width="13.3515625" bestFit="1" customWidth="1"/>
    <col min="9" max="9" width="9.3515625" customWidth="1"/>
    <col min="10" max="10" width="11.64453125" customWidth="1"/>
    <col min="11" max="11" width="9.52734375" customWidth="1"/>
    <col min="12" max="12" width="7.3515625" customWidth="1"/>
    <col min="13" max="13" width="11.52734375" customWidth="1"/>
    <col min="14" max="14" width="10.3515625" customWidth="1"/>
    <col min="15" max="15" width="15.64453125" customWidth="1"/>
    <col min="16" max="16" width="13.3515625" customWidth="1"/>
  </cols>
  <sheetData>
    <row r="1" spans="1:17">
      <c r="A1" t="s">
        <v>101</v>
      </c>
      <c r="H1" t="s">
        <v>115</v>
      </c>
      <c r="I1" t="s">
        <v>104</v>
      </c>
      <c r="J1" t="s">
        <v>105</v>
      </c>
      <c r="K1" t="s">
        <v>106</v>
      </c>
      <c r="L1" t="s">
        <v>107</v>
      </c>
      <c r="M1" t="s">
        <v>108</v>
      </c>
      <c r="N1" t="s">
        <v>109</v>
      </c>
      <c r="O1" t="s">
        <v>111</v>
      </c>
    </row>
    <row r="2" spans="1:17">
      <c r="A2" t="s">
        <v>103</v>
      </c>
      <c r="B2" t="s">
        <v>102</v>
      </c>
      <c r="C2" t="s">
        <v>112</v>
      </c>
      <c r="D2" t="s">
        <v>110</v>
      </c>
      <c r="H2" t="s">
        <v>101</v>
      </c>
      <c r="I2">
        <v>65</v>
      </c>
      <c r="J2">
        <v>62</v>
      </c>
      <c r="K2">
        <v>64</v>
      </c>
      <c r="L2">
        <v>80</v>
      </c>
      <c r="M2">
        <v>48</v>
      </c>
      <c r="N2">
        <v>55</v>
      </c>
      <c r="O2">
        <v>76</v>
      </c>
    </row>
    <row r="3" spans="1:17">
      <c r="A3" t="s">
        <v>104</v>
      </c>
      <c r="B3">
        <f>INDEX(ClientList[Controls],MATCH($A$1,ClientList[Client],0))</f>
        <v>65</v>
      </c>
      <c r="C3" s="10">
        <v>0</v>
      </c>
      <c r="D3">
        <f>B3*(1+C3)</f>
        <v>65</v>
      </c>
      <c r="H3" t="s">
        <v>116</v>
      </c>
      <c r="I3">
        <v>65</v>
      </c>
      <c r="J3">
        <v>62</v>
      </c>
      <c r="K3">
        <v>64</v>
      </c>
      <c r="L3">
        <v>80</v>
      </c>
      <c r="M3">
        <v>48</v>
      </c>
      <c r="N3">
        <v>55</v>
      </c>
      <c r="O3">
        <v>76</v>
      </c>
    </row>
    <row r="4" spans="1:17">
      <c r="A4" t="s">
        <v>105</v>
      </c>
      <c r="B4">
        <f>INDEX(ClientList[Mechanical],MATCH($A$1,ClientList[Client],0))</f>
        <v>62</v>
      </c>
      <c r="C4" s="10">
        <v>0</v>
      </c>
      <c r="D4">
        <f t="shared" ref="D4:D9" si="0">B4*(1+C4)</f>
        <v>62</v>
      </c>
      <c r="H4" t="s">
        <v>117</v>
      </c>
      <c r="I4">
        <v>67</v>
      </c>
      <c r="J4">
        <v>67</v>
      </c>
      <c r="K4">
        <v>67</v>
      </c>
      <c r="L4">
        <v>80</v>
      </c>
      <c r="M4">
        <v>48</v>
      </c>
      <c r="N4">
        <v>55</v>
      </c>
      <c r="O4">
        <v>102</v>
      </c>
    </row>
    <row r="5" spans="1:17">
      <c r="A5" t="s">
        <v>106</v>
      </c>
      <c r="B5">
        <f>INDEX(ClientList[Robotics],MATCH($A$1,ClientList[Client],0))</f>
        <v>64</v>
      </c>
      <c r="C5" s="10">
        <v>0</v>
      </c>
      <c r="D5">
        <f t="shared" si="0"/>
        <v>64</v>
      </c>
      <c r="H5" t="s">
        <v>118</v>
      </c>
    </row>
    <row r="6" spans="1:17">
      <c r="A6" t="s">
        <v>107</v>
      </c>
      <c r="B6">
        <f>INDEX(ClientList[Vision],MATCH($A$1,ClientList[Client],0))</f>
        <v>80</v>
      </c>
      <c r="C6" s="10">
        <v>0</v>
      </c>
      <c r="D6">
        <f t="shared" si="0"/>
        <v>80</v>
      </c>
      <c r="H6" t="s">
        <v>3869</v>
      </c>
    </row>
    <row r="7" spans="1:17">
      <c r="A7" t="s">
        <v>108</v>
      </c>
      <c r="B7">
        <f>INDEX(ClientList[Panel Shop],MATCH($A$1,ClientList[Client],0))</f>
        <v>48</v>
      </c>
      <c r="C7" s="10">
        <v>0</v>
      </c>
      <c r="D7">
        <f t="shared" si="0"/>
        <v>48</v>
      </c>
    </row>
    <row r="8" spans="1:17">
      <c r="A8" t="s">
        <v>109</v>
      </c>
      <c r="B8">
        <f>INDEX(ClientList[Assembly],MATCH($A$1,ClientList[Client],0))</f>
        <v>55</v>
      </c>
      <c r="C8" s="10">
        <v>0</v>
      </c>
      <c r="D8">
        <f t="shared" si="0"/>
        <v>55</v>
      </c>
      <c r="Q8" s="22"/>
    </row>
    <row r="9" spans="1:17">
      <c r="A9" t="s">
        <v>111</v>
      </c>
      <c r="B9">
        <f>INDEX(ClientList[Installation Rate],MATCH($A$1,ClientList[Client],0))</f>
        <v>76</v>
      </c>
      <c r="C9" s="10">
        <v>0</v>
      </c>
      <c r="D9">
        <f t="shared" si="0"/>
        <v>76</v>
      </c>
      <c r="Q9" s="22"/>
    </row>
    <row r="11" spans="1:17">
      <c r="A11" t="s">
        <v>114</v>
      </c>
      <c r="B11" s="10">
        <v>0.25</v>
      </c>
    </row>
    <row r="12" spans="1:17">
      <c r="A12" t="s">
        <v>3881</v>
      </c>
      <c r="B12" s="10">
        <v>0.45</v>
      </c>
    </row>
    <row r="13" spans="1:17">
      <c r="A13" t="s">
        <v>3899</v>
      </c>
      <c r="B13" s="20">
        <v>1</v>
      </c>
      <c r="D13" t="s">
        <v>3908</v>
      </c>
    </row>
    <row r="14" spans="1:17">
      <c r="A14" t="s">
        <v>3906</v>
      </c>
      <c r="B14" s="20">
        <v>1</v>
      </c>
      <c r="D14" t="s">
        <v>3916</v>
      </c>
    </row>
    <row r="15" spans="1:17">
      <c r="A15" t="s">
        <v>3907</v>
      </c>
      <c r="B15" s="20">
        <v>7</v>
      </c>
      <c r="D15" t="s">
        <v>3917</v>
      </c>
    </row>
    <row r="16" spans="1:17">
      <c r="A16" t="s">
        <v>3896</v>
      </c>
      <c r="B16">
        <v>8</v>
      </c>
      <c r="D16" t="s">
        <v>3909</v>
      </c>
    </row>
    <row r="17" spans="1:4">
      <c r="A17" t="s">
        <v>3897</v>
      </c>
      <c r="B17">
        <v>1</v>
      </c>
      <c r="D17" t="s">
        <v>3910</v>
      </c>
    </row>
    <row r="18" spans="1:4">
      <c r="A18" t="s">
        <v>3898</v>
      </c>
      <c r="B18">
        <v>8</v>
      </c>
      <c r="D18" t="s">
        <v>3911</v>
      </c>
    </row>
    <row r="19" spans="1:4">
      <c r="A19" t="s">
        <v>185</v>
      </c>
      <c r="B19" s="20">
        <v>180</v>
      </c>
      <c r="C19" s="9"/>
      <c r="D19" t="s">
        <v>3912</v>
      </c>
    </row>
    <row r="20" spans="1:4">
      <c r="A20" t="s">
        <v>3914</v>
      </c>
      <c r="B20" s="20">
        <v>1</v>
      </c>
      <c r="C20" s="9"/>
      <c r="D20" t="s">
        <v>3913</v>
      </c>
    </row>
    <row r="21" spans="1:4">
      <c r="A21" t="s">
        <v>3915</v>
      </c>
      <c r="B21" s="20">
        <v>1.3</v>
      </c>
      <c r="C21" s="9"/>
      <c r="D21" t="s">
        <v>3926</v>
      </c>
    </row>
    <row r="22" spans="1:4">
      <c r="A22" t="s">
        <v>3905</v>
      </c>
      <c r="B22" s="20">
        <v>2</v>
      </c>
      <c r="C22" s="9"/>
      <c r="D22" t="s">
        <v>3918</v>
      </c>
    </row>
    <row r="23" spans="1:4">
      <c r="A23" t="s">
        <v>3904</v>
      </c>
      <c r="B23" s="20">
        <v>750</v>
      </c>
      <c r="D23" t="s">
        <v>3919</v>
      </c>
    </row>
    <row r="24" spans="1:4">
      <c r="A24" t="s">
        <v>186</v>
      </c>
      <c r="B24" s="20">
        <v>70</v>
      </c>
      <c r="D24" t="s">
        <v>3920</v>
      </c>
    </row>
    <row r="25" spans="1:4">
      <c r="A25" t="s">
        <v>3900</v>
      </c>
      <c r="B25" s="20">
        <v>1</v>
      </c>
      <c r="D25" t="s">
        <v>3921</v>
      </c>
    </row>
    <row r="26" spans="1:4">
      <c r="A26" t="s">
        <v>3895</v>
      </c>
      <c r="B26" s="20">
        <v>425</v>
      </c>
      <c r="D26" t="s">
        <v>3922</v>
      </c>
    </row>
    <row r="27" spans="1:4">
      <c r="A27" t="s">
        <v>3903</v>
      </c>
      <c r="B27" s="20">
        <v>75</v>
      </c>
      <c r="D27" t="s">
        <v>3923</v>
      </c>
    </row>
    <row r="28" spans="1:4">
      <c r="A28" t="s">
        <v>3901</v>
      </c>
      <c r="B28" s="48">
        <v>10</v>
      </c>
      <c r="D28" t="s">
        <v>3924</v>
      </c>
    </row>
    <row r="29" spans="1:4">
      <c r="A29" t="s">
        <v>3902</v>
      </c>
      <c r="B29" s="48">
        <v>0.7</v>
      </c>
      <c r="D29" t="s">
        <v>3925</v>
      </c>
    </row>
  </sheetData>
  <dataValidations disablePrompts="1" count="1">
    <dataValidation type="list" allowBlank="1" showInputMessage="1" showErrorMessage="1" sqref="A1" xr:uid="{6EB731F3-553B-44BE-904C-4F986B886F8D}">
      <formula1>$H$2:$H$209</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09F8C-5193-4421-9E3B-59E788849BC0}">
  <sheetPr codeName="Sheet14">
    <tabColor rgb="FFCCCC00"/>
    <outlinePr summaryBelow="0"/>
  </sheetPr>
  <dimension ref="A1:AJ2"/>
  <sheetViews>
    <sheetView zoomScale="80" zoomScaleNormal="80" workbookViewId="0">
      <pane xSplit="6" ySplit="2" topLeftCell="G3" activePane="bottomRight" state="frozen"/>
      <selection pane="topRight" activeCell="G1" sqref="G1"/>
      <selection pane="bottomLeft" activeCell="A3" sqref="A3"/>
      <selection pane="bottomRight" activeCell="D11" sqref="D11"/>
    </sheetView>
  </sheetViews>
  <sheetFormatPr defaultRowHeight="14.35" outlineLevelCol="1"/>
  <cols>
    <col min="1" max="1" width="23.64453125" customWidth="1"/>
    <col min="2" max="2" width="22.76171875" customWidth="1"/>
    <col min="3" max="3" width="4.52734375" customWidth="1"/>
    <col min="4" max="5" width="5.3515625" customWidth="1"/>
    <col min="6" max="6" width="24.3515625" customWidth="1"/>
    <col min="7" max="7" width="6.234375" customWidth="1"/>
    <col min="8" max="8" width="5.64453125" customWidth="1"/>
    <col min="9" max="9" width="4.87890625" customWidth="1"/>
    <col min="10" max="10" width="6.76171875" customWidth="1"/>
    <col min="11" max="12" width="8.87890625" style="10" customWidth="1" outlineLevel="1"/>
    <col min="13" max="13" width="8.87890625" style="24" customWidth="1" outlineLevel="1"/>
    <col min="14" max="15" width="11.64453125" style="24" customWidth="1" outlineLevel="1"/>
    <col min="16" max="17" width="9.64453125" style="24" customWidth="1" outlineLevel="1"/>
    <col min="18" max="18" width="13.1171875" style="33" customWidth="1"/>
    <col min="19" max="19" width="10.87890625" style="33" customWidth="1" outlineLevel="1"/>
    <col min="20" max="21" width="15.1171875" style="33" customWidth="1" outlineLevel="1"/>
    <col min="22" max="23" width="12.234375" style="33" customWidth="1" outlineLevel="1"/>
    <col min="24" max="24" width="11.87890625" style="33" customWidth="1" outlineLevel="1"/>
    <col min="25" max="25" width="11.87890625" style="33" bestFit="1" customWidth="1"/>
    <col min="26" max="26" width="13.3515625" style="33" hidden="1" customWidth="1" outlineLevel="1"/>
    <col min="27" max="28" width="15.1171875" style="33" hidden="1" customWidth="1" outlineLevel="1"/>
    <col min="29" max="30" width="12.234375" style="33" hidden="1" customWidth="1" outlineLevel="1"/>
    <col min="31" max="31" width="11.87890625" style="33" hidden="1" customWidth="1" outlineLevel="1"/>
    <col min="32" max="32" width="11.87890625" style="33" bestFit="1" customWidth="1" collapsed="1"/>
    <col min="33" max="33" width="7.64453125" customWidth="1"/>
    <col min="36" max="36" width="0" hidden="1" customWidth="1"/>
  </cols>
  <sheetData>
    <row r="1" spans="1:36" ht="43">
      <c r="A1" s="3" t="s">
        <v>39</v>
      </c>
      <c r="B1" s="3" t="s">
        <v>20</v>
      </c>
      <c r="C1" s="4" t="s">
        <v>3947</v>
      </c>
      <c r="D1" s="4" t="s">
        <v>3948</v>
      </c>
      <c r="E1" s="4" t="s">
        <v>3949</v>
      </c>
      <c r="F1" s="3" t="s">
        <v>43</v>
      </c>
      <c r="G1" s="4" t="s">
        <v>3946</v>
      </c>
      <c r="H1" s="4" t="s">
        <v>3950</v>
      </c>
      <c r="I1" s="4" t="s">
        <v>3951</v>
      </c>
      <c r="J1" s="4" t="s">
        <v>3952</v>
      </c>
      <c r="K1" s="11" t="s">
        <v>3482</v>
      </c>
      <c r="L1" s="11" t="s">
        <v>3870</v>
      </c>
      <c r="M1" s="4" t="s">
        <v>0</v>
      </c>
      <c r="N1" s="4" t="s">
        <v>1</v>
      </c>
      <c r="O1" s="4" t="s">
        <v>3868</v>
      </c>
      <c r="P1" s="4" t="s">
        <v>2</v>
      </c>
      <c r="Q1" s="4" t="s">
        <v>3867</v>
      </c>
      <c r="R1" s="4" t="s">
        <v>3953</v>
      </c>
      <c r="S1" s="47" t="s">
        <v>3876</v>
      </c>
      <c r="T1" s="47" t="s">
        <v>3877</v>
      </c>
      <c r="U1" s="47" t="s">
        <v>3942</v>
      </c>
      <c r="V1" s="47" t="s">
        <v>3878</v>
      </c>
      <c r="W1" s="47" t="s">
        <v>3941</v>
      </c>
      <c r="X1" s="47" t="s">
        <v>3879</v>
      </c>
      <c r="Y1" s="47" t="s">
        <v>3880</v>
      </c>
      <c r="Z1" s="44" t="s">
        <v>3871</v>
      </c>
      <c r="AA1" s="44" t="s">
        <v>3872</v>
      </c>
      <c r="AB1" s="44" t="s">
        <v>3943</v>
      </c>
      <c r="AC1" s="44" t="s">
        <v>3873</v>
      </c>
      <c r="AD1" s="44" t="s">
        <v>3944</v>
      </c>
      <c r="AE1" s="44" t="s">
        <v>3874</v>
      </c>
      <c r="AF1" s="44" t="s">
        <v>3875</v>
      </c>
      <c r="AG1" s="13" t="s">
        <v>119</v>
      </c>
      <c r="AJ1" t="s">
        <v>2882</v>
      </c>
    </row>
    <row r="2" spans="1:36">
      <c r="A2" s="2" t="s">
        <v>38</v>
      </c>
      <c r="B2" s="2"/>
      <c r="C2" s="76"/>
      <c r="D2" s="76"/>
      <c r="E2" s="76"/>
      <c r="F2" s="2"/>
      <c r="G2" s="76"/>
      <c r="H2" s="76"/>
      <c r="I2" s="76"/>
      <c r="J2" s="76"/>
      <c r="K2" s="12"/>
      <c r="L2" s="12"/>
      <c r="M2" s="32"/>
      <c r="N2" s="32"/>
      <c r="O2" s="32"/>
      <c r="P2" s="32"/>
      <c r="Q2" s="32"/>
      <c r="R2" s="63"/>
      <c r="S2" s="63"/>
      <c r="T2" s="63"/>
      <c r="U2" s="63"/>
      <c r="V2" s="63"/>
      <c r="W2" s="63"/>
      <c r="X2" s="63"/>
      <c r="Y2" s="63"/>
      <c r="Z2" s="31"/>
      <c r="AA2" s="31"/>
      <c r="AB2" s="31"/>
      <c r="AC2" s="31"/>
      <c r="AD2" s="31"/>
      <c r="AE2" s="31"/>
      <c r="AF2" s="63"/>
      <c r="AG2" s="7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tartToolbox">
                <anchor moveWithCells="1" sizeWithCells="1">
                  <from>
                    <xdr:col>0</xdr:col>
                    <xdr:colOff>84667</xdr:colOff>
                    <xdr:row>0</xdr:row>
                    <xdr:rowOff>29633</xdr:rowOff>
                  </from>
                  <to>
                    <xdr:col>0</xdr:col>
                    <xdr:colOff>1104900</xdr:colOff>
                    <xdr:row>0</xdr:row>
                    <xdr:rowOff>313267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C91F4-0AE1-42AA-B467-261A60CE45E0}">
  <sheetPr codeName="Sheet4">
    <tabColor rgb="FFFFC000"/>
  </sheetPr>
  <dimension ref="A1:C75"/>
  <sheetViews>
    <sheetView zoomScale="90" zoomScaleNormal="90" workbookViewId="0">
      <selection activeCell="C72" sqref="C72"/>
    </sheetView>
  </sheetViews>
  <sheetFormatPr defaultRowHeight="14.35"/>
  <cols>
    <col min="1" max="1" width="10.52734375" bestFit="1" customWidth="1"/>
    <col min="2" max="2" width="9" bestFit="1" customWidth="1"/>
    <col min="3" max="3" width="204.1171875" bestFit="1" customWidth="1"/>
  </cols>
  <sheetData>
    <row r="1" spans="1:3" ht="62.7" thickBot="1">
      <c r="A1" s="80" t="s">
        <v>3859</v>
      </c>
      <c r="B1" s="81"/>
      <c r="C1" s="82"/>
    </row>
    <row r="2" spans="1:3">
      <c r="A2" t="s">
        <v>3860</v>
      </c>
      <c r="B2" t="s">
        <v>3861</v>
      </c>
      <c r="C2" t="s">
        <v>3862</v>
      </c>
    </row>
    <row r="3" spans="1:3">
      <c r="A3" t="s">
        <v>3863</v>
      </c>
      <c r="B3" s="22">
        <v>45786</v>
      </c>
      <c r="C3" t="s">
        <v>3864</v>
      </c>
    </row>
    <row r="4" spans="1:3">
      <c r="A4" t="s">
        <v>3863</v>
      </c>
      <c r="B4" s="22">
        <v>45792</v>
      </c>
      <c r="C4" t="s">
        <v>3865</v>
      </c>
    </row>
    <row r="5" spans="1:3">
      <c r="A5" t="s">
        <v>3863</v>
      </c>
      <c r="B5" s="22">
        <v>45798</v>
      </c>
      <c r="C5" t="s">
        <v>3866</v>
      </c>
    </row>
    <row r="6" spans="1:3">
      <c r="A6" t="s">
        <v>3935</v>
      </c>
      <c r="B6" s="22">
        <v>45821</v>
      </c>
      <c r="C6" t="s">
        <v>3936</v>
      </c>
    </row>
    <row r="7" spans="1:3">
      <c r="A7" t="s">
        <v>3863</v>
      </c>
      <c r="B7" s="22">
        <v>45866</v>
      </c>
      <c r="C7" t="s">
        <v>3945</v>
      </c>
    </row>
    <row r="8" spans="1:3">
      <c r="A8" t="s">
        <v>3954</v>
      </c>
      <c r="B8" s="22">
        <v>46153</v>
      </c>
      <c r="C8" t="s">
        <v>4034</v>
      </c>
    </row>
    <row r="9" spans="1:3">
      <c r="A9" t="s">
        <v>3954</v>
      </c>
      <c r="B9" s="22">
        <v>46153</v>
      </c>
      <c r="C9" t="s">
        <v>4035</v>
      </c>
    </row>
    <row r="10" spans="1:3">
      <c r="A10" t="s">
        <v>3954</v>
      </c>
      <c r="B10" s="22">
        <v>46153</v>
      </c>
      <c r="C10" t="s">
        <v>3977</v>
      </c>
    </row>
    <row r="11" spans="1:3">
      <c r="A11" t="s">
        <v>3954</v>
      </c>
      <c r="B11" s="22">
        <v>46153</v>
      </c>
      <c r="C11" t="s">
        <v>3978</v>
      </c>
    </row>
    <row r="12" spans="1:3">
      <c r="A12" t="s">
        <v>3954</v>
      </c>
      <c r="B12" s="22">
        <v>46153</v>
      </c>
      <c r="C12" t="s">
        <v>3979</v>
      </c>
    </row>
    <row r="13" spans="1:3">
      <c r="A13" t="s">
        <v>3954</v>
      </c>
      <c r="B13" s="22">
        <v>46153</v>
      </c>
      <c r="C13" t="s">
        <v>3980</v>
      </c>
    </row>
    <row r="14" spans="1:3">
      <c r="A14" t="s">
        <v>3954</v>
      </c>
      <c r="B14" s="22">
        <v>46153</v>
      </c>
      <c r="C14" t="s">
        <v>3981</v>
      </c>
    </row>
    <row r="15" spans="1:3">
      <c r="A15" t="s">
        <v>3954</v>
      </c>
      <c r="B15" s="22">
        <v>46153</v>
      </c>
      <c r="C15" t="s">
        <v>4036</v>
      </c>
    </row>
    <row r="16" spans="1:3">
      <c r="A16" t="s">
        <v>3954</v>
      </c>
      <c r="B16" s="22">
        <v>46153</v>
      </c>
      <c r="C16" t="s">
        <v>3982</v>
      </c>
    </row>
    <row r="17" spans="1:3">
      <c r="A17" t="s">
        <v>3954</v>
      </c>
      <c r="B17" s="22">
        <v>46153</v>
      </c>
      <c r="C17" t="s">
        <v>3983</v>
      </c>
    </row>
    <row r="18" spans="1:3">
      <c r="A18" t="s">
        <v>3954</v>
      </c>
      <c r="B18" s="22">
        <v>46153</v>
      </c>
      <c r="C18" t="s">
        <v>3984</v>
      </c>
    </row>
    <row r="19" spans="1:3">
      <c r="A19" t="s">
        <v>3954</v>
      </c>
      <c r="B19" s="22">
        <v>46153</v>
      </c>
      <c r="C19" t="s">
        <v>3985</v>
      </c>
    </row>
    <row r="20" spans="1:3">
      <c r="A20" t="s">
        <v>3954</v>
      </c>
      <c r="B20" s="22">
        <v>46153</v>
      </c>
      <c r="C20" t="s">
        <v>4037</v>
      </c>
    </row>
    <row r="21" spans="1:3">
      <c r="A21" t="s">
        <v>3954</v>
      </c>
      <c r="B21" s="22">
        <v>46154</v>
      </c>
      <c r="C21" t="s">
        <v>3969</v>
      </c>
    </row>
    <row r="22" spans="1:3">
      <c r="A22" t="s">
        <v>3954</v>
      </c>
      <c r="B22" s="22">
        <v>46154</v>
      </c>
      <c r="C22" t="s">
        <v>3970</v>
      </c>
    </row>
    <row r="23" spans="1:3">
      <c r="A23" t="s">
        <v>3954</v>
      </c>
      <c r="B23" s="22">
        <v>46154</v>
      </c>
      <c r="C23" t="s">
        <v>3971</v>
      </c>
    </row>
    <row r="24" spans="1:3">
      <c r="A24" t="s">
        <v>3954</v>
      </c>
      <c r="B24" s="22">
        <v>46154</v>
      </c>
      <c r="C24" t="s">
        <v>4031</v>
      </c>
    </row>
    <row r="25" spans="1:3">
      <c r="A25" t="s">
        <v>3954</v>
      </c>
      <c r="B25" s="22">
        <v>46154</v>
      </c>
      <c r="C25" t="s">
        <v>3972</v>
      </c>
    </row>
    <row r="26" spans="1:3">
      <c r="A26" t="s">
        <v>3954</v>
      </c>
      <c r="B26" s="22">
        <v>46154</v>
      </c>
      <c r="C26" t="s">
        <v>3973</v>
      </c>
    </row>
    <row r="27" spans="1:3">
      <c r="A27" t="s">
        <v>3954</v>
      </c>
      <c r="B27" s="22">
        <v>46154</v>
      </c>
      <c r="C27" t="s">
        <v>3974</v>
      </c>
    </row>
    <row r="28" spans="1:3">
      <c r="A28" t="s">
        <v>3954</v>
      </c>
      <c r="B28" s="22">
        <v>46154</v>
      </c>
      <c r="C28" t="s">
        <v>4032</v>
      </c>
    </row>
    <row r="29" spans="1:3">
      <c r="A29" t="s">
        <v>3954</v>
      </c>
      <c r="B29" s="22">
        <v>46154</v>
      </c>
      <c r="C29" t="s">
        <v>3975</v>
      </c>
    </row>
    <row r="30" spans="1:3">
      <c r="A30" t="s">
        <v>3954</v>
      </c>
      <c r="B30" s="22">
        <v>46154</v>
      </c>
      <c r="C30" t="s">
        <v>3976</v>
      </c>
    </row>
    <row r="31" spans="1:3">
      <c r="A31" t="s">
        <v>3954</v>
      </c>
      <c r="B31" s="22">
        <v>46154</v>
      </c>
      <c r="C31" t="s">
        <v>4033</v>
      </c>
    </row>
    <row r="32" spans="1:3">
      <c r="A32" t="s">
        <v>3954</v>
      </c>
      <c r="B32" s="22">
        <v>46155</v>
      </c>
      <c r="C32" t="s">
        <v>3955</v>
      </c>
    </row>
    <row r="33" spans="1:3">
      <c r="A33" t="s">
        <v>3954</v>
      </c>
      <c r="B33" s="22">
        <v>46155</v>
      </c>
      <c r="C33" t="s">
        <v>4030</v>
      </c>
    </row>
    <row r="34" spans="1:3">
      <c r="A34" t="s">
        <v>3954</v>
      </c>
      <c r="B34" s="22">
        <v>46155</v>
      </c>
      <c r="C34" t="s">
        <v>3956</v>
      </c>
    </row>
    <row r="35" spans="1:3">
      <c r="A35" t="s">
        <v>3954</v>
      </c>
      <c r="B35" s="22">
        <v>46155</v>
      </c>
      <c r="C35" t="s">
        <v>3957</v>
      </c>
    </row>
    <row r="36" spans="1:3">
      <c r="A36" t="s">
        <v>3954</v>
      </c>
      <c r="B36" s="22">
        <v>46155</v>
      </c>
      <c r="C36" t="s">
        <v>3958</v>
      </c>
    </row>
    <row r="37" spans="1:3">
      <c r="A37" t="s">
        <v>3954</v>
      </c>
      <c r="B37" s="22">
        <v>46155</v>
      </c>
      <c r="C37" t="s">
        <v>3959</v>
      </c>
    </row>
    <row r="38" spans="1:3">
      <c r="A38" t="s">
        <v>3954</v>
      </c>
      <c r="B38" s="22">
        <v>46155</v>
      </c>
      <c r="C38" t="s">
        <v>3960</v>
      </c>
    </row>
    <row r="39" spans="1:3">
      <c r="A39" t="s">
        <v>3954</v>
      </c>
      <c r="B39" s="22">
        <v>46155</v>
      </c>
      <c r="C39" t="s">
        <v>3961</v>
      </c>
    </row>
    <row r="40" spans="1:3">
      <c r="A40" t="s">
        <v>3954</v>
      </c>
      <c r="B40" s="22">
        <v>46155</v>
      </c>
      <c r="C40" t="s">
        <v>3962</v>
      </c>
    </row>
    <row r="41" spans="1:3">
      <c r="A41" t="s">
        <v>3954</v>
      </c>
      <c r="B41" s="22">
        <v>46155</v>
      </c>
      <c r="C41" t="s">
        <v>3963</v>
      </c>
    </row>
    <row r="42" spans="1:3">
      <c r="A42" t="s">
        <v>3954</v>
      </c>
      <c r="B42" s="22">
        <v>46155</v>
      </c>
      <c r="C42" t="s">
        <v>3964</v>
      </c>
    </row>
    <row r="43" spans="1:3">
      <c r="A43" t="s">
        <v>3954</v>
      </c>
      <c r="B43" s="22">
        <v>46155</v>
      </c>
      <c r="C43" t="s">
        <v>3965</v>
      </c>
    </row>
    <row r="44" spans="1:3">
      <c r="A44" t="s">
        <v>3954</v>
      </c>
      <c r="B44" s="22">
        <v>46155</v>
      </c>
      <c r="C44" t="s">
        <v>3966</v>
      </c>
    </row>
    <row r="45" spans="1:3">
      <c r="A45" t="s">
        <v>3954</v>
      </c>
      <c r="B45" s="22">
        <v>46155</v>
      </c>
      <c r="C45" t="s">
        <v>3967</v>
      </c>
    </row>
    <row r="46" spans="1:3">
      <c r="A46" t="s">
        <v>3954</v>
      </c>
      <c r="B46" s="22">
        <v>46155</v>
      </c>
      <c r="C46" t="s">
        <v>3968</v>
      </c>
    </row>
    <row r="47" spans="1:3">
      <c r="A47" t="s">
        <v>3954</v>
      </c>
      <c r="B47" s="22">
        <v>46160</v>
      </c>
      <c r="C47" t="s">
        <v>4025</v>
      </c>
    </row>
    <row r="48" spans="1:3">
      <c r="A48" t="s">
        <v>3954</v>
      </c>
      <c r="B48" s="22">
        <v>46160</v>
      </c>
      <c r="C48" t="s">
        <v>4026</v>
      </c>
    </row>
    <row r="49" spans="1:3">
      <c r="A49" t="s">
        <v>3954</v>
      </c>
      <c r="B49" s="22">
        <v>46160</v>
      </c>
      <c r="C49" t="s">
        <v>4027</v>
      </c>
    </row>
    <row r="50" spans="1:3">
      <c r="A50" t="s">
        <v>3954</v>
      </c>
      <c r="B50" s="22">
        <v>46160</v>
      </c>
      <c r="C50" t="s">
        <v>4028</v>
      </c>
    </row>
    <row r="51" spans="1:3">
      <c r="A51" t="s">
        <v>3954</v>
      </c>
      <c r="B51" s="22">
        <v>46160</v>
      </c>
      <c r="C51" t="s">
        <v>4029</v>
      </c>
    </row>
    <row r="52" spans="1:3">
      <c r="A52" t="s">
        <v>3954</v>
      </c>
      <c r="B52" s="22">
        <v>46161</v>
      </c>
      <c r="C52" t="s">
        <v>4023</v>
      </c>
    </row>
    <row r="53" spans="1:3">
      <c r="A53" t="s">
        <v>3954</v>
      </c>
      <c r="B53" s="22">
        <v>46161</v>
      </c>
      <c r="C53" t="s">
        <v>4024</v>
      </c>
    </row>
    <row r="54" spans="1:3">
      <c r="A54" t="s">
        <v>3954</v>
      </c>
      <c r="B54" s="22">
        <v>46162</v>
      </c>
      <c r="C54" t="s">
        <v>4021</v>
      </c>
    </row>
    <row r="55" spans="1:3">
      <c r="A55" t="s">
        <v>3954</v>
      </c>
      <c r="B55" s="22">
        <v>46162</v>
      </c>
      <c r="C55" t="s">
        <v>4022</v>
      </c>
    </row>
    <row r="56" spans="1:3">
      <c r="A56" t="s">
        <v>3954</v>
      </c>
      <c r="B56" s="22">
        <v>46175</v>
      </c>
      <c r="C56" t="s">
        <v>4020</v>
      </c>
    </row>
    <row r="57" spans="1:3">
      <c r="A57" t="s">
        <v>3954</v>
      </c>
      <c r="B57" s="22">
        <v>46184</v>
      </c>
      <c r="C57" t="s">
        <v>4019</v>
      </c>
    </row>
    <row r="58" spans="1:3">
      <c r="A58" t="s">
        <v>3954</v>
      </c>
      <c r="B58" s="22">
        <v>46195</v>
      </c>
      <c r="C58" t="s">
        <v>4016</v>
      </c>
    </row>
    <row r="59" spans="1:3">
      <c r="A59" t="s">
        <v>3954</v>
      </c>
      <c r="B59" s="22">
        <v>46195</v>
      </c>
      <c r="C59" t="s">
        <v>4017</v>
      </c>
    </row>
    <row r="60" spans="1:3">
      <c r="A60" t="s">
        <v>3954</v>
      </c>
      <c r="B60" s="22">
        <v>46195</v>
      </c>
      <c r="C60" t="s">
        <v>4018</v>
      </c>
    </row>
    <row r="61" spans="1:3">
      <c r="A61" t="s">
        <v>3954</v>
      </c>
      <c r="B61" s="22">
        <v>46196</v>
      </c>
      <c r="C61" t="s">
        <v>4013</v>
      </c>
    </row>
    <row r="62" spans="1:3">
      <c r="A62" t="s">
        <v>3954</v>
      </c>
      <c r="B62" s="22">
        <v>46196</v>
      </c>
      <c r="C62" t="s">
        <v>4014</v>
      </c>
    </row>
    <row r="63" spans="1:3">
      <c r="A63" t="s">
        <v>3954</v>
      </c>
      <c r="B63" s="22">
        <v>46196</v>
      </c>
      <c r="C63" t="s">
        <v>4015</v>
      </c>
    </row>
    <row r="64" spans="1:3">
      <c r="A64" t="s">
        <v>3954</v>
      </c>
      <c r="B64" s="22">
        <v>46197</v>
      </c>
      <c r="C64" t="s">
        <v>4010</v>
      </c>
    </row>
    <row r="65" spans="1:3">
      <c r="A65" t="s">
        <v>3954</v>
      </c>
      <c r="B65" s="22">
        <v>46197</v>
      </c>
      <c r="C65" t="s">
        <v>4011</v>
      </c>
    </row>
    <row r="66" spans="1:3">
      <c r="A66" t="s">
        <v>3954</v>
      </c>
      <c r="B66" s="22">
        <v>46197</v>
      </c>
      <c r="C66" t="s">
        <v>4012</v>
      </c>
    </row>
    <row r="67" spans="1:3">
      <c r="A67" t="s">
        <v>3954</v>
      </c>
      <c r="B67" s="22">
        <v>46199</v>
      </c>
      <c r="C67" t="s">
        <v>4006</v>
      </c>
    </row>
    <row r="68" spans="1:3">
      <c r="A68" t="s">
        <v>3954</v>
      </c>
      <c r="B68" s="22">
        <v>46199</v>
      </c>
      <c r="C68" t="s">
        <v>4007</v>
      </c>
    </row>
    <row r="69" spans="1:3">
      <c r="A69" t="s">
        <v>3954</v>
      </c>
      <c r="B69" s="22">
        <v>46199</v>
      </c>
      <c r="C69" t="s">
        <v>4008</v>
      </c>
    </row>
    <row r="70" spans="1:3">
      <c r="A70" t="s">
        <v>3954</v>
      </c>
      <c r="B70" s="22">
        <v>46199</v>
      </c>
      <c r="C70" t="s">
        <v>4009</v>
      </c>
    </row>
    <row r="71" spans="1:3">
      <c r="A71" t="s">
        <v>3954</v>
      </c>
      <c r="B71" s="22">
        <v>46202</v>
      </c>
      <c r="C71" t="s">
        <v>4001</v>
      </c>
    </row>
    <row r="72" spans="1:3">
      <c r="A72" t="s">
        <v>3954</v>
      </c>
      <c r="B72" s="22">
        <v>46202</v>
      </c>
      <c r="C72" t="s">
        <v>4002</v>
      </c>
    </row>
    <row r="73" spans="1:3">
      <c r="A73" t="s">
        <v>3954</v>
      </c>
      <c r="B73" s="22">
        <v>46202</v>
      </c>
      <c r="C73" t="s">
        <v>4003</v>
      </c>
    </row>
    <row r="74" spans="1:3">
      <c r="A74" t="s">
        <v>3954</v>
      </c>
      <c r="B74" s="22">
        <v>46202</v>
      </c>
      <c r="C74" t="s">
        <v>4004</v>
      </c>
    </row>
    <row r="75" spans="1:3">
      <c r="A75" t="s">
        <v>3954</v>
      </c>
      <c r="B75" s="22">
        <v>46202</v>
      </c>
      <c r="C75" t="s">
        <v>4005</v>
      </c>
    </row>
  </sheetData>
  <mergeCells count="1">
    <mergeCell ref="A1:C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A745C681-14DE-4B1D-9AA6-AD45A8BD66D0}">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 Page</vt:lpstr>
      <vt:lpstr>Summary</vt:lpstr>
      <vt:lpstr>Set-Up</vt:lpstr>
      <vt:lpstr>Option 2</vt:lpstr>
      <vt:lpstr>Assembly List</vt:lpstr>
      <vt:lpstr>ME Component List</vt:lpstr>
      <vt:lpstr>CE Component List</vt:lpstr>
      <vt:lpstr>Drivers</vt:lpstr>
      <vt:lpstr>Template</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Connor Snapp</dc:creator>
  <cp:lastModifiedBy>Jorge Antonio Acosta Rosales</cp:lastModifiedBy>
  <cp:lastPrinted>2025-03-06T12:49:20Z</cp:lastPrinted>
  <dcterms:created xsi:type="dcterms:W3CDTF">2025-02-25T19:18:07Z</dcterms:created>
  <dcterms:modified xsi:type="dcterms:W3CDTF">2026-06-29T20:01:26Z</dcterms:modified>
</cp:coreProperties>
</file>