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19E90E99-ABB1-472D-9C90-850DF2BF0C1D}" xr6:coauthVersionLast="47" xr6:coauthVersionMax="47" xr10:uidLastSave="{00000000-0000-0000-0000-000000000000}"/>
  <bookViews>
    <workbookView xWindow="-108" yWindow="-108" windowWidth="23256" windowHeight="13176" tabRatio="874" activeTab="10" xr2:uid="{00000000-000D-0000-FFFF-FFFF00000000}"/>
  </bookViews>
  <sheets>
    <sheet name="Bajaj Auto Ltd" sheetId="3" r:id="rId1"/>
    <sheet name="Free Cash Flow" sheetId="4" r:id="rId2"/>
    <sheet name="WACC" sheetId="5" r:id="rId3"/>
    <sheet name="Intrinsic Growth" sheetId="6" r:id="rId4"/>
    <sheet name="Projections and Terminal Value" sheetId="7" r:id="rId5"/>
    <sheet name="Market Growth" sheetId="8" r:id="rId6"/>
    <sheet name="Beta" sheetId="9" r:id="rId7"/>
    <sheet name="Inflation And GDP" sheetId="10" r:id="rId8"/>
    <sheet name="Sheet1" sheetId="11" r:id="rId9"/>
    <sheet name="Industry Averages" sheetId="13" r:id="rId10"/>
    <sheet name="Sheet2" sheetId="1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4" l="1"/>
  <c r="G8" i="14"/>
  <c r="G10" i="14" s="1"/>
  <c r="G4" i="14"/>
  <c r="G3" i="14"/>
  <c r="B12" i="14"/>
  <c r="E5" i="14"/>
  <c r="B8" i="14"/>
  <c r="B10" i="14" s="1"/>
  <c r="M7" i="9"/>
  <c r="M6" i="9"/>
  <c r="C12" i="5" s="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5" i="9"/>
  <c r="D13" i="4"/>
  <c r="E13" i="4"/>
  <c r="F13" i="4"/>
  <c r="G13" i="4"/>
  <c r="H13" i="4"/>
  <c r="C13" i="4"/>
  <c r="C6" i="5"/>
  <c r="D15" i="3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1" i="11"/>
  <c r="I6" i="10"/>
  <c r="I4" i="10"/>
  <c r="D4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5" i="9"/>
  <c r="C11" i="5"/>
  <c r="F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4" i="8"/>
  <c r="C4" i="8"/>
  <c r="F6" i="8"/>
  <c r="G9" i="14" l="1"/>
  <c r="G11" i="14" s="1"/>
  <c r="G12" i="14" s="1"/>
  <c r="B9" i="14"/>
  <c r="F10" i="5"/>
  <c r="E10" i="7"/>
  <c r="F10" i="7"/>
  <c r="D10" i="7"/>
  <c r="C6" i="7"/>
  <c r="B14" i="6"/>
  <c r="B13" i="6"/>
  <c r="C9" i="6"/>
  <c r="D9" i="6"/>
  <c r="E9" i="6"/>
  <c r="F9" i="6"/>
  <c r="G9" i="6"/>
  <c r="H9" i="6"/>
  <c r="B9" i="6"/>
  <c r="B7" i="6"/>
  <c r="B6" i="6"/>
  <c r="F8" i="5"/>
  <c r="G8" i="5" s="1"/>
  <c r="C8" i="5"/>
  <c r="F12" i="5" s="1"/>
  <c r="B15" i="4"/>
  <c r="C14" i="4"/>
  <c r="D14" i="4"/>
  <c r="E14" i="4"/>
  <c r="F14" i="4"/>
  <c r="G14" i="4"/>
  <c r="H14" i="4"/>
  <c r="B14" i="4"/>
  <c r="C12" i="4"/>
  <c r="D12" i="4"/>
  <c r="E12" i="4"/>
  <c r="F12" i="4"/>
  <c r="G12" i="4"/>
  <c r="H12" i="4"/>
  <c r="B12" i="4"/>
  <c r="C8" i="4"/>
  <c r="D8" i="4"/>
  <c r="E8" i="4"/>
  <c r="F8" i="4"/>
  <c r="G8" i="4"/>
  <c r="H8" i="4"/>
  <c r="B8" i="4"/>
  <c r="C7" i="4"/>
  <c r="D7" i="4"/>
  <c r="E7" i="4"/>
  <c r="F7" i="4"/>
  <c r="G7" i="4"/>
  <c r="H7" i="4"/>
  <c r="B7" i="4"/>
  <c r="C5" i="4"/>
  <c r="C16" i="6" s="1"/>
  <c r="D5" i="4"/>
  <c r="D16" i="6" s="1"/>
  <c r="E5" i="4"/>
  <c r="E16" i="6" s="1"/>
  <c r="F5" i="4"/>
  <c r="F16" i="6" s="1"/>
  <c r="G5" i="4"/>
  <c r="G16" i="6" s="1"/>
  <c r="H5" i="4"/>
  <c r="H16" i="6" s="1"/>
  <c r="B5" i="4"/>
  <c r="E15" i="3"/>
  <c r="E15" i="4" s="1"/>
  <c r="F15" i="3"/>
  <c r="F14" i="6" s="1"/>
  <c r="G15" i="3"/>
  <c r="G14" i="6" s="1"/>
  <c r="H15" i="3"/>
  <c r="H15" i="4" s="1"/>
  <c r="D15" i="4"/>
  <c r="D10" i="3"/>
  <c r="E10" i="3"/>
  <c r="E6" i="6" s="1"/>
  <c r="F10" i="3"/>
  <c r="F6" i="6" s="1"/>
  <c r="G10" i="3"/>
  <c r="G6" i="6" s="1"/>
  <c r="H10" i="3"/>
  <c r="H6" i="6" s="1"/>
  <c r="C10" i="3"/>
  <c r="C6" i="6" s="1"/>
  <c r="D9" i="3"/>
  <c r="D7" i="6" s="1"/>
  <c r="E9" i="3"/>
  <c r="E7" i="6" s="1"/>
  <c r="F9" i="3"/>
  <c r="F7" i="6" s="1"/>
  <c r="G9" i="3"/>
  <c r="G7" i="6" s="1"/>
  <c r="H9" i="3"/>
  <c r="H7" i="6" s="1"/>
  <c r="C9" i="3"/>
  <c r="C7" i="6" s="1"/>
  <c r="I11" i="14" l="1"/>
  <c r="B11" i="14"/>
  <c r="D11" i="14" s="1"/>
  <c r="E11" i="3"/>
  <c r="E13" i="6" s="1"/>
  <c r="H11" i="3"/>
  <c r="H13" i="6" s="1"/>
  <c r="G11" i="3"/>
  <c r="G13" i="6" s="1"/>
  <c r="G15" i="6" s="1"/>
  <c r="F11" i="3"/>
  <c r="F13" i="6" s="1"/>
  <c r="F15" i="6" s="1"/>
  <c r="F17" i="6" s="1"/>
  <c r="H14" i="6"/>
  <c r="D14" i="6"/>
  <c r="D9" i="4"/>
  <c r="G8" i="6"/>
  <c r="G10" i="6" s="1"/>
  <c r="G6" i="5"/>
  <c r="F13" i="5" s="1"/>
  <c r="G7" i="5"/>
  <c r="F11" i="5" s="1"/>
  <c r="F15" i="5" s="1"/>
  <c r="F17" i="7" s="1"/>
  <c r="F8" i="6"/>
  <c r="F10" i="6" s="1"/>
  <c r="E8" i="6"/>
  <c r="E10" i="6" s="1"/>
  <c r="C8" i="6"/>
  <c r="C10" i="6" s="1"/>
  <c r="H9" i="4"/>
  <c r="H8" i="6"/>
  <c r="H10" i="6" s="1"/>
  <c r="G15" i="4"/>
  <c r="F15" i="4"/>
  <c r="G9" i="4"/>
  <c r="E14" i="6"/>
  <c r="D6" i="6"/>
  <c r="D8" i="6" s="1"/>
  <c r="D10" i="6" s="1"/>
  <c r="D11" i="3"/>
  <c r="D13" i="6" s="1"/>
  <c r="F9" i="4"/>
  <c r="C7" i="7"/>
  <c r="E9" i="4"/>
  <c r="C9" i="4"/>
  <c r="D15" i="6" l="1"/>
  <c r="D17" i="6" s="1"/>
  <c r="C22" i="6" s="1"/>
  <c r="C8" i="7" s="1"/>
  <c r="C9" i="7" s="1"/>
  <c r="H15" i="6"/>
  <c r="H17" i="6" s="1"/>
  <c r="H19" i="6" s="1"/>
  <c r="E15" i="6"/>
  <c r="E17" i="6" s="1"/>
  <c r="E19" i="6" s="1"/>
  <c r="E10" i="4"/>
  <c r="E17" i="4" s="1"/>
  <c r="D10" i="4"/>
  <c r="D17" i="4" s="1"/>
  <c r="D11" i="7"/>
  <c r="E11" i="7"/>
  <c r="F11" i="7"/>
  <c r="C11" i="7"/>
  <c r="G17" i="6"/>
  <c r="G19" i="6" s="1"/>
  <c r="F19" i="6"/>
  <c r="H10" i="4"/>
  <c r="H17" i="4" s="1"/>
  <c r="G10" i="4"/>
  <c r="G17" i="4" s="1"/>
  <c r="F10" i="4"/>
  <c r="F17" i="4" s="1"/>
  <c r="D19" i="6" l="1"/>
  <c r="B25" i="6" s="1"/>
  <c r="F15" i="7" s="1"/>
  <c r="D6" i="7" s="1"/>
  <c r="D7" i="7" s="1"/>
  <c r="C12" i="7"/>
  <c r="F8" i="7"/>
  <c r="E8" i="7"/>
  <c r="D8" i="7"/>
  <c r="E6" i="7" l="1"/>
  <c r="E7" i="7" s="1"/>
  <c r="E9" i="7" s="1"/>
  <c r="E12" i="7" s="1"/>
  <c r="D9" i="7"/>
  <c r="D12" i="7" s="1"/>
  <c r="F6" i="7" l="1"/>
  <c r="F7" i="7" s="1"/>
  <c r="F9" i="7" s="1"/>
  <c r="C16" i="7" s="1"/>
  <c r="C18" i="7" s="1"/>
  <c r="C22" i="7" s="1"/>
  <c r="F12" i="7" l="1"/>
  <c r="C21" i="7" s="1"/>
  <c r="C23" i="7" s="1"/>
  <c r="C27" i="7" l="1"/>
  <c r="C2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8" authorId="0" shapeId="0" xr:uid="{6345DEEA-7025-4C98-9588-1D1743CAFA7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Calculated in Intrinsic Growth Sheet
</t>
        </r>
      </text>
    </comment>
  </commentList>
</comments>
</file>

<file path=xl/sharedStrings.xml><?xml version="1.0" encoding="utf-8"?>
<sst xmlns="http://schemas.openxmlformats.org/spreadsheetml/2006/main" count="783" uniqueCount="746">
  <si>
    <t>EBIT</t>
  </si>
  <si>
    <t>Working Capital</t>
  </si>
  <si>
    <t>UFCF</t>
  </si>
  <si>
    <t>Tax Exp</t>
  </si>
  <si>
    <t>WACC</t>
  </si>
  <si>
    <t>Total Cap</t>
  </si>
  <si>
    <t>MRP</t>
  </si>
  <si>
    <t>Risk Free Rate</t>
  </si>
  <si>
    <t>Levered Beta</t>
  </si>
  <si>
    <t>Cost of Equity</t>
  </si>
  <si>
    <t>cost of debt</t>
  </si>
  <si>
    <t>Weight of equity</t>
  </si>
  <si>
    <t>weight of debt</t>
  </si>
  <si>
    <t>WCC</t>
  </si>
  <si>
    <t>ROIC</t>
  </si>
  <si>
    <t>EBIT(1-T)</t>
  </si>
  <si>
    <t>Reinvestment</t>
  </si>
  <si>
    <t>Reinvestment Rate</t>
  </si>
  <si>
    <t>Intrinsic Growth</t>
  </si>
  <si>
    <t>PV of UFCF</t>
  </si>
  <si>
    <t>Terminal Value</t>
  </si>
  <si>
    <t>Terminal Growth Rate</t>
  </si>
  <si>
    <t>PV of Terminal Value</t>
  </si>
  <si>
    <t>Tax</t>
  </si>
  <si>
    <t>Total Assets</t>
  </si>
  <si>
    <t>Total Liability</t>
  </si>
  <si>
    <t>Current Assets</t>
  </si>
  <si>
    <t>Current Liabilities</t>
  </si>
  <si>
    <t>Net Non Current Assets</t>
  </si>
  <si>
    <t>WC</t>
  </si>
  <si>
    <t>Deferred Tax</t>
  </si>
  <si>
    <t>D&amp;A</t>
  </si>
  <si>
    <t>PP&amp;E</t>
  </si>
  <si>
    <t>CapEx</t>
  </si>
  <si>
    <t>Particulars</t>
  </si>
  <si>
    <t>Pre Tax Cost of Debt</t>
  </si>
  <si>
    <t>Post Tax Cost of Debt</t>
  </si>
  <si>
    <t>Debt</t>
  </si>
  <si>
    <t>Market Cap</t>
  </si>
  <si>
    <t>% of Total Cap</t>
  </si>
  <si>
    <t>In INR Cr.</t>
  </si>
  <si>
    <t>Invested Cap</t>
  </si>
  <si>
    <t>Average Growth</t>
  </si>
  <si>
    <t>2024E</t>
  </si>
  <si>
    <t>2025E</t>
  </si>
  <si>
    <t>2026E</t>
  </si>
  <si>
    <t>Estimated Average Tax</t>
  </si>
  <si>
    <t>Mid Year</t>
  </si>
  <si>
    <t>Disc Factor</t>
  </si>
  <si>
    <t>UFCF(n+1)</t>
  </si>
  <si>
    <t>PV of Total UFCF</t>
  </si>
  <si>
    <t>Enterprise value</t>
  </si>
  <si>
    <t>No. of Eq Shares</t>
  </si>
  <si>
    <t>Book Value Per Share</t>
  </si>
  <si>
    <t>Value</t>
  </si>
  <si>
    <t>Average  Reinvestment Rate</t>
  </si>
  <si>
    <t>Ashwath Damodaran Estimate</t>
  </si>
  <si>
    <t>2018</t>
  </si>
  <si>
    <t>2019</t>
  </si>
  <si>
    <t>2020</t>
  </si>
  <si>
    <t>2021</t>
  </si>
  <si>
    <t>2022</t>
  </si>
  <si>
    <t>2023</t>
  </si>
  <si>
    <t>ROIC CALCULATION</t>
  </si>
  <si>
    <t>REINVESTMENT RATE CALCULATION</t>
  </si>
  <si>
    <t>FREE CASH FLOW PROJECTION</t>
  </si>
  <si>
    <t>Book Value</t>
  </si>
  <si>
    <t>Free Cash Flow to Firm</t>
  </si>
  <si>
    <t>Average Intrinsic Growth</t>
  </si>
  <si>
    <t>Year</t>
  </si>
  <si>
    <t>Annual</t>
  </si>
  <si>
    <t>Average Return</t>
  </si>
  <si>
    <t>Dividend Yield</t>
  </si>
  <si>
    <t>Net Average Return</t>
  </si>
  <si>
    <t>Date</t>
  </si>
  <si>
    <t>Nifty 50 Close</t>
  </si>
  <si>
    <t>% Returns</t>
  </si>
  <si>
    <t>Beta</t>
  </si>
  <si>
    <t>Source</t>
  </si>
  <si>
    <t>Source:</t>
  </si>
  <si>
    <t>·https://primeinvestor.in/</t>
  </si>
  <si>
    <t>Yahoo Finance</t>
  </si>
  <si>
    <t>India</t>
  </si>
  <si>
    <t>Inflation</t>
  </si>
  <si>
    <t>GDP</t>
  </si>
  <si>
    <t>Growth</t>
  </si>
  <si>
    <t>Average Inflation</t>
  </si>
  <si>
    <t>Average GDP</t>
  </si>
  <si>
    <t>GDP excluding COVID impact years</t>
  </si>
  <si>
    <t>Market Premium</t>
  </si>
  <si>
    <t>AJWAN</t>
  </si>
  <si>
    <t>ALASANDE GRAM</t>
  </si>
  <si>
    <t>ALASANDIKAI</t>
  </si>
  <si>
    <t>ALL FLOWERS</t>
  </si>
  <si>
    <t>AMARANTHUS</t>
  </si>
  <si>
    <t>AMBADA SEED</t>
  </si>
  <si>
    <t>AMPHOPHALUS</t>
  </si>
  <si>
    <t>ANJURA</t>
  </si>
  <si>
    <t>ANTAWALA</t>
  </si>
  <si>
    <t>APPLE</t>
  </si>
  <si>
    <t>ARECANUT</t>
  </si>
  <si>
    <t>ARHAR</t>
  </si>
  <si>
    <t>ASH GOURD</t>
  </si>
  <si>
    <t>ASTERA</t>
  </si>
  <si>
    <t>AVARE</t>
  </si>
  <si>
    <t>AVAREDAL</t>
  </si>
  <si>
    <t>BAJRA</t>
  </si>
  <si>
    <t>BALEKAI</t>
  </si>
  <si>
    <t>BAMBOO</t>
  </si>
  <si>
    <t>BANANA</t>
  </si>
  <si>
    <t>BANANA GREEN</t>
  </si>
  <si>
    <t>BARLEY</t>
  </si>
  <si>
    <t>BEANS</t>
  </si>
  <si>
    <t>BEATEN RICE</t>
  </si>
  <si>
    <t>BEETROOT</t>
  </si>
  <si>
    <t>BENGAL GRAMDAL</t>
  </si>
  <si>
    <t>BENGALGRAM</t>
  </si>
  <si>
    <t>BETAL LEAVES</t>
  </si>
  <si>
    <t>BETALNUTS</t>
  </si>
  <si>
    <t>BHINDI</t>
  </si>
  <si>
    <t>BIG GRAM</t>
  </si>
  <si>
    <t>BINOULA</t>
  </si>
  <si>
    <t>BITTER GOURD</t>
  </si>
  <si>
    <t>BLACK GRAMDAL</t>
  </si>
  <si>
    <t>BLACKGRAM</t>
  </si>
  <si>
    <t>BOREHANNU</t>
  </si>
  <si>
    <t>BOTTLE GOURD</t>
  </si>
  <si>
    <t>BRAN</t>
  </si>
  <si>
    <t>BRINJAL</t>
  </si>
  <si>
    <t>BROKEN RICE</t>
  </si>
  <si>
    <t>BULL (FOR EACH)</t>
  </si>
  <si>
    <t>BULLAR</t>
  </si>
  <si>
    <t>BUNCH BEANS</t>
  </si>
  <si>
    <t>BUTTER</t>
  </si>
  <si>
    <t>CABBAGE</t>
  </si>
  <si>
    <t>CALF (FOR EACH)</t>
  </si>
  <si>
    <t>CANE</t>
  </si>
  <si>
    <t>CAPSICUM</t>
  </si>
  <si>
    <t>CARDAMOMS</t>
  </si>
  <si>
    <t>CARROT</t>
  </si>
  <si>
    <t>CASHEW</t>
  </si>
  <si>
    <t>CASHEW KERNEL</t>
  </si>
  <si>
    <t>CASHEWNUT</t>
  </si>
  <si>
    <t>CASTOR OIL</t>
  </si>
  <si>
    <t>CASTOR SEED</t>
  </si>
  <si>
    <t>CAULIFLOWER</t>
  </si>
  <si>
    <t>CHAKOOTHA</t>
  </si>
  <si>
    <t>CHAPPARADA AVARE</t>
  </si>
  <si>
    <t>CHENNANGI (W)</t>
  </si>
  <si>
    <t>CHENNANGIDAL</t>
  </si>
  <si>
    <t>CHIKOOS (SAPOTA)</t>
  </si>
  <si>
    <t>CHILLY CAPSICUM</t>
  </si>
  <si>
    <t>CHILLY RED</t>
  </si>
  <si>
    <t>CHOW CHOW</t>
  </si>
  <si>
    <t>CITRUS FRUIT</t>
  </si>
  <si>
    <t>CLOVES</t>
  </si>
  <si>
    <t>CLUSTER BEANS</t>
  </si>
  <si>
    <t>COCO BROOMS</t>
  </si>
  <si>
    <t>COCOA</t>
  </si>
  <si>
    <t>COCONUT (PER 1000)</t>
  </si>
  <si>
    <t>COCONUT OIL</t>
  </si>
  <si>
    <t>COCONUT SEED</t>
  </si>
  <si>
    <t>COFFEE</t>
  </si>
  <si>
    <t>COPRA</t>
  </si>
  <si>
    <t>CORIANDER</t>
  </si>
  <si>
    <t>CORIANDER SEED</t>
  </si>
  <si>
    <t>COTTON</t>
  </si>
  <si>
    <t>COTTON SEED</t>
  </si>
  <si>
    <t>COW (FOR EACH)</t>
  </si>
  <si>
    <t>COWPEA</t>
  </si>
  <si>
    <t>COWPEA (VEG)</t>
  </si>
  <si>
    <t>CRYSANTHAMUM</t>
  </si>
  <si>
    <t>CUCUMBAR</t>
  </si>
  <si>
    <t>CUMMINSEED</t>
  </si>
  <si>
    <t>DALDA</t>
  </si>
  <si>
    <t>DHAINCHA</t>
  </si>
  <si>
    <t>DRUM STICK</t>
  </si>
  <si>
    <t>DRY CHILLIES</t>
  </si>
  <si>
    <t>DRY GRAPES</t>
  </si>
  <si>
    <t>DUSTER BEANS</t>
  </si>
  <si>
    <t>FIELD PEA</t>
  </si>
  <si>
    <t>FIREWOOD</t>
  </si>
  <si>
    <t>FRIED GRAM</t>
  </si>
  <si>
    <t>GARLIC</t>
  </si>
  <si>
    <t>GHEE</t>
  </si>
  <si>
    <t>GINGELLY</t>
  </si>
  <si>
    <t>GINGELLY OIL</t>
  </si>
  <si>
    <t>GINGER</t>
  </si>
  <si>
    <t>GOAT (FOR EACH)</t>
  </si>
  <si>
    <t>GRAM FLOUR</t>
  </si>
  <si>
    <t>GRAPES</t>
  </si>
  <si>
    <t>GREEN AVARE (W)</t>
  </si>
  <si>
    <t>GREEN CHILLY</t>
  </si>
  <si>
    <t>GREEN GINGER</t>
  </si>
  <si>
    <t>GREEN GRAMDAL</t>
  </si>
  <si>
    <t>GREEN PEAS</t>
  </si>
  <si>
    <t>GREENGRAM</t>
  </si>
  <si>
    <t>GROUNDNUT</t>
  </si>
  <si>
    <t>GROUNDNUT OIL</t>
  </si>
  <si>
    <t>GROUNDNUT SEED</t>
  </si>
  <si>
    <t>GUAVA</t>
  </si>
  <si>
    <t>GUR</t>
  </si>
  <si>
    <t>GURELLU</t>
  </si>
  <si>
    <t>GWAR</t>
  </si>
  <si>
    <t>HARALEKAI</t>
  </si>
  <si>
    <t>HE BAFFALO (FOR EACH)</t>
  </si>
  <si>
    <t>HIPPE SEED</t>
  </si>
  <si>
    <t>HONEY</t>
  </si>
  <si>
    <t>HONGE SEED</t>
  </si>
  <si>
    <t>HORSE GRAM</t>
  </si>
  <si>
    <t>HYBRID CUMBU</t>
  </si>
  <si>
    <t>ISABUL (PSYLLUM)</t>
  </si>
  <si>
    <t>JACK FRUIT</t>
  </si>
  <si>
    <t>JAGGERY</t>
  </si>
  <si>
    <t>JAMAMKHAN</t>
  </si>
  <si>
    <t>JAMUN</t>
  </si>
  <si>
    <t>JASMINE</t>
  </si>
  <si>
    <t>JAU</t>
  </si>
  <si>
    <t>JAVI</t>
  </si>
  <si>
    <t>JEERA</t>
  </si>
  <si>
    <t>JOWAR</t>
  </si>
  <si>
    <t>JUTE</t>
  </si>
  <si>
    <t>JUTE SEED</t>
  </si>
  <si>
    <t>KAKADA</t>
  </si>
  <si>
    <t>KANAKAMBARA</t>
  </si>
  <si>
    <t>KARAMANI</t>
  </si>
  <si>
    <t>KARBUJA</t>
  </si>
  <si>
    <t>KHARIF MASH</t>
  </si>
  <si>
    <t>KNOOL KHOL</t>
  </si>
  <si>
    <t>KUCHUR</t>
  </si>
  <si>
    <t>LADIES FINGER</t>
  </si>
  <si>
    <t>LAK</t>
  </si>
  <si>
    <t>LEAFY VEGETABLES</t>
  </si>
  <si>
    <t>LENTIL</t>
  </si>
  <si>
    <t>LIME (LEMON)</t>
  </si>
  <si>
    <t>LINSEED</t>
  </si>
  <si>
    <t xml:space="preserve">LINT </t>
  </si>
  <si>
    <t>MACE</t>
  </si>
  <si>
    <t>MAIDA ATTA</t>
  </si>
  <si>
    <t>MAIZE</t>
  </si>
  <si>
    <t>MANGO</t>
  </si>
  <si>
    <t>MANGO (RAW-RIPE)</t>
  </si>
  <si>
    <t>MARAGENASU</t>
  </si>
  <si>
    <t>MARASEBU</t>
  </si>
  <si>
    <t>MARYGOLD</t>
  </si>
  <si>
    <t>MASH</t>
  </si>
  <si>
    <t>MASURI DAL</t>
  </si>
  <si>
    <t>MATAKI</t>
  </si>
  <si>
    <t>METHI</t>
  </si>
  <si>
    <t>METHI SEEDS</t>
  </si>
  <si>
    <t>MILLETS</t>
  </si>
  <si>
    <t>MOATH</t>
  </si>
  <si>
    <t>MOATH DAL</t>
  </si>
  <si>
    <t>MOUSAMBI</t>
  </si>
  <si>
    <t>MUSTARD</t>
  </si>
  <si>
    <t>MYROBOLAN</t>
  </si>
  <si>
    <t>NARGASI</t>
  </si>
  <si>
    <t>NAVANE</t>
  </si>
  <si>
    <t>NEEM SEED</t>
  </si>
  <si>
    <t>NELLIKAI</t>
  </si>
  <si>
    <t>NERALE HANNU</t>
  </si>
  <si>
    <t>NIGER SEED</t>
  </si>
  <si>
    <t>NUTMEG</t>
  </si>
  <si>
    <t>ONION</t>
  </si>
  <si>
    <t>ORANGE</t>
  </si>
  <si>
    <t>OTHER FOREST PRODUCTS</t>
  </si>
  <si>
    <t>OTHER FRUITS</t>
  </si>
  <si>
    <t>OTHER OIL SEED</t>
  </si>
  <si>
    <t>OTHER PULSES</t>
  </si>
  <si>
    <t>OTHER SPICES</t>
  </si>
  <si>
    <t>OTHER VEGETABLE</t>
  </si>
  <si>
    <t>OX (FOR EACH)</t>
  </si>
  <si>
    <t>PADDY</t>
  </si>
  <si>
    <t>PAPAYA</t>
  </si>
  <si>
    <t>PEAS WET</t>
  </si>
  <si>
    <t>PEPPER</t>
  </si>
  <si>
    <t>PEPPER GARBLED</t>
  </si>
  <si>
    <t>PEPPER UN-GARBLED</t>
  </si>
  <si>
    <t>PIGS (FOR EACH)</t>
  </si>
  <si>
    <t>PINE APPLE</t>
  </si>
  <si>
    <t>POLHERB</t>
  </si>
  <si>
    <t>POMAGRANATE</t>
  </si>
  <si>
    <t>POTATO</t>
  </si>
  <si>
    <t>PUMPKIN</t>
  </si>
  <si>
    <t>PUNDI</t>
  </si>
  <si>
    <t>PUNDI SEED</t>
  </si>
  <si>
    <t>RADDISH</t>
  </si>
  <si>
    <t>RAGI</t>
  </si>
  <si>
    <t>RAJGIR</t>
  </si>
  <si>
    <t>RAM (FOR EACH)</t>
  </si>
  <si>
    <t>RAYA</t>
  </si>
  <si>
    <t>REDGRAM</t>
  </si>
  <si>
    <t>RICCBCAN</t>
  </si>
  <si>
    <t>RICE</t>
  </si>
  <si>
    <t>RIDGEGUARD</t>
  </si>
  <si>
    <t>ROSE</t>
  </si>
  <si>
    <t>RUBBER</t>
  </si>
  <si>
    <t>SABUDAN</t>
  </si>
  <si>
    <t>SAFFLOWER</t>
  </si>
  <si>
    <t>SAJJE</t>
  </si>
  <si>
    <t>SAME/SAVI</t>
  </si>
  <si>
    <t>SARASUM</t>
  </si>
  <si>
    <t>SEASON LEAVES</t>
  </si>
  <si>
    <t>SEEGU</t>
  </si>
  <si>
    <t>SEEMEBADANEKAI</t>
  </si>
  <si>
    <t>SEETHAPHAL</t>
  </si>
  <si>
    <t>SESAMUM</t>
  </si>
  <si>
    <t>SHE BAFFALO (FOR EACH)</t>
  </si>
  <si>
    <t>SHE GOAT (FOR EACH)</t>
  </si>
  <si>
    <t>SHEEP (FOR EACH)</t>
  </si>
  <si>
    <t>SIDDOTA</t>
  </si>
  <si>
    <t>SKIN AND HIDE</t>
  </si>
  <si>
    <t>SNAKEGUARD</t>
  </si>
  <si>
    <t>SOANF</t>
  </si>
  <si>
    <t>SOAPNUT</t>
  </si>
  <si>
    <t>SOJI</t>
  </si>
  <si>
    <t>SOMPU</t>
  </si>
  <si>
    <t>SOYABEEN</t>
  </si>
  <si>
    <t>SUGAR</t>
  </si>
  <si>
    <t>SUGARCANE</t>
  </si>
  <si>
    <t>SUNFLOWER</t>
  </si>
  <si>
    <t>SUNFLOWER SEED</t>
  </si>
  <si>
    <t>SUNHEMP</t>
  </si>
  <si>
    <t>SURAM</t>
  </si>
  <si>
    <t>SUVA (DILL SEED)</t>
  </si>
  <si>
    <t>SUVARNAGADDE</t>
  </si>
  <si>
    <t>SWEET LIME</t>
  </si>
  <si>
    <t>SWEET POTATO</t>
  </si>
  <si>
    <t>SWEET PUMPKIN</t>
  </si>
  <si>
    <t>T. V. CUMBU</t>
  </si>
  <si>
    <t>TAMARIND FRUIT</t>
  </si>
  <si>
    <t>TAMARIND SEED</t>
  </si>
  <si>
    <t>TAPIOCA</t>
  </si>
  <si>
    <t>TARAMIRA</t>
  </si>
  <si>
    <t>TEA</t>
  </si>
  <si>
    <t>TENDER COCONUT</t>
  </si>
  <si>
    <t>THINAI</t>
  </si>
  <si>
    <t>THOGARIKAI</t>
  </si>
  <si>
    <t>THONDEKAI</t>
  </si>
  <si>
    <t>THORIA</t>
  </si>
  <si>
    <t>TOBACCO</t>
  </si>
  <si>
    <t>TOMATO</t>
  </si>
  <si>
    <t>TUBE FLOWER</t>
  </si>
  <si>
    <t>TUR</t>
  </si>
  <si>
    <t>TUR DAL</t>
  </si>
  <si>
    <t>TURMERIC</t>
  </si>
  <si>
    <t>VARAGU</t>
  </si>
  <si>
    <t>WATER MELON</t>
  </si>
  <si>
    <t>WHEAT</t>
  </si>
  <si>
    <t>WHEAT ATTA</t>
  </si>
  <si>
    <t>WHITE PUMPKIN</t>
  </si>
  <si>
    <t>WOOD</t>
  </si>
  <si>
    <t>YAM</t>
  </si>
  <si>
    <t>OTHER DRUGS &amp; NARCOTICS</t>
  </si>
  <si>
    <t>"AJWAN"</t>
  </si>
  <si>
    <t>"ALASANDE GRAM"</t>
  </si>
  <si>
    <t>"ALASANDIKAI"</t>
  </si>
  <si>
    <t>"ALL FLOWERS"</t>
  </si>
  <si>
    <t>"AMARANTHUS"</t>
  </si>
  <si>
    <t>"AMBADA SEED"</t>
  </si>
  <si>
    <t>"AMPHOPHALUS"</t>
  </si>
  <si>
    <t>"ANJURA"</t>
  </si>
  <si>
    <t>"ANTAWALA"</t>
  </si>
  <si>
    <t>"APPLE"</t>
  </si>
  <si>
    <t>"ARECANUT"</t>
  </si>
  <si>
    <t>"ARHAR"</t>
  </si>
  <si>
    <t>"ASH GOURD"</t>
  </si>
  <si>
    <t>"ASTERA"</t>
  </si>
  <si>
    <t>"AVARE"</t>
  </si>
  <si>
    <t>"AVAREDAL"</t>
  </si>
  <si>
    <t>"BAJRA"</t>
  </si>
  <si>
    <t>"BALEKAI"</t>
  </si>
  <si>
    <t>"BAMBOO"</t>
  </si>
  <si>
    <t>"BANANA"</t>
  </si>
  <si>
    <t>"BANANA GREEN"</t>
  </si>
  <si>
    <t>"BARLEY"</t>
  </si>
  <si>
    <t>"BEANS"</t>
  </si>
  <si>
    <t>"BEATEN RICE"</t>
  </si>
  <si>
    <t>"BEETROOT"</t>
  </si>
  <si>
    <t>"BENGAL GRAMDAL"</t>
  </si>
  <si>
    <t>"BENGALGRAM"</t>
  </si>
  <si>
    <t>"BETAL LEAVES"</t>
  </si>
  <si>
    <t>"BETALNUTS"</t>
  </si>
  <si>
    <t>"BHINDI"</t>
  </si>
  <si>
    <t>"BIG GRAM"</t>
  </si>
  <si>
    <t>"BINOULA"</t>
  </si>
  <si>
    <t>"BITTER GOURD"</t>
  </si>
  <si>
    <t>"BLACK GRAMDAL"</t>
  </si>
  <si>
    <t>"BLACKGRAM"</t>
  </si>
  <si>
    <t>"BOREHANNU"</t>
  </si>
  <si>
    <t>"BOTTLE GOURD"</t>
  </si>
  <si>
    <t>"BRAN"</t>
  </si>
  <si>
    <t>"BRINJAL"</t>
  </si>
  <si>
    <t>"BROKEN RICE"</t>
  </si>
  <si>
    <t>"BULL (FOR EACH)"</t>
  </si>
  <si>
    <t>"BULLAR"</t>
  </si>
  <si>
    <t>"BUNCH BEANS"</t>
  </si>
  <si>
    <t>"BUTTER"</t>
  </si>
  <si>
    <t>"CABBAGE"</t>
  </si>
  <si>
    <t>"CALF (FOR EACH)"</t>
  </si>
  <si>
    <t>"CANE"</t>
  </si>
  <si>
    <t>"CAPSICUM"</t>
  </si>
  <si>
    <t>"CARDAMOMS"</t>
  </si>
  <si>
    <t>"CARROT"</t>
  </si>
  <si>
    <t>"CASHEW"</t>
  </si>
  <si>
    <t>"CASHEW KERNEL"</t>
  </si>
  <si>
    <t>"CASHEWNUT"</t>
  </si>
  <si>
    <t>"CASTOR OIL"</t>
  </si>
  <si>
    <t>"CASTOR SEED"</t>
  </si>
  <si>
    <t>"CAULIFLOWER"</t>
  </si>
  <si>
    <t>"CHAKOOTHA"</t>
  </si>
  <si>
    <t>"CHAPPARADA AVARE"</t>
  </si>
  <si>
    <t>"CHENNANGI (W)"</t>
  </si>
  <si>
    <t>"CHENNANGIDAL"</t>
  </si>
  <si>
    <t>"CHIKOOS (SAPOTA)"</t>
  </si>
  <si>
    <t>"CHILLY CAPSICUM"</t>
  </si>
  <si>
    <t>"CHILLY RED"</t>
  </si>
  <si>
    <t>"CHOW CHOW"</t>
  </si>
  <si>
    <t>"CITRUS FRUIT"</t>
  </si>
  <si>
    <t>"CLOVES"</t>
  </si>
  <si>
    <t>"CLUSTER BEANS"</t>
  </si>
  <si>
    <t>"COCO BROOMS"</t>
  </si>
  <si>
    <t>"COCOA"</t>
  </si>
  <si>
    <t>"COCONUT (PER 1000)"</t>
  </si>
  <si>
    <t>"COCONUT OIL"</t>
  </si>
  <si>
    <t>"COCONUT SEED"</t>
  </si>
  <si>
    <t>"COFFEE"</t>
  </si>
  <si>
    <t>"COPRA"</t>
  </si>
  <si>
    <t>"CORIANDER"</t>
  </si>
  <si>
    <t>"CORIANDER SEED"</t>
  </si>
  <si>
    <t>"COTTON"</t>
  </si>
  <si>
    <t>"COTTON SEED"</t>
  </si>
  <si>
    <t>"COW (FOR EACH)"</t>
  </si>
  <si>
    <t>"COWPEA"</t>
  </si>
  <si>
    <t>"COWPEA (VEG)"</t>
  </si>
  <si>
    <t>"CRYSANTHAMUM"</t>
  </si>
  <si>
    <t>"CUCUMBAR"</t>
  </si>
  <si>
    <t>"CUMMINSEED"</t>
  </si>
  <si>
    <t>"DALDA"</t>
  </si>
  <si>
    <t>"DHAINCHA"</t>
  </si>
  <si>
    <t>"DRUM STICK"</t>
  </si>
  <si>
    <t>"DRY CHILLIES"</t>
  </si>
  <si>
    <t>"DRY GRAPES"</t>
  </si>
  <si>
    <t>"DUSTER BEANS"</t>
  </si>
  <si>
    <t>"FIELD PEA"</t>
  </si>
  <si>
    <t>"FIREWOOD"</t>
  </si>
  <si>
    <t>"FRIED GRAM"</t>
  </si>
  <si>
    <t>"GARLIC"</t>
  </si>
  <si>
    <t>"GHEE"</t>
  </si>
  <si>
    <t>"GINGELLY"</t>
  </si>
  <si>
    <t>"GINGELLY OIL"</t>
  </si>
  <si>
    <t>"GINGER"</t>
  </si>
  <si>
    <t>"GOAT (FOR EACH)"</t>
  </si>
  <si>
    <t>"GRAM FLOUR"</t>
  </si>
  <si>
    <t>"GRAPES"</t>
  </si>
  <si>
    <t>"GREEN AVARE (W)"</t>
  </si>
  <si>
    <t>"GREEN CHILLY"</t>
  </si>
  <si>
    <t>"GREEN GINGER"</t>
  </si>
  <si>
    <t>"GREEN GRAMDAL"</t>
  </si>
  <si>
    <t>"GREEN PEAS"</t>
  </si>
  <si>
    <t>"GREENGRAM"</t>
  </si>
  <si>
    <t>"GROUNDNUT"</t>
  </si>
  <si>
    <t>"GROUNDNUT OIL"</t>
  </si>
  <si>
    <t>"GROUNDNUT SEED"</t>
  </si>
  <si>
    <t>"GUAVA"</t>
  </si>
  <si>
    <t>"GUR"</t>
  </si>
  <si>
    <t>"GURELLU"</t>
  </si>
  <si>
    <t>"GWAR"</t>
  </si>
  <si>
    <t>"HARALEKAI"</t>
  </si>
  <si>
    <t>"HE BAFFALO (FOR EACH)"</t>
  </si>
  <si>
    <t>"HIPPE SEED"</t>
  </si>
  <si>
    <t>"HONEY"</t>
  </si>
  <si>
    <t>"HONGE SEED"</t>
  </si>
  <si>
    <t>"HORSE GRAM"</t>
  </si>
  <si>
    <t>"HYBRID CUMBU"</t>
  </si>
  <si>
    <t>"ISABUL (PSYLLUM)"</t>
  </si>
  <si>
    <t>"JACK FRUIT"</t>
  </si>
  <si>
    <t>"JAGGERY"</t>
  </si>
  <si>
    <t>"JAMAMKHAN"</t>
  </si>
  <si>
    <t>"JAMUN"</t>
  </si>
  <si>
    <t>"JASMINE"</t>
  </si>
  <si>
    <t>"JAU"</t>
  </si>
  <si>
    <t>"JAVI"</t>
  </si>
  <si>
    <t>"JEERA"</t>
  </si>
  <si>
    <t>"JOWAR"</t>
  </si>
  <si>
    <t>"JUTE"</t>
  </si>
  <si>
    <t>"JUTE SEED"</t>
  </si>
  <si>
    <t>"KAKADA"</t>
  </si>
  <si>
    <t>"KANAKAMBARA"</t>
  </si>
  <si>
    <t>"KARAMANI"</t>
  </si>
  <si>
    <t>"KARBUJA"</t>
  </si>
  <si>
    <t>"KHARIF MASH"</t>
  </si>
  <si>
    <t>"KNOOL KHOL"</t>
  </si>
  <si>
    <t>"KUCHUR"</t>
  </si>
  <si>
    <t>"LADIES FINGER"</t>
  </si>
  <si>
    <t>"LAK"</t>
  </si>
  <si>
    <t>"LEAFY VEGETABLES"</t>
  </si>
  <si>
    <t>"LENTIL"</t>
  </si>
  <si>
    <t>"LIME (LEMON)"</t>
  </si>
  <si>
    <t>"LINSEED"</t>
  </si>
  <si>
    <t>"LINT "</t>
  </si>
  <si>
    <t>"MACE"</t>
  </si>
  <si>
    <t>"MAIDA ATTA"</t>
  </si>
  <si>
    <t>"MAIZE"</t>
  </si>
  <si>
    <t>"MANGO"</t>
  </si>
  <si>
    <t>"MANGO (RAW-RIPE)"</t>
  </si>
  <si>
    <t>"MARAGENASU"</t>
  </si>
  <si>
    <t>"MARASEBU"</t>
  </si>
  <si>
    <t>"MARYGOLD"</t>
  </si>
  <si>
    <t>"MASH"</t>
  </si>
  <si>
    <t>"MASURI DAL"</t>
  </si>
  <si>
    <t>"MATAKI"</t>
  </si>
  <si>
    <t>"METHI"</t>
  </si>
  <si>
    <t>"METHI SEEDS"</t>
  </si>
  <si>
    <t>"MILLETS"</t>
  </si>
  <si>
    <t>"MOATH"</t>
  </si>
  <si>
    <t>"MOATH DAL"</t>
  </si>
  <si>
    <t>"MOUSAMBI"</t>
  </si>
  <si>
    <t>"MUSTARD"</t>
  </si>
  <si>
    <t>"MYROBOLAN"</t>
  </si>
  <si>
    <t>"NARGASI"</t>
  </si>
  <si>
    <t>"NAVANE"</t>
  </si>
  <si>
    <t>"NEEM SEED"</t>
  </si>
  <si>
    <t>"NELLIKAI"</t>
  </si>
  <si>
    <t>"NERALE HANNU"</t>
  </si>
  <si>
    <t>"NIGER SEED"</t>
  </si>
  <si>
    <t>"NUTMEG"</t>
  </si>
  <si>
    <t>"ONION"</t>
  </si>
  <si>
    <t>"ORANGE"</t>
  </si>
  <si>
    <t>"OTHER DRUGS &amp; NARCOTICS"</t>
  </si>
  <si>
    <t>"OTHER FOREST PRODUCTS"</t>
  </si>
  <si>
    <t>"OTHER FRUITS"</t>
  </si>
  <si>
    <t>"OTHER OIL SEED"</t>
  </si>
  <si>
    <t>"OTHER PULSES"</t>
  </si>
  <si>
    <t>"OTHER SPICES"</t>
  </si>
  <si>
    <t>"OTHER VEGETABLE"</t>
  </si>
  <si>
    <t>"OX (FOR EACH)"</t>
  </si>
  <si>
    <t>"PADDY"</t>
  </si>
  <si>
    <t>"PAPAYA"</t>
  </si>
  <si>
    <t>"PEAS WET"</t>
  </si>
  <si>
    <t>"PEPPER"</t>
  </si>
  <si>
    <t>"PEPPER GARBLED"</t>
  </si>
  <si>
    <t>"PEPPER UN-GARBLED"</t>
  </si>
  <si>
    <t>"PIGS (FOR EACH)"</t>
  </si>
  <si>
    <t>"PINE APPLE"</t>
  </si>
  <si>
    <t>"POLHERB"</t>
  </si>
  <si>
    <t>"POMAGRANATE"</t>
  </si>
  <si>
    <t>"POTATO"</t>
  </si>
  <si>
    <t>"PUMPKIN"</t>
  </si>
  <si>
    <t>"PUNDI"</t>
  </si>
  <si>
    <t>"PUNDI SEED"</t>
  </si>
  <si>
    <t>"RADDISH"</t>
  </si>
  <si>
    <t>"RAGI"</t>
  </si>
  <si>
    <t>"RAJGIR"</t>
  </si>
  <si>
    <t>"RAM (FOR EACH)"</t>
  </si>
  <si>
    <t>"RAYA"</t>
  </si>
  <si>
    <t>"REDGRAM"</t>
  </si>
  <si>
    <t>"RICCBCAN"</t>
  </si>
  <si>
    <t>"RICE"</t>
  </si>
  <si>
    <t>"RIDGEGUARD"</t>
  </si>
  <si>
    <t>"ROSE"</t>
  </si>
  <si>
    <t>"RUBBER"</t>
  </si>
  <si>
    <t>"SABUDAN"</t>
  </si>
  <si>
    <t>"SAFFLOWER"</t>
  </si>
  <si>
    <t>"SAJJE"</t>
  </si>
  <si>
    <t>"SAME/SAVI"</t>
  </si>
  <si>
    <t>"SARASUM"</t>
  </si>
  <si>
    <t>"SEASON LEAVES"</t>
  </si>
  <si>
    <t>"SEEGU"</t>
  </si>
  <si>
    <t>"SEEMEBADANEKAI"</t>
  </si>
  <si>
    <t>"SEETHAPHAL"</t>
  </si>
  <si>
    <t>"SESAMUM"</t>
  </si>
  <si>
    <t>"SHE BAFFALO (FOR EACH)"</t>
  </si>
  <si>
    <t>"SHE GOAT (FOR EACH)"</t>
  </si>
  <si>
    <t>"SHEEP (FOR EACH)"</t>
  </si>
  <si>
    <t>"SIDDOTA"</t>
  </si>
  <si>
    <t>"SKIN AND HIDE"</t>
  </si>
  <si>
    <t>"SNAKEGUARD"</t>
  </si>
  <si>
    <t>"SOANF"</t>
  </si>
  <si>
    <t>"SOAPNUT"</t>
  </si>
  <si>
    <t>"SOJI"</t>
  </si>
  <si>
    <t>"SOMPU"</t>
  </si>
  <si>
    <t>"SOYABEEN"</t>
  </si>
  <si>
    <t>"SUGAR"</t>
  </si>
  <si>
    <t>"SUGARCANE"</t>
  </si>
  <si>
    <t>"SUNFLOWER"</t>
  </si>
  <si>
    <t>"SUNFLOWER SEED"</t>
  </si>
  <si>
    <t>"SUNHEMP"</t>
  </si>
  <si>
    <t>"SURAM"</t>
  </si>
  <si>
    <t>"SUVA (DILL SEED)"</t>
  </si>
  <si>
    <t>"SUVARNAGADDE"</t>
  </si>
  <si>
    <t>"SWEET LIME"</t>
  </si>
  <si>
    <t>"SWEET POTATO"</t>
  </si>
  <si>
    <t>"SWEET PUMPKIN"</t>
  </si>
  <si>
    <t>"T. V. CUMBU"</t>
  </si>
  <si>
    <t>"TAMARIND FRUIT"</t>
  </si>
  <si>
    <t>"TAMARIND SEED"</t>
  </si>
  <si>
    <t>"TAPIOCA"</t>
  </si>
  <si>
    <t>"TARAMIRA"</t>
  </si>
  <si>
    <t>"TEA"</t>
  </si>
  <si>
    <t>"TENDER COCONUT"</t>
  </si>
  <si>
    <t>"THINAI"</t>
  </si>
  <si>
    <t>"THOGARIKAI"</t>
  </si>
  <si>
    <t>"THONDEKAI"</t>
  </si>
  <si>
    <t>"THORIA"</t>
  </si>
  <si>
    <t>"TOBACCO"</t>
  </si>
  <si>
    <t>"TOMATO"</t>
  </si>
  <si>
    <t>"TUBE FLOWER"</t>
  </si>
  <si>
    <t>"TUR"</t>
  </si>
  <si>
    <t>"TUR DAL"</t>
  </si>
  <si>
    <t>"TURMERIC"</t>
  </si>
  <si>
    <t>"VARAGU"</t>
  </si>
  <si>
    <t>"WATER MELON"</t>
  </si>
  <si>
    <t>"WHEAT"</t>
  </si>
  <si>
    <t>"WHEAT ATTA"</t>
  </si>
  <si>
    <t>"WHITE PUMPKIN"</t>
  </si>
  <si>
    <t>"WOOD"</t>
  </si>
  <si>
    <t>"YAM"</t>
  </si>
  <si>
    <t>"AJWAN","ALASANDE GRAM","ALASANDIKAI","ALL FLOWERS","AMARANTHUS","AMBADA SEED","AMPHOPHALUS","ANJURA","ANTAWALA","APPLE","ARECANUT","ARHAR","ASH GOURD","ASTERA","AVARE","AVAREDAL","BAJRA","BALEKAI","BAMBOO","BANANA","BANANA GREEN","BARLEY","BEANS","BEATEN RICE","BEETROOT","BENGAL GRAMDAL","BENGALGRAM","BETAL LEAVES","BETALNUTS","BHINDI","BIG GRAM","BINOULA","BITTER GOURD","BLACK GRAMDAL","BLACKGRAM","BOREHANNU","BOTTLE GOURD","BRAN","BRINJAL","BROKEN RICE","BULL (FOR EACH)","BULLAR","BUNCH BEANS","BUTTER","CABBAGE","CALF (FOR EACH)","CANE","CAPSICUM","CARDAMOMS","CARROT","CASHEW","CASHEW KERNEL","CASHEWNUT","CASTOR OIL","CASTOR SEED","CAULIFLOWER","CHAKOOTHA","CHAPPARADA AVARE","CHENNANGI (W)","CHENNANGIDAL","CHIKOOS (SAPOTA)","CHILLY CAPSICUM","CHILLY RED","CHOW CHOW","CITRUS FRUIT","CLOVES","CLUSTER BEANS","COCO BROOMS","COCOA","COCONUT (PER 1000)","COCONUT OIL","COCONUT SEED","COFFEE","COPRA","CORIANDER","CORIANDER SEED","COTTON","COTTON SEED","COW (FOR EACH)","COWPEA","COWPEA (VEG)","CRYSANTHAMUM","CUCUMBAR","CUMMINSEED","DALDA","DHAINCHA","DRUM STICK","DRY CHILLIES","DRY GRAPES","DUSTER BEANS","FIELD PEA","FIREWOOD","FRIED GRAM","GARLIC","GHEE","GINGELLY","GINGELLY OIL","GINGER","GOAT (FOR EACH)","GRAM FLOUR","GRAPES","GREEN AVARE (W)","GREEN CHILLY","GREEN GINGER","GREEN GRAMDAL","GREEN PEAS","GREENGRAM","GROUNDNUT","GROUNDNUT OIL","GROUNDNUT SEED","GUAVA","GUR","GURELLU","GWAR","HARALEKAI","HE BAFFALO (FOR EACH)","HIPPE SEED","HONEY","HONGE SEED","HORSE GRAM","HYBRID CUMBU","ISABUL (PSYLLUM)","JACK FRUIT","JAGGERY","JAMAMKHAN","JAMUN","JASMINE","JAU","JAVI","JEERA","JOWAR","JUTE","JUTE SEED","KAKADA","KANAKAMBARA","KARAMANI","KARBUJA","KHARIF MASH","KNOOL KHOL","KUCHUR","LADIES FINGER","LAK","LEAFY VEGETABLES","LENTIL","LIME (LEMON)","LINSEED","LINT ","MACE","MAIDA ATTA","MAIZE","MANGO","MANGO (RAW-RIPE)","MARAGENASU","MARASEBU","MARYGOLD","MASH","MASURI DAL","MATAKI","METHI","METHI SEEDS","MILLETS","MOATH","MOATH DAL","MOUSAMBI","MUSTARD","MYROBOLAN","NARGASI","NAVANE","NEEM SEED","NELLIKAI","NERALE HANNU","NIGER SEED","NUTMEG","ONION","ORANGE","OTHER DRUGS &amp; NARCOTICS","OTHER FOREST PRODUCTS","OTHER FRUITS","OTHER OIL SEED","OTHER PULSES","OTHER SPICES","OTHER VEGETABLE","OX (FOR EACH)","PADDY","PAPAYA","PEAS WET","PEPPER","PEPPER GARBLED","PEPPER UN-GARBLED","PIGS (FOR EACH)","PINE APPLE","POLHERB","POMAGRANATE","POTATO","PUMPKIN","PUNDI","PUNDI SEED","RADDISH","RAGI","RAJGIR","RAM (FOR EACH)","RAYA","REDGRAM","RICCBCAN","RICE","RIDGEGUARD","ROSE","RUBBER","SABUDAN","SAFFLOWER","SAJJE","SAME/SAVI","SARASUM","SEASON LEAVES","SEEGU","SEEMEBADANEKAI","SEETHAPHAL","SESAMUM","SHE BAFFALO (FOR EACH)","SHE GOAT (FOR EACH)","SHEEP (FOR EACH)","SIDDOTA","SKIN AND HIDE","SNAKEGUARD","SOANF","SOAPNUT","SOJI","SOMPU","SOYABEEN","SUGAR","SUGARCANE","SUNFLOWER","SUNFLOWER SEED","SUNHEMP","SURAM","SUVA (DILL SEED)","SUVARNAGADDE","SWEET LIME","SWEET POTATO","SWEET PUMPKIN","T. V. CUMBU","TAMARIND FRUIT","TAMARIND SEED","TAPIOCA","TARAMIRA","TEA","TENDER COCONUT","THINAI","THOGARIKAI","THONDEKAI","THORIA","TOBACCO","TOMATO","TUBE FLOWER","TUR","TUR DAL","TURMERIC","VARAGU","WATER MELON","WHEAT","WHEAT ATTA","WHITE PUMPKIN","WOOD","YAM"</t>
  </si>
  <si>
    <t>Bajaj Auto</t>
  </si>
  <si>
    <t>Date updated:</t>
  </si>
  <si>
    <t>Created by:</t>
  </si>
  <si>
    <t>Aswath Damodaran, adamodar@stern.nyu.edu</t>
  </si>
  <si>
    <t>What is this data?</t>
  </si>
  <si>
    <t>Fundamental (Sustainable) growth rate in operating income</t>
  </si>
  <si>
    <t>Home Page:</t>
  </si>
  <si>
    <t>http://www.damodaran.com</t>
  </si>
  <si>
    <t>Data website:</t>
  </si>
  <si>
    <t>https://pages.stern.nyu.edu/~adamodar/New_Home_Page/data.html</t>
  </si>
  <si>
    <t>Companies in each industry:</t>
  </si>
  <si>
    <t>https://pages.stern.nyu.edu/~adamodar/pc/datasets/indname.xls</t>
  </si>
  <si>
    <t>Variable definitions:</t>
  </si>
  <si>
    <t>https://pages.stern.nyu.edu/~adamodar/New_Home_Page/datafile/variable.htm</t>
  </si>
  <si>
    <t>Industry Name</t>
  </si>
  <si>
    <t>Number of Firms</t>
  </si>
  <si>
    <t>ROC</t>
  </si>
  <si>
    <t>Expected Growth in EBIT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</si>
  <si>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</si>
  <si>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</si>
  <si>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</si>
  <si>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</si>
  <si>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</si>
  <si>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</si>
  <si>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</si>
  <si>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</si>
  <si>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</si>
  <si>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</si>
  <si>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</si>
  <si>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</si>
  <si>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</si>
  <si>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</si>
  <si>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</si>
  <si>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</si>
  <si>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</si>
  <si>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</si>
  <si>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</si>
  <si>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</si>
  <si>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</si>
  <si>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</si>
  <si>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</si>
  <si>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</si>
  <si>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</si>
  <si>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</si>
  <si>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NA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</si>
  <si>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</si>
  <si>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</si>
  <si>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</si>
  <si>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</si>
  <si>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</si>
  <si>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</si>
  <si>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</si>
  <si>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</si>
  <si>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</si>
  <si>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</si>
  <si>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</si>
  <si>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</si>
  <si>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</si>
  <si>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</si>
  <si>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</si>
  <si>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</si>
  <si>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</si>
  <si>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</si>
  <si>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</si>
  <si>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</si>
  <si>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</si>
  <si>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</si>
  <si>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</si>
  <si>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</si>
  <si>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</si>
  <si>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</si>
  <si>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</si>
  <si>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</si>
  <si>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</si>
  <si>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</si>
  <si>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</si>
  <si>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</si>
  <si>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</si>
  <si>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</si>
  <si>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</si>
  <si>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</si>
  <si>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</si>
  <si>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</si>
  <si>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</si>
  <si>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</si>
  <si>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</si>
  <si>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</si>
  <si>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</si>
  <si>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</si>
  <si>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</si>
  <si>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</si>
  <si>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</si>
  <si>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</si>
  <si>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</si>
  <si>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</si>
  <si>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</si>
  <si>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</si>
  <si>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</si>
  <si>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</si>
  <si>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</si>
  <si>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</si>
  <si>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</si>
  <si>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</si>
  <si>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</si>
  <si>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</si>
  <si>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</si>
  <si>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</si>
  <si>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</si>
  <si>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</si>
  <si>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</si>
  <si>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</si>
  <si>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</si>
  <si>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</si>
  <si>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</si>
  <si>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</si>
  <si>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debt</t>
  </si>
  <si>
    <t>time</t>
  </si>
  <si>
    <t>RFR</t>
  </si>
  <si>
    <t>CS</t>
  </si>
  <si>
    <t>value</t>
  </si>
  <si>
    <t>d1</t>
  </si>
  <si>
    <t>sigma</t>
  </si>
  <si>
    <t>d2</t>
  </si>
  <si>
    <t>nd1</t>
  </si>
  <si>
    <t>nd2</t>
  </si>
  <si>
    <t>pv of debt</t>
  </si>
  <si>
    <t xml:space="preserve">probability of default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</si>
</sst>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444444"/>
      <name val="Arial"/>
      <family val="2"/>
    </font>
    <font>
      <sz val="10"/>
      <color rgb="FF444444"/>
      <name val="Arial"/>
      <family val="2"/>
    </font>
    <font>
      <b/>
      <sz val="10"/>
      <color rgb="FF666666"/>
      <name val="Verdana"/>
      <family val="2"/>
    </font>
    <font>
      <sz val="10"/>
      <color rgb="FF000000"/>
      <name val="Verdana"/>
      <family val="2"/>
    </font>
    <font>
      <sz val="12"/>
      <name val="Calibri"/>
      <family val="2"/>
      <scheme val="minor"/>
    </font>
    <font>
      <sz val="12"/>
      <color rgb="FF202124"/>
      <name val="Arial"/>
      <family val="2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name val="Geneva"/>
      <family val="2"/>
      <charset val="1"/>
    </font>
    <font>
      <sz val="10"/>
      <name val="Verdana"/>
      <family val="2"/>
    </font>
    <font>
      <sz val="9"/>
      <color theme="1"/>
      <name val="Arial"/>
      <family val="2"/>
    </font>
    <font>
      <sz val="9"/>
      <color rgb="FF22222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rgb="FF000000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36">
    <xf numFmtId="0" fontId="0" fillId="0" borderId="0" xfId="0"/>
    <xf numFmtId="9" fontId="0" fillId="0" borderId="0" xfId="1" applyFon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/>
    <xf numFmtId="9" fontId="0" fillId="0" borderId="0" xfId="0" applyNumberFormat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2" borderId="0" xfId="0" applyFont="1" applyFill="1"/>
    <xf numFmtId="10" fontId="2" fillId="0" borderId="4" xfId="1" applyNumberFormat="1" applyFont="1" applyBorder="1"/>
    <xf numFmtId="0" fontId="2" fillId="2" borderId="1" xfId="0" applyFont="1" applyFill="1" applyBorder="1"/>
    <xf numFmtId="0" fontId="2" fillId="2" borderId="18" xfId="0" applyFont="1" applyFill="1" applyBorder="1"/>
    <xf numFmtId="0" fontId="2" fillId="2" borderId="15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10" fontId="2" fillId="0" borderId="21" xfId="1" applyNumberFormat="1" applyFont="1" applyBorder="1"/>
    <xf numFmtId="10" fontId="2" fillId="0" borderId="5" xfId="1" applyNumberFormat="1" applyFont="1" applyBorder="1"/>
    <xf numFmtId="0" fontId="2" fillId="2" borderId="23" xfId="0" applyFont="1" applyFill="1" applyBorder="1"/>
    <xf numFmtId="4" fontId="2" fillId="0" borderId="16" xfId="0" applyNumberFormat="1" applyFont="1" applyBorder="1"/>
    <xf numFmtId="4" fontId="2" fillId="0" borderId="17" xfId="0" applyNumberFormat="1" applyFont="1" applyBorder="1"/>
    <xf numFmtId="4" fontId="2" fillId="0" borderId="7" xfId="0" applyNumberFormat="1" applyFont="1" applyBorder="1"/>
    <xf numFmtId="4" fontId="2" fillId="0" borderId="11" xfId="0" applyNumberFormat="1" applyFont="1" applyBorder="1"/>
    <xf numFmtId="10" fontId="2" fillId="0" borderId="7" xfId="0" applyNumberFormat="1" applyFont="1" applyBorder="1"/>
    <xf numFmtId="10" fontId="2" fillId="0" borderId="11" xfId="0" applyNumberFormat="1" applyFont="1" applyBorder="1"/>
    <xf numFmtId="2" fontId="2" fillId="0" borderId="7" xfId="0" applyNumberFormat="1" applyFont="1" applyBorder="1"/>
    <xf numFmtId="2" fontId="2" fillId="0" borderId="11" xfId="0" applyNumberFormat="1" applyFont="1" applyBorder="1"/>
    <xf numFmtId="164" fontId="2" fillId="0" borderId="7" xfId="0" applyNumberFormat="1" applyFont="1" applyBorder="1"/>
    <xf numFmtId="164" fontId="2" fillId="0" borderId="11" xfId="0" applyNumberFormat="1" applyFont="1" applyBorder="1"/>
    <xf numFmtId="2" fontId="2" fillId="0" borderId="14" xfId="0" applyNumberFormat="1" applyFont="1" applyBorder="1"/>
    <xf numFmtId="2" fontId="2" fillId="0" borderId="13" xfId="0" applyNumberFormat="1" applyFont="1" applyBorder="1"/>
    <xf numFmtId="4" fontId="2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2" fillId="3" borderId="0" xfId="0" applyFont="1" applyFill="1"/>
    <xf numFmtId="0" fontId="2" fillId="2" borderId="8" xfId="0" applyFont="1" applyFill="1" applyBorder="1"/>
    <xf numFmtId="10" fontId="2" fillId="0" borderId="9" xfId="1" applyNumberFormat="1" applyFont="1" applyBorder="1"/>
    <xf numFmtId="10" fontId="2" fillId="0" borderId="11" xfId="1" applyNumberFormat="1" applyFont="1" applyBorder="1"/>
    <xf numFmtId="10" fontId="2" fillId="0" borderId="13" xfId="1" applyNumberFormat="1" applyFont="1" applyBorder="1"/>
    <xf numFmtId="3" fontId="2" fillId="0" borderId="14" xfId="0" applyNumberFormat="1" applyFont="1" applyBorder="1"/>
    <xf numFmtId="10" fontId="2" fillId="0" borderId="13" xfId="0" applyNumberFormat="1" applyFont="1" applyBorder="1"/>
    <xf numFmtId="0" fontId="3" fillId="5" borderId="24" xfId="0" applyFont="1" applyFill="1" applyBorder="1"/>
    <xf numFmtId="0" fontId="2" fillId="2" borderId="25" xfId="0" applyFont="1" applyFill="1" applyBorder="1"/>
    <xf numFmtId="0" fontId="2" fillId="2" borderId="5" xfId="0" applyFont="1" applyFill="1" applyBorder="1"/>
    <xf numFmtId="0" fontId="0" fillId="0" borderId="26" xfId="0" applyBorder="1"/>
    <xf numFmtId="0" fontId="2" fillId="0" borderId="3" xfId="0" applyFont="1" applyBorder="1"/>
    <xf numFmtId="0" fontId="2" fillId="0" borderId="4" xfId="0" applyFont="1" applyBorder="1"/>
    <xf numFmtId="0" fontId="2" fillId="0" borderId="27" xfId="0" applyFont="1" applyBorder="1"/>
    <xf numFmtId="2" fontId="2" fillId="0" borderId="6" xfId="0" applyNumberFormat="1" applyFont="1" applyBorder="1"/>
    <xf numFmtId="2" fontId="2" fillId="0" borderId="22" xfId="0" applyNumberFormat="1" applyFont="1" applyBorder="1"/>
    <xf numFmtId="10" fontId="2" fillId="6" borderId="4" xfId="1" applyNumberFormat="1" applyFont="1" applyFill="1" applyBorder="1"/>
    <xf numFmtId="0" fontId="2" fillId="7" borderId="2" xfId="0" applyFont="1" applyFill="1" applyBorder="1"/>
    <xf numFmtId="0" fontId="2" fillId="7" borderId="1" xfId="0" applyFont="1" applyFill="1" applyBorder="1"/>
    <xf numFmtId="10" fontId="2" fillId="6" borderId="4" xfId="0" applyNumberFormat="1" applyFont="1" applyFill="1" applyBorder="1"/>
    <xf numFmtId="10" fontId="2" fillId="8" borderId="3" xfId="1" applyNumberFormat="1" applyFont="1" applyFill="1" applyBorder="1"/>
    <xf numFmtId="10" fontId="2" fillId="8" borderId="4" xfId="1" applyNumberFormat="1" applyFont="1" applyFill="1" applyBorder="1"/>
    <xf numFmtId="0" fontId="2" fillId="6" borderId="3" xfId="0" applyFont="1" applyFill="1" applyBorder="1"/>
    <xf numFmtId="10" fontId="2" fillId="6" borderId="3" xfId="0" applyNumberFormat="1" applyFont="1" applyFill="1" applyBorder="1"/>
    <xf numFmtId="0" fontId="2" fillId="8" borderId="3" xfId="0" applyFont="1" applyFill="1" applyBorder="1"/>
    <xf numFmtId="10" fontId="2" fillId="6" borderId="1" xfId="0" applyNumberFormat="1" applyFont="1" applyFill="1" applyBorder="1"/>
    <xf numFmtId="0" fontId="2" fillId="4" borderId="0" xfId="0" applyFont="1" applyFill="1" applyAlignment="1">
      <alignment horizontal="right"/>
    </xf>
    <xf numFmtId="10" fontId="2" fillId="0" borderId="9" xfId="0" applyNumberFormat="1" applyFont="1" applyBorder="1"/>
    <xf numFmtId="14" fontId="0" fillId="0" borderId="0" xfId="0" applyNumberFormat="1"/>
    <xf numFmtId="43" fontId="2" fillId="0" borderId="13" xfId="3" applyFont="1" applyBorder="1"/>
    <xf numFmtId="0" fontId="8" fillId="10" borderId="31" xfId="0" applyFont="1" applyFill="1" applyBorder="1" applyAlignment="1">
      <alignment horizontal="center" vertical="center" wrapText="1"/>
    </xf>
    <xf numFmtId="10" fontId="8" fillId="10" borderId="31" xfId="0" applyNumberFormat="1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10" fontId="8" fillId="0" borderId="31" xfId="0" applyNumberFormat="1" applyFont="1" applyBorder="1" applyAlignment="1">
      <alignment horizontal="center" vertical="center" wrapText="1"/>
    </xf>
    <xf numFmtId="2" fontId="2" fillId="0" borderId="0" xfId="0" applyNumberFormat="1" applyFont="1"/>
    <xf numFmtId="43" fontId="2" fillId="0" borderId="0" xfId="3" applyFont="1"/>
    <xf numFmtId="0" fontId="10" fillId="9" borderId="30" xfId="0" applyFont="1" applyFill="1" applyBorder="1" applyAlignment="1">
      <alignment horizontal="center" vertical="center" wrapText="1"/>
    </xf>
    <xf numFmtId="10" fontId="10" fillId="9" borderId="30" xfId="0" applyNumberFormat="1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right" vertical="center" wrapText="1"/>
    </xf>
    <xf numFmtId="0" fontId="7" fillId="2" borderId="31" xfId="0" applyFont="1" applyFill="1" applyBorder="1" applyAlignment="1">
      <alignment horizontal="center" wrapText="1"/>
    </xf>
    <xf numFmtId="2" fontId="2" fillId="0" borderId="9" xfId="0" applyNumberFormat="1" applyFont="1" applyBorder="1"/>
    <xf numFmtId="0" fontId="11" fillId="0" borderId="0" xfId="0" applyFont="1" applyAlignment="1">
      <alignment vertical="center"/>
    </xf>
    <xf numFmtId="0" fontId="12" fillId="0" borderId="0" xfId="0" applyFont="1"/>
    <xf numFmtId="0" fontId="2" fillId="11" borderId="11" xfId="0" applyFont="1" applyFill="1" applyBorder="1"/>
    <xf numFmtId="9" fontId="2" fillId="11" borderId="4" xfId="1" applyFont="1" applyFill="1" applyBorder="1"/>
    <xf numFmtId="2" fontId="2" fillId="11" borderId="11" xfId="0" applyNumberFormat="1" applyFont="1" applyFill="1" applyBorder="1"/>
    <xf numFmtId="0" fontId="2" fillId="11" borderId="7" xfId="0" applyFont="1" applyFill="1" applyBorder="1"/>
    <xf numFmtId="10" fontId="2" fillId="11" borderId="1" xfId="0" applyNumberFormat="1" applyFont="1" applyFill="1" applyBorder="1"/>
    <xf numFmtId="0" fontId="13" fillId="12" borderId="8" xfId="2" applyFont="1" applyFill="1" applyBorder="1" applyAlignment="1">
      <alignment horizontal="left"/>
    </xf>
    <xf numFmtId="0" fontId="4" fillId="0" borderId="0" xfId="2"/>
    <xf numFmtId="0" fontId="13" fillId="12" borderId="15" xfId="2" applyFont="1" applyFill="1" applyBorder="1" applyAlignment="1">
      <alignment horizontal="left"/>
    </xf>
    <xf numFmtId="0" fontId="16" fillId="0" borderId="0" xfId="2" applyFont="1"/>
    <xf numFmtId="0" fontId="17" fillId="0" borderId="0" xfId="2" applyFont="1"/>
    <xf numFmtId="0" fontId="13" fillId="12" borderId="39" xfId="2" applyFont="1" applyFill="1" applyBorder="1" applyAlignment="1">
      <alignment horizontal="left"/>
    </xf>
    <xf numFmtId="0" fontId="18" fillId="0" borderId="44" xfId="2" applyFont="1" applyBorder="1" applyAlignment="1">
      <alignment wrapText="1"/>
    </xf>
    <xf numFmtId="0" fontId="18" fillId="0" borderId="44" xfId="2" applyFont="1" applyBorder="1" applyAlignment="1">
      <alignment horizontal="center" wrapText="1"/>
    </xf>
    <xf numFmtId="0" fontId="18" fillId="0" borderId="45" xfId="2" applyFont="1" applyBorder="1" applyAlignment="1">
      <alignment horizontal="center" wrapText="1"/>
    </xf>
    <xf numFmtId="0" fontId="4" fillId="0" borderId="0" xfId="2" applyAlignment="1">
      <alignment wrapText="1"/>
    </xf>
    <xf numFmtId="0" fontId="19" fillId="0" borderId="44" xfId="2" applyFont="1" applyBorder="1"/>
    <xf numFmtId="0" fontId="19" fillId="0" borderId="44" xfId="2" applyFont="1" applyBorder="1" applyAlignment="1">
      <alignment horizontal="center"/>
    </xf>
    <xf numFmtId="10" fontId="19" fillId="0" borderId="44" xfId="2" applyNumberFormat="1" applyFont="1" applyBorder="1" applyAlignment="1">
      <alignment horizontal="center"/>
    </xf>
    <xf numFmtId="10" fontId="19" fillId="0" borderId="45" xfId="2" applyNumberFormat="1" applyFont="1" applyBorder="1" applyAlignment="1">
      <alignment horizontal="center"/>
    </xf>
    <xf numFmtId="0" fontId="19" fillId="0" borderId="46" xfId="2" applyFont="1" applyBorder="1"/>
    <xf numFmtId="0" fontId="19" fillId="0" borderId="46" xfId="2" applyFont="1" applyBorder="1" applyAlignment="1">
      <alignment horizontal="center"/>
    </xf>
    <xf numFmtId="10" fontId="19" fillId="0" borderId="46" xfId="2" applyNumberFormat="1" applyFont="1" applyBorder="1" applyAlignment="1">
      <alignment horizontal="center"/>
    </xf>
    <xf numFmtId="10" fontId="19" fillId="0" borderId="0" xfId="2" applyNumberFormat="1" applyFont="1" applyAlignment="1">
      <alignment horizontal="center"/>
    </xf>
    <xf numFmtId="0" fontId="4" fillId="0" borderId="0" xfId="2" applyAlignment="1">
      <alignment horizontal="left"/>
    </xf>
    <xf numFmtId="3" fontId="0" fillId="0" borderId="0" xfId="0" applyNumberFormat="1"/>
    <xf numFmtId="1" fontId="0" fillId="0" borderId="0" xfId="0" applyNumberFormat="1"/>
    <xf numFmtId="3" fontId="20" fillId="0" borderId="0" xfId="0" applyNumberFormat="1" applyFont="1"/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12" borderId="35" xfId="4" applyFill="1" applyBorder="1" applyAlignment="1">
      <alignment horizontal="left"/>
    </xf>
    <xf numFmtId="0" fontId="15" fillId="12" borderId="36" xfId="4" applyFill="1" applyBorder="1" applyAlignment="1">
      <alignment horizontal="left"/>
    </xf>
    <xf numFmtId="0" fontId="15" fillId="12" borderId="37" xfId="4" applyFill="1" applyBorder="1" applyAlignment="1">
      <alignment horizontal="left"/>
    </xf>
    <xf numFmtId="0" fontId="15" fillId="12" borderId="40" xfId="4" applyFill="1" applyBorder="1" applyAlignment="1">
      <alignment horizontal="left"/>
    </xf>
    <xf numFmtId="0" fontId="15" fillId="12" borderId="41" xfId="4" applyFill="1" applyBorder="1" applyAlignment="1">
      <alignment horizontal="left"/>
    </xf>
    <xf numFmtId="0" fontId="15" fillId="12" borderId="42" xfId="4" applyFill="1" applyBorder="1" applyAlignment="1">
      <alignment horizontal="left"/>
    </xf>
    <xf numFmtId="0" fontId="15" fillId="12" borderId="43" xfId="4" applyFill="1" applyBorder="1" applyAlignment="1">
      <alignment horizontal="left"/>
    </xf>
    <xf numFmtId="15" fontId="14" fillId="12" borderId="32" xfId="2" applyNumberFormat="1" applyFont="1" applyFill="1" applyBorder="1" applyAlignment="1">
      <alignment horizontal="left"/>
    </xf>
    <xf numFmtId="15" fontId="14" fillId="12" borderId="33" xfId="2" applyNumberFormat="1" applyFont="1" applyFill="1" applyBorder="1" applyAlignment="1">
      <alignment horizontal="left"/>
    </xf>
    <xf numFmtId="15" fontId="14" fillId="12" borderId="34" xfId="2" applyNumberFormat="1" applyFont="1" applyFill="1" applyBorder="1" applyAlignment="1">
      <alignment horizontal="left"/>
    </xf>
    <xf numFmtId="0" fontId="11" fillId="12" borderId="35" xfId="2" applyFont="1" applyFill="1" applyBorder="1" applyAlignment="1">
      <alignment horizontal="left"/>
    </xf>
    <xf numFmtId="0" fontId="11" fillId="12" borderId="36" xfId="2" applyFont="1" applyFill="1" applyBorder="1" applyAlignment="1">
      <alignment horizontal="left"/>
    </xf>
    <xf numFmtId="0" fontId="11" fillId="12" borderId="38" xfId="2" applyFont="1" applyFill="1" applyBorder="1" applyAlignment="1">
      <alignment horizontal="left"/>
    </xf>
    <xf numFmtId="0" fontId="11" fillId="12" borderId="37" xfId="2" applyFont="1" applyFill="1" applyBorder="1" applyAlignment="1">
      <alignment horizontal="left"/>
    </xf>
    <xf numFmtId="15" fontId="15" fillId="12" borderId="35" xfId="4" applyNumberFormat="1" applyFill="1" applyBorder="1" applyAlignment="1">
      <alignment horizontal="left"/>
    </xf>
    <xf numFmtId="15" fontId="15" fillId="12" borderId="36" xfId="4" applyNumberFormat="1" applyFill="1" applyBorder="1" applyAlignment="1">
      <alignment horizontal="left"/>
    </xf>
    <xf numFmtId="15" fontId="15" fillId="12" borderId="37" xfId="4" applyNumberFormat="1" applyFill="1" applyBorder="1" applyAlignment="1">
      <alignment horizontal="left"/>
    </xf>
    <xf numFmtId="0" fontId="15" fillId="12" borderId="35" xfId="4" applyFill="1" applyBorder="1"/>
    <xf numFmtId="0" fontId="15" fillId="12" borderId="36" xfId="4" applyFill="1" applyBorder="1"/>
    <xf numFmtId="0" fontId="15" fillId="12" borderId="37" xfId="4" applyFill="1" applyBorder="1"/>
    <xf numFmtId="3" fontId="21" fillId="0" borderId="0" xfId="0" applyNumberFormat="1" applyFont="1"/>
  </cellXfs>
  <cellStyles count="5">
    <cellStyle name="Comma" xfId="3" builtinId="3"/>
    <cellStyle name="Hyperlink 2" xfId="4" xr:uid="{AB30CB90-66AD-4495-BFE1-75687DE5678F}"/>
    <cellStyle name="Normal" xfId="0" builtinId="0"/>
    <cellStyle name="Normal 2" xfId="2" xr:uid="{48845A92-950C-4A09-AF93-6EAE6FBBB450}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70F8A-0A62-40D1-A7B3-7A110F8B03E3}" name="Table1" displayName="Table1" ref="B2:H15" totalsRowShown="0" headerRowDxfId="17">
  <autoFilter ref="B2:H15" xr:uid="{81D70F8A-0A62-40D1-A7B3-7A110F8B03E3}"/>
  <tableColumns count="7">
    <tableColumn id="1" xr3:uid="{1FB56E47-7076-4880-9CDF-6AD156B8B431}" name="Particulars" dataDxfId="16"/>
    <tableColumn id="2" xr3:uid="{F71D1862-2BA7-4829-88BC-9571DB8D8761}" name="2018" dataDxfId="15"/>
    <tableColumn id="3" xr3:uid="{0A69F87B-1824-4F7E-89E7-309BC2F4AC53}" name="2019"/>
    <tableColumn id="4" xr3:uid="{F00872FC-391F-4608-9191-190A0C87CBCB}" name="2020"/>
    <tableColumn id="5" xr3:uid="{3FCB171A-1DAD-44A7-BF7B-CBC85C80654A}" name="2021"/>
    <tableColumn id="6" xr3:uid="{625D2205-92F3-4012-B769-5BD8EB8E9BD1}" name="2022"/>
    <tableColumn id="7" xr3:uid="{30214D97-B5B8-4186-B1F0-D4E66B1ED3EA}" name="202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8A8FA8-BE54-4192-9F20-63102F8BC09C}" name="Table2" displayName="Table2" ref="B4:H17" totalsRowShown="0" headerRowDxfId="14">
  <autoFilter ref="B4:H17" xr:uid="{A98A8FA8-BE54-4192-9F20-63102F8BC09C}"/>
  <tableColumns count="7">
    <tableColumn id="1" xr3:uid="{D536B4F3-C3F4-4E36-8DE3-419F4BF3C90D}" name="Particulars" dataDxfId="13"/>
    <tableColumn id="2" xr3:uid="{34B20E9D-85D7-4844-B14E-F6F5C9D3AFB0}" name="2018" dataDxfId="12"/>
    <tableColumn id="3" xr3:uid="{78AB3785-0270-496D-A02E-C2D467FA26BA}" name="2019" dataDxfId="11"/>
    <tableColumn id="4" xr3:uid="{B3EB55A7-FA8D-498C-889F-D4B64B4E8120}" name="2020" dataDxfId="10"/>
    <tableColumn id="5" xr3:uid="{5FDB148C-0A9A-4C22-8524-91A099B0A4F5}" name="2021" dataDxfId="9"/>
    <tableColumn id="6" xr3:uid="{BB024BA6-A17B-40B6-8956-6BFA6D51B656}" name="2022" dataDxfId="8"/>
    <tableColumn id="7" xr3:uid="{833325D5-1D86-4478-B10E-90FB35D87860}" name="202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BF950A-41A9-43A1-87E5-A26F6BEFB1AF}" name="Table14" displayName="Table14" ref="A8:E104" totalsRowShown="0" headerRowDxfId="7" headerRowBorderDxfId="6" tableBorderDxfId="5">
  <autoFilter ref="A8:E104" xr:uid="{15192C90-EDFA-4623-97D3-17A99955F66D}"/>
  <tableColumns count="5">
    <tableColumn id="1" xr3:uid="{198C9377-5990-4E02-AE13-A9567759EA54}" name="Industry Name" dataDxfId="4"/>
    <tableColumn id="2" xr3:uid="{E6E9086D-C7AF-47C6-9349-E344B6EC70E8}" name="Number of Firms" dataDxfId="3"/>
    <tableColumn id="3" xr3:uid="{B9E3B285-D681-438D-B6BC-0D343DE2F6D7}" name="ROC" dataDxfId="2"/>
    <tableColumn id="4" xr3:uid="{0558B7C7-EA63-4B18-847F-92829340B288}" name="Reinvestment Rate" dataDxfId="1"/>
    <tableColumn id="5" xr3:uid="{D39B6A59-1880-4E2A-954D-9224F858E40B}" name="Expected Growth in EB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://www.stern.nyu.edu/~adamodar/New_Home_Page/datafile/variable.htm" TargetMode="External"/><Relationship Id="rId4" Type="http://schemas.openxmlformats.org/officeDocument/2006/relationships/hyperlink" Target="http://www.stern.nyu.edu/~adamodar/pc/datasets/indname.xl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AC1E-C998-4027-BA0C-14E7726CDD1F}">
  <dimension ref="B2:I16"/>
  <sheetViews>
    <sheetView workbookViewId="0">
      <selection activeCell="C4" sqref="C4"/>
    </sheetView>
  </sheetViews>
  <sheetFormatPr defaultRowHeight="14.4"/>
  <cols>
    <col min="2" max="2" width="24.6640625" bestFit="1" customWidth="1"/>
    <col min="3" max="3" width="12.21875" customWidth="1"/>
    <col min="4" max="4" width="14" customWidth="1"/>
    <col min="5" max="5" width="13.77734375" customWidth="1"/>
    <col min="6" max="6" width="11.77734375" customWidth="1"/>
    <col min="7" max="7" width="13.21875" customWidth="1"/>
    <col min="8" max="8" width="16.77734375" customWidth="1"/>
  </cols>
  <sheetData>
    <row r="2" spans="2:9">
      <c r="B2" s="38" t="s">
        <v>34</v>
      </c>
      <c r="C2" s="38" t="s">
        <v>57</v>
      </c>
      <c r="D2" s="38" t="s">
        <v>58</v>
      </c>
      <c r="E2" s="38" t="s">
        <v>59</v>
      </c>
      <c r="F2" s="38" t="s">
        <v>60</v>
      </c>
      <c r="G2" s="38" t="s">
        <v>61</v>
      </c>
      <c r="H2" s="38" t="s">
        <v>62</v>
      </c>
    </row>
    <row r="3" spans="2:9">
      <c r="B3" s="37" t="s">
        <v>0</v>
      </c>
      <c r="C3" s="35">
        <v>4531</v>
      </c>
      <c r="D3" s="35">
        <v>4932</v>
      </c>
      <c r="E3" s="35">
        <v>4863</v>
      </c>
      <c r="F3" s="35">
        <v>4679</v>
      </c>
      <c r="G3" s="36">
        <v>4989</v>
      </c>
      <c r="H3" s="36">
        <v>6179</v>
      </c>
    </row>
    <row r="4" spans="2:9">
      <c r="B4" s="37" t="s">
        <v>3</v>
      </c>
      <c r="C4" s="6">
        <v>1714</v>
      </c>
      <c r="D4" s="6">
        <v>2028</v>
      </c>
      <c r="E4" s="6">
        <v>1480</v>
      </c>
      <c r="F4" s="6">
        <v>1384</v>
      </c>
      <c r="G4" s="6">
        <v>1486</v>
      </c>
      <c r="H4" s="35">
        <v>1782</v>
      </c>
      <c r="I4" s="7"/>
    </row>
    <row r="5" spans="2:9">
      <c r="B5" s="37" t="s">
        <v>24</v>
      </c>
      <c r="C5" s="6">
        <v>25141</v>
      </c>
      <c r="D5" s="6">
        <v>28834</v>
      </c>
      <c r="E5" s="6">
        <v>26510</v>
      </c>
      <c r="F5" s="6">
        <v>33602</v>
      </c>
      <c r="G5" s="6">
        <v>35111</v>
      </c>
      <c r="H5" s="6">
        <v>35136</v>
      </c>
    </row>
    <row r="6" spans="2:9">
      <c r="B6" s="37" t="s">
        <v>25</v>
      </c>
      <c r="C6" s="6">
        <v>25141</v>
      </c>
      <c r="D6" s="6">
        <v>28834</v>
      </c>
      <c r="E6" s="6">
        <v>26510</v>
      </c>
      <c r="F6" s="6">
        <v>33602</v>
      </c>
      <c r="G6" s="6">
        <v>35111</v>
      </c>
      <c r="H6" s="6">
        <v>35136</v>
      </c>
    </row>
    <row r="7" spans="2:9">
      <c r="B7" s="37" t="s">
        <v>26</v>
      </c>
      <c r="C7" s="35">
        <v>9250.83</v>
      </c>
      <c r="D7" s="35">
        <v>7073.16</v>
      </c>
      <c r="E7" s="35">
        <v>6616.02</v>
      </c>
      <c r="F7" s="35">
        <v>14187.66</v>
      </c>
      <c r="G7" s="35">
        <v>10365.61</v>
      </c>
      <c r="H7" s="35">
        <v>9650.4</v>
      </c>
    </row>
    <row r="8" spans="2:9">
      <c r="B8" s="37" t="s">
        <v>27</v>
      </c>
      <c r="C8" s="35">
        <v>4111.3999999999996</v>
      </c>
      <c r="D8" s="35">
        <v>4873.78</v>
      </c>
      <c r="E8" s="35">
        <v>4253.33</v>
      </c>
      <c r="F8" s="35">
        <v>5643.54</v>
      </c>
      <c r="G8" s="35">
        <v>4688.5</v>
      </c>
      <c r="H8" s="35">
        <v>5270.74</v>
      </c>
    </row>
    <row r="9" spans="2:9">
      <c r="B9" s="37" t="s">
        <v>28</v>
      </c>
      <c r="C9" s="35">
        <f>C5-C7</f>
        <v>15890.17</v>
      </c>
      <c r="D9" s="35">
        <f t="shared" ref="D9:H9" si="0">D5-D7</f>
        <v>21760.84</v>
      </c>
      <c r="E9" s="35">
        <f t="shared" si="0"/>
        <v>19893.98</v>
      </c>
      <c r="F9" s="35">
        <f>F5-F7</f>
        <v>19414.34</v>
      </c>
      <c r="G9" s="35">
        <f t="shared" si="0"/>
        <v>24745.39</v>
      </c>
      <c r="H9" s="35">
        <f t="shared" si="0"/>
        <v>25485.599999999999</v>
      </c>
    </row>
    <row r="10" spans="2:9">
      <c r="B10" s="37" t="s">
        <v>29</v>
      </c>
      <c r="C10" s="35">
        <f>C7-C8</f>
        <v>5139.43</v>
      </c>
      <c r="D10" s="35">
        <f t="shared" ref="D10:H10" si="1">D7-D8</f>
        <v>2199.38</v>
      </c>
      <c r="E10" s="35">
        <f t="shared" si="1"/>
        <v>2362.6900000000005</v>
      </c>
      <c r="F10" s="35">
        <f>F7-F8</f>
        <v>8544.119999999999</v>
      </c>
      <c r="G10" s="35">
        <f t="shared" si="1"/>
        <v>5677.1100000000006</v>
      </c>
      <c r="H10" s="35">
        <f t="shared" si="1"/>
        <v>4379.66</v>
      </c>
    </row>
    <row r="11" spans="2:9">
      <c r="B11" s="37" t="s">
        <v>13</v>
      </c>
      <c r="C11" s="6"/>
      <c r="D11" s="35">
        <f>D10-C10</f>
        <v>-2940.05</v>
      </c>
      <c r="E11" s="35">
        <f t="shared" ref="E11:H11" si="2">E10-D10</f>
        <v>163.3100000000004</v>
      </c>
      <c r="F11" s="35">
        <f t="shared" si="2"/>
        <v>6181.4299999999985</v>
      </c>
      <c r="G11" s="35">
        <f t="shared" si="2"/>
        <v>-2867.0099999999984</v>
      </c>
      <c r="H11" s="35">
        <f t="shared" si="2"/>
        <v>-1297.4500000000007</v>
      </c>
    </row>
    <row r="12" spans="2:9">
      <c r="B12" s="37" t="s">
        <v>30</v>
      </c>
      <c r="C12" s="6">
        <v>68.11</v>
      </c>
      <c r="D12" s="6">
        <v>209.39</v>
      </c>
      <c r="E12" s="6">
        <v>36.31</v>
      </c>
      <c r="F12" s="6">
        <v>-67.040000000000006</v>
      </c>
      <c r="G12" s="6">
        <v>-181.3</v>
      </c>
      <c r="H12" s="6">
        <v>-73.12</v>
      </c>
    </row>
    <row r="13" spans="2:9">
      <c r="B13" s="37" t="s">
        <v>31</v>
      </c>
      <c r="C13" s="36">
        <v>315</v>
      </c>
      <c r="D13" s="36">
        <v>266</v>
      </c>
      <c r="E13" s="36">
        <v>246</v>
      </c>
      <c r="F13" s="36">
        <v>259</v>
      </c>
      <c r="G13" s="36">
        <v>270</v>
      </c>
      <c r="H13" s="36">
        <v>286</v>
      </c>
    </row>
    <row r="14" spans="2:9">
      <c r="B14" s="37" t="s">
        <v>32</v>
      </c>
      <c r="C14" s="36">
        <v>1878</v>
      </c>
      <c r="D14" s="36">
        <v>1764</v>
      </c>
      <c r="E14" s="36">
        <v>1699</v>
      </c>
      <c r="F14" s="36">
        <v>1668</v>
      </c>
      <c r="G14" s="36">
        <v>1836</v>
      </c>
      <c r="H14" s="36">
        <v>2842</v>
      </c>
    </row>
    <row r="15" spans="2:9">
      <c r="B15" s="37" t="s">
        <v>33</v>
      </c>
      <c r="C15" s="6"/>
      <c r="D15" s="36">
        <f>D14+D13-C14</f>
        <v>152</v>
      </c>
      <c r="E15" s="36">
        <f t="shared" ref="E15:H15" si="3">E14+E13-D14</f>
        <v>181</v>
      </c>
      <c r="F15" s="36">
        <f t="shared" si="3"/>
        <v>228</v>
      </c>
      <c r="G15" s="36">
        <f t="shared" si="3"/>
        <v>438</v>
      </c>
      <c r="H15" s="36">
        <f t="shared" si="3"/>
        <v>1292</v>
      </c>
    </row>
    <row r="16" spans="2:9">
      <c r="C16" s="6"/>
      <c r="D16" s="6"/>
      <c r="E16" s="6"/>
      <c r="F16" s="6"/>
      <c r="G16" s="6"/>
      <c r="H16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3C04-51BA-4A83-9D2C-5599056C753A}">
  <dimension ref="A1:J104"/>
  <sheetViews>
    <sheetView workbookViewId="0">
      <selection activeCell="A13" sqref="A13:XFD13"/>
    </sheetView>
  </sheetViews>
  <sheetFormatPr defaultRowHeight="15.6"/>
  <cols>
    <col min="1" max="1" width="36.88671875" style="104" bestFit="1" customWidth="1"/>
    <col min="2" max="2" width="17.5546875" style="87" customWidth="1"/>
    <col min="3" max="3" width="20.88671875" style="87" bestFit="1" customWidth="1"/>
    <col min="4" max="4" width="38.5546875" style="87" bestFit="1" customWidth="1"/>
    <col min="5" max="5" width="27.44140625" style="87" bestFit="1" customWidth="1"/>
    <col min="6" max="6" width="12.5546875" style="87" bestFit="1" customWidth="1"/>
    <col min="7" max="256" width="12.44140625" style="87" customWidth="1"/>
    <col min="257" max="257" width="36.88671875" style="87" bestFit="1" customWidth="1"/>
    <col min="258" max="258" width="17.5546875" style="87" customWidth="1"/>
    <col min="259" max="259" width="20.88671875" style="87" bestFit="1" customWidth="1"/>
    <col min="260" max="260" width="38.5546875" style="87" bestFit="1" customWidth="1"/>
    <col min="261" max="261" width="27.44140625" style="87" bestFit="1" customWidth="1"/>
    <col min="262" max="262" width="12.5546875" style="87" bestFit="1" customWidth="1"/>
    <col min="263" max="512" width="12.44140625" style="87" customWidth="1"/>
    <col min="513" max="513" width="36.88671875" style="87" bestFit="1" customWidth="1"/>
    <col min="514" max="514" width="17.5546875" style="87" customWidth="1"/>
    <col min="515" max="515" width="20.88671875" style="87" bestFit="1" customWidth="1"/>
    <col min="516" max="516" width="38.5546875" style="87" bestFit="1" customWidth="1"/>
    <col min="517" max="517" width="27.44140625" style="87" bestFit="1" customWidth="1"/>
    <col min="518" max="518" width="12.5546875" style="87" bestFit="1" customWidth="1"/>
    <col min="519" max="768" width="12.44140625" style="87" customWidth="1"/>
    <col min="769" max="769" width="36.88671875" style="87" bestFit="1" customWidth="1"/>
    <col min="770" max="770" width="17.5546875" style="87" customWidth="1"/>
    <col min="771" max="771" width="20.88671875" style="87" bestFit="1" customWidth="1"/>
    <col min="772" max="772" width="38.5546875" style="87" bestFit="1" customWidth="1"/>
    <col min="773" max="773" width="27.44140625" style="87" bestFit="1" customWidth="1"/>
    <col min="774" max="774" width="12.5546875" style="87" bestFit="1" customWidth="1"/>
    <col min="775" max="1024" width="12.44140625" style="87" customWidth="1"/>
    <col min="1025" max="1025" width="36.88671875" style="87" bestFit="1" customWidth="1"/>
    <col min="1026" max="1026" width="17.5546875" style="87" customWidth="1"/>
    <col min="1027" max="1027" width="20.88671875" style="87" bestFit="1" customWidth="1"/>
    <col min="1028" max="1028" width="38.5546875" style="87" bestFit="1" customWidth="1"/>
    <col min="1029" max="1029" width="27.44140625" style="87" bestFit="1" customWidth="1"/>
    <col min="1030" max="1030" width="12.5546875" style="87" bestFit="1" customWidth="1"/>
    <col min="1031" max="1280" width="12.44140625" style="87" customWidth="1"/>
    <col min="1281" max="1281" width="36.88671875" style="87" bestFit="1" customWidth="1"/>
    <col min="1282" max="1282" width="17.5546875" style="87" customWidth="1"/>
    <col min="1283" max="1283" width="20.88671875" style="87" bestFit="1" customWidth="1"/>
    <col min="1284" max="1284" width="38.5546875" style="87" bestFit="1" customWidth="1"/>
    <col min="1285" max="1285" width="27.44140625" style="87" bestFit="1" customWidth="1"/>
    <col min="1286" max="1286" width="12.5546875" style="87" bestFit="1" customWidth="1"/>
    <col min="1287" max="1536" width="12.44140625" style="87" customWidth="1"/>
    <col min="1537" max="1537" width="36.88671875" style="87" bestFit="1" customWidth="1"/>
    <col min="1538" max="1538" width="17.5546875" style="87" customWidth="1"/>
    <col min="1539" max="1539" width="20.88671875" style="87" bestFit="1" customWidth="1"/>
    <col min="1540" max="1540" width="38.5546875" style="87" bestFit="1" customWidth="1"/>
    <col min="1541" max="1541" width="27.44140625" style="87" bestFit="1" customWidth="1"/>
    <col min="1542" max="1542" width="12.5546875" style="87" bestFit="1" customWidth="1"/>
    <col min="1543" max="1792" width="12.44140625" style="87" customWidth="1"/>
    <col min="1793" max="1793" width="36.88671875" style="87" bestFit="1" customWidth="1"/>
    <col min="1794" max="1794" width="17.5546875" style="87" customWidth="1"/>
    <col min="1795" max="1795" width="20.88671875" style="87" bestFit="1" customWidth="1"/>
    <col min="1796" max="1796" width="38.5546875" style="87" bestFit="1" customWidth="1"/>
    <col min="1797" max="1797" width="27.44140625" style="87" bestFit="1" customWidth="1"/>
    <col min="1798" max="1798" width="12.5546875" style="87" bestFit="1" customWidth="1"/>
    <col min="1799" max="2048" width="12.44140625" style="87" customWidth="1"/>
    <col min="2049" max="2049" width="36.88671875" style="87" bestFit="1" customWidth="1"/>
    <col min="2050" max="2050" width="17.5546875" style="87" customWidth="1"/>
    <col min="2051" max="2051" width="20.88671875" style="87" bestFit="1" customWidth="1"/>
    <col min="2052" max="2052" width="38.5546875" style="87" bestFit="1" customWidth="1"/>
    <col min="2053" max="2053" width="27.44140625" style="87" bestFit="1" customWidth="1"/>
    <col min="2054" max="2054" width="12.5546875" style="87" bestFit="1" customWidth="1"/>
    <col min="2055" max="2304" width="12.44140625" style="87" customWidth="1"/>
    <col min="2305" max="2305" width="36.88671875" style="87" bestFit="1" customWidth="1"/>
    <col min="2306" max="2306" width="17.5546875" style="87" customWidth="1"/>
    <col min="2307" max="2307" width="20.88671875" style="87" bestFit="1" customWidth="1"/>
    <col min="2308" max="2308" width="38.5546875" style="87" bestFit="1" customWidth="1"/>
    <col min="2309" max="2309" width="27.44140625" style="87" bestFit="1" customWidth="1"/>
    <col min="2310" max="2310" width="12.5546875" style="87" bestFit="1" customWidth="1"/>
    <col min="2311" max="2560" width="12.44140625" style="87" customWidth="1"/>
    <col min="2561" max="2561" width="36.88671875" style="87" bestFit="1" customWidth="1"/>
    <col min="2562" max="2562" width="17.5546875" style="87" customWidth="1"/>
    <col min="2563" max="2563" width="20.88671875" style="87" bestFit="1" customWidth="1"/>
    <col min="2564" max="2564" width="38.5546875" style="87" bestFit="1" customWidth="1"/>
    <col min="2565" max="2565" width="27.44140625" style="87" bestFit="1" customWidth="1"/>
    <col min="2566" max="2566" width="12.5546875" style="87" bestFit="1" customWidth="1"/>
    <col min="2567" max="2816" width="12.44140625" style="87" customWidth="1"/>
    <col min="2817" max="2817" width="36.88671875" style="87" bestFit="1" customWidth="1"/>
    <col min="2818" max="2818" width="17.5546875" style="87" customWidth="1"/>
    <col min="2819" max="2819" width="20.88671875" style="87" bestFit="1" customWidth="1"/>
    <col min="2820" max="2820" width="38.5546875" style="87" bestFit="1" customWidth="1"/>
    <col min="2821" max="2821" width="27.44140625" style="87" bestFit="1" customWidth="1"/>
    <col min="2822" max="2822" width="12.5546875" style="87" bestFit="1" customWidth="1"/>
    <col min="2823" max="3072" width="12.44140625" style="87" customWidth="1"/>
    <col min="3073" max="3073" width="36.88671875" style="87" bestFit="1" customWidth="1"/>
    <col min="3074" max="3074" width="17.5546875" style="87" customWidth="1"/>
    <col min="3075" max="3075" width="20.88671875" style="87" bestFit="1" customWidth="1"/>
    <col min="3076" max="3076" width="38.5546875" style="87" bestFit="1" customWidth="1"/>
    <col min="3077" max="3077" width="27.44140625" style="87" bestFit="1" customWidth="1"/>
    <col min="3078" max="3078" width="12.5546875" style="87" bestFit="1" customWidth="1"/>
    <col min="3079" max="3328" width="12.44140625" style="87" customWidth="1"/>
    <col min="3329" max="3329" width="36.88671875" style="87" bestFit="1" customWidth="1"/>
    <col min="3330" max="3330" width="17.5546875" style="87" customWidth="1"/>
    <col min="3331" max="3331" width="20.88671875" style="87" bestFit="1" customWidth="1"/>
    <col min="3332" max="3332" width="38.5546875" style="87" bestFit="1" customWidth="1"/>
    <col min="3333" max="3333" width="27.44140625" style="87" bestFit="1" customWidth="1"/>
    <col min="3334" max="3334" width="12.5546875" style="87" bestFit="1" customWidth="1"/>
    <col min="3335" max="3584" width="12.44140625" style="87" customWidth="1"/>
    <col min="3585" max="3585" width="36.88671875" style="87" bestFit="1" customWidth="1"/>
    <col min="3586" max="3586" width="17.5546875" style="87" customWidth="1"/>
    <col min="3587" max="3587" width="20.88671875" style="87" bestFit="1" customWidth="1"/>
    <col min="3588" max="3588" width="38.5546875" style="87" bestFit="1" customWidth="1"/>
    <col min="3589" max="3589" width="27.44140625" style="87" bestFit="1" customWidth="1"/>
    <col min="3590" max="3590" width="12.5546875" style="87" bestFit="1" customWidth="1"/>
    <col min="3591" max="3840" width="12.44140625" style="87" customWidth="1"/>
    <col min="3841" max="3841" width="36.88671875" style="87" bestFit="1" customWidth="1"/>
    <col min="3842" max="3842" width="17.5546875" style="87" customWidth="1"/>
    <col min="3843" max="3843" width="20.88671875" style="87" bestFit="1" customWidth="1"/>
    <col min="3844" max="3844" width="38.5546875" style="87" bestFit="1" customWidth="1"/>
    <col min="3845" max="3845" width="27.44140625" style="87" bestFit="1" customWidth="1"/>
    <col min="3846" max="3846" width="12.5546875" style="87" bestFit="1" customWidth="1"/>
    <col min="3847" max="4096" width="12.44140625" style="87" customWidth="1"/>
    <col min="4097" max="4097" width="36.88671875" style="87" bestFit="1" customWidth="1"/>
    <col min="4098" max="4098" width="17.5546875" style="87" customWidth="1"/>
    <col min="4099" max="4099" width="20.88671875" style="87" bestFit="1" customWidth="1"/>
    <col min="4100" max="4100" width="38.5546875" style="87" bestFit="1" customWidth="1"/>
    <col min="4101" max="4101" width="27.44140625" style="87" bestFit="1" customWidth="1"/>
    <col min="4102" max="4102" width="12.5546875" style="87" bestFit="1" customWidth="1"/>
    <col min="4103" max="4352" width="12.44140625" style="87" customWidth="1"/>
    <col min="4353" max="4353" width="36.88671875" style="87" bestFit="1" customWidth="1"/>
    <col min="4354" max="4354" width="17.5546875" style="87" customWidth="1"/>
    <col min="4355" max="4355" width="20.88671875" style="87" bestFit="1" customWidth="1"/>
    <col min="4356" max="4356" width="38.5546875" style="87" bestFit="1" customWidth="1"/>
    <col min="4357" max="4357" width="27.44140625" style="87" bestFit="1" customWidth="1"/>
    <col min="4358" max="4358" width="12.5546875" style="87" bestFit="1" customWidth="1"/>
    <col min="4359" max="4608" width="12.44140625" style="87" customWidth="1"/>
    <col min="4609" max="4609" width="36.88671875" style="87" bestFit="1" customWidth="1"/>
    <col min="4610" max="4610" width="17.5546875" style="87" customWidth="1"/>
    <col min="4611" max="4611" width="20.88671875" style="87" bestFit="1" customWidth="1"/>
    <col min="4612" max="4612" width="38.5546875" style="87" bestFit="1" customWidth="1"/>
    <col min="4613" max="4613" width="27.44140625" style="87" bestFit="1" customWidth="1"/>
    <col min="4614" max="4614" width="12.5546875" style="87" bestFit="1" customWidth="1"/>
    <col min="4615" max="4864" width="12.44140625" style="87" customWidth="1"/>
    <col min="4865" max="4865" width="36.88671875" style="87" bestFit="1" customWidth="1"/>
    <col min="4866" max="4866" width="17.5546875" style="87" customWidth="1"/>
    <col min="4867" max="4867" width="20.88671875" style="87" bestFit="1" customWidth="1"/>
    <col min="4868" max="4868" width="38.5546875" style="87" bestFit="1" customWidth="1"/>
    <col min="4869" max="4869" width="27.44140625" style="87" bestFit="1" customWidth="1"/>
    <col min="4870" max="4870" width="12.5546875" style="87" bestFit="1" customWidth="1"/>
    <col min="4871" max="5120" width="12.44140625" style="87" customWidth="1"/>
    <col min="5121" max="5121" width="36.88671875" style="87" bestFit="1" customWidth="1"/>
    <col min="5122" max="5122" width="17.5546875" style="87" customWidth="1"/>
    <col min="5123" max="5123" width="20.88671875" style="87" bestFit="1" customWidth="1"/>
    <col min="5124" max="5124" width="38.5546875" style="87" bestFit="1" customWidth="1"/>
    <col min="5125" max="5125" width="27.44140625" style="87" bestFit="1" customWidth="1"/>
    <col min="5126" max="5126" width="12.5546875" style="87" bestFit="1" customWidth="1"/>
    <col min="5127" max="5376" width="12.44140625" style="87" customWidth="1"/>
    <col min="5377" max="5377" width="36.88671875" style="87" bestFit="1" customWidth="1"/>
    <col min="5378" max="5378" width="17.5546875" style="87" customWidth="1"/>
    <col min="5379" max="5379" width="20.88671875" style="87" bestFit="1" customWidth="1"/>
    <col min="5380" max="5380" width="38.5546875" style="87" bestFit="1" customWidth="1"/>
    <col min="5381" max="5381" width="27.44140625" style="87" bestFit="1" customWidth="1"/>
    <col min="5382" max="5382" width="12.5546875" style="87" bestFit="1" customWidth="1"/>
    <col min="5383" max="5632" width="12.44140625" style="87" customWidth="1"/>
    <col min="5633" max="5633" width="36.88671875" style="87" bestFit="1" customWidth="1"/>
    <col min="5634" max="5634" width="17.5546875" style="87" customWidth="1"/>
    <col min="5635" max="5635" width="20.88671875" style="87" bestFit="1" customWidth="1"/>
    <col min="5636" max="5636" width="38.5546875" style="87" bestFit="1" customWidth="1"/>
    <col min="5637" max="5637" width="27.44140625" style="87" bestFit="1" customWidth="1"/>
    <col min="5638" max="5638" width="12.5546875" style="87" bestFit="1" customWidth="1"/>
    <col min="5639" max="5888" width="12.44140625" style="87" customWidth="1"/>
    <col min="5889" max="5889" width="36.88671875" style="87" bestFit="1" customWidth="1"/>
    <col min="5890" max="5890" width="17.5546875" style="87" customWidth="1"/>
    <col min="5891" max="5891" width="20.88671875" style="87" bestFit="1" customWidth="1"/>
    <col min="5892" max="5892" width="38.5546875" style="87" bestFit="1" customWidth="1"/>
    <col min="5893" max="5893" width="27.44140625" style="87" bestFit="1" customWidth="1"/>
    <col min="5894" max="5894" width="12.5546875" style="87" bestFit="1" customWidth="1"/>
    <col min="5895" max="6144" width="12.44140625" style="87" customWidth="1"/>
    <col min="6145" max="6145" width="36.88671875" style="87" bestFit="1" customWidth="1"/>
    <col min="6146" max="6146" width="17.5546875" style="87" customWidth="1"/>
    <col min="6147" max="6147" width="20.88671875" style="87" bestFit="1" customWidth="1"/>
    <col min="6148" max="6148" width="38.5546875" style="87" bestFit="1" customWidth="1"/>
    <col min="6149" max="6149" width="27.44140625" style="87" bestFit="1" customWidth="1"/>
    <col min="6150" max="6150" width="12.5546875" style="87" bestFit="1" customWidth="1"/>
    <col min="6151" max="6400" width="12.44140625" style="87" customWidth="1"/>
    <col min="6401" max="6401" width="36.88671875" style="87" bestFit="1" customWidth="1"/>
    <col min="6402" max="6402" width="17.5546875" style="87" customWidth="1"/>
    <col min="6403" max="6403" width="20.88671875" style="87" bestFit="1" customWidth="1"/>
    <col min="6404" max="6404" width="38.5546875" style="87" bestFit="1" customWidth="1"/>
    <col min="6405" max="6405" width="27.44140625" style="87" bestFit="1" customWidth="1"/>
    <col min="6406" max="6406" width="12.5546875" style="87" bestFit="1" customWidth="1"/>
    <col min="6407" max="6656" width="12.44140625" style="87" customWidth="1"/>
    <col min="6657" max="6657" width="36.88671875" style="87" bestFit="1" customWidth="1"/>
    <col min="6658" max="6658" width="17.5546875" style="87" customWidth="1"/>
    <col min="6659" max="6659" width="20.88671875" style="87" bestFit="1" customWidth="1"/>
    <col min="6660" max="6660" width="38.5546875" style="87" bestFit="1" customWidth="1"/>
    <col min="6661" max="6661" width="27.44140625" style="87" bestFit="1" customWidth="1"/>
    <col min="6662" max="6662" width="12.5546875" style="87" bestFit="1" customWidth="1"/>
    <col min="6663" max="6912" width="12.44140625" style="87" customWidth="1"/>
    <col min="6913" max="6913" width="36.88671875" style="87" bestFit="1" customWidth="1"/>
    <col min="6914" max="6914" width="17.5546875" style="87" customWidth="1"/>
    <col min="6915" max="6915" width="20.88671875" style="87" bestFit="1" customWidth="1"/>
    <col min="6916" max="6916" width="38.5546875" style="87" bestFit="1" customWidth="1"/>
    <col min="6917" max="6917" width="27.44140625" style="87" bestFit="1" customWidth="1"/>
    <col min="6918" max="6918" width="12.5546875" style="87" bestFit="1" customWidth="1"/>
    <col min="6919" max="7168" width="12.44140625" style="87" customWidth="1"/>
    <col min="7169" max="7169" width="36.88671875" style="87" bestFit="1" customWidth="1"/>
    <col min="7170" max="7170" width="17.5546875" style="87" customWidth="1"/>
    <col min="7171" max="7171" width="20.88671875" style="87" bestFit="1" customWidth="1"/>
    <col min="7172" max="7172" width="38.5546875" style="87" bestFit="1" customWidth="1"/>
    <col min="7173" max="7173" width="27.44140625" style="87" bestFit="1" customWidth="1"/>
    <col min="7174" max="7174" width="12.5546875" style="87" bestFit="1" customWidth="1"/>
    <col min="7175" max="7424" width="12.44140625" style="87" customWidth="1"/>
    <col min="7425" max="7425" width="36.88671875" style="87" bestFit="1" customWidth="1"/>
    <col min="7426" max="7426" width="17.5546875" style="87" customWidth="1"/>
    <col min="7427" max="7427" width="20.88671875" style="87" bestFit="1" customWidth="1"/>
    <col min="7428" max="7428" width="38.5546875" style="87" bestFit="1" customWidth="1"/>
    <col min="7429" max="7429" width="27.44140625" style="87" bestFit="1" customWidth="1"/>
    <col min="7430" max="7430" width="12.5546875" style="87" bestFit="1" customWidth="1"/>
    <col min="7431" max="7680" width="12.44140625" style="87" customWidth="1"/>
    <col min="7681" max="7681" width="36.88671875" style="87" bestFit="1" customWidth="1"/>
    <col min="7682" max="7682" width="17.5546875" style="87" customWidth="1"/>
    <col min="7683" max="7683" width="20.88671875" style="87" bestFit="1" customWidth="1"/>
    <col min="7684" max="7684" width="38.5546875" style="87" bestFit="1" customWidth="1"/>
    <col min="7685" max="7685" width="27.44140625" style="87" bestFit="1" customWidth="1"/>
    <col min="7686" max="7686" width="12.5546875" style="87" bestFit="1" customWidth="1"/>
    <col min="7687" max="7936" width="12.44140625" style="87" customWidth="1"/>
    <col min="7937" max="7937" width="36.88671875" style="87" bestFit="1" customWidth="1"/>
    <col min="7938" max="7938" width="17.5546875" style="87" customWidth="1"/>
    <col min="7939" max="7939" width="20.88671875" style="87" bestFit="1" customWidth="1"/>
    <col min="7940" max="7940" width="38.5546875" style="87" bestFit="1" customWidth="1"/>
    <col min="7941" max="7941" width="27.44140625" style="87" bestFit="1" customWidth="1"/>
    <col min="7942" max="7942" width="12.5546875" style="87" bestFit="1" customWidth="1"/>
    <col min="7943" max="8192" width="12.44140625" style="87" customWidth="1"/>
    <col min="8193" max="8193" width="36.88671875" style="87" bestFit="1" customWidth="1"/>
    <col min="8194" max="8194" width="17.5546875" style="87" customWidth="1"/>
    <col min="8195" max="8195" width="20.88671875" style="87" bestFit="1" customWidth="1"/>
    <col min="8196" max="8196" width="38.5546875" style="87" bestFit="1" customWidth="1"/>
    <col min="8197" max="8197" width="27.44140625" style="87" bestFit="1" customWidth="1"/>
    <col min="8198" max="8198" width="12.5546875" style="87" bestFit="1" customWidth="1"/>
    <col min="8199" max="8448" width="12.44140625" style="87" customWidth="1"/>
    <col min="8449" max="8449" width="36.88671875" style="87" bestFit="1" customWidth="1"/>
    <col min="8450" max="8450" width="17.5546875" style="87" customWidth="1"/>
    <col min="8451" max="8451" width="20.88671875" style="87" bestFit="1" customWidth="1"/>
    <col min="8452" max="8452" width="38.5546875" style="87" bestFit="1" customWidth="1"/>
    <col min="8453" max="8453" width="27.44140625" style="87" bestFit="1" customWidth="1"/>
    <col min="8454" max="8454" width="12.5546875" style="87" bestFit="1" customWidth="1"/>
    <col min="8455" max="8704" width="12.44140625" style="87" customWidth="1"/>
    <col min="8705" max="8705" width="36.88671875" style="87" bestFit="1" customWidth="1"/>
    <col min="8706" max="8706" width="17.5546875" style="87" customWidth="1"/>
    <col min="8707" max="8707" width="20.88671875" style="87" bestFit="1" customWidth="1"/>
    <col min="8708" max="8708" width="38.5546875" style="87" bestFit="1" customWidth="1"/>
    <col min="8709" max="8709" width="27.44140625" style="87" bestFit="1" customWidth="1"/>
    <col min="8710" max="8710" width="12.5546875" style="87" bestFit="1" customWidth="1"/>
    <col min="8711" max="8960" width="12.44140625" style="87" customWidth="1"/>
    <col min="8961" max="8961" width="36.88671875" style="87" bestFit="1" customWidth="1"/>
    <col min="8962" max="8962" width="17.5546875" style="87" customWidth="1"/>
    <col min="8963" max="8963" width="20.88671875" style="87" bestFit="1" customWidth="1"/>
    <col min="8964" max="8964" width="38.5546875" style="87" bestFit="1" customWidth="1"/>
    <col min="8965" max="8965" width="27.44140625" style="87" bestFit="1" customWidth="1"/>
    <col min="8966" max="8966" width="12.5546875" style="87" bestFit="1" customWidth="1"/>
    <col min="8967" max="9216" width="12.44140625" style="87" customWidth="1"/>
    <col min="9217" max="9217" width="36.88671875" style="87" bestFit="1" customWidth="1"/>
    <col min="9218" max="9218" width="17.5546875" style="87" customWidth="1"/>
    <col min="9219" max="9219" width="20.88671875" style="87" bestFit="1" customWidth="1"/>
    <col min="9220" max="9220" width="38.5546875" style="87" bestFit="1" customWidth="1"/>
    <col min="9221" max="9221" width="27.44140625" style="87" bestFit="1" customWidth="1"/>
    <col min="9222" max="9222" width="12.5546875" style="87" bestFit="1" customWidth="1"/>
    <col min="9223" max="9472" width="12.44140625" style="87" customWidth="1"/>
    <col min="9473" max="9473" width="36.88671875" style="87" bestFit="1" customWidth="1"/>
    <col min="9474" max="9474" width="17.5546875" style="87" customWidth="1"/>
    <col min="9475" max="9475" width="20.88671875" style="87" bestFit="1" customWidth="1"/>
    <col min="9476" max="9476" width="38.5546875" style="87" bestFit="1" customWidth="1"/>
    <col min="9477" max="9477" width="27.44140625" style="87" bestFit="1" customWidth="1"/>
    <col min="9478" max="9478" width="12.5546875" style="87" bestFit="1" customWidth="1"/>
    <col min="9479" max="9728" width="12.44140625" style="87" customWidth="1"/>
    <col min="9729" max="9729" width="36.88671875" style="87" bestFit="1" customWidth="1"/>
    <col min="9730" max="9730" width="17.5546875" style="87" customWidth="1"/>
    <col min="9731" max="9731" width="20.88671875" style="87" bestFit="1" customWidth="1"/>
    <col min="9732" max="9732" width="38.5546875" style="87" bestFit="1" customWidth="1"/>
    <col min="9733" max="9733" width="27.44140625" style="87" bestFit="1" customWidth="1"/>
    <col min="9734" max="9734" width="12.5546875" style="87" bestFit="1" customWidth="1"/>
    <col min="9735" max="9984" width="12.44140625" style="87" customWidth="1"/>
    <col min="9985" max="9985" width="36.88671875" style="87" bestFit="1" customWidth="1"/>
    <col min="9986" max="9986" width="17.5546875" style="87" customWidth="1"/>
    <col min="9987" max="9987" width="20.88671875" style="87" bestFit="1" customWidth="1"/>
    <col min="9988" max="9988" width="38.5546875" style="87" bestFit="1" customWidth="1"/>
    <col min="9989" max="9989" width="27.44140625" style="87" bestFit="1" customWidth="1"/>
    <col min="9990" max="9990" width="12.5546875" style="87" bestFit="1" customWidth="1"/>
    <col min="9991" max="10240" width="12.44140625" style="87" customWidth="1"/>
    <col min="10241" max="10241" width="36.88671875" style="87" bestFit="1" customWidth="1"/>
    <col min="10242" max="10242" width="17.5546875" style="87" customWidth="1"/>
    <col min="10243" max="10243" width="20.88671875" style="87" bestFit="1" customWidth="1"/>
    <col min="10244" max="10244" width="38.5546875" style="87" bestFit="1" customWidth="1"/>
    <col min="10245" max="10245" width="27.44140625" style="87" bestFit="1" customWidth="1"/>
    <col min="10246" max="10246" width="12.5546875" style="87" bestFit="1" customWidth="1"/>
    <col min="10247" max="10496" width="12.44140625" style="87" customWidth="1"/>
    <col min="10497" max="10497" width="36.88671875" style="87" bestFit="1" customWidth="1"/>
    <col min="10498" max="10498" width="17.5546875" style="87" customWidth="1"/>
    <col min="10499" max="10499" width="20.88671875" style="87" bestFit="1" customWidth="1"/>
    <col min="10500" max="10500" width="38.5546875" style="87" bestFit="1" customWidth="1"/>
    <col min="10501" max="10501" width="27.44140625" style="87" bestFit="1" customWidth="1"/>
    <col min="10502" max="10502" width="12.5546875" style="87" bestFit="1" customWidth="1"/>
    <col min="10503" max="10752" width="12.44140625" style="87" customWidth="1"/>
    <col min="10753" max="10753" width="36.88671875" style="87" bestFit="1" customWidth="1"/>
    <col min="10754" max="10754" width="17.5546875" style="87" customWidth="1"/>
    <col min="10755" max="10755" width="20.88671875" style="87" bestFit="1" customWidth="1"/>
    <col min="10756" max="10756" width="38.5546875" style="87" bestFit="1" customWidth="1"/>
    <col min="10757" max="10757" width="27.44140625" style="87" bestFit="1" customWidth="1"/>
    <col min="10758" max="10758" width="12.5546875" style="87" bestFit="1" customWidth="1"/>
    <col min="10759" max="11008" width="12.44140625" style="87" customWidth="1"/>
    <col min="11009" max="11009" width="36.88671875" style="87" bestFit="1" customWidth="1"/>
    <col min="11010" max="11010" width="17.5546875" style="87" customWidth="1"/>
    <col min="11011" max="11011" width="20.88671875" style="87" bestFit="1" customWidth="1"/>
    <col min="11012" max="11012" width="38.5546875" style="87" bestFit="1" customWidth="1"/>
    <col min="11013" max="11013" width="27.44140625" style="87" bestFit="1" customWidth="1"/>
    <col min="11014" max="11014" width="12.5546875" style="87" bestFit="1" customWidth="1"/>
    <col min="11015" max="11264" width="12.44140625" style="87" customWidth="1"/>
    <col min="11265" max="11265" width="36.88671875" style="87" bestFit="1" customWidth="1"/>
    <col min="11266" max="11266" width="17.5546875" style="87" customWidth="1"/>
    <col min="11267" max="11267" width="20.88671875" style="87" bestFit="1" customWidth="1"/>
    <col min="11268" max="11268" width="38.5546875" style="87" bestFit="1" customWidth="1"/>
    <col min="11269" max="11269" width="27.44140625" style="87" bestFit="1" customWidth="1"/>
    <col min="11270" max="11270" width="12.5546875" style="87" bestFit="1" customWidth="1"/>
    <col min="11271" max="11520" width="12.44140625" style="87" customWidth="1"/>
    <col min="11521" max="11521" width="36.88671875" style="87" bestFit="1" customWidth="1"/>
    <col min="11522" max="11522" width="17.5546875" style="87" customWidth="1"/>
    <col min="11523" max="11523" width="20.88671875" style="87" bestFit="1" customWidth="1"/>
    <col min="11524" max="11524" width="38.5546875" style="87" bestFit="1" customWidth="1"/>
    <col min="11525" max="11525" width="27.44140625" style="87" bestFit="1" customWidth="1"/>
    <col min="11526" max="11526" width="12.5546875" style="87" bestFit="1" customWidth="1"/>
    <col min="11527" max="11776" width="12.44140625" style="87" customWidth="1"/>
    <col min="11777" max="11777" width="36.88671875" style="87" bestFit="1" customWidth="1"/>
    <col min="11778" max="11778" width="17.5546875" style="87" customWidth="1"/>
    <col min="11779" max="11779" width="20.88671875" style="87" bestFit="1" customWidth="1"/>
    <col min="11780" max="11780" width="38.5546875" style="87" bestFit="1" customWidth="1"/>
    <col min="11781" max="11781" width="27.44140625" style="87" bestFit="1" customWidth="1"/>
    <col min="11782" max="11782" width="12.5546875" style="87" bestFit="1" customWidth="1"/>
    <col min="11783" max="12032" width="12.44140625" style="87" customWidth="1"/>
    <col min="12033" max="12033" width="36.88671875" style="87" bestFit="1" customWidth="1"/>
    <col min="12034" max="12034" width="17.5546875" style="87" customWidth="1"/>
    <col min="12035" max="12035" width="20.88671875" style="87" bestFit="1" customWidth="1"/>
    <col min="12036" max="12036" width="38.5546875" style="87" bestFit="1" customWidth="1"/>
    <col min="12037" max="12037" width="27.44140625" style="87" bestFit="1" customWidth="1"/>
    <col min="12038" max="12038" width="12.5546875" style="87" bestFit="1" customWidth="1"/>
    <col min="12039" max="12288" width="12.44140625" style="87" customWidth="1"/>
    <col min="12289" max="12289" width="36.88671875" style="87" bestFit="1" customWidth="1"/>
    <col min="12290" max="12290" width="17.5546875" style="87" customWidth="1"/>
    <col min="12291" max="12291" width="20.88671875" style="87" bestFit="1" customWidth="1"/>
    <col min="12292" max="12292" width="38.5546875" style="87" bestFit="1" customWidth="1"/>
    <col min="12293" max="12293" width="27.44140625" style="87" bestFit="1" customWidth="1"/>
    <col min="12294" max="12294" width="12.5546875" style="87" bestFit="1" customWidth="1"/>
    <col min="12295" max="12544" width="12.44140625" style="87" customWidth="1"/>
    <col min="12545" max="12545" width="36.88671875" style="87" bestFit="1" customWidth="1"/>
    <col min="12546" max="12546" width="17.5546875" style="87" customWidth="1"/>
    <col min="12547" max="12547" width="20.88671875" style="87" bestFit="1" customWidth="1"/>
    <col min="12548" max="12548" width="38.5546875" style="87" bestFit="1" customWidth="1"/>
    <col min="12549" max="12549" width="27.44140625" style="87" bestFit="1" customWidth="1"/>
    <col min="12550" max="12550" width="12.5546875" style="87" bestFit="1" customWidth="1"/>
    <col min="12551" max="12800" width="12.44140625" style="87" customWidth="1"/>
    <col min="12801" max="12801" width="36.88671875" style="87" bestFit="1" customWidth="1"/>
    <col min="12802" max="12802" width="17.5546875" style="87" customWidth="1"/>
    <col min="12803" max="12803" width="20.88671875" style="87" bestFit="1" customWidth="1"/>
    <col min="12804" max="12804" width="38.5546875" style="87" bestFit="1" customWidth="1"/>
    <col min="12805" max="12805" width="27.44140625" style="87" bestFit="1" customWidth="1"/>
    <col min="12806" max="12806" width="12.5546875" style="87" bestFit="1" customWidth="1"/>
    <col min="12807" max="13056" width="12.44140625" style="87" customWidth="1"/>
    <col min="13057" max="13057" width="36.88671875" style="87" bestFit="1" customWidth="1"/>
    <col min="13058" max="13058" width="17.5546875" style="87" customWidth="1"/>
    <col min="13059" max="13059" width="20.88671875" style="87" bestFit="1" customWidth="1"/>
    <col min="13060" max="13060" width="38.5546875" style="87" bestFit="1" customWidth="1"/>
    <col min="13061" max="13061" width="27.44140625" style="87" bestFit="1" customWidth="1"/>
    <col min="13062" max="13062" width="12.5546875" style="87" bestFit="1" customWidth="1"/>
    <col min="13063" max="13312" width="12.44140625" style="87" customWidth="1"/>
    <col min="13313" max="13313" width="36.88671875" style="87" bestFit="1" customWidth="1"/>
    <col min="13314" max="13314" width="17.5546875" style="87" customWidth="1"/>
    <col min="13315" max="13315" width="20.88671875" style="87" bestFit="1" customWidth="1"/>
    <col min="13316" max="13316" width="38.5546875" style="87" bestFit="1" customWidth="1"/>
    <col min="13317" max="13317" width="27.44140625" style="87" bestFit="1" customWidth="1"/>
    <col min="13318" max="13318" width="12.5546875" style="87" bestFit="1" customWidth="1"/>
    <col min="13319" max="13568" width="12.44140625" style="87" customWidth="1"/>
    <col min="13569" max="13569" width="36.88671875" style="87" bestFit="1" customWidth="1"/>
    <col min="13570" max="13570" width="17.5546875" style="87" customWidth="1"/>
    <col min="13571" max="13571" width="20.88671875" style="87" bestFit="1" customWidth="1"/>
    <col min="13572" max="13572" width="38.5546875" style="87" bestFit="1" customWidth="1"/>
    <col min="13573" max="13573" width="27.44140625" style="87" bestFit="1" customWidth="1"/>
    <col min="13574" max="13574" width="12.5546875" style="87" bestFit="1" customWidth="1"/>
    <col min="13575" max="13824" width="12.44140625" style="87" customWidth="1"/>
    <col min="13825" max="13825" width="36.88671875" style="87" bestFit="1" customWidth="1"/>
    <col min="13826" max="13826" width="17.5546875" style="87" customWidth="1"/>
    <col min="13827" max="13827" width="20.88671875" style="87" bestFit="1" customWidth="1"/>
    <col min="13828" max="13828" width="38.5546875" style="87" bestFit="1" customWidth="1"/>
    <col min="13829" max="13829" width="27.44140625" style="87" bestFit="1" customWidth="1"/>
    <col min="13830" max="13830" width="12.5546875" style="87" bestFit="1" customWidth="1"/>
    <col min="13831" max="14080" width="12.44140625" style="87" customWidth="1"/>
    <col min="14081" max="14081" width="36.88671875" style="87" bestFit="1" customWidth="1"/>
    <col min="14082" max="14082" width="17.5546875" style="87" customWidth="1"/>
    <col min="14083" max="14083" width="20.88671875" style="87" bestFit="1" customWidth="1"/>
    <col min="14084" max="14084" width="38.5546875" style="87" bestFit="1" customWidth="1"/>
    <col min="14085" max="14085" width="27.44140625" style="87" bestFit="1" customWidth="1"/>
    <col min="14086" max="14086" width="12.5546875" style="87" bestFit="1" customWidth="1"/>
    <col min="14087" max="14336" width="12.44140625" style="87" customWidth="1"/>
    <col min="14337" max="14337" width="36.88671875" style="87" bestFit="1" customWidth="1"/>
    <col min="14338" max="14338" width="17.5546875" style="87" customWidth="1"/>
    <col min="14339" max="14339" width="20.88671875" style="87" bestFit="1" customWidth="1"/>
    <col min="14340" max="14340" width="38.5546875" style="87" bestFit="1" customWidth="1"/>
    <col min="14341" max="14341" width="27.44140625" style="87" bestFit="1" customWidth="1"/>
    <col min="14342" max="14342" width="12.5546875" style="87" bestFit="1" customWidth="1"/>
    <col min="14343" max="14592" width="12.44140625" style="87" customWidth="1"/>
    <col min="14593" max="14593" width="36.88671875" style="87" bestFit="1" customWidth="1"/>
    <col min="14594" max="14594" width="17.5546875" style="87" customWidth="1"/>
    <col min="14595" max="14595" width="20.88671875" style="87" bestFit="1" customWidth="1"/>
    <col min="14596" max="14596" width="38.5546875" style="87" bestFit="1" customWidth="1"/>
    <col min="14597" max="14597" width="27.44140625" style="87" bestFit="1" customWidth="1"/>
    <col min="14598" max="14598" width="12.5546875" style="87" bestFit="1" customWidth="1"/>
    <col min="14599" max="14848" width="12.44140625" style="87" customWidth="1"/>
    <col min="14849" max="14849" width="36.88671875" style="87" bestFit="1" customWidth="1"/>
    <col min="14850" max="14850" width="17.5546875" style="87" customWidth="1"/>
    <col min="14851" max="14851" width="20.88671875" style="87" bestFit="1" customWidth="1"/>
    <col min="14852" max="14852" width="38.5546875" style="87" bestFit="1" customWidth="1"/>
    <col min="14853" max="14853" width="27.44140625" style="87" bestFit="1" customWidth="1"/>
    <col min="14854" max="14854" width="12.5546875" style="87" bestFit="1" customWidth="1"/>
    <col min="14855" max="15104" width="12.44140625" style="87" customWidth="1"/>
    <col min="15105" max="15105" width="36.88671875" style="87" bestFit="1" customWidth="1"/>
    <col min="15106" max="15106" width="17.5546875" style="87" customWidth="1"/>
    <col min="15107" max="15107" width="20.88671875" style="87" bestFit="1" customWidth="1"/>
    <col min="15108" max="15108" width="38.5546875" style="87" bestFit="1" customWidth="1"/>
    <col min="15109" max="15109" width="27.44140625" style="87" bestFit="1" customWidth="1"/>
    <col min="15110" max="15110" width="12.5546875" style="87" bestFit="1" customWidth="1"/>
    <col min="15111" max="15360" width="12.44140625" style="87" customWidth="1"/>
    <col min="15361" max="15361" width="36.88671875" style="87" bestFit="1" customWidth="1"/>
    <col min="15362" max="15362" width="17.5546875" style="87" customWidth="1"/>
    <col min="15363" max="15363" width="20.88671875" style="87" bestFit="1" customWidth="1"/>
    <col min="15364" max="15364" width="38.5546875" style="87" bestFit="1" customWidth="1"/>
    <col min="15365" max="15365" width="27.44140625" style="87" bestFit="1" customWidth="1"/>
    <col min="15366" max="15366" width="12.5546875" style="87" bestFit="1" customWidth="1"/>
    <col min="15367" max="15616" width="12.44140625" style="87" customWidth="1"/>
    <col min="15617" max="15617" width="36.88671875" style="87" bestFit="1" customWidth="1"/>
    <col min="15618" max="15618" width="17.5546875" style="87" customWidth="1"/>
    <col min="15619" max="15619" width="20.88671875" style="87" bestFit="1" customWidth="1"/>
    <col min="15620" max="15620" width="38.5546875" style="87" bestFit="1" customWidth="1"/>
    <col min="15621" max="15621" width="27.44140625" style="87" bestFit="1" customWidth="1"/>
    <col min="15622" max="15622" width="12.5546875" style="87" bestFit="1" customWidth="1"/>
    <col min="15623" max="15872" width="12.44140625" style="87" customWidth="1"/>
    <col min="15873" max="15873" width="36.88671875" style="87" bestFit="1" customWidth="1"/>
    <col min="15874" max="15874" width="17.5546875" style="87" customWidth="1"/>
    <col min="15875" max="15875" width="20.88671875" style="87" bestFit="1" customWidth="1"/>
    <col min="15876" max="15876" width="38.5546875" style="87" bestFit="1" customWidth="1"/>
    <col min="15877" max="15877" width="27.44140625" style="87" bestFit="1" customWidth="1"/>
    <col min="15878" max="15878" width="12.5546875" style="87" bestFit="1" customWidth="1"/>
    <col min="15879" max="16128" width="12.44140625" style="87" customWidth="1"/>
    <col min="16129" max="16129" width="36.88671875" style="87" bestFit="1" customWidth="1"/>
    <col min="16130" max="16130" width="17.5546875" style="87" customWidth="1"/>
    <col min="16131" max="16131" width="20.88671875" style="87" bestFit="1" customWidth="1"/>
    <col min="16132" max="16132" width="38.5546875" style="87" bestFit="1" customWidth="1"/>
    <col min="16133" max="16133" width="27.44140625" style="87" bestFit="1" customWidth="1"/>
    <col min="16134" max="16134" width="12.5546875" style="87" bestFit="1" customWidth="1"/>
    <col min="16135" max="16384" width="12.44140625" style="87" customWidth="1"/>
  </cols>
  <sheetData>
    <row r="1" spans="1:10">
      <c r="A1" s="86" t="s">
        <v>620</v>
      </c>
      <c r="B1" s="122">
        <v>44931</v>
      </c>
      <c r="C1" s="123"/>
      <c r="D1" s="123"/>
      <c r="E1" s="123"/>
      <c r="F1" s="123"/>
      <c r="G1" s="124"/>
    </row>
    <row r="2" spans="1:10">
      <c r="A2" s="88" t="s">
        <v>621</v>
      </c>
      <c r="B2" s="115" t="s">
        <v>622</v>
      </c>
      <c r="C2" s="116"/>
      <c r="D2" s="116"/>
      <c r="E2" s="116"/>
      <c r="F2" s="116"/>
      <c r="G2" s="117"/>
    </row>
    <row r="3" spans="1:10">
      <c r="A3" s="88" t="s">
        <v>623</v>
      </c>
      <c r="B3" s="125" t="s">
        <v>624</v>
      </c>
      <c r="C3" s="126"/>
      <c r="D3" s="126"/>
      <c r="E3" s="127"/>
      <c r="F3" s="125" t="s">
        <v>82</v>
      </c>
      <c r="G3" s="128"/>
      <c r="H3" s="89"/>
      <c r="I3" s="89"/>
      <c r="J3" s="89"/>
    </row>
    <row r="4" spans="1:10">
      <c r="A4" s="88" t="s">
        <v>625</v>
      </c>
      <c r="B4" s="129" t="s">
        <v>626</v>
      </c>
      <c r="C4" s="130"/>
      <c r="D4" s="130"/>
      <c r="E4" s="130"/>
      <c r="F4" s="130"/>
      <c r="G4" s="131"/>
    </row>
    <row r="5" spans="1:10">
      <c r="A5" s="88" t="s">
        <v>627</v>
      </c>
      <c r="B5" s="132" t="s">
        <v>628</v>
      </c>
      <c r="C5" s="133"/>
      <c r="D5" s="133"/>
      <c r="E5" s="133"/>
      <c r="F5" s="133"/>
      <c r="G5" s="134"/>
    </row>
    <row r="6" spans="1:10" s="90" customFormat="1">
      <c r="A6" s="88" t="s">
        <v>629</v>
      </c>
      <c r="B6" s="115" t="s">
        <v>630</v>
      </c>
      <c r="C6" s="116"/>
      <c r="D6" s="116"/>
      <c r="E6" s="116"/>
      <c r="F6" s="116"/>
      <c r="G6" s="117"/>
    </row>
    <row r="7" spans="1:10" ht="16.2" thickBot="1">
      <c r="A7" s="91" t="s">
        <v>631</v>
      </c>
      <c r="B7" s="118" t="s">
        <v>632</v>
      </c>
      <c r="C7" s="119"/>
      <c r="D7" s="119"/>
      <c r="E7" s="119"/>
      <c r="F7" s="120"/>
      <c r="G7" s="121"/>
    </row>
    <row r="8" spans="1:10" s="95" customFormat="1">
      <c r="A8" s="92" t="s">
        <v>633</v>
      </c>
      <c r="B8" s="93" t="s">
        <v>634</v>
      </c>
      <c r="C8" s="93" t="s">
        <v>635</v>
      </c>
      <c r="D8" s="93" t="s">
        <v>17</v>
      </c>
      <c r="E8" s="94" t="s">
        <v>636</v>
      </c>
      <c r="F8" s="87"/>
      <c r="G8" s="87"/>
    </row>
    <row r="9" spans="1:10">
      <c r="A9" s="96" t="s">
        <v>637</v>
      </c>
      <c r="B9" s="97">
        <v>13</v>
      </c>
      <c r="C9" s="98">
        <v>0.5481964403891354</v>
      </c>
      <c r="D9" s="98">
        <v>1.0688904870530047</v>
      </c>
      <c r="E9" s="99">
        <v>0.5859619601682664</v>
      </c>
    </row>
    <row r="10" spans="1:10">
      <c r="A10" s="96" t="s">
        <v>638</v>
      </c>
      <c r="B10" s="97">
        <v>13</v>
      </c>
      <c r="C10" s="98">
        <v>0.32757262775191348</v>
      </c>
      <c r="D10" s="98">
        <v>0.10374535866880351</v>
      </c>
      <c r="E10" s="99">
        <v>3.398413975620472E-2</v>
      </c>
    </row>
    <row r="11" spans="1:10">
      <c r="A11" s="96" t="s">
        <v>639</v>
      </c>
      <c r="B11" s="97">
        <v>6</v>
      </c>
      <c r="C11" s="98">
        <v>9.4355938161953916E-3</v>
      </c>
      <c r="D11" s="98">
        <v>-63.388464512121203</v>
      </c>
      <c r="E11" s="99">
        <v>-0.59810780376869188</v>
      </c>
    </row>
    <row r="12" spans="1:10">
      <c r="A12" s="96" t="s">
        <v>640</v>
      </c>
      <c r="B12" s="97">
        <v>323</v>
      </c>
      <c r="C12" s="98">
        <v>0.10388355683297126</v>
      </c>
      <c r="D12" s="98">
        <v>0.91596690132646497</v>
      </c>
      <c r="E12" s="99">
        <v>9.5153899651068408E-2</v>
      </c>
    </row>
    <row r="13" spans="1:10">
      <c r="A13" s="96" t="s">
        <v>641</v>
      </c>
      <c r="B13" s="97">
        <v>12</v>
      </c>
      <c r="C13" s="98">
        <v>6.2256581950835124E-2</v>
      </c>
      <c r="D13" s="98">
        <v>-0.56249703944561291</v>
      </c>
      <c r="E13" s="99">
        <v>-3.5019143033347938E-2</v>
      </c>
    </row>
    <row r="14" spans="1:10">
      <c r="A14" s="96" t="s">
        <v>642</v>
      </c>
      <c r="B14" s="97">
        <v>107</v>
      </c>
      <c r="C14" s="98">
        <v>0.10468095423115484</v>
      </c>
      <c r="D14" s="98">
        <v>0.56606925401020902</v>
      </c>
      <c r="E14" s="99">
        <v>5.9256669670706655E-2</v>
      </c>
    </row>
    <row r="15" spans="1:10">
      <c r="A15" s="96" t="s">
        <v>643</v>
      </c>
      <c r="B15" s="97">
        <v>32</v>
      </c>
      <c r="C15" s="98">
        <v>1.2337163217722785E-4</v>
      </c>
      <c r="D15" s="98">
        <v>95.33594666973957</v>
      </c>
      <c r="E15" s="99">
        <v>1.176175134580692E-2</v>
      </c>
    </row>
    <row r="16" spans="1:10">
      <c r="A16" s="96" t="s">
        <v>644</v>
      </c>
      <c r="B16" s="97">
        <v>5</v>
      </c>
      <c r="C16" s="98">
        <v>1.5031497250924336E-3</v>
      </c>
      <c r="D16" s="98">
        <v>14.611621092579158</v>
      </c>
      <c r="E16" s="99">
        <v>2.1963454228465167E-2</v>
      </c>
    </row>
    <row r="17" spans="1:5">
      <c r="A17" s="96" t="s">
        <v>645</v>
      </c>
      <c r="B17" s="97">
        <v>19</v>
      </c>
      <c r="C17" s="98">
        <v>0.17381666670255763</v>
      </c>
      <c r="D17" s="98">
        <v>0.24779292770549396</v>
      </c>
      <c r="E17" s="99">
        <v>4.3070540726236804E-2</v>
      </c>
    </row>
    <row r="18" spans="1:5">
      <c r="A18" s="96" t="s">
        <v>646</v>
      </c>
      <c r="B18" s="97">
        <v>5</v>
      </c>
      <c r="C18" s="98">
        <v>0.30811573142810772</v>
      </c>
      <c r="D18" s="98">
        <v>-0.33803035048388758</v>
      </c>
      <c r="E18" s="99">
        <v>-0.10415246868424263</v>
      </c>
    </row>
    <row r="19" spans="1:5">
      <c r="A19" s="96" t="s">
        <v>647</v>
      </c>
      <c r="B19" s="97">
        <v>17</v>
      </c>
      <c r="C19" s="98">
        <v>0.16837757333734121</v>
      </c>
      <c r="D19" s="98">
        <v>1.034445825626654</v>
      </c>
      <c r="E19" s="99">
        <v>0.17417747786795842</v>
      </c>
    </row>
    <row r="20" spans="1:5">
      <c r="A20" s="96" t="s">
        <v>648</v>
      </c>
      <c r="B20" s="97">
        <v>174</v>
      </c>
      <c r="C20" s="98">
        <v>1.9606827671580264E-3</v>
      </c>
      <c r="D20" s="98">
        <v>5.7275406547151411</v>
      </c>
      <c r="E20" s="99">
        <v>1.1229890259896977E-2</v>
      </c>
    </row>
    <row r="21" spans="1:5">
      <c r="A21" s="96" t="s">
        <v>649</v>
      </c>
      <c r="B21" s="97">
        <v>48</v>
      </c>
      <c r="C21" s="98">
        <v>0.12764745181169843</v>
      </c>
      <c r="D21" s="98">
        <v>1.3441071637796804</v>
      </c>
      <c r="E21" s="99">
        <v>0.1715718544183254</v>
      </c>
    </row>
    <row r="22" spans="1:5">
      <c r="A22" s="96" t="s">
        <v>650</v>
      </c>
      <c r="B22" s="97">
        <v>58</v>
      </c>
      <c r="C22" s="98">
        <v>0.32829293910402418</v>
      </c>
      <c r="D22" s="98">
        <v>0.41066112391739112</v>
      </c>
      <c r="E22" s="99">
        <v>0.13481714734660222</v>
      </c>
    </row>
    <row r="23" spans="1:5">
      <c r="A23" s="96" t="s">
        <v>651</v>
      </c>
      <c r="B23" s="97">
        <v>8</v>
      </c>
      <c r="C23" s="98">
        <v>5.7708734855127036E-2</v>
      </c>
      <c r="D23" s="98">
        <v>-6.1109338190461444E-2</v>
      </c>
      <c r="E23" s="99">
        <v>-3.5265425948056281E-3</v>
      </c>
    </row>
    <row r="24" spans="1:5">
      <c r="A24" s="96" t="s">
        <v>652</v>
      </c>
      <c r="B24" s="97">
        <v>128</v>
      </c>
      <c r="C24" s="98">
        <v>0.15954216904347984</v>
      </c>
      <c r="D24" s="98">
        <v>0.74643329367882461</v>
      </c>
      <c r="E24" s="99">
        <v>0.11908758671978847</v>
      </c>
    </row>
    <row r="25" spans="1:5">
      <c r="A25" s="96" t="s">
        <v>653</v>
      </c>
      <c r="B25" s="97">
        <v>10</v>
      </c>
      <c r="C25" s="98">
        <v>0.19416394175951318</v>
      </c>
      <c r="D25" s="98">
        <v>1.1401458666663713</v>
      </c>
      <c r="E25" s="99">
        <v>0.221375215652759</v>
      </c>
    </row>
    <row r="26" spans="1:5">
      <c r="A26" s="96" t="s">
        <v>654</v>
      </c>
      <c r="B26" s="97">
        <v>167</v>
      </c>
      <c r="C26" s="98">
        <v>0.19880313878490141</v>
      </c>
      <c r="D26" s="98">
        <v>1.0439432416321388</v>
      </c>
      <c r="E26" s="99">
        <v>0.20753919314975397</v>
      </c>
    </row>
    <row r="27" spans="1:5">
      <c r="A27" s="96" t="s">
        <v>655</v>
      </c>
      <c r="B27" s="97">
        <v>2</v>
      </c>
      <c r="C27" s="98">
        <v>0.71837339712575421</v>
      </c>
      <c r="D27" s="98">
        <v>0.41353881262033443</v>
      </c>
      <c r="E27" s="99">
        <v>0.29707528166542035</v>
      </c>
    </row>
    <row r="28" spans="1:5">
      <c r="A28" s="96" t="s">
        <v>656</v>
      </c>
      <c r="B28" s="97">
        <v>132</v>
      </c>
      <c r="C28" s="98">
        <v>0.34660583553728053</v>
      </c>
      <c r="D28" s="98">
        <v>0.40001646110603395</v>
      </c>
      <c r="E28" s="99">
        <v>0.13864803973032297</v>
      </c>
    </row>
    <row r="29" spans="1:5">
      <c r="A29" s="96" t="s">
        <v>657</v>
      </c>
      <c r="B29" s="97">
        <v>6</v>
      </c>
      <c r="C29" s="98">
        <v>7.3694701090308817E-2</v>
      </c>
      <c r="D29" s="98">
        <v>1.0856706093494659</v>
      </c>
      <c r="E29" s="99">
        <v>8.0008171038542325E-2</v>
      </c>
    </row>
    <row r="30" spans="1:5">
      <c r="A30" s="96" t="s">
        <v>658</v>
      </c>
      <c r="B30" s="97">
        <v>92</v>
      </c>
      <c r="C30" s="98">
        <v>8.4197292708314359E-2</v>
      </c>
      <c r="D30" s="98">
        <v>0.63262552870081923</v>
      </c>
      <c r="E30" s="99">
        <v>5.3265356814775004E-2</v>
      </c>
    </row>
    <row r="31" spans="1:5">
      <c r="A31" s="96" t="s">
        <v>659</v>
      </c>
      <c r="B31" s="97">
        <v>13</v>
      </c>
      <c r="C31" s="98">
        <v>4.6292250889799005E-2</v>
      </c>
      <c r="D31" s="98">
        <v>0.4658713714491578</v>
      </c>
      <c r="E31" s="99">
        <v>2.1566234409499157E-2</v>
      </c>
    </row>
    <row r="32" spans="1:5">
      <c r="A32" s="96" t="s">
        <v>660</v>
      </c>
      <c r="B32" s="97">
        <v>8</v>
      </c>
      <c r="C32" s="98">
        <v>7.1127434674824125E-3</v>
      </c>
      <c r="D32" s="98">
        <v>0.78430757039309884</v>
      </c>
      <c r="E32" s="99">
        <v>5.5785785478105164E-3</v>
      </c>
    </row>
    <row r="33" spans="1:5">
      <c r="A33" s="96" t="s">
        <v>661</v>
      </c>
      <c r="B33" s="97">
        <v>156</v>
      </c>
      <c r="C33" s="98">
        <v>0.10918096599071117</v>
      </c>
      <c r="D33" s="98">
        <v>0.50322141597600012</v>
      </c>
      <c r="E33" s="99">
        <v>5.4942200303473188E-2</v>
      </c>
    </row>
    <row r="34" spans="1:5">
      <c r="A34" s="96" t="s">
        <v>662</v>
      </c>
      <c r="B34" s="97">
        <v>26</v>
      </c>
      <c r="C34" s="98">
        <v>-4.4265499648040384E-4</v>
      </c>
      <c r="D34" s="98" t="s">
        <v>663</v>
      </c>
      <c r="E34" s="99" t="s">
        <v>663</v>
      </c>
    </row>
    <row r="35" spans="1:5">
      <c r="A35" s="96" t="s">
        <v>664</v>
      </c>
      <c r="B35" s="97">
        <v>102</v>
      </c>
      <c r="C35" s="98">
        <v>8.1961759076178392E-2</v>
      </c>
      <c r="D35" s="98">
        <v>0.66835194622801919</v>
      </c>
      <c r="E35" s="99">
        <v>5.4779301194835844E-2</v>
      </c>
    </row>
    <row r="36" spans="1:5">
      <c r="A36" s="96" t="s">
        <v>665</v>
      </c>
      <c r="B36" s="97">
        <v>8</v>
      </c>
      <c r="C36" s="98">
        <v>0.18315465983616155</v>
      </c>
      <c r="D36" s="98">
        <v>1.7809276807530692</v>
      </c>
      <c r="E36" s="99">
        <v>0.32618520356113251</v>
      </c>
    </row>
    <row r="37" spans="1:5">
      <c r="A37" s="96" t="s">
        <v>666</v>
      </c>
      <c r="B37" s="97">
        <v>27</v>
      </c>
      <c r="C37" s="98">
        <v>0.18003386840290664</v>
      </c>
      <c r="D37" s="98">
        <v>1.5063476318378461</v>
      </c>
      <c r="E37" s="99">
        <v>0.27119359131932486</v>
      </c>
    </row>
    <row r="38" spans="1:5">
      <c r="A38" s="96" t="s">
        <v>667</v>
      </c>
      <c r="B38" s="97">
        <v>144</v>
      </c>
      <c r="C38" s="98">
        <v>7.575925611051422E-2</v>
      </c>
      <c r="D38" s="98">
        <v>0.64237266221006528</v>
      </c>
      <c r="E38" s="99">
        <v>4.8665675034765175E-2</v>
      </c>
    </row>
    <row r="39" spans="1:5">
      <c r="A39" s="96" t="s">
        <v>668</v>
      </c>
      <c r="B39" s="97">
        <v>60</v>
      </c>
      <c r="C39" s="98">
        <v>4.8154167015314088E-2</v>
      </c>
      <c r="D39" s="98">
        <v>0.13714125017733084</v>
      </c>
      <c r="E39" s="99">
        <v>6.6039226657281618E-3</v>
      </c>
    </row>
    <row r="40" spans="1:5">
      <c r="A40" s="96" t="s">
        <v>669</v>
      </c>
      <c r="B40" s="97">
        <v>10</v>
      </c>
      <c r="C40" s="98">
        <v>0.83833105454766255</v>
      </c>
      <c r="D40" s="98">
        <v>1.006117767994249</v>
      </c>
      <c r="E40" s="99">
        <v>0.84345976944175927</v>
      </c>
    </row>
    <row r="41" spans="1:5">
      <c r="A41" s="96" t="s">
        <v>670</v>
      </c>
      <c r="B41" s="97">
        <v>57</v>
      </c>
      <c r="C41" s="98">
        <v>9.3950548573033893E-2</v>
      </c>
      <c r="D41" s="98">
        <v>0.43828774850654295</v>
      </c>
      <c r="E41" s="99">
        <v>4.1177374405029624E-2</v>
      </c>
    </row>
    <row r="42" spans="1:5">
      <c r="A42" s="96" t="s">
        <v>671</v>
      </c>
      <c r="B42" s="97">
        <v>254</v>
      </c>
      <c r="C42" s="98">
        <v>6.7123619413060462E-3</v>
      </c>
      <c r="D42" s="98">
        <v>0.24313309520786455</v>
      </c>
      <c r="E42" s="99">
        <v>1.6319973349452094E-3</v>
      </c>
    </row>
    <row r="43" spans="1:5">
      <c r="A43" s="96" t="s">
        <v>672</v>
      </c>
      <c r="B43" s="97">
        <v>185</v>
      </c>
      <c r="C43" s="98">
        <v>0.13447533438704362</v>
      </c>
      <c r="D43" s="98">
        <v>0.40733985303797321</v>
      </c>
      <c r="E43" s="99">
        <v>5.4777162946450651E-2</v>
      </c>
    </row>
    <row r="44" spans="1:5">
      <c r="A44" s="96" t="s">
        <v>673</v>
      </c>
      <c r="B44" s="97">
        <v>32</v>
      </c>
      <c r="C44" s="98">
        <v>4.9477152626834789E-2</v>
      </c>
      <c r="D44" s="98">
        <v>-2.6033413336889013</v>
      </c>
      <c r="E44" s="99">
        <v>-0.12880591650667342</v>
      </c>
    </row>
    <row r="45" spans="1:5">
      <c r="A45" s="96" t="s">
        <v>674</v>
      </c>
      <c r="B45" s="97">
        <v>38</v>
      </c>
      <c r="C45" s="98">
        <v>0.14085458661753514</v>
      </c>
      <c r="D45" s="98">
        <v>1.1398352147209652</v>
      </c>
      <c r="E45" s="99">
        <v>0.16055101798163096</v>
      </c>
    </row>
    <row r="46" spans="1:5">
      <c r="A46" s="96" t="s">
        <v>675</v>
      </c>
      <c r="B46" s="97">
        <v>18</v>
      </c>
      <c r="C46" s="98">
        <v>6.280103442734887E-2</v>
      </c>
      <c r="D46" s="98">
        <v>1.9161914314730939</v>
      </c>
      <c r="E46" s="99">
        <v>0.12033880405733269</v>
      </c>
    </row>
    <row r="47" spans="1:5">
      <c r="A47" s="96" t="s">
        <v>676</v>
      </c>
      <c r="B47" s="97">
        <v>13</v>
      </c>
      <c r="C47" s="98">
        <v>9.8987765742727538E-2</v>
      </c>
      <c r="D47" s="98">
        <v>1.3246637864868804</v>
      </c>
      <c r="E47" s="99">
        <v>0.13112550858463776</v>
      </c>
    </row>
    <row r="48" spans="1:5">
      <c r="A48" s="96" t="s">
        <v>677</v>
      </c>
      <c r="B48" s="97">
        <v>30</v>
      </c>
      <c r="C48" s="98">
        <v>0.33640326513740809</v>
      </c>
      <c r="D48" s="98">
        <v>1.667038978369614</v>
      </c>
      <c r="E48" s="99">
        <v>0.5607973554348672</v>
      </c>
    </row>
    <row r="49" spans="1:5">
      <c r="A49" s="96" t="s">
        <v>678</v>
      </c>
      <c r="B49" s="97">
        <v>14</v>
      </c>
      <c r="C49" s="98">
        <v>0.16053382318406825</v>
      </c>
      <c r="D49" s="98">
        <v>0.42935080078534632</v>
      </c>
      <c r="E49" s="99">
        <v>6.8925325537212895E-2</v>
      </c>
    </row>
    <row r="50" spans="1:5">
      <c r="A50" s="96" t="s">
        <v>679</v>
      </c>
      <c r="B50" s="97">
        <v>1</v>
      </c>
      <c r="C50" s="98">
        <v>1.9351717464925013E-2</v>
      </c>
      <c r="D50" s="98">
        <v>-4.5449999999999999</v>
      </c>
      <c r="E50" s="99">
        <v>-8.7953555878084178E-2</v>
      </c>
    </row>
    <row r="51" spans="1:5">
      <c r="A51" s="96" t="s">
        <v>680</v>
      </c>
      <c r="B51" s="97">
        <v>24</v>
      </c>
      <c r="C51" s="98">
        <v>0.16937347750385306</v>
      </c>
      <c r="D51" s="98">
        <v>0.36507853871185425</v>
      </c>
      <c r="E51" s="99">
        <v>6.18346216636518E-2</v>
      </c>
    </row>
    <row r="52" spans="1:5">
      <c r="A52" s="96" t="s">
        <v>681</v>
      </c>
      <c r="B52" s="97">
        <v>57</v>
      </c>
      <c r="C52" s="98">
        <v>5.2289718750837939E-2</v>
      </c>
      <c r="D52" s="98">
        <v>-0.32336280770495851</v>
      </c>
      <c r="E52" s="99">
        <v>-1.6908550269373573E-2</v>
      </c>
    </row>
    <row r="53" spans="1:5">
      <c r="A53" s="96" t="s">
        <v>682</v>
      </c>
      <c r="B53" s="97">
        <v>36</v>
      </c>
      <c r="C53" s="98">
        <v>0.31665482696145375</v>
      </c>
      <c r="D53" s="98">
        <v>0.15515145241323383</v>
      </c>
      <c r="E53" s="99">
        <v>4.9129456316730782E-2</v>
      </c>
    </row>
    <row r="54" spans="1:5">
      <c r="A54" s="96" t="s">
        <v>683</v>
      </c>
      <c r="B54" s="97">
        <v>24</v>
      </c>
      <c r="C54" s="98">
        <v>-7.5610892662758599E-3</v>
      </c>
      <c r="D54" s="98" t="s">
        <v>663</v>
      </c>
      <c r="E54" s="99" t="s">
        <v>663</v>
      </c>
    </row>
    <row r="55" spans="1:5">
      <c r="A55" s="96" t="s">
        <v>684</v>
      </c>
      <c r="B55" s="97">
        <v>2</v>
      </c>
      <c r="C55" s="98">
        <v>-0.74265306122448982</v>
      </c>
      <c r="D55" s="98" t="s">
        <v>663</v>
      </c>
      <c r="E55" s="99" t="s">
        <v>663</v>
      </c>
    </row>
    <row r="56" spans="1:5">
      <c r="A56" s="96" t="s">
        <v>685</v>
      </c>
      <c r="B56" s="97">
        <v>7</v>
      </c>
      <c r="C56" s="98">
        <v>0.48503918606217</v>
      </c>
      <c r="D56" s="98">
        <v>1.0776730504031691</v>
      </c>
      <c r="E56" s="99">
        <v>0.52271365920868906</v>
      </c>
    </row>
    <row r="57" spans="1:5">
      <c r="A57" s="96" t="s">
        <v>686</v>
      </c>
      <c r="B57" s="97">
        <v>2</v>
      </c>
      <c r="C57" s="98">
        <v>8.8956498322610267E-2</v>
      </c>
      <c r="D57" s="98">
        <v>2.3687101478835789E-2</v>
      </c>
      <c r="E57" s="99">
        <v>2.1071216029695549E-3</v>
      </c>
    </row>
    <row r="58" spans="1:5">
      <c r="A58" s="96" t="s">
        <v>687</v>
      </c>
      <c r="B58" s="97">
        <v>96</v>
      </c>
      <c r="C58" s="98">
        <v>5.1542131316036174E-2</v>
      </c>
      <c r="D58" s="98">
        <v>-0.17828198421375291</v>
      </c>
      <c r="E58" s="99">
        <v>-9.1890334416287415E-3</v>
      </c>
    </row>
    <row r="59" spans="1:5">
      <c r="A59" s="96" t="s">
        <v>688</v>
      </c>
      <c r="B59" s="97">
        <v>149</v>
      </c>
      <c r="C59" s="98">
        <v>0.1225804883727552</v>
      </c>
      <c r="D59" s="98">
        <v>0.46595877840159922</v>
      </c>
      <c r="E59" s="99">
        <v>5.711745461804045E-2</v>
      </c>
    </row>
    <row r="60" spans="1:5">
      <c r="A60" s="96" t="s">
        <v>689</v>
      </c>
      <c r="B60" s="97">
        <v>39</v>
      </c>
      <c r="C60" s="98">
        <v>0.21046688920661849</v>
      </c>
      <c r="D60" s="98">
        <v>0.22562602282707303</v>
      </c>
      <c r="E60" s="99">
        <v>4.7486807148475557E-2</v>
      </c>
    </row>
    <row r="61" spans="1:5">
      <c r="A61" s="96" t="s">
        <v>690</v>
      </c>
      <c r="B61" s="97">
        <v>13</v>
      </c>
      <c r="C61" s="98">
        <v>0.12559802166988535</v>
      </c>
      <c r="D61" s="98">
        <v>0.75326490938605206</v>
      </c>
      <c r="E61" s="99">
        <v>9.4608582412233591E-2</v>
      </c>
    </row>
    <row r="62" spans="1:5">
      <c r="A62" s="96" t="s">
        <v>691</v>
      </c>
      <c r="B62" s="97">
        <v>1</v>
      </c>
      <c r="C62" s="98">
        <v>0.1098848595789933</v>
      </c>
      <c r="D62" s="98">
        <v>0.35866953954765568</v>
      </c>
      <c r="E62" s="99">
        <v>3.9412351988456329E-2</v>
      </c>
    </row>
    <row r="63" spans="1:5">
      <c r="A63" s="96" t="s">
        <v>692</v>
      </c>
      <c r="B63" s="97">
        <v>6</v>
      </c>
      <c r="C63" s="98">
        <v>0.20978430327175271</v>
      </c>
      <c r="D63" s="98">
        <v>0.6485171790246389</v>
      </c>
      <c r="E63" s="99">
        <v>0.1360487245614464</v>
      </c>
    </row>
    <row r="64" spans="1:5">
      <c r="A64" s="96" t="s">
        <v>693</v>
      </c>
      <c r="B64" s="97">
        <v>11</v>
      </c>
      <c r="C64" s="98">
        <v>0.23549888380661438</v>
      </c>
      <c r="D64" s="98">
        <v>0.21689389969830022</v>
      </c>
      <c r="E64" s="99">
        <v>5.1078271283413475E-2</v>
      </c>
    </row>
    <row r="65" spans="1:5">
      <c r="A65" s="96" t="s">
        <v>694</v>
      </c>
      <c r="B65" s="97">
        <v>22</v>
      </c>
      <c r="C65" s="98">
        <v>6.6068807295048201E-2</v>
      </c>
      <c r="D65" s="98">
        <v>2.1740987584722715</v>
      </c>
      <c r="E65" s="99">
        <v>0.14364011191390805</v>
      </c>
    </row>
    <row r="66" spans="1:5">
      <c r="A66" s="96" t="s">
        <v>695</v>
      </c>
      <c r="B66" s="97">
        <v>79</v>
      </c>
      <c r="C66" s="98">
        <v>9.5540606616498963E-2</v>
      </c>
      <c r="D66" s="98">
        <v>1.3528022752537048</v>
      </c>
      <c r="E66" s="99">
        <v>0.12924755000991897</v>
      </c>
    </row>
    <row r="67" spans="1:5">
      <c r="A67" s="96" t="s">
        <v>696</v>
      </c>
      <c r="B67" s="97">
        <v>50</v>
      </c>
      <c r="C67" s="98">
        <v>0.13374994533427095</v>
      </c>
      <c r="D67" s="98">
        <v>0.43220992638850314</v>
      </c>
      <c r="E67" s="99">
        <v>5.7808054027391566E-2</v>
      </c>
    </row>
    <row r="68" spans="1:5">
      <c r="A68" s="96" t="s">
        <v>697</v>
      </c>
      <c r="B68" s="97">
        <v>30</v>
      </c>
      <c r="C68" s="98">
        <v>8.2696670363050673E-2</v>
      </c>
      <c r="D68" s="98">
        <v>0.6322700593381404</v>
      </c>
      <c r="E68" s="99">
        <v>5.2286628677512687E-2</v>
      </c>
    </row>
    <row r="69" spans="1:5">
      <c r="A69" s="96" t="s">
        <v>698</v>
      </c>
      <c r="B69" s="97">
        <v>1</v>
      </c>
      <c r="C69" s="98">
        <v>-5.301080802882141E-2</v>
      </c>
      <c r="D69" s="98" t="s">
        <v>663</v>
      </c>
      <c r="E69" s="99" t="s">
        <v>663</v>
      </c>
    </row>
    <row r="70" spans="1:5">
      <c r="A70" s="96" t="s">
        <v>699</v>
      </c>
      <c r="B70" s="97">
        <v>25</v>
      </c>
      <c r="C70" s="98">
        <v>6.4218423869389196E-2</v>
      </c>
      <c r="D70" s="98">
        <v>-3.2501892284095488E-2</v>
      </c>
      <c r="E70" s="99">
        <v>-2.0872202952572742E-3</v>
      </c>
    </row>
    <row r="71" spans="1:5">
      <c r="A71" s="96" t="s">
        <v>700</v>
      </c>
      <c r="B71" s="97">
        <v>4</v>
      </c>
      <c r="C71" s="98">
        <v>4.9187493346518604E-2</v>
      </c>
      <c r="D71" s="98">
        <v>-0.10685055156666216</v>
      </c>
      <c r="E71" s="99">
        <v>-5.255710794257038E-3</v>
      </c>
    </row>
    <row r="72" spans="1:5">
      <c r="A72" s="96" t="s">
        <v>701</v>
      </c>
      <c r="B72" s="97">
        <v>137</v>
      </c>
      <c r="C72" s="98">
        <v>6.3861936512702833E-2</v>
      </c>
      <c r="D72" s="98">
        <v>0.72178315612017108</v>
      </c>
      <c r="E72" s="99">
        <v>4.6094470092084644E-2</v>
      </c>
    </row>
    <row r="73" spans="1:5">
      <c r="A73" s="96" t="s">
        <v>702</v>
      </c>
      <c r="B73" s="97">
        <v>15</v>
      </c>
      <c r="C73" s="98">
        <v>3.6929998901734373E-2</v>
      </c>
      <c r="D73" s="98">
        <v>-0.14936515695097619</v>
      </c>
      <c r="E73" s="99">
        <v>-5.5160550821569329E-3</v>
      </c>
    </row>
    <row r="74" spans="1:5">
      <c r="A74" s="96" t="s">
        <v>703</v>
      </c>
      <c r="B74" s="97">
        <v>30</v>
      </c>
      <c r="C74" s="98">
        <v>9.1777448388906585E-2</v>
      </c>
      <c r="D74" s="98">
        <v>-0.3569986867135469</v>
      </c>
      <c r="E74" s="99">
        <v>-3.2764428544759978E-2</v>
      </c>
    </row>
    <row r="75" spans="1:5">
      <c r="A75" s="96" t="s">
        <v>704</v>
      </c>
      <c r="B75" s="97">
        <v>11</v>
      </c>
      <c r="C75" s="98">
        <v>7.3415578016866628E-2</v>
      </c>
      <c r="D75" s="98">
        <v>-0.65787781065201723</v>
      </c>
      <c r="E75" s="99">
        <v>-4.8298479733488581E-2</v>
      </c>
    </row>
    <row r="76" spans="1:5">
      <c r="A76" s="96" t="s">
        <v>705</v>
      </c>
      <c r="B76" s="97">
        <v>1</v>
      </c>
      <c r="C76" s="98">
        <v>9.1727675389693633E-2</v>
      </c>
      <c r="D76" s="98">
        <v>3.4129116353550874E-3</v>
      </c>
      <c r="E76" s="99">
        <v>3.1305845062155988E-4</v>
      </c>
    </row>
    <row r="77" spans="1:5">
      <c r="A77" s="96" t="s">
        <v>706</v>
      </c>
      <c r="B77" s="97">
        <v>13</v>
      </c>
      <c r="C77" s="98">
        <v>9.0956170319139482E-2</v>
      </c>
      <c r="D77" s="98">
        <v>0.98617973819658045</v>
      </c>
      <c r="E77" s="99">
        <v>8.9699132232692561E-2</v>
      </c>
    </row>
    <row r="78" spans="1:5">
      <c r="A78" s="96" t="s">
        <v>707</v>
      </c>
      <c r="B78" s="97">
        <v>4</v>
      </c>
      <c r="C78" s="98">
        <v>6.4365407710470612E-2</v>
      </c>
      <c r="D78" s="98">
        <v>1.7932131286483788</v>
      </c>
      <c r="E78" s="99">
        <v>0.11542089413722149</v>
      </c>
    </row>
    <row r="79" spans="1:5">
      <c r="A79" s="96" t="s">
        <v>708</v>
      </c>
      <c r="B79" s="97">
        <v>2</v>
      </c>
      <c r="C79" s="98">
        <v>3.9370986195435213E-2</v>
      </c>
      <c r="D79" s="98">
        <v>-1.7995437643397778</v>
      </c>
      <c r="E79" s="99">
        <v>-7.0849812703902906E-2</v>
      </c>
    </row>
    <row r="80" spans="1:5">
      <c r="A80" s="96" t="s">
        <v>709</v>
      </c>
      <c r="B80" s="97">
        <v>239</v>
      </c>
      <c r="C80" s="98">
        <v>6.8689261905288748E-2</v>
      </c>
      <c r="D80" s="98">
        <v>1.9151495352569474</v>
      </c>
      <c r="E80" s="99">
        <v>0.13155020801505649</v>
      </c>
    </row>
    <row r="81" spans="1:5">
      <c r="A81" s="96" t="s">
        <v>710</v>
      </c>
      <c r="B81" s="97">
        <v>5</v>
      </c>
      <c r="C81" s="98">
        <v>-0.12605658632200917</v>
      </c>
      <c r="D81" s="98" t="s">
        <v>663</v>
      </c>
      <c r="E81" s="99" t="s">
        <v>663</v>
      </c>
    </row>
    <row r="82" spans="1:5">
      <c r="A82" s="96" t="s">
        <v>711</v>
      </c>
      <c r="B82" s="97">
        <v>5</v>
      </c>
      <c r="C82" s="98">
        <v>0.19057485838656057</v>
      </c>
      <c r="D82" s="98">
        <v>1.1102348044084014</v>
      </c>
      <c r="E82" s="99">
        <v>0.21158284062596186</v>
      </c>
    </row>
    <row r="83" spans="1:5">
      <c r="A83" s="96" t="s">
        <v>712</v>
      </c>
      <c r="B83" s="97">
        <v>13</v>
      </c>
      <c r="C83" s="98">
        <v>-0.10306384077234169</v>
      </c>
      <c r="D83" s="98" t="s">
        <v>663</v>
      </c>
      <c r="E83" s="99" t="s">
        <v>663</v>
      </c>
    </row>
    <row r="84" spans="1:5">
      <c r="A84" s="96" t="s">
        <v>713</v>
      </c>
      <c r="B84" s="97">
        <v>28</v>
      </c>
      <c r="C84" s="98">
        <v>4.8689052892431646E-2</v>
      </c>
      <c r="D84" s="98">
        <v>1.417208206218072</v>
      </c>
      <c r="E84" s="99">
        <v>6.9002525312139878E-2</v>
      </c>
    </row>
    <row r="85" spans="1:5">
      <c r="A85" s="96" t="s">
        <v>714</v>
      </c>
      <c r="B85" s="97">
        <v>16</v>
      </c>
      <c r="C85" s="98">
        <v>5.9135143065335551E-2</v>
      </c>
      <c r="D85" s="98">
        <v>1.7097166082735096</v>
      </c>
      <c r="E85" s="99">
        <v>0.10110433623143425</v>
      </c>
    </row>
    <row r="86" spans="1:5">
      <c r="A86" s="96" t="s">
        <v>715</v>
      </c>
      <c r="B86" s="97">
        <v>8</v>
      </c>
      <c r="C86" s="98">
        <v>1.8926200126029642E-2</v>
      </c>
      <c r="D86" s="98">
        <v>8.3739406014669324</v>
      </c>
      <c r="E86" s="99">
        <v>0.15848687566684819</v>
      </c>
    </row>
    <row r="87" spans="1:5">
      <c r="A87" s="96" t="s">
        <v>716</v>
      </c>
      <c r="B87" s="97">
        <v>1</v>
      </c>
      <c r="C87" s="98">
        <v>0.17067050953161006</v>
      </c>
      <c r="D87" s="98">
        <v>3.7305189660419686</v>
      </c>
      <c r="E87" s="99">
        <v>0.63668957275171789</v>
      </c>
    </row>
    <row r="88" spans="1:5">
      <c r="A88" s="96" t="s">
        <v>717</v>
      </c>
      <c r="B88" s="97">
        <v>20</v>
      </c>
      <c r="C88" s="98">
        <v>0.10065339468144859</v>
      </c>
      <c r="D88" s="98">
        <v>0.53399783294381487</v>
      </c>
      <c r="E88" s="99">
        <v>5.3748694638332047E-2</v>
      </c>
    </row>
    <row r="89" spans="1:5">
      <c r="A89" s="96" t="s">
        <v>718</v>
      </c>
      <c r="B89" s="97">
        <v>12</v>
      </c>
      <c r="C89" s="98">
        <v>0.15648092232285932</v>
      </c>
      <c r="D89" s="98">
        <v>0.72860315716744573</v>
      </c>
      <c r="E89" s="99">
        <v>0.11401249404090913</v>
      </c>
    </row>
    <row r="90" spans="1:5">
      <c r="A90" s="96" t="s">
        <v>719</v>
      </c>
      <c r="B90" s="97">
        <v>7</v>
      </c>
      <c r="C90" s="98">
        <v>5.9984733530836193E-2</v>
      </c>
      <c r="D90" s="98">
        <v>0.40206530841180615</v>
      </c>
      <c r="E90" s="99">
        <v>2.4117780387075665E-2</v>
      </c>
    </row>
    <row r="91" spans="1:5">
      <c r="A91" s="96" t="s">
        <v>720</v>
      </c>
      <c r="B91" s="97">
        <v>7</v>
      </c>
      <c r="C91" s="98">
        <v>0.56789025146568062</v>
      </c>
      <c r="D91" s="98">
        <v>-6.4910136117351636E-2</v>
      </c>
      <c r="E91" s="99">
        <v>-3.6861833522354379E-2</v>
      </c>
    </row>
    <row r="92" spans="1:5">
      <c r="A92" s="96" t="s">
        <v>721</v>
      </c>
      <c r="B92" s="97">
        <v>74</v>
      </c>
      <c r="C92" s="98">
        <v>0.25609235400320413</v>
      </c>
      <c r="D92" s="98">
        <v>0.64765322082496157</v>
      </c>
      <c r="E92" s="99">
        <v>0.16585903789882139</v>
      </c>
    </row>
    <row r="93" spans="1:5">
      <c r="A93" s="96" t="s">
        <v>722</v>
      </c>
      <c r="B93" s="97">
        <v>157</v>
      </c>
      <c r="C93" s="98">
        <v>0.14882106776599549</v>
      </c>
      <c r="D93" s="98">
        <v>0.70318179051250562</v>
      </c>
      <c r="E93" s="99">
        <v>0.10464826489767565</v>
      </c>
    </row>
    <row r="94" spans="1:5">
      <c r="A94" s="96" t="s">
        <v>723</v>
      </c>
      <c r="B94" s="97">
        <v>3</v>
      </c>
      <c r="C94" s="98">
        <v>5.1824329356923132E-2</v>
      </c>
      <c r="D94" s="98">
        <v>-2.3517457986135066</v>
      </c>
      <c r="E94" s="99">
        <v>-0.12187764883110659</v>
      </c>
    </row>
    <row r="95" spans="1:5">
      <c r="A95" s="96" t="s">
        <v>724</v>
      </c>
      <c r="B95" s="97">
        <v>20</v>
      </c>
      <c r="C95" s="98">
        <v>1.450058269482798E-2</v>
      </c>
      <c r="D95" s="98">
        <v>28.45881005219238</v>
      </c>
      <c r="E95" s="99">
        <v>0.41266932855821736</v>
      </c>
    </row>
    <row r="96" spans="1:5">
      <c r="A96" s="96" t="s">
        <v>725</v>
      </c>
      <c r="B96" s="97">
        <v>13</v>
      </c>
      <c r="C96" s="98">
        <v>0.32090346766296463</v>
      </c>
      <c r="D96" s="98">
        <v>6.8645420617679684E-2</v>
      </c>
      <c r="E96" s="99">
        <v>2.2028553515396176E-2</v>
      </c>
    </row>
    <row r="97" spans="1:5">
      <c r="A97" s="96" t="s">
        <v>726</v>
      </c>
      <c r="B97" s="97">
        <v>5</v>
      </c>
      <c r="C97" s="98">
        <v>0.26418872028879609</v>
      </c>
      <c r="D97" s="98">
        <v>0.13033908033352262</v>
      </c>
      <c r="E97" s="99">
        <v>3.4434114836931928E-2</v>
      </c>
    </row>
    <row r="98" spans="1:5">
      <c r="A98" s="96" t="s">
        <v>727</v>
      </c>
      <c r="B98" s="97">
        <v>38</v>
      </c>
      <c r="C98" s="98">
        <v>7.0164053490356385E-2</v>
      </c>
      <c r="D98" s="98">
        <v>0.35104671237328089</v>
      </c>
      <c r="E98" s="99">
        <v>2.4630860304572632E-2</v>
      </c>
    </row>
    <row r="99" spans="1:5">
      <c r="A99" s="96" t="s">
        <v>728</v>
      </c>
      <c r="B99" s="97">
        <v>1</v>
      </c>
      <c r="C99" s="98">
        <v>0.10595896968298314</v>
      </c>
      <c r="D99" s="98">
        <v>4.8611039557436616E-3</v>
      </c>
      <c r="E99" s="99">
        <v>5.1507756667247204E-4</v>
      </c>
    </row>
    <row r="100" spans="1:5">
      <c r="A100" s="96" t="s">
        <v>729</v>
      </c>
      <c r="B100" s="97">
        <v>12</v>
      </c>
      <c r="C100" s="98">
        <v>0.15991983580506577</v>
      </c>
      <c r="D100" s="98">
        <v>0.62135436003497624</v>
      </c>
      <c r="E100" s="99">
        <v>9.9366887233555121E-2</v>
      </c>
    </row>
    <row r="101" spans="1:5">
      <c r="A101" s="96" t="s">
        <v>730</v>
      </c>
      <c r="B101" s="97">
        <v>0</v>
      </c>
      <c r="C101" s="98" t="s">
        <v>663</v>
      </c>
      <c r="D101" s="98" t="s">
        <v>663</v>
      </c>
      <c r="E101" s="99" t="s">
        <v>663</v>
      </c>
    </row>
    <row r="102" spans="1:5">
      <c r="A102" s="96" t="s">
        <v>731</v>
      </c>
      <c r="B102" s="97">
        <v>1</v>
      </c>
      <c r="C102" s="98">
        <v>6.9675444864296276E-2</v>
      </c>
      <c r="D102" s="98">
        <v>2.2068538367665012</v>
      </c>
      <c r="E102" s="99">
        <v>0.15376352282718506</v>
      </c>
    </row>
    <row r="103" spans="1:5" s="90" customFormat="1">
      <c r="A103" s="96" t="s">
        <v>732</v>
      </c>
      <c r="B103" s="97">
        <v>4149</v>
      </c>
      <c r="C103" s="98">
        <v>6.9675444864296276E-2</v>
      </c>
      <c r="D103" s="98">
        <v>0.65584879328164536</v>
      </c>
      <c r="E103" s="99">
        <v>4.5696556435610526E-2</v>
      </c>
    </row>
    <row r="104" spans="1:5">
      <c r="A104" s="100" t="s">
        <v>733</v>
      </c>
      <c r="B104" s="101">
        <v>3577</v>
      </c>
      <c r="C104" s="102">
        <v>0.1108387439979267</v>
      </c>
      <c r="D104" s="102">
        <v>0.63841266876545721</v>
      </c>
      <c r="E104" s="103">
        <v>7.0760858358327683E-2</v>
      </c>
    </row>
  </sheetData>
  <mergeCells count="8">
    <mergeCell ref="B6:G6"/>
    <mergeCell ref="B7:G7"/>
    <mergeCell ref="B1:G1"/>
    <mergeCell ref="B2:G2"/>
    <mergeCell ref="B3:E3"/>
    <mergeCell ref="F3:G3"/>
    <mergeCell ref="B4:G4"/>
    <mergeCell ref="B5:G5"/>
  </mergeCells>
  <hyperlinks>
    <hyperlink ref="B2" r:id="rId1" xr:uid="{AA9210A7-47B2-4DB9-9597-352191236836}"/>
    <hyperlink ref="B4" r:id="rId2" xr:uid="{C88FE848-CA8B-4C5F-AC0C-AC090EF416B1}"/>
    <hyperlink ref="B5" r:id="rId3" display="http://www.stern.nyu.edu/~adamodar/New_Home_Page/data.html" xr:uid="{86F7486F-F655-49CB-A851-A6D156A12553}"/>
    <hyperlink ref="B6" r:id="rId4" display="http://www.stern.nyu.edu/~adamodar/pc/datasets/indname.xls" xr:uid="{9EB15946-691D-4688-8BAC-7349B35EB38F}"/>
    <hyperlink ref="B7" r:id="rId5" display="http://www.stern.nyu.edu/~adamodar/New_Home_Page/datafile/variable.htm" xr:uid="{4544DD2D-EB6F-4ED7-A483-08E22A15E9EF}"/>
  </hyperlinks>
  <pageMargins left="0.75" right="0.75" top="1" bottom="1" header="0.5" footer="0.5"/>
  <pageSetup orientation="portrait" horizontalDpi="4294967292" verticalDpi="4294967292"/>
  <headerFooter alignWithMargins="0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8F04-C8DE-4673-9759-03411E744EC7}">
  <dimension ref="A1:J12"/>
  <sheetViews>
    <sheetView tabSelected="1" workbookViewId="0">
      <selection activeCell="G7" sqref="G7"/>
    </sheetView>
  </sheetViews>
  <sheetFormatPr defaultRowHeight="14.4"/>
  <cols>
    <col min="2" max="2" width="12" bestFit="1" customWidth="1"/>
  </cols>
  <sheetData>
    <row r="1" spans="1:10">
      <c r="A1" t="s">
        <v>734</v>
      </c>
      <c r="B1" s="107">
        <v>57145</v>
      </c>
      <c r="G1" s="135">
        <v>2327</v>
      </c>
    </row>
    <row r="2" spans="1:10">
      <c r="A2" t="s">
        <v>735</v>
      </c>
      <c r="B2">
        <v>5</v>
      </c>
      <c r="G2">
        <v>5</v>
      </c>
    </row>
    <row r="3" spans="1:10">
      <c r="A3" t="s">
        <v>736</v>
      </c>
      <c r="B3" s="7">
        <v>7.0000000000000007E-2</v>
      </c>
      <c r="G3" s="7">
        <f>B3</f>
        <v>7.0000000000000007E-2</v>
      </c>
    </row>
    <row r="4" spans="1:10">
      <c r="A4" t="s">
        <v>737</v>
      </c>
      <c r="B4" s="7">
        <v>0.05</v>
      </c>
      <c r="G4" s="7">
        <f>B4</f>
        <v>0.05</v>
      </c>
    </row>
    <row r="5" spans="1:10">
      <c r="A5" t="s">
        <v>738</v>
      </c>
      <c r="B5" s="105">
        <v>141278</v>
      </c>
      <c r="D5" t="s">
        <v>744</v>
      </c>
      <c r="E5">
        <f>B1/EXP((B3+B4)*B2)</f>
        <v>31361.840944593139</v>
      </c>
      <c r="G5" s="105">
        <v>25779</v>
      </c>
      <c r="J5">
        <f>G1/EXP((G3+G4)*G2)</f>
        <v>1277.0846771907993</v>
      </c>
    </row>
    <row r="6" spans="1:10">
      <c r="A6" t="s">
        <v>740</v>
      </c>
      <c r="B6" s="7">
        <v>0.3</v>
      </c>
      <c r="G6" s="7">
        <v>0.2</v>
      </c>
    </row>
    <row r="8" spans="1:10">
      <c r="A8" t="s">
        <v>739</v>
      </c>
      <c r="B8">
        <f>(LN(B5/B1)+(B3+(B6^2)*B2))/(B6*SQRT(B2))</f>
        <v>2.1244698245026572</v>
      </c>
      <c r="G8">
        <f>(LN(G5/G1)+(G3+(G6^2)*G2))/(G6*SQRT(G2))</f>
        <v>5.9814378399846575</v>
      </c>
    </row>
    <row r="9" spans="1:10">
      <c r="A9" t="s">
        <v>741</v>
      </c>
      <c r="B9">
        <f>B8-(B6*SQRT(B2))</f>
        <v>1.4536494312527202</v>
      </c>
      <c r="G9">
        <f>G8-(G6*SQRT(G2))</f>
        <v>5.5342242444846992</v>
      </c>
    </row>
    <row r="10" spans="1:10">
      <c r="A10" t="s">
        <v>742</v>
      </c>
      <c r="B10" s="106">
        <f>_xlfn.NORM.S.DIST(B8,TRUE)</f>
        <v>0.9831845616436633</v>
      </c>
      <c r="G10" s="106">
        <f>_xlfn.NORM.S.DIST(G8,TRUE)</f>
        <v>0.99999999889411773</v>
      </c>
    </row>
    <row r="11" spans="1:10">
      <c r="A11" t="s">
        <v>743</v>
      </c>
      <c r="B11">
        <f>_xlfn.NORM.S.DIST(B9,1)</f>
        <v>0.92697823758969</v>
      </c>
      <c r="D11">
        <f>(B5*B10)-B1/(EXP(B3*B2)*B11)</f>
        <v>95460.76675177869</v>
      </c>
      <c r="G11">
        <f>_xlfn.NORM.S.DIST(G9,1)</f>
        <v>0.99999998436955895</v>
      </c>
      <c r="I11">
        <f>(G5*G10)-G1/(EXP(G3*G2)*G11)</f>
        <v>24139.190761085072</v>
      </c>
    </row>
    <row r="12" spans="1:10">
      <c r="A12" t="s">
        <v>745</v>
      </c>
      <c r="B12" s="5">
        <f>1-B11</f>
        <v>7.3021762410309998E-2</v>
      </c>
      <c r="G12" s="5">
        <f>1-G11</f>
        <v>1.5630441052572053E-8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45D3-B588-44E1-AAD5-309E4F3DC358}">
  <dimension ref="B4:H28"/>
  <sheetViews>
    <sheetView workbookViewId="0">
      <selection activeCell="C13" sqref="C13"/>
    </sheetView>
  </sheetViews>
  <sheetFormatPr defaultRowHeight="14.4"/>
  <cols>
    <col min="2" max="2" width="20.21875" bestFit="1" customWidth="1"/>
  </cols>
  <sheetData>
    <row r="4" spans="2:8" ht="15" thickBot="1">
      <c r="B4" s="38" t="s">
        <v>34</v>
      </c>
      <c r="C4" s="38" t="s">
        <v>57</v>
      </c>
      <c r="D4" s="38" t="s">
        <v>58</v>
      </c>
      <c r="E4" s="38" t="s">
        <v>59</v>
      </c>
      <c r="F4" s="38" t="s">
        <v>60</v>
      </c>
      <c r="G4" s="38" t="s">
        <v>61</v>
      </c>
      <c r="H4" s="38" t="s">
        <v>62</v>
      </c>
    </row>
    <row r="5" spans="2:8" ht="15" thickBot="1">
      <c r="B5" s="8" t="str">
        <f>'Bajaj Auto Ltd'!B3</f>
        <v>EBIT</v>
      </c>
      <c r="C5" s="9">
        <f>'Bajaj Auto Ltd'!C3</f>
        <v>4531</v>
      </c>
      <c r="D5" s="9">
        <f>'Bajaj Auto Ltd'!D3</f>
        <v>4932</v>
      </c>
      <c r="E5" s="9">
        <f>'Bajaj Auto Ltd'!E3</f>
        <v>4863</v>
      </c>
      <c r="F5" s="9">
        <f>'Bajaj Auto Ltd'!F3</f>
        <v>4679</v>
      </c>
      <c r="G5" s="9">
        <f>'Bajaj Auto Ltd'!G3</f>
        <v>4989</v>
      </c>
      <c r="H5" s="10">
        <f>'Bajaj Auto Ltd'!H3</f>
        <v>6179</v>
      </c>
    </row>
    <row r="6" spans="2:8">
      <c r="B6" s="6"/>
    </row>
    <row r="7" spans="2:8">
      <c r="B7" s="6" t="str">
        <f>'Bajaj Auto Ltd'!B7</f>
        <v>Current Assets</v>
      </c>
      <c r="C7">
        <f>'Bajaj Auto Ltd'!C7</f>
        <v>9250.83</v>
      </c>
      <c r="D7">
        <f>'Bajaj Auto Ltd'!D7</f>
        <v>7073.16</v>
      </c>
      <c r="E7">
        <f>'Bajaj Auto Ltd'!E7</f>
        <v>6616.02</v>
      </c>
      <c r="F7">
        <f>'Bajaj Auto Ltd'!F7</f>
        <v>14187.66</v>
      </c>
      <c r="G7">
        <f>'Bajaj Auto Ltd'!G7</f>
        <v>10365.61</v>
      </c>
      <c r="H7">
        <f>'Bajaj Auto Ltd'!H7</f>
        <v>9650.4</v>
      </c>
    </row>
    <row r="8" spans="2:8">
      <c r="B8" s="6" t="str">
        <f>'Bajaj Auto Ltd'!B8</f>
        <v>Current Liabilities</v>
      </c>
      <c r="C8">
        <f>'Bajaj Auto Ltd'!C8</f>
        <v>4111.3999999999996</v>
      </c>
      <c r="D8">
        <f>'Bajaj Auto Ltd'!D8</f>
        <v>4873.78</v>
      </c>
      <c r="E8">
        <f>'Bajaj Auto Ltd'!E8</f>
        <v>4253.33</v>
      </c>
      <c r="F8">
        <f>'Bajaj Auto Ltd'!F8</f>
        <v>5643.54</v>
      </c>
      <c r="G8">
        <f>'Bajaj Auto Ltd'!G8</f>
        <v>4688.5</v>
      </c>
      <c r="H8">
        <f>'Bajaj Auto Ltd'!H8</f>
        <v>5270.74</v>
      </c>
    </row>
    <row r="9" spans="2:8" ht="15" thickBot="1">
      <c r="B9" s="6" t="s">
        <v>1</v>
      </c>
      <c r="C9">
        <f>C7-C8</f>
        <v>5139.43</v>
      </c>
      <c r="D9">
        <f t="shared" ref="D9:H9" si="0">D7-D8</f>
        <v>2199.38</v>
      </c>
      <c r="E9">
        <f t="shared" si="0"/>
        <v>2362.6900000000005</v>
      </c>
      <c r="F9">
        <f t="shared" si="0"/>
        <v>8544.119999999999</v>
      </c>
      <c r="G9">
        <f t="shared" si="0"/>
        <v>5677.1100000000006</v>
      </c>
      <c r="H9">
        <f t="shared" si="0"/>
        <v>4379.66</v>
      </c>
    </row>
    <row r="10" spans="2:8" ht="15" thickBot="1">
      <c r="B10" s="8" t="s">
        <v>13</v>
      </c>
      <c r="C10" s="9"/>
      <c r="D10" s="9">
        <f>D9-C9</f>
        <v>-2940.05</v>
      </c>
      <c r="E10" s="9">
        <f t="shared" ref="E10:H10" si="1">E9-D9</f>
        <v>163.3100000000004</v>
      </c>
      <c r="F10" s="9">
        <f t="shared" si="1"/>
        <v>6181.4299999999985</v>
      </c>
      <c r="G10" s="9">
        <f t="shared" si="1"/>
        <v>-2867.0099999999984</v>
      </c>
      <c r="H10" s="10">
        <f t="shared" si="1"/>
        <v>-1297.4500000000007</v>
      </c>
    </row>
    <row r="11" spans="2:8" ht="15" thickBot="1">
      <c r="B11" s="6"/>
    </row>
    <row r="12" spans="2:8" ht="15" thickBot="1">
      <c r="B12" s="8" t="str">
        <f>'Bajaj Auto Ltd'!B12</f>
        <v>Deferred Tax</v>
      </c>
      <c r="C12" s="9">
        <f>'Bajaj Auto Ltd'!C12</f>
        <v>68.11</v>
      </c>
      <c r="D12" s="9">
        <f>'Bajaj Auto Ltd'!D12</f>
        <v>209.39</v>
      </c>
      <c r="E12" s="9">
        <f>'Bajaj Auto Ltd'!E12</f>
        <v>36.31</v>
      </c>
      <c r="F12" s="9">
        <f>'Bajaj Auto Ltd'!F12</f>
        <v>-67.040000000000006</v>
      </c>
      <c r="G12" s="9">
        <f>'Bajaj Auto Ltd'!G12</f>
        <v>-181.3</v>
      </c>
      <c r="H12" s="10">
        <f>'Bajaj Auto Ltd'!H12</f>
        <v>-73.12</v>
      </c>
    </row>
    <row r="13" spans="2:8" ht="15" thickBot="1">
      <c r="B13" s="8" t="s">
        <v>3</v>
      </c>
      <c r="C13" s="9">
        <f>'Bajaj Auto Ltd'!C4</f>
        <v>1714</v>
      </c>
      <c r="D13" s="9">
        <f>'Bajaj Auto Ltd'!D4</f>
        <v>2028</v>
      </c>
      <c r="E13" s="9">
        <f>'Bajaj Auto Ltd'!E4</f>
        <v>1480</v>
      </c>
      <c r="F13" s="9">
        <f>'Bajaj Auto Ltd'!F4</f>
        <v>1384</v>
      </c>
      <c r="G13" s="9">
        <f>'Bajaj Auto Ltd'!G4</f>
        <v>1486</v>
      </c>
      <c r="H13" s="9">
        <f>'Bajaj Auto Ltd'!H4</f>
        <v>1782</v>
      </c>
    </row>
    <row r="14" spans="2:8" ht="15" thickBot="1">
      <c r="B14" s="8" t="str">
        <f>'Bajaj Auto Ltd'!B13</f>
        <v>D&amp;A</v>
      </c>
      <c r="C14" s="9">
        <f>'Bajaj Auto Ltd'!C13</f>
        <v>315</v>
      </c>
      <c r="D14" s="9">
        <f>'Bajaj Auto Ltd'!D13</f>
        <v>266</v>
      </c>
      <c r="E14" s="9">
        <f>'Bajaj Auto Ltd'!E13</f>
        <v>246</v>
      </c>
      <c r="F14" s="9">
        <f>'Bajaj Auto Ltd'!F13</f>
        <v>259</v>
      </c>
      <c r="G14" s="9">
        <f>'Bajaj Auto Ltd'!G13</f>
        <v>270</v>
      </c>
      <c r="H14" s="10">
        <f>'Bajaj Auto Ltd'!H13</f>
        <v>286</v>
      </c>
    </row>
    <row r="15" spans="2:8" ht="15" thickBot="1">
      <c r="B15" s="8" t="str">
        <f>'Bajaj Auto Ltd'!B15</f>
        <v>CapEx</v>
      </c>
      <c r="C15" s="9"/>
      <c r="D15" s="9">
        <f>'Bajaj Auto Ltd'!D15</f>
        <v>152</v>
      </c>
      <c r="E15" s="9">
        <f>'Bajaj Auto Ltd'!E15</f>
        <v>181</v>
      </c>
      <c r="F15" s="9">
        <f>'Bajaj Auto Ltd'!F15</f>
        <v>228</v>
      </c>
      <c r="G15" s="9">
        <f>'Bajaj Auto Ltd'!G15</f>
        <v>438</v>
      </c>
      <c r="H15" s="10">
        <f>'Bajaj Auto Ltd'!H15</f>
        <v>1292</v>
      </c>
    </row>
    <row r="17" spans="2:8">
      <c r="B17" s="11" t="s">
        <v>67</v>
      </c>
      <c r="C17" s="11"/>
      <c r="D17" s="11">
        <f>D5+D12-D10-D13-D15+D14</f>
        <v>6167.4400000000005</v>
      </c>
      <c r="E17" s="11">
        <f>E5+E12-E10-E13-E15+E14</f>
        <v>3321</v>
      </c>
      <c r="F17" s="11">
        <f>F5+F12-F10-F13-F15+F14</f>
        <v>-2922.4699999999984</v>
      </c>
      <c r="G17" s="11">
        <f>G5+G12-G10-G13-G15+G14</f>
        <v>6020.7099999999982</v>
      </c>
      <c r="H17" s="11">
        <f>H5+H12-H10-H13-H15+H14</f>
        <v>4615.3300000000008</v>
      </c>
    </row>
    <row r="28" spans="2:8">
      <c r="H28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6C19-C9C6-418D-BD2B-5E818B58DF6A}">
  <dimension ref="B4:G15"/>
  <sheetViews>
    <sheetView topLeftCell="B1" workbookViewId="0">
      <selection activeCell="C12" sqref="C12"/>
    </sheetView>
  </sheetViews>
  <sheetFormatPr defaultRowHeight="14.4"/>
  <cols>
    <col min="2" max="2" width="19" bestFit="1" customWidth="1"/>
    <col min="5" max="5" width="17" customWidth="1"/>
    <col min="6" max="6" width="15.109375" customWidth="1"/>
    <col min="7" max="7" width="18.21875" bestFit="1" customWidth="1"/>
    <col min="8" max="9" width="12.88671875" bestFit="1" customWidth="1"/>
  </cols>
  <sheetData>
    <row r="4" spans="2:7" ht="15" thickBot="1"/>
    <row r="5" spans="2:7" ht="15" thickBot="1">
      <c r="B5" s="108" t="s">
        <v>40</v>
      </c>
      <c r="C5" s="109"/>
      <c r="F5" s="56" t="s">
        <v>54</v>
      </c>
      <c r="G5" s="56" t="s">
        <v>39</v>
      </c>
    </row>
    <row r="6" spans="2:7" ht="15" thickBot="1">
      <c r="B6" s="39" t="s">
        <v>35</v>
      </c>
      <c r="C6" s="40">
        <f>42.9/125</f>
        <v>0.34320000000000001</v>
      </c>
      <c r="E6" s="39" t="s">
        <v>37</v>
      </c>
      <c r="F6" s="43">
        <v>125</v>
      </c>
      <c r="G6" s="40">
        <f>F6/$F$8</f>
        <v>7.7645538797922829E-4</v>
      </c>
    </row>
    <row r="7" spans="2:7" ht="15" thickBot="1">
      <c r="B7" s="16" t="s">
        <v>23</v>
      </c>
      <c r="C7" s="41">
        <v>0.24</v>
      </c>
      <c r="E7" s="16" t="s">
        <v>38</v>
      </c>
      <c r="F7" s="43">
        <v>160863</v>
      </c>
      <c r="G7" s="41">
        <f>F7/$F$8</f>
        <v>0.99922354461202079</v>
      </c>
    </row>
    <row r="8" spans="2:7" ht="15" thickBot="1">
      <c r="B8" s="17" t="s">
        <v>36</v>
      </c>
      <c r="C8" s="42">
        <f>C6*(1-C7)</f>
        <v>0.26083200000000001</v>
      </c>
      <c r="E8" s="17" t="s">
        <v>5</v>
      </c>
      <c r="F8" s="43">
        <f>F6+F7</f>
        <v>160988</v>
      </c>
      <c r="G8" s="42">
        <f>F8/$F$8</f>
        <v>1</v>
      </c>
    </row>
    <row r="9" spans="2:7" ht="15" thickBot="1"/>
    <row r="10" spans="2:7">
      <c r="B10" s="39" t="s">
        <v>7</v>
      </c>
      <c r="C10" s="65">
        <v>7.1099999999999997E-2</v>
      </c>
      <c r="E10" s="39" t="s">
        <v>9</v>
      </c>
      <c r="F10" s="40">
        <f>(C10+(C11*C12))</f>
        <v>0.14252577630744354</v>
      </c>
    </row>
    <row r="11" spans="2:7">
      <c r="B11" s="16" t="s">
        <v>6</v>
      </c>
      <c r="C11" s="28">
        <f>'Market Growth'!F6-WACC!C10</f>
        <v>9.7134782608695652E-2</v>
      </c>
      <c r="E11" s="16" t="s">
        <v>11</v>
      </c>
      <c r="F11" s="28">
        <f>G7</f>
        <v>0.99922354461202079</v>
      </c>
    </row>
    <row r="12" spans="2:7" ht="15" thickBot="1">
      <c r="B12" s="17" t="s">
        <v>8</v>
      </c>
      <c r="C12" s="67">
        <f>Beta!M6</f>
        <v>0.7353264648275375</v>
      </c>
      <c r="E12" s="16" t="s">
        <v>10</v>
      </c>
      <c r="F12" s="28">
        <f>C8</f>
        <v>0.26083200000000001</v>
      </c>
    </row>
    <row r="13" spans="2:7" ht="15" thickBot="1">
      <c r="E13" s="17" t="s">
        <v>12</v>
      </c>
      <c r="F13" s="44">
        <f>G6</f>
        <v>7.7645538797922829E-4</v>
      </c>
    </row>
    <row r="14" spans="2:7" ht="15" thickBot="1"/>
    <row r="15" spans="2:7" ht="15" thickBot="1">
      <c r="E15" s="55" t="s">
        <v>4</v>
      </c>
      <c r="F15" s="54">
        <f>F10*F11+F12*F13</f>
        <v>0.14261763581226108</v>
      </c>
    </row>
  </sheetData>
  <mergeCells count="1"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3F34-67A1-4C1E-9634-A37D0B93F07F}">
  <dimension ref="B3:H25"/>
  <sheetViews>
    <sheetView workbookViewId="0">
      <selection activeCell="B25" sqref="B25"/>
    </sheetView>
  </sheetViews>
  <sheetFormatPr defaultRowHeight="14.4"/>
  <cols>
    <col min="2" max="2" width="26.77734375" bestFit="1" customWidth="1"/>
    <col min="3" max="3" width="24.88671875" bestFit="1" customWidth="1"/>
    <col min="4" max="4" width="15.33203125" customWidth="1"/>
    <col min="9" max="9" width="0.5546875" customWidth="1"/>
    <col min="10" max="10" width="27.88671875" customWidth="1"/>
    <col min="11" max="11" width="30.6640625" customWidth="1"/>
  </cols>
  <sheetData>
    <row r="3" spans="2:8" ht="15" thickBot="1"/>
    <row r="4" spans="2:8" ht="15" thickBot="1">
      <c r="B4" s="110" t="s">
        <v>63</v>
      </c>
      <c r="C4" s="111"/>
      <c r="D4" s="111"/>
      <c r="E4" s="111"/>
      <c r="F4" s="111"/>
      <c r="G4" s="111"/>
      <c r="H4" s="112"/>
    </row>
    <row r="5" spans="2:8" ht="15" thickBot="1">
      <c r="B5" s="45" t="s">
        <v>40</v>
      </c>
      <c r="C5" s="46">
        <v>2018</v>
      </c>
      <c r="D5" s="46">
        <v>2019</v>
      </c>
      <c r="E5" s="46">
        <v>2020</v>
      </c>
      <c r="F5" s="46">
        <v>2021</v>
      </c>
      <c r="G5" s="46">
        <v>2022</v>
      </c>
      <c r="H5" s="47">
        <v>2023</v>
      </c>
    </row>
    <row r="6" spans="2:8" ht="15" thickBot="1">
      <c r="B6" s="13" t="str">
        <f>'Bajaj Auto Ltd'!B10</f>
        <v>WC</v>
      </c>
      <c r="C6" s="49">
        <f>'Bajaj Auto Ltd'!C10</f>
        <v>5139.43</v>
      </c>
      <c r="D6" s="49">
        <f>'Bajaj Auto Ltd'!D10</f>
        <v>2199.38</v>
      </c>
      <c r="E6" s="49">
        <f>'Bajaj Auto Ltd'!E10</f>
        <v>2362.6900000000005</v>
      </c>
      <c r="F6" s="49">
        <f>'Bajaj Auto Ltd'!F10</f>
        <v>8544.119999999999</v>
      </c>
      <c r="G6" s="49">
        <f>'Bajaj Auto Ltd'!G10</f>
        <v>5677.1100000000006</v>
      </c>
      <c r="H6" s="50">
        <f>'Bajaj Auto Ltd'!H10</f>
        <v>4379.66</v>
      </c>
    </row>
    <row r="7" spans="2:8" ht="15" thickBot="1">
      <c r="B7" s="13" t="str">
        <f>'Bajaj Auto Ltd'!B9</f>
        <v>Net Non Current Assets</v>
      </c>
      <c r="C7" s="49">
        <f>'Bajaj Auto Ltd'!C9</f>
        <v>15890.17</v>
      </c>
      <c r="D7" s="49">
        <f>'Bajaj Auto Ltd'!D9</f>
        <v>21760.84</v>
      </c>
      <c r="E7" s="49">
        <f>'Bajaj Auto Ltd'!E9</f>
        <v>19893.98</v>
      </c>
      <c r="F7" s="49">
        <f>'Bajaj Auto Ltd'!F9</f>
        <v>19414.34</v>
      </c>
      <c r="G7" s="49">
        <f>'Bajaj Auto Ltd'!G9</f>
        <v>24745.39</v>
      </c>
      <c r="H7" s="50">
        <f>'Bajaj Auto Ltd'!H9</f>
        <v>25485.599999999999</v>
      </c>
    </row>
    <row r="8" spans="2:8" ht="15" thickBot="1">
      <c r="B8" s="13" t="s">
        <v>41</v>
      </c>
      <c r="C8" s="49">
        <f t="shared" ref="C8:H8" si="0">C6+C7</f>
        <v>21029.599999999999</v>
      </c>
      <c r="D8" s="49">
        <f t="shared" si="0"/>
        <v>23960.22</v>
      </c>
      <c r="E8" s="49">
        <f t="shared" si="0"/>
        <v>22256.67</v>
      </c>
      <c r="F8" s="49">
        <f t="shared" si="0"/>
        <v>27958.46</v>
      </c>
      <c r="G8" s="49">
        <f t="shared" si="0"/>
        <v>30422.5</v>
      </c>
      <c r="H8" s="50">
        <f t="shared" si="0"/>
        <v>29865.26</v>
      </c>
    </row>
    <row r="9" spans="2:8" ht="15" thickBot="1">
      <c r="B9" s="13" t="str">
        <f>'Bajaj Auto Ltd'!B3</f>
        <v>EBIT</v>
      </c>
      <c r="C9" s="49">
        <f>'Bajaj Auto Ltd'!C3</f>
        <v>4531</v>
      </c>
      <c r="D9" s="49">
        <f>'Bajaj Auto Ltd'!D3</f>
        <v>4932</v>
      </c>
      <c r="E9" s="49">
        <f>'Bajaj Auto Ltd'!E3</f>
        <v>4863</v>
      </c>
      <c r="F9" s="49">
        <f>'Bajaj Auto Ltd'!F3</f>
        <v>4679</v>
      </c>
      <c r="G9" s="49">
        <f>'Bajaj Auto Ltd'!G3</f>
        <v>4989</v>
      </c>
      <c r="H9" s="50">
        <f>'Bajaj Auto Ltd'!H3</f>
        <v>6179</v>
      </c>
    </row>
    <row r="10" spans="2:8" ht="15" thickBot="1">
      <c r="B10" s="13" t="s">
        <v>14</v>
      </c>
      <c r="C10" s="58">
        <f t="shared" ref="C10:H10" si="1">C9/C8</f>
        <v>0.21545821128314377</v>
      </c>
      <c r="D10" s="58">
        <f t="shared" si="1"/>
        <v>0.20584118175876515</v>
      </c>
      <c r="E10" s="58">
        <f t="shared" si="1"/>
        <v>0.21849629796371156</v>
      </c>
      <c r="F10" s="58">
        <f t="shared" si="1"/>
        <v>0.1673554265864429</v>
      </c>
      <c r="G10" s="58">
        <f t="shared" si="1"/>
        <v>0.16399046758155969</v>
      </c>
      <c r="H10" s="59">
        <f t="shared" si="1"/>
        <v>0.20689590514196093</v>
      </c>
    </row>
    <row r="11" spans="2:8" ht="15" thickBot="1"/>
    <row r="12" spans="2:8" ht="15" thickBot="1">
      <c r="B12" s="110" t="s">
        <v>64</v>
      </c>
      <c r="C12" s="111"/>
      <c r="D12" s="111"/>
      <c r="E12" s="111"/>
      <c r="F12" s="111"/>
      <c r="G12" s="111"/>
      <c r="H12" s="112"/>
    </row>
    <row r="13" spans="2:8" ht="15" thickBot="1">
      <c r="B13" s="13" t="str">
        <f>'Bajaj Auto Ltd'!B11</f>
        <v>WCC</v>
      </c>
      <c r="C13" s="49"/>
      <c r="D13" s="49">
        <f>'Bajaj Auto Ltd'!D11</f>
        <v>-2940.05</v>
      </c>
      <c r="E13" s="49">
        <f>'Bajaj Auto Ltd'!E11</f>
        <v>163.3100000000004</v>
      </c>
      <c r="F13" s="49">
        <f>'Bajaj Auto Ltd'!F11</f>
        <v>6181.4299999999985</v>
      </c>
      <c r="G13" s="49">
        <f>'Bajaj Auto Ltd'!G11</f>
        <v>-2867.0099999999984</v>
      </c>
      <c r="H13" s="50">
        <f>'Bajaj Auto Ltd'!H11</f>
        <v>-1297.4500000000007</v>
      </c>
    </row>
    <row r="14" spans="2:8" ht="15" thickBot="1">
      <c r="B14" s="13" t="str">
        <f>'Bajaj Auto Ltd'!B15</f>
        <v>CapEx</v>
      </c>
      <c r="C14" s="49"/>
      <c r="D14" s="49">
        <f>'Bajaj Auto Ltd'!D15</f>
        <v>152</v>
      </c>
      <c r="E14" s="49">
        <f>'Bajaj Auto Ltd'!E15</f>
        <v>181</v>
      </c>
      <c r="F14" s="49">
        <f>'Bajaj Auto Ltd'!F15</f>
        <v>228</v>
      </c>
      <c r="G14" s="49">
        <f>'Bajaj Auto Ltd'!G15</f>
        <v>438</v>
      </c>
      <c r="H14" s="50">
        <f>'Bajaj Auto Ltd'!H15</f>
        <v>1292</v>
      </c>
    </row>
    <row r="15" spans="2:8" ht="15" thickBot="1">
      <c r="B15" s="13" t="s">
        <v>16</v>
      </c>
      <c r="C15" s="49"/>
      <c r="D15" s="49">
        <f>D13+D14</f>
        <v>-2788.05</v>
      </c>
      <c r="E15" s="49">
        <f>E13+E14</f>
        <v>344.3100000000004</v>
      </c>
      <c r="F15" s="49">
        <f>F13+F14</f>
        <v>6409.4299999999985</v>
      </c>
      <c r="G15" s="49">
        <f>G13+G14</f>
        <v>-2429.0099999999984</v>
      </c>
      <c r="H15" s="50">
        <f>H13+H14</f>
        <v>-5.4500000000007276</v>
      </c>
    </row>
    <row r="16" spans="2:8" ht="15" thickBot="1">
      <c r="B16" s="13" t="s">
        <v>15</v>
      </c>
      <c r="C16" s="49">
        <f>'Free Cash Flow'!C5-'Free Cash Flow'!C13</f>
        <v>2817</v>
      </c>
      <c r="D16" s="49">
        <f>'Free Cash Flow'!D5-'Free Cash Flow'!D13</f>
        <v>2904</v>
      </c>
      <c r="E16" s="49">
        <f>'Free Cash Flow'!E5-'Free Cash Flow'!E13</f>
        <v>3383</v>
      </c>
      <c r="F16" s="49">
        <f>'Free Cash Flow'!F5-'Free Cash Flow'!F13</f>
        <v>3295</v>
      </c>
      <c r="G16" s="49">
        <f>'Free Cash Flow'!G5-'Free Cash Flow'!G13</f>
        <v>3503</v>
      </c>
      <c r="H16" s="50">
        <f>'Free Cash Flow'!H5-'Free Cash Flow'!H13</f>
        <v>4397</v>
      </c>
    </row>
    <row r="17" spans="2:8" ht="15" thickBot="1">
      <c r="B17" s="13" t="s">
        <v>17</v>
      </c>
      <c r="C17" s="62"/>
      <c r="D17" s="58">
        <f>D15/D16</f>
        <v>-0.96007231404958682</v>
      </c>
      <c r="E17" s="58">
        <f>E15/E16</f>
        <v>0.10177652970736045</v>
      </c>
      <c r="F17" s="58">
        <f>F15/F16</f>
        <v>1.9451987860394533</v>
      </c>
      <c r="G17" s="58">
        <f>G15/G16</f>
        <v>-0.69340850699400469</v>
      </c>
      <c r="H17" s="59">
        <f>H15/H16</f>
        <v>-1.2394814646351439E-3</v>
      </c>
    </row>
    <row r="18" spans="2:8" ht="15" thickBot="1">
      <c r="B18" s="48"/>
      <c r="C18" s="6"/>
      <c r="D18" s="6"/>
      <c r="E18" s="6"/>
      <c r="F18" s="6"/>
      <c r="G18" s="6"/>
      <c r="H18" s="51"/>
    </row>
    <row r="19" spans="2:8" ht="15" thickBot="1">
      <c r="B19" s="13" t="s">
        <v>18</v>
      </c>
      <c r="C19" s="60"/>
      <c r="D19" s="61">
        <f>D10*D17</f>
        <v>-0.19762241969783925</v>
      </c>
      <c r="E19" s="61">
        <f>E10*E17</f>
        <v>2.2237794960651969E-2</v>
      </c>
      <c r="F19" s="61">
        <f>F10*F17</f>
        <v>0.32553957263306355</v>
      </c>
      <c r="G19" s="61">
        <f>G10*G17</f>
        <v>-0.11371238528697804</v>
      </c>
      <c r="H19" s="57">
        <f>H10*H17</f>
        <v>-2.5644363953237153E-4</v>
      </c>
    </row>
    <row r="20" spans="2:8" ht="15" thickBot="1"/>
    <row r="21" spans="2:8" ht="15" thickBot="1">
      <c r="B21" s="22" t="s">
        <v>56</v>
      </c>
      <c r="C21" s="22" t="s">
        <v>55</v>
      </c>
    </row>
    <row r="22" spans="2:8" ht="15" thickBot="1">
      <c r="B22" s="85">
        <v>-0.5625</v>
      </c>
      <c r="C22" s="63">
        <f>AVERAGE(D17:H17)</f>
        <v>7.8451002647717427E-2</v>
      </c>
    </row>
    <row r="23" spans="2:8" ht="15" thickBot="1"/>
    <row r="24" spans="2:8" ht="15" thickBot="1">
      <c r="B24" s="13" t="s">
        <v>68</v>
      </c>
    </row>
    <row r="25" spans="2:8" ht="15" thickBot="1">
      <c r="B25" s="63">
        <f>AVERAGE(D19:H19)</f>
        <v>7.2372237938731722E-3</v>
      </c>
      <c r="C25" s="6"/>
      <c r="D25" s="6"/>
      <c r="E25" s="6"/>
      <c r="F25" s="6"/>
      <c r="G25" s="6"/>
      <c r="H25" s="6"/>
    </row>
  </sheetData>
  <mergeCells count="2">
    <mergeCell ref="B4:H4"/>
    <mergeCell ref="B12:H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9849-C7D5-437D-A67B-A2862C26B6A8}">
  <dimension ref="B3:I27"/>
  <sheetViews>
    <sheetView workbookViewId="0">
      <selection activeCell="C23" sqref="C23"/>
    </sheetView>
  </sheetViews>
  <sheetFormatPr defaultRowHeight="14.4"/>
  <cols>
    <col min="2" max="2" width="19.44140625" bestFit="1" customWidth="1"/>
    <col min="3" max="3" width="13" customWidth="1"/>
    <col min="4" max="4" width="13.77734375" customWidth="1"/>
    <col min="5" max="5" width="20.21875" bestFit="1" customWidth="1"/>
    <col min="6" max="6" width="14.6640625" customWidth="1"/>
    <col min="9" max="9" width="22" customWidth="1"/>
  </cols>
  <sheetData>
    <row r="3" spans="2:9" ht="15" thickBot="1"/>
    <row r="4" spans="2:9" ht="15" thickBot="1">
      <c r="B4" s="110" t="s">
        <v>65</v>
      </c>
      <c r="C4" s="111"/>
      <c r="D4" s="111"/>
      <c r="E4" s="111"/>
      <c r="F4" s="111"/>
    </row>
    <row r="5" spans="2:9" ht="15" thickBot="1">
      <c r="B5" s="14"/>
      <c r="C5" s="18">
        <v>2023</v>
      </c>
      <c r="D5" s="18" t="s">
        <v>43</v>
      </c>
      <c r="E5" s="18" t="s">
        <v>44</v>
      </c>
      <c r="F5" s="19" t="s">
        <v>45</v>
      </c>
    </row>
    <row r="6" spans="2:9">
      <c r="B6" s="15" t="s">
        <v>0</v>
      </c>
      <c r="C6" s="23">
        <f>'Bajaj Auto Ltd'!H3</f>
        <v>6179</v>
      </c>
      <c r="D6" s="23">
        <f>C6*(1+$F$15)</f>
        <v>6223.7188058223419</v>
      </c>
      <c r="E6" s="23">
        <f>D6*(1+$F$15)</f>
        <v>6268.7612516502149</v>
      </c>
      <c r="F6" s="24">
        <f>E6*(1+$F$15)</f>
        <v>6314.1296797387677</v>
      </c>
    </row>
    <row r="7" spans="2:9">
      <c r="B7" s="16" t="s">
        <v>15</v>
      </c>
      <c r="C7" s="25">
        <f>'Intrinsic Growth'!H16</f>
        <v>4397</v>
      </c>
      <c r="D7" s="25">
        <f>D6*(1-$F$16)</f>
        <v>4667.7891043667569</v>
      </c>
      <c r="E7" s="25">
        <f>E6*(1-$F$16)</f>
        <v>4701.570938737661</v>
      </c>
      <c r="F7" s="26">
        <f>F6*(1-$F$16)</f>
        <v>4735.5972598040753</v>
      </c>
    </row>
    <row r="8" spans="2:9">
      <c r="B8" s="16" t="s">
        <v>17</v>
      </c>
      <c r="C8" s="27">
        <f>'Intrinsic Growth'!$C$22</f>
        <v>7.8451002647717427E-2</v>
      </c>
      <c r="D8" s="27">
        <f>'Intrinsic Growth'!$C$22</f>
        <v>7.8451002647717427E-2</v>
      </c>
      <c r="E8" s="27">
        <f>'Intrinsic Growth'!$C$22</f>
        <v>7.8451002647717427E-2</v>
      </c>
      <c r="F8" s="28">
        <f>'Intrinsic Growth'!$C$22</f>
        <v>7.8451002647717427E-2</v>
      </c>
    </row>
    <row r="9" spans="2:9">
      <c r="B9" s="16" t="s">
        <v>2</v>
      </c>
      <c r="C9" s="29">
        <f>C7*(1-C8)</f>
        <v>4052.0509413579866</v>
      </c>
      <c r="D9" s="29">
        <f t="shared" ref="D9:F9" si="0">D7*(1-D8)</f>
        <v>4301.5963689810942</v>
      </c>
      <c r="E9" s="29">
        <f t="shared" si="0"/>
        <v>4332.7279845743215</v>
      </c>
      <c r="F9" s="30">
        <f t="shared" si="0"/>
        <v>4364.0849066366627</v>
      </c>
    </row>
    <row r="10" spans="2:9">
      <c r="B10" s="16" t="s">
        <v>47</v>
      </c>
      <c r="C10" s="84">
        <v>0.5</v>
      </c>
      <c r="D10" s="84">
        <f>1+C10</f>
        <v>1.5</v>
      </c>
      <c r="E10" s="84">
        <f t="shared" ref="E10:F10" si="1">1+D10</f>
        <v>2.5</v>
      </c>
      <c r="F10" s="81">
        <f t="shared" si="1"/>
        <v>3.5</v>
      </c>
    </row>
    <row r="11" spans="2:9">
      <c r="B11" s="16" t="s">
        <v>48</v>
      </c>
      <c r="C11" s="31">
        <f>1/(1+$F$17)^C10</f>
        <v>0.93551237886969718</v>
      </c>
      <c r="D11" s="31">
        <f>1/(1+$F$17)^D10</f>
        <v>0.81874491478915656</v>
      </c>
      <c r="E11" s="31">
        <f>1/(1+$F$17)^E10</f>
        <v>0.71655196727917581</v>
      </c>
      <c r="F11" s="32">
        <f>1/(1+$F$17)^F10</f>
        <v>0.62711439489536258</v>
      </c>
    </row>
    <row r="12" spans="2:9" ht="15" thickBot="1">
      <c r="B12" s="17" t="s">
        <v>19</v>
      </c>
      <c r="C12" s="33">
        <f>C9*C11</f>
        <v>3790.743815451006</v>
      </c>
      <c r="D12" s="33">
        <f t="shared" ref="D12:F12" si="2">D9*D11</f>
        <v>3521.9101525787714</v>
      </c>
      <c r="E12" s="33">
        <f t="shared" si="2"/>
        <v>3104.6247610322685</v>
      </c>
      <c r="F12" s="34">
        <f t="shared" si="2"/>
        <v>2736.7804654974357</v>
      </c>
    </row>
    <row r="14" spans="2:9" ht="15" thickBot="1">
      <c r="I14" s="3"/>
    </row>
    <row r="15" spans="2:9" ht="15" thickBot="1">
      <c r="B15" s="113" t="s">
        <v>20</v>
      </c>
      <c r="C15" s="113"/>
      <c r="E15" s="14" t="s">
        <v>42</v>
      </c>
      <c r="F15" s="21">
        <f>'Intrinsic Growth'!B25</f>
        <v>7.2372237938731722E-3</v>
      </c>
    </row>
    <row r="16" spans="2:9" ht="15" thickBot="1">
      <c r="B16" s="14" t="s">
        <v>49</v>
      </c>
      <c r="C16" s="52">
        <f>F9*(1+$F$15)</f>
        <v>4395.6687657614566</v>
      </c>
      <c r="E16" s="14" t="s">
        <v>46</v>
      </c>
      <c r="F16" s="82">
        <v>0.25</v>
      </c>
    </row>
    <row r="17" spans="2:6" ht="15" thickBot="1">
      <c r="B17" s="14" t="s">
        <v>21</v>
      </c>
      <c r="C17" s="20">
        <v>6.3E-2</v>
      </c>
      <c r="E17" s="14" t="s">
        <v>4</v>
      </c>
      <c r="F17" s="12">
        <f>WACC!F15</f>
        <v>0.14261763581226108</v>
      </c>
    </row>
    <row r="18" spans="2:6" ht="15" thickBot="1">
      <c r="B18" s="14" t="s">
        <v>20</v>
      </c>
      <c r="C18" s="53">
        <f>C16/(F17-C17)</f>
        <v>55209.73740198055</v>
      </c>
    </row>
    <row r="20" spans="2:6" ht="15" thickBot="1">
      <c r="B20" s="114" t="s">
        <v>66</v>
      </c>
      <c r="C20" s="114"/>
    </row>
    <row r="21" spans="2:6">
      <c r="B21" s="39" t="s">
        <v>50</v>
      </c>
      <c r="C21" s="78">
        <f>SUM(C12:F12)</f>
        <v>13154.059194559481</v>
      </c>
    </row>
    <row r="22" spans="2:6">
      <c r="B22" s="16" t="s">
        <v>22</v>
      </c>
      <c r="C22" s="30">
        <f>C18*F11</f>
        <v>34622.821063174903</v>
      </c>
    </row>
    <row r="23" spans="2:6">
      <c r="B23" s="16" t="s">
        <v>51</v>
      </c>
      <c r="C23" s="30">
        <f>SUM(C21:C22)</f>
        <v>47776.880257734381</v>
      </c>
    </row>
    <row r="24" spans="2:6">
      <c r="B24" s="16" t="s">
        <v>52</v>
      </c>
      <c r="C24" s="81">
        <v>28.3</v>
      </c>
    </row>
    <row r="25" spans="2:6">
      <c r="B25" s="16" t="s">
        <v>53</v>
      </c>
      <c r="C25" s="30">
        <f>C23/C24</f>
        <v>1688.2289843722397</v>
      </c>
    </row>
    <row r="26" spans="2:6">
      <c r="B26" s="16" t="s">
        <v>38</v>
      </c>
      <c r="C26" s="83">
        <v>160863</v>
      </c>
    </row>
    <row r="27" spans="2:6" ht="15" thickBot="1">
      <c r="B27" s="17" t="s">
        <v>89</v>
      </c>
      <c r="C27" s="67">
        <f>C26/C23</f>
        <v>3.3669632494256176</v>
      </c>
    </row>
  </sheetData>
  <mergeCells count="3">
    <mergeCell ref="B4:F4"/>
    <mergeCell ref="B15:C15"/>
    <mergeCell ref="B20:C20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90E0-B3BA-4C8F-883D-986F122DB2D1}">
  <dimension ref="B2:G29"/>
  <sheetViews>
    <sheetView workbookViewId="0">
      <selection activeCell="F6" sqref="F6"/>
    </sheetView>
  </sheetViews>
  <sheetFormatPr defaultRowHeight="14.4"/>
  <cols>
    <col min="3" max="3" width="9.6640625" hidden="1" customWidth="1"/>
    <col min="5" max="5" width="17" bestFit="1" customWidth="1"/>
    <col min="7" max="7" width="22.109375" bestFit="1" customWidth="1"/>
  </cols>
  <sheetData>
    <row r="2" spans="2:6">
      <c r="E2">
        <v>100</v>
      </c>
    </row>
    <row r="3" spans="2:6">
      <c r="B3" s="64" t="s">
        <v>69</v>
      </c>
      <c r="C3" s="64" t="s">
        <v>70</v>
      </c>
      <c r="D3" s="64" t="s">
        <v>70</v>
      </c>
    </row>
    <row r="4" spans="2:6">
      <c r="B4">
        <v>2000</v>
      </c>
      <c r="C4" s="5">
        <f>-1465%</f>
        <v>-14.65</v>
      </c>
      <c r="D4" s="5">
        <f>C4/$E$2</f>
        <v>-0.14649999999999999</v>
      </c>
      <c r="E4" t="s">
        <v>71</v>
      </c>
      <c r="F4" s="4">
        <f>AVERAGE(D4:D26)</f>
        <v>0.15443478260869564</v>
      </c>
    </row>
    <row r="5" spans="2:6">
      <c r="B5">
        <v>2001</v>
      </c>
      <c r="C5" s="1">
        <v>-16.18</v>
      </c>
      <c r="D5" s="5">
        <f t="shared" ref="D5:D26" si="0">C5/$E$2</f>
        <v>-0.1618</v>
      </c>
      <c r="E5" t="s">
        <v>72</v>
      </c>
      <c r="F5" s="4">
        <v>1.38E-2</v>
      </c>
    </row>
    <row r="6" spans="2:6">
      <c r="B6">
        <v>2002</v>
      </c>
      <c r="C6" s="1">
        <v>3.25</v>
      </c>
      <c r="D6" s="5">
        <f t="shared" si="0"/>
        <v>3.2500000000000001E-2</v>
      </c>
      <c r="E6" t="s">
        <v>73</v>
      </c>
      <c r="F6" s="5">
        <f>SUM(F4:F5)</f>
        <v>0.16823478260869565</v>
      </c>
    </row>
    <row r="7" spans="2:6">
      <c r="B7">
        <v>2003</v>
      </c>
      <c r="C7" s="1">
        <v>71.900000000000006</v>
      </c>
      <c r="D7" s="5">
        <f t="shared" si="0"/>
        <v>0.71900000000000008</v>
      </c>
    </row>
    <row r="8" spans="2:6">
      <c r="B8">
        <v>2004</v>
      </c>
      <c r="C8" s="1">
        <v>10.68</v>
      </c>
      <c r="D8" s="5">
        <f t="shared" si="0"/>
        <v>0.10679999999999999</v>
      </c>
    </row>
    <row r="9" spans="2:6">
      <c r="B9">
        <v>2005</v>
      </c>
      <c r="C9" s="1">
        <v>36.340000000000003</v>
      </c>
      <c r="D9" s="5">
        <f t="shared" si="0"/>
        <v>0.36340000000000006</v>
      </c>
    </row>
    <row r="10" spans="2:6">
      <c r="B10">
        <v>2006</v>
      </c>
      <c r="C10" s="1">
        <v>39.83</v>
      </c>
      <c r="D10" s="5">
        <f t="shared" si="0"/>
        <v>0.39829999999999999</v>
      </c>
    </row>
    <row r="11" spans="2:6">
      <c r="B11">
        <v>2007</v>
      </c>
      <c r="C11" s="1">
        <v>54.77</v>
      </c>
      <c r="D11" s="5">
        <f t="shared" si="0"/>
        <v>0.54770000000000008</v>
      </c>
    </row>
    <row r="12" spans="2:6">
      <c r="B12">
        <v>2008</v>
      </c>
      <c r="C12" s="1">
        <v>-51.79</v>
      </c>
      <c r="D12" s="5">
        <f t="shared" si="0"/>
        <v>-0.51790000000000003</v>
      </c>
    </row>
    <row r="13" spans="2:6">
      <c r="B13">
        <v>2009</v>
      </c>
      <c r="C13" s="1">
        <v>75.760000000000005</v>
      </c>
      <c r="D13" s="5">
        <f t="shared" si="0"/>
        <v>0.75760000000000005</v>
      </c>
    </row>
    <row r="14" spans="2:6">
      <c r="B14">
        <v>2010</v>
      </c>
      <c r="C14" s="1">
        <v>17.95</v>
      </c>
      <c r="D14" s="5">
        <f t="shared" si="0"/>
        <v>0.17949999999999999</v>
      </c>
    </row>
    <row r="15" spans="2:6">
      <c r="B15">
        <v>2011</v>
      </c>
      <c r="C15" s="1">
        <v>-24.62</v>
      </c>
      <c r="D15" s="5">
        <f t="shared" si="0"/>
        <v>-0.2462</v>
      </c>
    </row>
    <row r="16" spans="2:6">
      <c r="B16">
        <v>2012</v>
      </c>
      <c r="C16" s="1">
        <v>27.7</v>
      </c>
      <c r="D16" s="5">
        <f t="shared" si="0"/>
        <v>0.27699999999999997</v>
      </c>
    </row>
    <row r="17" spans="2:7">
      <c r="B17">
        <v>2013</v>
      </c>
      <c r="C17" s="1">
        <v>6.76</v>
      </c>
      <c r="D17" s="5">
        <f t="shared" si="0"/>
        <v>6.7599999999999993E-2</v>
      </c>
    </row>
    <row r="18" spans="2:7">
      <c r="B18">
        <v>2014</v>
      </c>
      <c r="C18" s="1">
        <v>31.39</v>
      </c>
      <c r="D18" s="5">
        <f t="shared" si="0"/>
        <v>0.31390000000000001</v>
      </c>
    </row>
    <row r="19" spans="2:7">
      <c r="B19">
        <v>2015</v>
      </c>
      <c r="C19" s="1">
        <v>-4.0599999999999996</v>
      </c>
      <c r="D19" s="5">
        <f t="shared" si="0"/>
        <v>-4.0599999999999997E-2</v>
      </c>
    </row>
    <row r="20" spans="2:7">
      <c r="B20">
        <v>2016</v>
      </c>
      <c r="C20" s="1">
        <v>3.01</v>
      </c>
      <c r="D20" s="5">
        <f t="shared" si="0"/>
        <v>3.0099999999999998E-2</v>
      </c>
    </row>
    <row r="21" spans="2:7">
      <c r="B21">
        <v>2017</v>
      </c>
      <c r="C21" s="1">
        <v>28.65</v>
      </c>
      <c r="D21" s="5">
        <f t="shared" si="0"/>
        <v>0.28649999999999998</v>
      </c>
    </row>
    <row r="22" spans="2:7">
      <c r="B22">
        <v>2018</v>
      </c>
      <c r="C22" s="1">
        <v>3.15</v>
      </c>
      <c r="D22" s="5">
        <f t="shared" si="0"/>
        <v>3.15E-2</v>
      </c>
    </row>
    <row r="23" spans="2:7">
      <c r="B23">
        <v>2019</v>
      </c>
      <c r="C23" s="1">
        <v>12.02</v>
      </c>
      <c r="D23" s="5">
        <f t="shared" si="0"/>
        <v>0.1202</v>
      </c>
    </row>
    <row r="24" spans="2:7">
      <c r="B24">
        <v>2020</v>
      </c>
      <c r="C24" s="1">
        <v>14.9</v>
      </c>
      <c r="D24" s="5">
        <f t="shared" si="0"/>
        <v>0.14899999999999999</v>
      </c>
    </row>
    <row r="25" spans="2:7">
      <c r="B25">
        <v>2021</v>
      </c>
      <c r="C25" s="1">
        <v>24.12</v>
      </c>
      <c r="D25" s="5">
        <f t="shared" si="0"/>
        <v>0.2412</v>
      </c>
    </row>
    <row r="26" spans="2:7">
      <c r="B26">
        <v>2022</v>
      </c>
      <c r="C26" s="1">
        <v>4.32</v>
      </c>
      <c r="D26" s="5">
        <f t="shared" si="0"/>
        <v>4.3200000000000002E-2</v>
      </c>
    </row>
    <row r="29" spans="2:7">
      <c r="F29" t="s">
        <v>79</v>
      </c>
      <c r="G29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9090-A601-4597-B4D8-924B13A26930}">
  <dimension ref="C3:M160"/>
  <sheetViews>
    <sheetView workbookViewId="0">
      <selection activeCell="M6" sqref="M6"/>
    </sheetView>
  </sheetViews>
  <sheetFormatPr defaultRowHeight="14.4"/>
  <cols>
    <col min="3" max="3" width="10.33203125" bestFit="1" customWidth="1"/>
    <col min="4" max="4" width="12.33203125" bestFit="1" customWidth="1"/>
    <col min="5" max="5" width="19.21875" bestFit="1" customWidth="1"/>
    <col min="8" max="8" width="19.21875" bestFit="1" customWidth="1"/>
    <col min="13" max="13" width="20.21875" bestFit="1" customWidth="1"/>
  </cols>
  <sheetData>
    <row r="3" spans="3:13">
      <c r="C3" s="6" t="s">
        <v>74</v>
      </c>
      <c r="D3" s="6" t="s">
        <v>75</v>
      </c>
      <c r="E3" s="6" t="s">
        <v>76</v>
      </c>
      <c r="H3" s="6" t="s">
        <v>619</v>
      </c>
      <c r="I3" s="6" t="s">
        <v>76</v>
      </c>
    </row>
    <row r="4" spans="3:13">
      <c r="C4" s="66">
        <v>44088</v>
      </c>
      <c r="D4">
        <v>11504.95</v>
      </c>
      <c r="H4" s="3">
        <v>2672.501953</v>
      </c>
    </row>
    <row r="5" spans="3:13">
      <c r="C5" s="66">
        <v>44095</v>
      </c>
      <c r="D5">
        <v>11050.25</v>
      </c>
      <c r="E5" s="5">
        <f>1-D5/D4</f>
        <v>3.9522118740194512E-2</v>
      </c>
      <c r="H5" s="3">
        <v>2590.5559079999998</v>
      </c>
      <c r="I5" s="5">
        <f>1-H5/H4</f>
        <v>3.0662669828178113E-2</v>
      </c>
    </row>
    <row r="6" spans="3:13">
      <c r="C6" s="66">
        <v>44102</v>
      </c>
      <c r="D6">
        <v>11416.95</v>
      </c>
      <c r="E6" s="5">
        <f t="shared" ref="E6:E69" si="0">1-D6/D5</f>
        <v>-3.3184769575349105E-2</v>
      </c>
      <c r="H6" s="3">
        <v>2615.0825199999999</v>
      </c>
      <c r="I6" s="5">
        <f t="shared" ref="I6:I69" si="1">1-H6/H5</f>
        <v>-9.4677022504159325E-3</v>
      </c>
      <c r="L6" s="6" t="s">
        <v>77</v>
      </c>
      <c r="M6" s="72">
        <f>_xlfn.COVARIANCE.S(I5:I160,E5:E160)/_xlfn.VAR.S(E5:E160)</f>
        <v>0.7353264648275375</v>
      </c>
    </row>
    <row r="7" spans="3:13">
      <c r="C7" s="66">
        <v>44109</v>
      </c>
      <c r="D7">
        <v>11914.2</v>
      </c>
      <c r="E7" s="5">
        <f t="shared" si="0"/>
        <v>-4.3553663631705541E-2</v>
      </c>
      <c r="H7" s="3">
        <v>2680.2539059999999</v>
      </c>
      <c r="I7" s="5">
        <f t="shared" si="1"/>
        <v>-2.4921349709453811E-2</v>
      </c>
      <c r="L7" s="6" t="s">
        <v>77</v>
      </c>
      <c r="M7" s="73">
        <f>SLOPE(I5:I160,E5:E160)</f>
        <v>0.73532646482753683</v>
      </c>
    </row>
    <row r="8" spans="3:13">
      <c r="C8" s="66">
        <v>44116</v>
      </c>
      <c r="D8">
        <v>11762.45</v>
      </c>
      <c r="E8" s="5">
        <f t="shared" si="0"/>
        <v>1.2736902183948517E-2</v>
      </c>
      <c r="H8" s="3">
        <v>2667.070557</v>
      </c>
      <c r="I8" s="5">
        <f t="shared" si="1"/>
        <v>4.9186940724115225E-3</v>
      </c>
    </row>
    <row r="9" spans="3:13">
      <c r="C9" s="66">
        <v>44123</v>
      </c>
      <c r="D9">
        <v>11930.35</v>
      </c>
      <c r="E9" s="5">
        <f t="shared" si="0"/>
        <v>-1.4274237084961117E-2</v>
      </c>
      <c r="H9" s="3">
        <v>2699.9194339999999</v>
      </c>
      <c r="I9" s="5">
        <f t="shared" si="1"/>
        <v>-1.231646343730386E-2</v>
      </c>
    </row>
    <row r="10" spans="3:13">
      <c r="C10" s="66">
        <v>44130</v>
      </c>
      <c r="D10">
        <v>11642.4</v>
      </c>
      <c r="E10" s="5">
        <f t="shared" si="0"/>
        <v>2.4135922248718633E-2</v>
      </c>
      <c r="H10" s="3">
        <v>2528.8007809999999</v>
      </c>
      <c r="I10" s="5">
        <f t="shared" si="1"/>
        <v>6.337917007637639E-2</v>
      </c>
      <c r="L10" t="s">
        <v>78</v>
      </c>
      <c r="M10" t="s">
        <v>81</v>
      </c>
    </row>
    <row r="11" spans="3:13">
      <c r="C11" s="66">
        <v>44137</v>
      </c>
      <c r="D11">
        <v>12263.55</v>
      </c>
      <c r="E11" s="5">
        <f t="shared" si="0"/>
        <v>-5.3352401566687302E-2</v>
      </c>
      <c r="H11" s="3">
        <v>2608.0749510000001</v>
      </c>
      <c r="I11" s="5">
        <f t="shared" si="1"/>
        <v>-3.1348523219235869E-2</v>
      </c>
    </row>
    <row r="12" spans="3:13">
      <c r="C12" s="66">
        <v>44144</v>
      </c>
      <c r="D12">
        <v>12719.95</v>
      </c>
      <c r="E12" s="5">
        <f t="shared" si="0"/>
        <v>-3.721597742904792E-2</v>
      </c>
      <c r="H12" s="3">
        <v>2664.5742190000001</v>
      </c>
      <c r="I12" s="5">
        <f t="shared" si="1"/>
        <v>-2.1663207178281851E-2</v>
      </c>
    </row>
    <row r="13" spans="3:13">
      <c r="C13" s="66">
        <v>44151</v>
      </c>
      <c r="D13">
        <v>12859.05</v>
      </c>
      <c r="E13" s="5">
        <f t="shared" si="0"/>
        <v>-1.0935577576955735E-2</v>
      </c>
      <c r="H13" s="3">
        <v>2679.1589359999998</v>
      </c>
      <c r="I13" s="5">
        <f t="shared" si="1"/>
        <v>-5.4735638046792268E-3</v>
      </c>
    </row>
    <row r="14" spans="3:13">
      <c r="C14" s="66">
        <v>44158</v>
      </c>
      <c r="D14">
        <v>12968.95</v>
      </c>
      <c r="E14" s="5">
        <f t="shared" si="0"/>
        <v>-8.5465100454544807E-3</v>
      </c>
      <c r="H14" s="3">
        <v>2779.8942870000001</v>
      </c>
      <c r="I14" s="5">
        <f t="shared" si="1"/>
        <v>-3.7599617419636466E-2</v>
      </c>
    </row>
    <row r="15" spans="3:13">
      <c r="C15" s="66">
        <v>44165</v>
      </c>
      <c r="D15">
        <v>13258.55</v>
      </c>
      <c r="E15" s="5">
        <f t="shared" si="0"/>
        <v>-2.2330258039394035E-2</v>
      </c>
      <c r="H15" s="3">
        <v>2900.6450199999999</v>
      </c>
      <c r="I15" s="5">
        <f t="shared" si="1"/>
        <v>-4.3437167220596429E-2</v>
      </c>
    </row>
    <row r="16" spans="3:13">
      <c r="C16" s="66">
        <v>44172</v>
      </c>
      <c r="D16">
        <v>13513.85</v>
      </c>
      <c r="E16" s="5">
        <f t="shared" si="0"/>
        <v>-1.9255499281595645E-2</v>
      </c>
      <c r="H16" s="3">
        <v>2914.8789059999999</v>
      </c>
      <c r="I16" s="5">
        <f t="shared" si="1"/>
        <v>-4.9071451011264422E-3</v>
      </c>
    </row>
    <row r="17" spans="3:9">
      <c r="C17" s="66">
        <v>44179</v>
      </c>
      <c r="D17">
        <v>13760.55</v>
      </c>
      <c r="E17" s="5">
        <f t="shared" si="0"/>
        <v>-1.825534544189833E-2</v>
      </c>
      <c r="H17" s="3">
        <v>2932.3107909999999</v>
      </c>
      <c r="I17" s="5">
        <f t="shared" si="1"/>
        <v>-5.9803118970458424E-3</v>
      </c>
    </row>
    <row r="18" spans="3:9">
      <c r="C18" s="66">
        <v>44186</v>
      </c>
      <c r="D18">
        <v>13749.25</v>
      </c>
      <c r="E18" s="5">
        <f t="shared" si="0"/>
        <v>8.2118810657993979E-4</v>
      </c>
      <c r="H18" s="3">
        <v>2956.1367190000001</v>
      </c>
      <c r="I18" s="5">
        <f t="shared" si="1"/>
        <v>-8.1253078879386376E-3</v>
      </c>
    </row>
    <row r="19" spans="3:9">
      <c r="C19" s="66">
        <v>44193</v>
      </c>
      <c r="D19">
        <v>14018.5</v>
      </c>
      <c r="E19" s="5">
        <f t="shared" si="0"/>
        <v>-1.9582886339254868E-2</v>
      </c>
      <c r="H19" s="3">
        <v>3049.4265140000002</v>
      </c>
      <c r="I19" s="5">
        <f t="shared" si="1"/>
        <v>-3.1558010967624783E-2</v>
      </c>
    </row>
    <row r="20" spans="3:9">
      <c r="C20" s="66">
        <v>44200</v>
      </c>
      <c r="D20">
        <v>14347.25</v>
      </c>
      <c r="E20" s="5">
        <f t="shared" si="0"/>
        <v>-2.3451153832435789E-2</v>
      </c>
      <c r="H20" s="3">
        <v>3091.3845209999999</v>
      </c>
      <c r="I20" s="5">
        <f t="shared" si="1"/>
        <v>-1.3759310744944742E-2</v>
      </c>
    </row>
    <row r="21" spans="3:9">
      <c r="C21" s="66">
        <v>44207</v>
      </c>
      <c r="D21">
        <v>14433.7</v>
      </c>
      <c r="E21" s="5">
        <f t="shared" si="0"/>
        <v>-6.0255449650630233E-3</v>
      </c>
      <c r="H21" s="3">
        <v>3136.1896969999998</v>
      </c>
      <c r="I21" s="5">
        <f t="shared" si="1"/>
        <v>-1.4493562898964862E-2</v>
      </c>
    </row>
    <row r="22" spans="3:9">
      <c r="C22" s="66">
        <v>44214</v>
      </c>
      <c r="D22">
        <v>14371.9</v>
      </c>
      <c r="E22" s="5">
        <f t="shared" si="0"/>
        <v>4.281646424686758E-3</v>
      </c>
      <c r="H22" s="3">
        <v>3582.2270509999998</v>
      </c>
      <c r="I22" s="5">
        <f t="shared" si="1"/>
        <v>-0.14222269603993287</v>
      </c>
    </row>
    <row r="23" spans="3:9">
      <c r="C23" s="66">
        <v>44221</v>
      </c>
      <c r="D23">
        <v>13634.6</v>
      </c>
      <c r="E23" s="5">
        <f t="shared" si="0"/>
        <v>5.1301498062190753E-2</v>
      </c>
      <c r="H23" s="3">
        <v>3508.9094239999999</v>
      </c>
      <c r="I23" s="5">
        <f t="shared" si="1"/>
        <v>2.0467051908262701E-2</v>
      </c>
    </row>
    <row r="24" spans="3:9">
      <c r="C24" s="66">
        <v>44228</v>
      </c>
      <c r="D24">
        <v>14924.25</v>
      </c>
      <c r="E24" s="5">
        <f t="shared" si="0"/>
        <v>-9.458656652927111E-2</v>
      </c>
      <c r="H24" s="3">
        <v>3706.3940429999998</v>
      </c>
      <c r="I24" s="5">
        <f t="shared" si="1"/>
        <v>-5.6280911000226475E-2</v>
      </c>
    </row>
    <row r="25" spans="3:9">
      <c r="C25" s="66">
        <v>44235</v>
      </c>
      <c r="D25">
        <v>15163.3</v>
      </c>
      <c r="E25" s="5">
        <f t="shared" si="0"/>
        <v>-1.6017555321037769E-2</v>
      </c>
      <c r="H25" s="3">
        <v>3623.0029300000001</v>
      </c>
      <c r="I25" s="5">
        <f t="shared" si="1"/>
        <v>2.249925723831081E-2</v>
      </c>
    </row>
    <row r="26" spans="3:9">
      <c r="C26" s="66">
        <v>44242</v>
      </c>
      <c r="D26">
        <v>14981.75</v>
      </c>
      <c r="E26" s="5">
        <f t="shared" si="0"/>
        <v>1.19729874103921E-2</v>
      </c>
      <c r="H26" s="3">
        <v>3504.7924800000001</v>
      </c>
      <c r="I26" s="5">
        <f t="shared" si="1"/>
        <v>3.2627754457819291E-2</v>
      </c>
    </row>
    <row r="27" spans="3:9">
      <c r="C27" s="66">
        <v>44249</v>
      </c>
      <c r="D27">
        <v>14529.15</v>
      </c>
      <c r="E27" s="5">
        <f t="shared" si="0"/>
        <v>3.0210088941545532E-2</v>
      </c>
      <c r="H27" s="3">
        <v>3327.498779</v>
      </c>
      <c r="I27" s="5">
        <f t="shared" si="1"/>
        <v>5.058607663983572E-2</v>
      </c>
    </row>
    <row r="28" spans="3:9">
      <c r="C28" s="66">
        <v>44256</v>
      </c>
      <c r="D28">
        <v>14938.1</v>
      </c>
      <c r="E28" s="5">
        <f t="shared" si="0"/>
        <v>-2.8146863374663988E-2</v>
      </c>
      <c r="H28" s="3">
        <v>3374.9321289999998</v>
      </c>
      <c r="I28" s="5">
        <f t="shared" si="1"/>
        <v>-1.4254956395282292E-2</v>
      </c>
    </row>
    <row r="29" spans="3:9">
      <c r="C29" s="66">
        <v>44263</v>
      </c>
      <c r="D29">
        <v>15030.95</v>
      </c>
      <c r="E29" s="5">
        <f t="shared" si="0"/>
        <v>-6.2156499153172007E-3</v>
      </c>
      <c r="H29" s="3">
        <v>3281.6860350000002</v>
      </c>
      <c r="I29" s="5">
        <f t="shared" si="1"/>
        <v>2.7629027914000903E-2</v>
      </c>
    </row>
    <row r="30" spans="3:9">
      <c r="C30" s="66">
        <v>44270</v>
      </c>
      <c r="D30">
        <v>14744</v>
      </c>
      <c r="E30" s="5">
        <f t="shared" si="0"/>
        <v>1.9090609708634521E-2</v>
      </c>
      <c r="H30" s="3">
        <v>3197.2875979999999</v>
      </c>
      <c r="I30" s="5">
        <f t="shared" si="1"/>
        <v>2.5718010833416072E-2</v>
      </c>
    </row>
    <row r="31" spans="3:9">
      <c r="C31" s="66">
        <v>44277</v>
      </c>
      <c r="D31">
        <v>14507.3</v>
      </c>
      <c r="E31" s="5">
        <f t="shared" si="0"/>
        <v>1.6053988062940894E-2</v>
      </c>
      <c r="H31" s="3">
        <v>3153.48999</v>
      </c>
      <c r="I31" s="5">
        <f t="shared" si="1"/>
        <v>1.3698363583994344E-2</v>
      </c>
    </row>
    <row r="32" spans="3:9">
      <c r="C32" s="66">
        <v>44284</v>
      </c>
      <c r="D32">
        <v>14867.35</v>
      </c>
      <c r="E32" s="5">
        <f t="shared" si="0"/>
        <v>-2.4818539631771719E-2</v>
      </c>
      <c r="H32" s="3">
        <v>3278.7517090000001</v>
      </c>
      <c r="I32" s="5">
        <f t="shared" si="1"/>
        <v>-3.9721616176749075E-2</v>
      </c>
    </row>
    <row r="33" spans="3:9">
      <c r="C33" s="66">
        <v>44291</v>
      </c>
      <c r="D33">
        <v>14834.85</v>
      </c>
      <c r="E33" s="5">
        <f t="shared" si="0"/>
        <v>2.185998177213877E-3</v>
      </c>
      <c r="H33" s="3">
        <v>3198.3828130000002</v>
      </c>
      <c r="I33" s="5">
        <f t="shared" si="1"/>
        <v>2.4512040902454291E-2</v>
      </c>
    </row>
    <row r="34" spans="3:9">
      <c r="C34" s="66">
        <v>44298</v>
      </c>
      <c r="D34">
        <v>14617.85</v>
      </c>
      <c r="E34" s="5">
        <f t="shared" si="0"/>
        <v>1.4627717840085985E-2</v>
      </c>
      <c r="H34" s="3">
        <v>3183.798096</v>
      </c>
      <c r="I34" s="5">
        <f t="shared" si="1"/>
        <v>4.5600285684127551E-3</v>
      </c>
    </row>
    <row r="35" spans="3:9">
      <c r="C35" s="66">
        <v>44305</v>
      </c>
      <c r="D35">
        <v>14341.35</v>
      </c>
      <c r="E35" s="5">
        <f t="shared" si="0"/>
        <v>1.8915230351932766E-2</v>
      </c>
      <c r="H35" s="3">
        <v>3216.953125</v>
      </c>
      <c r="I35" s="5">
        <f t="shared" si="1"/>
        <v>-1.041367197299814E-2</v>
      </c>
    </row>
    <row r="36" spans="3:9">
      <c r="C36" s="66">
        <v>44312</v>
      </c>
      <c r="D36">
        <v>14631.1</v>
      </c>
      <c r="E36" s="5">
        <f t="shared" si="0"/>
        <v>-2.020381623766232E-2</v>
      </c>
      <c r="H36" s="3">
        <v>3358.201172</v>
      </c>
      <c r="I36" s="5">
        <f t="shared" si="1"/>
        <v>-4.390739980085967E-2</v>
      </c>
    </row>
    <row r="37" spans="3:9">
      <c r="C37" s="66">
        <v>44319</v>
      </c>
      <c r="D37">
        <v>14823.15</v>
      </c>
      <c r="E37" s="5">
        <f t="shared" si="0"/>
        <v>-1.3126149093369621E-2</v>
      </c>
      <c r="H37" s="3">
        <v>3387.1076659999999</v>
      </c>
      <c r="I37" s="5">
        <f t="shared" si="1"/>
        <v>-8.6077314965571361E-3</v>
      </c>
    </row>
    <row r="38" spans="3:9">
      <c r="C38" s="66">
        <v>44326</v>
      </c>
      <c r="D38">
        <v>14677.8</v>
      </c>
      <c r="E38" s="5">
        <f t="shared" si="0"/>
        <v>9.8056081197316347E-3</v>
      </c>
      <c r="H38" s="3">
        <v>3371.3842770000001</v>
      </c>
      <c r="I38" s="5">
        <f t="shared" si="1"/>
        <v>4.6421284914655025E-3</v>
      </c>
    </row>
    <row r="39" spans="3:9">
      <c r="C39" s="66">
        <v>44333</v>
      </c>
      <c r="D39">
        <v>15175.3</v>
      </c>
      <c r="E39" s="5">
        <f t="shared" si="0"/>
        <v>-3.3894725367561884E-2</v>
      </c>
      <c r="H39" s="3">
        <v>3613.8054200000001</v>
      </c>
      <c r="I39" s="5">
        <f t="shared" si="1"/>
        <v>-7.1905521021091268E-2</v>
      </c>
    </row>
    <row r="40" spans="3:9">
      <c r="C40" s="66">
        <v>44340</v>
      </c>
      <c r="D40">
        <v>15435.65</v>
      </c>
      <c r="E40" s="5">
        <f t="shared" si="0"/>
        <v>-1.7156168247085768E-2</v>
      </c>
      <c r="H40" s="3">
        <v>3678.5825199999999</v>
      </c>
      <c r="I40" s="5">
        <f t="shared" si="1"/>
        <v>-1.7924899786109671E-2</v>
      </c>
    </row>
    <row r="41" spans="3:9">
      <c r="C41" s="66">
        <v>44347</v>
      </c>
      <c r="D41">
        <v>15670.25</v>
      </c>
      <c r="E41" s="5">
        <f t="shared" si="0"/>
        <v>-1.5198582502194524E-2</v>
      </c>
      <c r="H41" s="3">
        <v>3722.8618160000001</v>
      </c>
      <c r="I41" s="5">
        <f t="shared" si="1"/>
        <v>-1.2037053881286841E-2</v>
      </c>
    </row>
    <row r="42" spans="3:9">
      <c r="C42" s="66">
        <v>44354</v>
      </c>
      <c r="D42">
        <v>15799.35</v>
      </c>
      <c r="E42" s="5">
        <f t="shared" si="0"/>
        <v>-8.238541184728998E-3</v>
      </c>
      <c r="H42" s="3">
        <v>3654.9316410000001</v>
      </c>
      <c r="I42" s="5">
        <f t="shared" si="1"/>
        <v>1.8246762398768546E-2</v>
      </c>
    </row>
    <row r="43" spans="3:9">
      <c r="C43" s="66">
        <v>44361</v>
      </c>
      <c r="D43">
        <v>15683.35</v>
      </c>
      <c r="E43" s="5">
        <f t="shared" si="0"/>
        <v>7.3420741992550331E-3</v>
      </c>
      <c r="H43" s="3">
        <v>3650.2016600000002</v>
      </c>
      <c r="I43" s="5">
        <f t="shared" si="1"/>
        <v>1.2941366527735587E-3</v>
      </c>
    </row>
    <row r="44" spans="3:9">
      <c r="C44" s="66">
        <v>44368</v>
      </c>
      <c r="D44">
        <v>15860.35</v>
      </c>
      <c r="E44" s="5">
        <f t="shared" si="0"/>
        <v>-1.1285854106424908E-2</v>
      </c>
      <c r="H44" s="3">
        <v>3675.6477049999999</v>
      </c>
      <c r="I44" s="5">
        <f t="shared" si="1"/>
        <v>-6.9711340277018863E-3</v>
      </c>
    </row>
    <row r="45" spans="3:9">
      <c r="C45" s="66">
        <v>44375</v>
      </c>
      <c r="D45">
        <v>15722.2</v>
      </c>
      <c r="E45" s="5">
        <f t="shared" si="0"/>
        <v>8.7104004640502497E-3</v>
      </c>
      <c r="H45" s="3">
        <v>3657.4282229999999</v>
      </c>
      <c r="I45" s="5">
        <f t="shared" si="1"/>
        <v>4.9568085579082544E-3</v>
      </c>
    </row>
    <row r="46" spans="3:9">
      <c r="C46" s="66">
        <v>44382</v>
      </c>
      <c r="D46">
        <v>15689.8</v>
      </c>
      <c r="E46" s="5">
        <f t="shared" si="0"/>
        <v>2.0607802979227818E-3</v>
      </c>
      <c r="H46" s="3">
        <v>3500.2375489999999</v>
      </c>
      <c r="I46" s="5">
        <f t="shared" si="1"/>
        <v>4.2978471323509515E-2</v>
      </c>
    </row>
    <row r="47" spans="3:9">
      <c r="C47" s="66">
        <v>44389</v>
      </c>
      <c r="D47">
        <v>15923.4</v>
      </c>
      <c r="E47" s="5">
        <f t="shared" si="0"/>
        <v>-1.4888653775064098E-2</v>
      </c>
      <c r="H47" s="3">
        <v>3563.3308109999998</v>
      </c>
      <c r="I47" s="5">
        <f t="shared" si="1"/>
        <v>-1.8025422879663022E-2</v>
      </c>
    </row>
    <row r="48" spans="3:9">
      <c r="C48" s="66">
        <v>44396</v>
      </c>
      <c r="D48">
        <v>15856.05</v>
      </c>
      <c r="E48" s="5">
        <f t="shared" si="0"/>
        <v>4.2296243264630107E-3</v>
      </c>
      <c r="H48" s="3">
        <v>3481.7231449999999</v>
      </c>
      <c r="I48" s="5">
        <f t="shared" si="1"/>
        <v>2.2902074022450258E-2</v>
      </c>
    </row>
    <row r="49" spans="3:9">
      <c r="C49" s="66">
        <v>44403</v>
      </c>
      <c r="D49">
        <v>15763.05</v>
      </c>
      <c r="E49" s="5">
        <f t="shared" si="0"/>
        <v>5.8652690928698847E-3</v>
      </c>
      <c r="H49" s="3">
        <v>3470.5764159999999</v>
      </c>
      <c r="I49" s="5">
        <f t="shared" si="1"/>
        <v>3.2014978031804642E-3</v>
      </c>
    </row>
    <row r="50" spans="3:9">
      <c r="C50" s="66">
        <v>44410</v>
      </c>
      <c r="D50">
        <v>16238.2</v>
      </c>
      <c r="E50" s="5">
        <f t="shared" si="0"/>
        <v>-3.0143278109249216E-2</v>
      </c>
      <c r="H50" s="3">
        <v>3487.1154790000001</v>
      </c>
      <c r="I50" s="5">
        <f t="shared" si="1"/>
        <v>-4.765508958036957E-3</v>
      </c>
    </row>
    <row r="51" spans="3:9">
      <c r="C51" s="66">
        <v>44417</v>
      </c>
      <c r="D51">
        <v>16529.099999999999</v>
      </c>
      <c r="E51" s="5">
        <f t="shared" si="0"/>
        <v>-1.7914547178874418E-2</v>
      </c>
      <c r="H51" s="3">
        <v>3467.0871579999998</v>
      </c>
      <c r="I51" s="5">
        <f t="shared" si="1"/>
        <v>5.7435210048575325E-3</v>
      </c>
    </row>
    <row r="52" spans="3:9">
      <c r="C52" s="66">
        <v>44424</v>
      </c>
      <c r="D52">
        <v>16450.5</v>
      </c>
      <c r="E52" s="5">
        <f t="shared" si="0"/>
        <v>4.7552498321141723E-3</v>
      </c>
      <c r="H52" s="3">
        <v>3399.798096</v>
      </c>
      <c r="I52" s="5">
        <f t="shared" si="1"/>
        <v>1.9407952247389004E-2</v>
      </c>
    </row>
    <row r="53" spans="3:9">
      <c r="C53" s="66">
        <v>44431</v>
      </c>
      <c r="D53">
        <v>16705.2</v>
      </c>
      <c r="E53" s="5">
        <f t="shared" si="0"/>
        <v>-1.5482812072581398E-2</v>
      </c>
      <c r="H53" s="3">
        <v>3352.6276859999998</v>
      </c>
      <c r="I53" s="5">
        <f t="shared" si="1"/>
        <v>1.387447391522989E-2</v>
      </c>
    </row>
    <row r="54" spans="3:9">
      <c r="C54" s="66">
        <v>44438</v>
      </c>
      <c r="D54">
        <v>17323.599999999999</v>
      </c>
      <c r="E54" s="5">
        <f t="shared" si="0"/>
        <v>-3.7018413428153929E-2</v>
      </c>
      <c r="H54" s="3">
        <v>3405.235596</v>
      </c>
      <c r="I54" s="5">
        <f t="shared" si="1"/>
        <v>-1.5691545535963192E-2</v>
      </c>
    </row>
    <row r="55" spans="3:9">
      <c r="C55" s="66">
        <v>44445</v>
      </c>
      <c r="D55">
        <v>17369.25</v>
      </c>
      <c r="E55" s="5">
        <f t="shared" si="0"/>
        <v>-2.6351335750076643E-3</v>
      </c>
      <c r="H55" s="3">
        <v>3353.669922</v>
      </c>
      <c r="I55" s="5">
        <f t="shared" si="1"/>
        <v>1.5143056198687721E-2</v>
      </c>
    </row>
    <row r="56" spans="3:9">
      <c r="C56" s="66">
        <v>44452</v>
      </c>
      <c r="D56">
        <v>17585.150000000001</v>
      </c>
      <c r="E56" s="5">
        <f t="shared" si="0"/>
        <v>-1.2430012809994784E-2</v>
      </c>
      <c r="H56" s="3">
        <v>3463.8701169999999</v>
      </c>
      <c r="I56" s="5">
        <f t="shared" si="1"/>
        <v>-3.2859582953316036E-2</v>
      </c>
    </row>
    <row r="57" spans="3:9">
      <c r="C57" s="66">
        <v>44459</v>
      </c>
      <c r="D57">
        <v>17853.2</v>
      </c>
      <c r="E57" s="5">
        <f t="shared" si="0"/>
        <v>-1.5242974896432449E-2</v>
      </c>
      <c r="H57" s="3">
        <v>3452.6323240000002</v>
      </c>
      <c r="I57" s="5">
        <f t="shared" si="1"/>
        <v>3.2442882153250752E-3</v>
      </c>
    </row>
    <row r="58" spans="3:9">
      <c r="C58" s="66">
        <v>44466</v>
      </c>
      <c r="D58">
        <v>17532.05</v>
      </c>
      <c r="E58" s="5">
        <f t="shared" si="0"/>
        <v>1.7988371832500683E-2</v>
      </c>
      <c r="H58" s="3">
        <v>3491.4201659999999</v>
      </c>
      <c r="I58" s="5">
        <f t="shared" si="1"/>
        <v>-1.1234281081821784E-2</v>
      </c>
    </row>
    <row r="59" spans="3:9">
      <c r="C59" s="66">
        <v>44473</v>
      </c>
      <c r="D59">
        <v>17895.2</v>
      </c>
      <c r="E59" s="5">
        <f t="shared" si="0"/>
        <v>-2.0713493288006868E-2</v>
      </c>
      <c r="H59" s="3">
        <v>3457.8432619999999</v>
      </c>
      <c r="I59" s="5">
        <f t="shared" si="1"/>
        <v>9.616976016515344E-3</v>
      </c>
    </row>
    <row r="60" spans="3:9">
      <c r="C60" s="66">
        <v>44480</v>
      </c>
      <c r="D60">
        <v>18338.55</v>
      </c>
      <c r="E60" s="5">
        <f t="shared" si="0"/>
        <v>-2.4774799946354342E-2</v>
      </c>
      <c r="H60" s="3">
        <v>3594.0979000000002</v>
      </c>
      <c r="I60" s="5">
        <f t="shared" si="1"/>
        <v>-3.9404515380258021E-2</v>
      </c>
    </row>
    <row r="61" spans="3:9">
      <c r="C61" s="66">
        <v>44487</v>
      </c>
      <c r="D61">
        <v>18114.900000000001</v>
      </c>
      <c r="E61" s="5">
        <f t="shared" si="0"/>
        <v>1.2195620700655052E-2</v>
      </c>
      <c r="H61" s="3">
        <v>3504.016846</v>
      </c>
      <c r="I61" s="5">
        <f t="shared" si="1"/>
        <v>2.5063606085966694E-2</v>
      </c>
    </row>
    <row r="62" spans="3:9">
      <c r="C62" s="66">
        <v>44494</v>
      </c>
      <c r="D62">
        <v>17671.650000000001</v>
      </c>
      <c r="E62" s="5">
        <f t="shared" si="0"/>
        <v>2.4468807445804264E-2</v>
      </c>
      <c r="H62" s="3">
        <v>3359.6965329999998</v>
      </c>
      <c r="I62" s="5">
        <f t="shared" si="1"/>
        <v>4.1187105925232226E-2</v>
      </c>
    </row>
    <row r="63" spans="3:9">
      <c r="C63" s="66">
        <v>44501</v>
      </c>
      <c r="D63">
        <v>17916.8</v>
      </c>
      <c r="E63" s="5">
        <f t="shared" si="0"/>
        <v>-1.3872502001793796E-2</v>
      </c>
      <c r="H63" s="3">
        <v>3406.9121089999999</v>
      </c>
      <c r="I63" s="5">
        <f t="shared" si="1"/>
        <v>-1.4053524041898857E-2</v>
      </c>
    </row>
    <row r="64" spans="3:9">
      <c r="C64" s="66">
        <v>44508</v>
      </c>
      <c r="D64">
        <v>18102.75</v>
      </c>
      <c r="E64" s="5">
        <f t="shared" si="0"/>
        <v>-1.0378527415610073E-2</v>
      </c>
      <c r="H64" s="3">
        <v>3294.2653810000002</v>
      </c>
      <c r="I64" s="5">
        <f t="shared" si="1"/>
        <v>3.3064172011488702E-2</v>
      </c>
    </row>
    <row r="65" spans="3:9">
      <c r="C65" s="66">
        <v>44515</v>
      </c>
      <c r="D65">
        <v>17764.8</v>
      </c>
      <c r="E65" s="5">
        <f t="shared" si="0"/>
        <v>1.8668434353896535E-2</v>
      </c>
      <c r="H65" s="3">
        <v>3214.9682619999999</v>
      </c>
      <c r="I65" s="5">
        <f t="shared" si="1"/>
        <v>2.4071260153281537E-2</v>
      </c>
    </row>
    <row r="66" spans="3:9">
      <c r="C66" s="66">
        <v>44522</v>
      </c>
      <c r="D66">
        <v>17026.45</v>
      </c>
      <c r="E66" s="5">
        <f t="shared" si="0"/>
        <v>4.1562528145546174E-2</v>
      </c>
      <c r="H66" s="3">
        <v>3021.982422</v>
      </c>
      <c r="I66" s="5">
        <f t="shared" si="1"/>
        <v>6.0027292424947643E-2</v>
      </c>
    </row>
    <row r="67" spans="3:9">
      <c r="C67" s="66">
        <v>44529</v>
      </c>
      <c r="D67">
        <v>17196.7</v>
      </c>
      <c r="E67" s="5">
        <f t="shared" si="0"/>
        <v>-9.9991483838381967E-3</v>
      </c>
      <c r="H67" s="3">
        <v>2979.6152339999999</v>
      </c>
      <c r="I67" s="5">
        <f t="shared" si="1"/>
        <v>1.4019667252717083E-2</v>
      </c>
    </row>
    <row r="68" spans="3:9">
      <c r="C68" s="66">
        <v>44536</v>
      </c>
      <c r="D68">
        <v>17511.3</v>
      </c>
      <c r="E68" s="5">
        <f t="shared" si="0"/>
        <v>-1.8294207609599322E-2</v>
      </c>
      <c r="H68" s="3">
        <v>3031.180664</v>
      </c>
      <c r="I68" s="5">
        <f t="shared" si="1"/>
        <v>-1.7306070062870438E-2</v>
      </c>
    </row>
    <row r="69" spans="3:9">
      <c r="C69" s="66">
        <v>44543</v>
      </c>
      <c r="D69">
        <v>16985.2</v>
      </c>
      <c r="E69" s="5">
        <f t="shared" si="0"/>
        <v>3.004345765305827E-2</v>
      </c>
      <c r="H69" s="3">
        <v>2881.1057129999999</v>
      </c>
      <c r="I69" s="5">
        <f t="shared" si="1"/>
        <v>4.9510394673063951E-2</v>
      </c>
    </row>
    <row r="70" spans="3:9">
      <c r="C70" s="66">
        <v>44550</v>
      </c>
      <c r="D70">
        <v>17003.75</v>
      </c>
      <c r="E70" s="5">
        <f t="shared" ref="E70:E133" si="2">1-D70/D69</f>
        <v>-1.0921272637354207E-3</v>
      </c>
      <c r="H70" s="3">
        <v>2856.5463869999999</v>
      </c>
      <c r="I70" s="5">
        <f t="shared" ref="I70:I133" si="3">1-H70/H69</f>
        <v>8.5242710426016721E-3</v>
      </c>
    </row>
    <row r="71" spans="3:9">
      <c r="C71" s="66">
        <v>44557</v>
      </c>
      <c r="D71">
        <v>17354.05</v>
      </c>
      <c r="E71" s="5">
        <f t="shared" si="2"/>
        <v>-2.0601337940160169E-2</v>
      </c>
      <c r="H71" s="3">
        <v>2944.633789</v>
      </c>
      <c r="I71" s="5">
        <f t="shared" si="3"/>
        <v>-3.0837028378352782E-2</v>
      </c>
    </row>
    <row r="72" spans="3:9">
      <c r="C72" s="66">
        <v>44564</v>
      </c>
      <c r="D72">
        <v>17812.7</v>
      </c>
      <c r="E72" s="5">
        <f t="shared" si="2"/>
        <v>-2.6428989198486796E-2</v>
      </c>
      <c r="H72" s="3">
        <v>3074.454346</v>
      </c>
      <c r="I72" s="5">
        <f t="shared" si="3"/>
        <v>-4.4087165434614883E-2</v>
      </c>
    </row>
    <row r="73" spans="3:9">
      <c r="C73" s="66">
        <v>44571</v>
      </c>
      <c r="D73">
        <v>18255.75</v>
      </c>
      <c r="E73" s="5">
        <f t="shared" si="2"/>
        <v>-2.4872703183683509E-2</v>
      </c>
      <c r="H73" s="3">
        <v>3110.9760740000002</v>
      </c>
      <c r="I73" s="5">
        <f t="shared" si="3"/>
        <v>-1.1879092642086642E-2</v>
      </c>
    </row>
    <row r="74" spans="3:9">
      <c r="C74" s="66">
        <v>44578</v>
      </c>
      <c r="D74">
        <v>17617.150000000001</v>
      </c>
      <c r="E74" s="5">
        <f t="shared" si="2"/>
        <v>3.4980759486736956E-2</v>
      </c>
      <c r="H74" s="3">
        <v>3099.1948240000002</v>
      </c>
      <c r="I74" s="5">
        <f t="shared" si="3"/>
        <v>3.7869947308376561E-3</v>
      </c>
    </row>
    <row r="75" spans="3:9">
      <c r="C75" s="66">
        <v>44585</v>
      </c>
      <c r="D75">
        <v>17101.95</v>
      </c>
      <c r="E75" s="5">
        <f t="shared" si="2"/>
        <v>2.9244230763772805E-2</v>
      </c>
      <c r="H75" s="3">
        <v>3169.3383789999998</v>
      </c>
      <c r="I75" s="5">
        <f t="shared" si="3"/>
        <v>-2.2632831746107529E-2</v>
      </c>
    </row>
    <row r="76" spans="3:9">
      <c r="C76" s="66">
        <v>44592</v>
      </c>
      <c r="D76">
        <v>17516.3</v>
      </c>
      <c r="E76" s="5">
        <f t="shared" si="2"/>
        <v>-2.4228231283567103E-2</v>
      </c>
      <c r="H76" s="3">
        <v>3231.0996089999999</v>
      </c>
      <c r="I76" s="5">
        <f t="shared" si="3"/>
        <v>-1.9487105071906985E-2</v>
      </c>
    </row>
    <row r="77" spans="3:9">
      <c r="C77" s="66">
        <v>44599</v>
      </c>
      <c r="D77">
        <v>17374.75</v>
      </c>
      <c r="E77" s="5">
        <f t="shared" si="2"/>
        <v>8.0810445128252084E-3</v>
      </c>
      <c r="H77" s="3">
        <v>3232.2773440000001</v>
      </c>
      <c r="I77" s="5">
        <f t="shared" si="3"/>
        <v>-3.6449975009111846E-4</v>
      </c>
    </row>
    <row r="78" spans="3:9">
      <c r="C78" s="66">
        <v>44606</v>
      </c>
      <c r="D78">
        <v>17276.3</v>
      </c>
      <c r="E78" s="5">
        <f t="shared" si="2"/>
        <v>5.6662685794041101E-3</v>
      </c>
      <c r="H78" s="3">
        <v>3291.6369629999999</v>
      </c>
      <c r="I78" s="5">
        <f t="shared" si="3"/>
        <v>-1.836464284545003E-2</v>
      </c>
    </row>
    <row r="79" spans="3:9">
      <c r="C79" s="66">
        <v>44613</v>
      </c>
      <c r="D79">
        <v>16658.400000000001</v>
      </c>
      <c r="E79" s="5">
        <f t="shared" si="2"/>
        <v>3.5765760029635829E-2</v>
      </c>
      <c r="H79" s="3">
        <v>3179.4882809999999</v>
      </c>
      <c r="I79" s="5">
        <f t="shared" si="3"/>
        <v>3.4070793122273013E-2</v>
      </c>
    </row>
    <row r="80" spans="3:9">
      <c r="C80" s="66">
        <v>44620</v>
      </c>
      <c r="D80">
        <v>16245.35</v>
      </c>
      <c r="E80" s="5">
        <f t="shared" si="2"/>
        <v>2.4795298468040183E-2</v>
      </c>
      <c r="H80" s="3">
        <v>2938.154297</v>
      </c>
      <c r="I80" s="5">
        <f t="shared" si="3"/>
        <v>7.5903404155368226E-2</v>
      </c>
    </row>
    <row r="81" spans="3:9">
      <c r="C81" s="66">
        <v>44627</v>
      </c>
      <c r="D81">
        <v>16630.45</v>
      </c>
      <c r="E81" s="5">
        <f t="shared" si="2"/>
        <v>-2.3705244885459553E-2</v>
      </c>
      <c r="H81" s="3">
        <v>3102.0947270000001</v>
      </c>
      <c r="I81" s="5">
        <f t="shared" si="3"/>
        <v>-5.5797079876775513E-2</v>
      </c>
    </row>
    <row r="82" spans="3:9">
      <c r="C82" s="66">
        <v>44634</v>
      </c>
      <c r="D82">
        <v>17287.05</v>
      </c>
      <c r="E82" s="5">
        <f t="shared" si="2"/>
        <v>-3.9481793938227705E-2</v>
      </c>
      <c r="H82" s="3">
        <v>3308.2214359999998</v>
      </c>
      <c r="I82" s="5">
        <f t="shared" si="3"/>
        <v>-6.6447586917934842E-2</v>
      </c>
    </row>
    <row r="83" spans="3:9">
      <c r="C83" s="66">
        <v>44641</v>
      </c>
      <c r="D83">
        <v>17153</v>
      </c>
      <c r="E83" s="5">
        <f t="shared" si="2"/>
        <v>7.7543594771808388E-3</v>
      </c>
      <c r="H83" s="3">
        <v>3311.7558589999999</v>
      </c>
      <c r="I83" s="5">
        <f t="shared" si="3"/>
        <v>-1.0683755813738482E-3</v>
      </c>
    </row>
    <row r="84" spans="3:9">
      <c r="C84" s="66">
        <v>44648</v>
      </c>
      <c r="D84">
        <v>17670.45</v>
      </c>
      <c r="E84" s="5">
        <f t="shared" si="2"/>
        <v>-3.0166734681979834E-2</v>
      </c>
      <c r="H84" s="3">
        <v>3389.2854000000002</v>
      </c>
      <c r="I84" s="5">
        <f t="shared" si="3"/>
        <v>-2.3410403514288802E-2</v>
      </c>
    </row>
    <row r="85" spans="3:9">
      <c r="C85" s="66">
        <v>44655</v>
      </c>
      <c r="D85">
        <v>17784.349999999999</v>
      </c>
      <c r="E85" s="5">
        <f t="shared" si="2"/>
        <v>-6.4457894394311932E-3</v>
      </c>
      <c r="H85" s="3">
        <v>3453.1308589999999</v>
      </c>
      <c r="I85" s="5">
        <f t="shared" si="3"/>
        <v>-1.8837439597149119E-2</v>
      </c>
    </row>
    <row r="86" spans="3:9">
      <c r="C86" s="66">
        <v>44662</v>
      </c>
      <c r="D86">
        <v>17475.650000000001</v>
      </c>
      <c r="E86" s="5">
        <f t="shared" si="2"/>
        <v>1.7357957979909133E-2</v>
      </c>
      <c r="H86" s="3">
        <v>3350.6791990000002</v>
      </c>
      <c r="I86" s="5">
        <f t="shared" si="3"/>
        <v>2.9669208664066971E-2</v>
      </c>
    </row>
    <row r="87" spans="3:9">
      <c r="C87" s="66">
        <v>44669</v>
      </c>
      <c r="D87">
        <v>17171.95</v>
      </c>
      <c r="E87" s="5">
        <f t="shared" si="2"/>
        <v>1.7378466609253462E-2</v>
      </c>
      <c r="H87" s="3">
        <v>3301.016846</v>
      </c>
      <c r="I87" s="5">
        <f t="shared" si="3"/>
        <v>1.4821577969870048E-2</v>
      </c>
    </row>
    <row r="88" spans="3:9">
      <c r="C88" s="66">
        <v>44676</v>
      </c>
      <c r="D88">
        <v>17102.55</v>
      </c>
      <c r="E88" s="5">
        <f t="shared" si="2"/>
        <v>4.0414746141237412E-3</v>
      </c>
      <c r="H88" s="3">
        <v>3379.9057619999999</v>
      </c>
      <c r="I88" s="5">
        <f t="shared" si="3"/>
        <v>-2.3898368193907782E-2</v>
      </c>
    </row>
    <row r="89" spans="3:9">
      <c r="C89" s="66">
        <v>44683</v>
      </c>
      <c r="D89">
        <v>16411.25</v>
      </c>
      <c r="E89" s="5">
        <f t="shared" si="2"/>
        <v>4.0420872910764682E-2</v>
      </c>
      <c r="H89" s="3">
        <v>3171.649414</v>
      </c>
      <c r="I89" s="5">
        <f t="shared" si="3"/>
        <v>6.1616022062333409E-2</v>
      </c>
    </row>
    <row r="90" spans="3:9">
      <c r="C90" s="66">
        <v>44690</v>
      </c>
      <c r="D90">
        <v>15782.15</v>
      </c>
      <c r="E90" s="5">
        <f t="shared" si="2"/>
        <v>3.8333460278772158E-2</v>
      </c>
      <c r="H90" s="3">
        <v>3300.6540530000002</v>
      </c>
      <c r="I90" s="5">
        <f t="shared" si="3"/>
        <v>-4.0674306066288413E-2</v>
      </c>
    </row>
    <row r="91" spans="3:9">
      <c r="C91" s="66">
        <v>44697</v>
      </c>
      <c r="D91">
        <v>16266.15</v>
      </c>
      <c r="E91" s="5">
        <f t="shared" si="2"/>
        <v>-3.0667557968971249E-2</v>
      </c>
      <c r="H91" s="3">
        <v>3432.695068</v>
      </c>
      <c r="I91" s="5">
        <f t="shared" si="3"/>
        <v>-4.0004499980840658E-2</v>
      </c>
    </row>
    <row r="92" spans="3:9">
      <c r="C92" s="66">
        <v>44704</v>
      </c>
      <c r="D92">
        <v>16352.45</v>
      </c>
      <c r="E92" s="5">
        <f t="shared" si="2"/>
        <v>-5.3054963835941216E-3</v>
      </c>
      <c r="H92" s="3">
        <v>3473.7028810000002</v>
      </c>
      <c r="I92" s="5">
        <f t="shared" si="3"/>
        <v>-1.1946244040806242E-2</v>
      </c>
    </row>
    <row r="93" spans="3:9">
      <c r="C93" s="66">
        <v>44711</v>
      </c>
      <c r="D93">
        <v>16584.3</v>
      </c>
      <c r="E93" s="5">
        <f t="shared" si="2"/>
        <v>-1.4178303556959371E-2</v>
      </c>
      <c r="H93" s="3">
        <v>3328.3854980000001</v>
      </c>
      <c r="I93" s="5">
        <f t="shared" si="3"/>
        <v>4.1833567227306023E-2</v>
      </c>
    </row>
    <row r="94" spans="3:9">
      <c r="C94" s="66">
        <v>44718</v>
      </c>
      <c r="D94">
        <v>16201.8</v>
      </c>
      <c r="E94" s="5">
        <f t="shared" si="2"/>
        <v>2.3063982200032584E-2</v>
      </c>
      <c r="H94" s="3">
        <v>3517.157471</v>
      </c>
      <c r="I94" s="5">
        <f t="shared" si="3"/>
        <v>-5.6715777999102324E-2</v>
      </c>
    </row>
    <row r="95" spans="3:9">
      <c r="C95" s="66">
        <v>44725</v>
      </c>
      <c r="D95">
        <v>15293.5</v>
      </c>
      <c r="E95" s="5">
        <f t="shared" si="2"/>
        <v>5.6061672159883447E-2</v>
      </c>
      <c r="H95" s="3">
        <v>3288.7368160000001</v>
      </c>
      <c r="I95" s="5">
        <f t="shared" si="3"/>
        <v>6.4944676740633756E-2</v>
      </c>
    </row>
    <row r="96" spans="3:9">
      <c r="C96" s="66">
        <v>44732</v>
      </c>
      <c r="D96">
        <v>15699.25</v>
      </c>
      <c r="E96" s="5">
        <f t="shared" si="2"/>
        <v>-2.6530879131657192E-2</v>
      </c>
      <c r="H96" s="3">
        <v>3455.8498540000001</v>
      </c>
      <c r="I96" s="5">
        <f t="shared" si="3"/>
        <v>-5.0813746234414481E-2</v>
      </c>
    </row>
    <row r="97" spans="3:9">
      <c r="C97" s="66">
        <v>44739</v>
      </c>
      <c r="D97">
        <v>15752.05</v>
      </c>
      <c r="E97" s="5">
        <f t="shared" si="2"/>
        <v>-3.3632179881204483E-3</v>
      </c>
      <c r="H97" s="3">
        <v>3284.794922</v>
      </c>
      <c r="I97" s="5">
        <f t="shared" si="3"/>
        <v>4.9497211750102799E-2</v>
      </c>
    </row>
    <row r="98" spans="3:9">
      <c r="C98" s="66">
        <v>44746</v>
      </c>
      <c r="D98">
        <v>16220.6</v>
      </c>
      <c r="E98" s="5">
        <f t="shared" si="2"/>
        <v>-2.9745334734209372E-2</v>
      </c>
      <c r="H98" s="3">
        <v>3596.599365</v>
      </c>
      <c r="I98" s="5">
        <f t="shared" si="3"/>
        <v>-9.4923564607239719E-2</v>
      </c>
    </row>
    <row r="99" spans="3:9">
      <c r="C99" s="66">
        <v>44753</v>
      </c>
      <c r="D99">
        <v>16049.2</v>
      </c>
      <c r="E99" s="5">
        <f t="shared" si="2"/>
        <v>1.0566810105668067E-2</v>
      </c>
      <c r="H99" s="3">
        <v>3679.673828</v>
      </c>
      <c r="I99" s="5">
        <f t="shared" si="3"/>
        <v>-2.3098058629613227E-2</v>
      </c>
    </row>
    <row r="100" spans="3:9">
      <c r="C100" s="66">
        <v>44760</v>
      </c>
      <c r="D100">
        <v>16719.45</v>
      </c>
      <c r="E100" s="5">
        <f t="shared" si="2"/>
        <v>-4.1762206215886222E-2</v>
      </c>
      <c r="H100" s="3">
        <v>3812.3952640000002</v>
      </c>
      <c r="I100" s="5">
        <f t="shared" si="3"/>
        <v>-3.6068804520138054E-2</v>
      </c>
    </row>
    <row r="101" spans="3:9">
      <c r="C101" s="66">
        <v>44767</v>
      </c>
      <c r="D101">
        <v>17158.25</v>
      </c>
      <c r="E101" s="5">
        <f t="shared" si="2"/>
        <v>-2.6244882457257868E-2</v>
      </c>
      <c r="H101" s="3">
        <v>3680.7080080000001</v>
      </c>
      <c r="I101" s="5">
        <f t="shared" si="3"/>
        <v>3.4541868531709596E-2</v>
      </c>
    </row>
    <row r="102" spans="3:9">
      <c r="C102" s="66">
        <v>44774</v>
      </c>
      <c r="D102">
        <v>17397.5</v>
      </c>
      <c r="E102" s="5">
        <f t="shared" si="2"/>
        <v>-1.3943729692713402E-2</v>
      </c>
      <c r="H102" s="3">
        <v>3773.467529</v>
      </c>
      <c r="I102" s="5">
        <f t="shared" si="3"/>
        <v>-2.5201542963578571E-2</v>
      </c>
    </row>
    <row r="103" spans="3:9">
      <c r="C103" s="66">
        <v>44781</v>
      </c>
      <c r="D103">
        <v>17698.150000000001</v>
      </c>
      <c r="E103" s="5">
        <f t="shared" si="2"/>
        <v>-1.7281218565885936E-2</v>
      </c>
      <c r="H103" s="3">
        <v>3796.880615</v>
      </c>
      <c r="I103" s="5">
        <f t="shared" si="3"/>
        <v>-6.2046607848258439E-3</v>
      </c>
    </row>
    <row r="104" spans="3:9">
      <c r="C104" s="66">
        <v>44788</v>
      </c>
      <c r="D104">
        <v>17758.45</v>
      </c>
      <c r="E104" s="5">
        <f t="shared" si="2"/>
        <v>-3.4071357740781405E-3</v>
      </c>
      <c r="H104" s="3">
        <v>3831.2482909999999</v>
      </c>
      <c r="I104" s="5">
        <f t="shared" si="3"/>
        <v>-9.0515556017818355E-3</v>
      </c>
    </row>
    <row r="105" spans="3:9">
      <c r="C105" s="66">
        <v>44795</v>
      </c>
      <c r="D105">
        <v>17558.900000000001</v>
      </c>
      <c r="E105" s="5">
        <f t="shared" si="2"/>
        <v>1.1236904121699753E-2</v>
      </c>
      <c r="H105" s="3">
        <v>3812.3012699999999</v>
      </c>
      <c r="I105" s="5">
        <f t="shared" si="3"/>
        <v>4.9453910477450513E-3</v>
      </c>
    </row>
    <row r="106" spans="3:9">
      <c r="C106" s="66">
        <v>44802</v>
      </c>
      <c r="D106">
        <v>17539.45</v>
      </c>
      <c r="E106" s="5">
        <f t="shared" si="2"/>
        <v>1.1077003684741848E-3</v>
      </c>
      <c r="H106" s="3">
        <v>3790.2045899999998</v>
      </c>
      <c r="I106" s="5">
        <f t="shared" si="3"/>
        <v>5.7961526214846959E-3</v>
      </c>
    </row>
    <row r="107" spans="3:9">
      <c r="C107" s="66">
        <v>44809</v>
      </c>
      <c r="D107">
        <v>17833.349999999999</v>
      </c>
      <c r="E107" s="5">
        <f t="shared" si="2"/>
        <v>-1.6756511749228098E-2</v>
      </c>
      <c r="H107" s="3">
        <v>3618.7902829999998</v>
      </c>
      <c r="I107" s="5">
        <f t="shared" si="3"/>
        <v>4.5225607992839256E-2</v>
      </c>
    </row>
    <row r="108" spans="3:9">
      <c r="C108" s="66">
        <v>44816</v>
      </c>
      <c r="D108">
        <v>17530.849999999999</v>
      </c>
      <c r="E108" s="5">
        <f t="shared" si="2"/>
        <v>1.6962600969531838E-2</v>
      </c>
      <c r="H108" s="3">
        <v>3469.2373050000001</v>
      </c>
      <c r="I108" s="5">
        <f t="shared" si="3"/>
        <v>4.1326787767325235E-2</v>
      </c>
    </row>
    <row r="109" spans="3:9">
      <c r="C109" s="66">
        <v>44823</v>
      </c>
      <c r="D109">
        <v>17327.349999999999</v>
      </c>
      <c r="E109" s="5">
        <f t="shared" si="2"/>
        <v>1.1608107992481798E-2</v>
      </c>
      <c r="H109" s="3">
        <v>3478.0290530000002</v>
      </c>
      <c r="I109" s="5">
        <f t="shared" si="3"/>
        <v>-2.5342019663310289E-3</v>
      </c>
    </row>
    <row r="110" spans="3:9">
      <c r="C110" s="66">
        <v>44830</v>
      </c>
      <c r="D110">
        <v>17094.349999999999</v>
      </c>
      <c r="E110" s="5">
        <f t="shared" si="2"/>
        <v>1.3446949475828696E-2</v>
      </c>
      <c r="H110" s="3">
        <v>3317.0991210000002</v>
      </c>
      <c r="I110" s="5">
        <f t="shared" si="3"/>
        <v>4.6270439248110584E-2</v>
      </c>
    </row>
    <row r="111" spans="3:9">
      <c r="C111" s="66">
        <v>44837</v>
      </c>
      <c r="D111">
        <v>17314.650000000001</v>
      </c>
      <c r="E111" s="5">
        <f t="shared" si="2"/>
        <v>-1.2887299019851861E-2</v>
      </c>
      <c r="H111" s="3">
        <v>3388.3728030000002</v>
      </c>
      <c r="I111" s="5">
        <f t="shared" si="3"/>
        <v>-2.1486750742170546E-2</v>
      </c>
    </row>
    <row r="112" spans="3:9">
      <c r="C112" s="66">
        <v>44844</v>
      </c>
      <c r="D112">
        <v>17185.7</v>
      </c>
      <c r="E112" s="5">
        <f t="shared" si="2"/>
        <v>7.4474505693156168E-3</v>
      </c>
      <c r="H112" s="3">
        <v>3357.296143</v>
      </c>
      <c r="I112" s="5">
        <f t="shared" si="3"/>
        <v>9.1715586822339601E-3</v>
      </c>
    </row>
    <row r="113" spans="3:9">
      <c r="C113" s="66">
        <v>44851</v>
      </c>
      <c r="D113">
        <v>17576.3</v>
      </c>
      <c r="E113" s="5">
        <f t="shared" si="2"/>
        <v>-2.2728198444055048E-2</v>
      </c>
      <c r="H113" s="3">
        <v>3449.5385740000002</v>
      </c>
      <c r="I113" s="5">
        <f t="shared" si="3"/>
        <v>-2.7475214300748174E-2</v>
      </c>
    </row>
    <row r="114" spans="3:9">
      <c r="C114" s="66">
        <v>44858</v>
      </c>
      <c r="D114">
        <v>17786.8</v>
      </c>
      <c r="E114" s="5">
        <f t="shared" si="2"/>
        <v>-1.1976354522851729E-2</v>
      </c>
      <c r="H114" s="3">
        <v>3451.5129390000002</v>
      </c>
      <c r="I114" s="5">
        <f t="shared" si="3"/>
        <v>-5.7235626088703029E-4</v>
      </c>
    </row>
    <row r="115" spans="3:9">
      <c r="C115" s="66">
        <v>44865</v>
      </c>
      <c r="D115">
        <v>18117.150000000001</v>
      </c>
      <c r="E115" s="5">
        <f t="shared" si="2"/>
        <v>-1.8572761823374861E-2</v>
      </c>
      <c r="H115" s="3">
        <v>3545.9179690000001</v>
      </c>
      <c r="I115" s="5">
        <f t="shared" si="3"/>
        <v>-2.7351782151322723E-2</v>
      </c>
    </row>
    <row r="116" spans="3:9">
      <c r="C116" s="66">
        <v>44872</v>
      </c>
      <c r="D116">
        <v>18349.7</v>
      </c>
      <c r="E116" s="5">
        <f t="shared" si="2"/>
        <v>-1.2835904101914375E-2</v>
      </c>
      <c r="H116" s="3">
        <v>3505.0622560000002</v>
      </c>
      <c r="I116" s="5">
        <f t="shared" si="3"/>
        <v>1.1521900212350888E-2</v>
      </c>
    </row>
    <row r="117" spans="3:9">
      <c r="C117" s="66">
        <v>44879</v>
      </c>
      <c r="D117">
        <v>18307.650000000001</v>
      </c>
      <c r="E117" s="5">
        <f t="shared" si="2"/>
        <v>2.2915905982113793E-3</v>
      </c>
      <c r="H117" s="3">
        <v>3416.0173340000001</v>
      </c>
      <c r="I117" s="5">
        <f t="shared" si="3"/>
        <v>2.5404662027777691E-2</v>
      </c>
    </row>
    <row r="118" spans="3:9">
      <c r="C118" s="66">
        <v>44886</v>
      </c>
      <c r="D118">
        <v>18512.75</v>
      </c>
      <c r="E118" s="5">
        <f t="shared" si="2"/>
        <v>-1.1202967065680136E-2</v>
      </c>
      <c r="H118" s="3">
        <v>3422.8813479999999</v>
      </c>
      <c r="I118" s="5">
        <f t="shared" si="3"/>
        <v>-2.0093615836433987E-3</v>
      </c>
    </row>
    <row r="119" spans="3:9">
      <c r="C119" s="66">
        <v>44893</v>
      </c>
      <c r="D119">
        <v>18696.099999999999</v>
      </c>
      <c r="E119" s="5">
        <f t="shared" si="2"/>
        <v>-9.9039850913558158E-3</v>
      </c>
      <c r="H119" s="3">
        <v>3440.8408199999999</v>
      </c>
      <c r="I119" s="5">
        <f t="shared" si="3"/>
        <v>-5.2468871030233455E-3</v>
      </c>
    </row>
    <row r="120" spans="3:9">
      <c r="C120" s="66">
        <v>44900</v>
      </c>
      <c r="D120">
        <v>18496.599999999999</v>
      </c>
      <c r="E120" s="5">
        <f t="shared" si="2"/>
        <v>1.0670674632677457E-2</v>
      </c>
      <c r="H120" s="3">
        <v>3400.9724120000001</v>
      </c>
      <c r="I120" s="5">
        <f t="shared" si="3"/>
        <v>1.1586821386291191E-2</v>
      </c>
    </row>
    <row r="121" spans="3:9">
      <c r="C121" s="66">
        <v>44907</v>
      </c>
      <c r="D121">
        <v>18269</v>
      </c>
      <c r="E121" s="5">
        <f t="shared" si="2"/>
        <v>1.2304964155574472E-2</v>
      </c>
      <c r="H121" s="3">
        <v>3337.6442870000001</v>
      </c>
      <c r="I121" s="5">
        <f t="shared" si="3"/>
        <v>1.8620593562168497E-2</v>
      </c>
    </row>
    <row r="122" spans="3:9">
      <c r="C122" s="66">
        <v>44914</v>
      </c>
      <c r="D122">
        <v>17806.8</v>
      </c>
      <c r="E122" s="5">
        <f t="shared" si="2"/>
        <v>2.5299687996058973E-2</v>
      </c>
      <c r="H122" s="3">
        <v>3330.3100589999999</v>
      </c>
      <c r="I122" s="5">
        <f t="shared" si="3"/>
        <v>2.1974264988533498E-3</v>
      </c>
    </row>
    <row r="123" spans="3:9">
      <c r="C123" s="66">
        <v>44921</v>
      </c>
      <c r="D123">
        <v>18105.3</v>
      </c>
      <c r="E123" s="5">
        <f t="shared" si="2"/>
        <v>-1.6763258979715534E-2</v>
      </c>
      <c r="H123" s="3">
        <v>3400.126221</v>
      </c>
      <c r="I123" s="5">
        <f t="shared" si="3"/>
        <v>-2.0963862452183735E-2</v>
      </c>
    </row>
    <row r="124" spans="3:9">
      <c r="C124" s="66">
        <v>44928</v>
      </c>
      <c r="D124">
        <v>17859.45</v>
      </c>
      <c r="E124" s="5">
        <f t="shared" si="2"/>
        <v>1.3578896787128536E-2</v>
      </c>
      <c r="H124" s="3">
        <v>3424.7619629999999</v>
      </c>
      <c r="I124" s="5">
        <f t="shared" si="3"/>
        <v>-7.2455374885331825E-3</v>
      </c>
    </row>
    <row r="125" spans="3:9">
      <c r="C125" s="66">
        <v>44935</v>
      </c>
      <c r="D125">
        <v>17956.599999999999</v>
      </c>
      <c r="E125" s="5">
        <f t="shared" si="2"/>
        <v>-5.4396971911228054E-3</v>
      </c>
      <c r="H125" s="3">
        <v>3390.0183109999998</v>
      </c>
      <c r="I125" s="5">
        <f t="shared" si="3"/>
        <v>1.0144837035495957E-2</v>
      </c>
    </row>
    <row r="126" spans="3:9">
      <c r="C126" s="66">
        <v>44942</v>
      </c>
      <c r="D126">
        <v>18027.650000000001</v>
      </c>
      <c r="E126" s="5">
        <f t="shared" si="2"/>
        <v>-3.9567624160476988E-3</v>
      </c>
      <c r="H126" s="3">
        <v>3359.411865</v>
      </c>
      <c r="I126" s="5">
        <f t="shared" si="3"/>
        <v>9.0284013808088481E-3</v>
      </c>
    </row>
    <row r="127" spans="3:9">
      <c r="C127" s="66">
        <v>44949</v>
      </c>
      <c r="D127">
        <v>17604.349999999999</v>
      </c>
      <c r="E127" s="5">
        <f t="shared" si="2"/>
        <v>2.3480597859399488E-2</v>
      </c>
      <c r="H127" s="3">
        <v>3701.6765140000002</v>
      </c>
      <c r="I127" s="5">
        <f t="shared" si="3"/>
        <v>-0.10188231236719769</v>
      </c>
    </row>
    <row r="128" spans="3:9">
      <c r="C128" s="66">
        <v>44956</v>
      </c>
      <c r="D128">
        <v>17854.05</v>
      </c>
      <c r="E128" s="5">
        <f t="shared" si="2"/>
        <v>-1.4183994296864233E-2</v>
      </c>
      <c r="H128" s="3">
        <v>3622.5043949999999</v>
      </c>
      <c r="I128" s="5">
        <f t="shared" si="3"/>
        <v>2.1388178761857168E-2</v>
      </c>
    </row>
    <row r="129" spans="3:9">
      <c r="C129" s="66">
        <v>44963</v>
      </c>
      <c r="D129">
        <v>17856.5</v>
      </c>
      <c r="E129" s="5">
        <f t="shared" si="2"/>
        <v>-1.372237671564136E-4</v>
      </c>
      <c r="H129" s="3">
        <v>3602.8520509999998</v>
      </c>
      <c r="I129" s="5">
        <f t="shared" si="3"/>
        <v>5.4250711267943563E-3</v>
      </c>
    </row>
    <row r="130" spans="3:9">
      <c r="C130" s="66">
        <v>44970</v>
      </c>
      <c r="D130">
        <v>17944.2</v>
      </c>
      <c r="E130" s="5">
        <f t="shared" si="2"/>
        <v>-4.9113768095652155E-3</v>
      </c>
      <c r="H130" s="3">
        <v>3661.7614749999998</v>
      </c>
      <c r="I130" s="5">
        <f t="shared" si="3"/>
        <v>-1.6350775209781121E-2</v>
      </c>
    </row>
    <row r="131" spans="3:9">
      <c r="C131" s="66">
        <v>44977</v>
      </c>
      <c r="D131">
        <v>17465.8</v>
      </c>
      <c r="E131" s="5">
        <f t="shared" si="2"/>
        <v>2.6660425095574092E-2</v>
      </c>
      <c r="H131" s="3">
        <v>3620.0595699999999</v>
      </c>
      <c r="I131" s="5">
        <f t="shared" si="3"/>
        <v>1.1388482096584385E-2</v>
      </c>
    </row>
    <row r="132" spans="3:9">
      <c r="C132" s="66">
        <v>44984</v>
      </c>
      <c r="D132">
        <v>17594.349999999999</v>
      </c>
      <c r="E132" s="5">
        <f t="shared" si="2"/>
        <v>-7.360098020130712E-3</v>
      </c>
      <c r="H132" s="3">
        <v>3509.1525879999999</v>
      </c>
      <c r="I132" s="5">
        <f t="shared" si="3"/>
        <v>3.0636783692484904E-2</v>
      </c>
    </row>
    <row r="133" spans="3:9">
      <c r="C133" s="66">
        <v>44991</v>
      </c>
      <c r="D133">
        <v>17412.900000000001</v>
      </c>
      <c r="E133" s="5">
        <f t="shared" si="2"/>
        <v>1.0312969788596749E-2</v>
      </c>
      <c r="H133" s="3">
        <v>3593.6843260000001</v>
      </c>
      <c r="I133" s="5">
        <f t="shared" si="3"/>
        <v>-2.4088931980064787E-2</v>
      </c>
    </row>
    <row r="134" spans="3:9">
      <c r="C134" s="66">
        <v>44998</v>
      </c>
      <c r="D134">
        <v>17100.05</v>
      </c>
      <c r="E134" s="5">
        <f t="shared" ref="E134:E160" si="4">1-D134/D133</f>
        <v>1.796656501788918E-2</v>
      </c>
      <c r="H134" s="3">
        <v>3586.6320799999999</v>
      </c>
      <c r="I134" s="5">
        <f t="shared" ref="I134:I160" si="5">1-H134/H133</f>
        <v>1.9623999662345959E-3</v>
      </c>
    </row>
    <row r="135" spans="3:9">
      <c r="C135" s="66">
        <v>45005</v>
      </c>
      <c r="D135">
        <v>16945.05</v>
      </c>
      <c r="E135" s="5">
        <f t="shared" si="4"/>
        <v>9.0643009815760678E-3</v>
      </c>
      <c r="H135" s="3">
        <v>3599.326172</v>
      </c>
      <c r="I135" s="5">
        <f t="shared" si="5"/>
        <v>-3.5392791111152899E-3</v>
      </c>
    </row>
    <row r="136" spans="3:9">
      <c r="C136" s="66">
        <v>45012</v>
      </c>
      <c r="D136">
        <v>17359.75</v>
      </c>
      <c r="E136" s="5">
        <f t="shared" si="4"/>
        <v>-2.4473223743807226E-2</v>
      </c>
      <c r="H136" s="3">
        <v>3652.7817380000001</v>
      </c>
      <c r="I136" s="5">
        <f t="shared" si="5"/>
        <v>-1.4851548163610007E-2</v>
      </c>
    </row>
    <row r="137" spans="3:9">
      <c r="C137" s="66">
        <v>45019</v>
      </c>
      <c r="D137">
        <v>17599.150000000001</v>
      </c>
      <c r="E137" s="5">
        <f t="shared" si="4"/>
        <v>-1.3790521176860304E-2</v>
      </c>
      <c r="H137" s="3">
        <v>3792.7434079999998</v>
      </c>
      <c r="I137" s="5">
        <f t="shared" si="5"/>
        <v>-3.8316461272233759E-2</v>
      </c>
    </row>
    <row r="138" spans="3:9">
      <c r="C138" s="66">
        <v>45026</v>
      </c>
      <c r="D138">
        <v>17828</v>
      </c>
      <c r="E138" s="5">
        <f t="shared" si="4"/>
        <v>-1.3003468917532901E-2</v>
      </c>
      <c r="H138" s="3">
        <v>4032.2814939999998</v>
      </c>
      <c r="I138" s="5">
        <f t="shared" si="5"/>
        <v>-6.3156944784280578E-2</v>
      </c>
    </row>
    <row r="139" spans="3:9">
      <c r="C139" s="66">
        <v>45033</v>
      </c>
      <c r="D139">
        <v>17624.05</v>
      </c>
      <c r="E139" s="5">
        <f t="shared" si="4"/>
        <v>1.143986986762402E-2</v>
      </c>
      <c r="H139" s="3">
        <v>4051.0397950000001</v>
      </c>
      <c r="I139" s="5">
        <f t="shared" si="5"/>
        <v>-4.6520316173146448E-3</v>
      </c>
    </row>
    <row r="140" spans="3:9">
      <c r="C140" s="66">
        <v>45040</v>
      </c>
      <c r="D140">
        <v>18065</v>
      </c>
      <c r="E140" s="5">
        <f t="shared" si="4"/>
        <v>-2.5019788300645995E-2</v>
      </c>
      <c r="H140" s="3">
        <v>4167.3066410000001</v>
      </c>
      <c r="I140" s="5">
        <f t="shared" si="5"/>
        <v>-2.8700494659050779E-2</v>
      </c>
    </row>
    <row r="141" spans="3:9">
      <c r="C141" s="66">
        <v>45047</v>
      </c>
      <c r="D141">
        <v>18069</v>
      </c>
      <c r="E141" s="5">
        <f t="shared" si="4"/>
        <v>-2.2142264046509652E-4</v>
      </c>
      <c r="H141" s="3">
        <v>4196.5966799999997</v>
      </c>
      <c r="I141" s="5">
        <f t="shared" si="5"/>
        <v>-7.0285298211150149E-3</v>
      </c>
    </row>
    <row r="142" spans="3:9">
      <c r="C142" s="66">
        <v>45054</v>
      </c>
      <c r="D142">
        <v>18314.8</v>
      </c>
      <c r="E142" s="5">
        <f t="shared" si="4"/>
        <v>-1.3603409153799317E-2</v>
      </c>
      <c r="H142" s="3">
        <v>4267.8701170000004</v>
      </c>
      <c r="I142" s="5">
        <f t="shared" si="5"/>
        <v>-1.6983628028796049E-2</v>
      </c>
    </row>
    <row r="143" spans="3:9">
      <c r="C143" s="66">
        <v>45061</v>
      </c>
      <c r="D143">
        <v>18203.400000000001</v>
      </c>
      <c r="E143" s="5">
        <f t="shared" si="4"/>
        <v>6.0825125035489647E-3</v>
      </c>
      <c r="H143" s="3">
        <v>4215.4965819999998</v>
      </c>
      <c r="I143" s="5">
        <f t="shared" si="5"/>
        <v>1.2271585958387954E-2</v>
      </c>
    </row>
    <row r="144" spans="3:9">
      <c r="C144" s="66">
        <v>45068</v>
      </c>
      <c r="D144">
        <v>18499.349999999999</v>
      </c>
      <c r="E144" s="5">
        <f t="shared" si="4"/>
        <v>-1.6257951811200044E-2</v>
      </c>
      <c r="H144" s="3">
        <v>4340.3198240000002</v>
      </c>
      <c r="I144" s="5">
        <f t="shared" si="5"/>
        <v>-2.9610566530403615E-2</v>
      </c>
    </row>
    <row r="145" spans="3:9">
      <c r="C145" s="66">
        <v>45075</v>
      </c>
      <c r="D145">
        <v>18534.099999999999</v>
      </c>
      <c r="E145" s="5">
        <f t="shared" si="4"/>
        <v>-1.8784443777755122E-3</v>
      </c>
      <c r="H145" s="3">
        <v>4390.2963870000003</v>
      </c>
      <c r="I145" s="5">
        <f t="shared" si="5"/>
        <v>-1.1514488569172254E-2</v>
      </c>
    </row>
    <row r="146" spans="3:9">
      <c r="C146" s="66">
        <v>45082</v>
      </c>
      <c r="D146">
        <v>18563.400000000001</v>
      </c>
      <c r="E146" s="5">
        <f t="shared" si="4"/>
        <v>-1.5808698561032841E-3</v>
      </c>
      <c r="H146" s="3">
        <v>4460.1596680000002</v>
      </c>
      <c r="I146" s="5">
        <f t="shared" si="5"/>
        <v>-1.591311265610007E-2</v>
      </c>
    </row>
    <row r="147" spans="3:9">
      <c r="C147" s="66">
        <v>45089</v>
      </c>
      <c r="D147">
        <v>18826</v>
      </c>
      <c r="E147" s="5">
        <f t="shared" si="4"/>
        <v>-1.4146115474535925E-2</v>
      </c>
      <c r="H147" s="3">
        <v>4364.7670900000003</v>
      </c>
      <c r="I147" s="5">
        <f t="shared" si="5"/>
        <v>2.1387704723758283E-2</v>
      </c>
    </row>
    <row r="148" spans="3:9">
      <c r="C148" s="66">
        <v>45096</v>
      </c>
      <c r="D148">
        <v>18665.5</v>
      </c>
      <c r="E148" s="5">
        <f t="shared" si="4"/>
        <v>8.5254435355359703E-3</v>
      </c>
      <c r="H148" s="3">
        <v>4346.5727539999998</v>
      </c>
      <c r="I148" s="5">
        <f t="shared" si="5"/>
        <v>4.1684551832524841E-3</v>
      </c>
    </row>
    <row r="149" spans="3:9">
      <c r="C149" s="66">
        <v>45103</v>
      </c>
      <c r="D149">
        <v>19189.05</v>
      </c>
      <c r="E149" s="5">
        <f t="shared" si="4"/>
        <v>-2.8049074495727355E-2</v>
      </c>
      <c r="H149" s="3">
        <v>4411.4052730000003</v>
      </c>
      <c r="I149" s="5">
        <f t="shared" si="5"/>
        <v>-1.4915779090626691E-2</v>
      </c>
    </row>
    <row r="150" spans="3:9">
      <c r="C150" s="66">
        <v>45110</v>
      </c>
      <c r="D150">
        <v>19331.8</v>
      </c>
      <c r="E150" s="5">
        <f t="shared" si="4"/>
        <v>-7.4391384669902916E-3</v>
      </c>
      <c r="H150" s="3">
        <v>4834</v>
      </c>
      <c r="I150" s="5">
        <f t="shared" si="5"/>
        <v>-9.5795942754679508E-2</v>
      </c>
    </row>
    <row r="151" spans="3:9">
      <c r="C151" s="66">
        <v>45117</v>
      </c>
      <c r="D151">
        <v>19564.5</v>
      </c>
      <c r="E151" s="5">
        <f t="shared" si="4"/>
        <v>-1.2037161567986399E-2</v>
      </c>
      <c r="H151" s="3">
        <v>4859.6000979999999</v>
      </c>
      <c r="I151" s="5">
        <f t="shared" si="5"/>
        <v>-5.2958415390980118E-3</v>
      </c>
    </row>
    <row r="152" spans="3:9">
      <c r="C152" s="66">
        <v>45124</v>
      </c>
      <c r="D152">
        <v>19745</v>
      </c>
      <c r="E152" s="5">
        <f t="shared" si="4"/>
        <v>-9.225893838329613E-3</v>
      </c>
      <c r="H152" s="3">
        <v>4862.7001950000003</v>
      </c>
      <c r="I152" s="5">
        <f t="shared" si="5"/>
        <v>-6.3793253302391051E-4</v>
      </c>
    </row>
    <row r="153" spans="3:9">
      <c r="C153" s="66">
        <v>45131</v>
      </c>
      <c r="D153">
        <v>19646.05</v>
      </c>
      <c r="E153" s="5">
        <f t="shared" si="4"/>
        <v>5.0113952899468739E-3</v>
      </c>
      <c r="H153" s="3">
        <v>4892.5</v>
      </c>
      <c r="I153" s="5">
        <f t="shared" si="5"/>
        <v>-6.1282422944026749E-3</v>
      </c>
    </row>
    <row r="154" spans="3:9">
      <c r="C154" s="66">
        <v>45138</v>
      </c>
      <c r="D154">
        <v>19517</v>
      </c>
      <c r="E154" s="5">
        <f t="shared" si="4"/>
        <v>6.568750461288575E-3</v>
      </c>
      <c r="H154" s="3">
        <v>4712</v>
      </c>
      <c r="I154" s="5">
        <f t="shared" si="5"/>
        <v>3.6893203883495151E-2</v>
      </c>
    </row>
    <row r="155" spans="3:9">
      <c r="C155" s="66">
        <v>45145</v>
      </c>
      <c r="D155">
        <v>19428.3</v>
      </c>
      <c r="E155" s="5">
        <f t="shared" si="4"/>
        <v>4.5447558538710409E-3</v>
      </c>
      <c r="H155" s="3">
        <v>4599.0498049999997</v>
      </c>
      <c r="I155" s="5">
        <f t="shared" si="5"/>
        <v>2.3970754456706378E-2</v>
      </c>
    </row>
    <row r="156" spans="3:9">
      <c r="C156" s="66">
        <v>45152</v>
      </c>
      <c r="D156">
        <v>19310.150000000001</v>
      </c>
      <c r="E156" s="5">
        <f t="shared" si="4"/>
        <v>6.0813349598265454E-3</v>
      </c>
      <c r="H156" s="3">
        <v>4615.5498049999997</v>
      </c>
      <c r="I156" s="5">
        <f t="shared" si="5"/>
        <v>-3.5876976113764503E-3</v>
      </c>
    </row>
    <row r="157" spans="3:9">
      <c r="C157" s="66">
        <v>45159</v>
      </c>
      <c r="D157">
        <v>19265.8</v>
      </c>
      <c r="E157" s="5">
        <f t="shared" si="4"/>
        <v>2.2967196008317758E-3</v>
      </c>
      <c r="H157" s="3">
        <v>4584.0498049999997</v>
      </c>
      <c r="I157" s="5">
        <f t="shared" si="5"/>
        <v>6.8247557345987309E-3</v>
      </c>
    </row>
    <row r="158" spans="3:9">
      <c r="C158" s="66">
        <v>45166</v>
      </c>
      <c r="D158">
        <v>19435.3</v>
      </c>
      <c r="E158" s="5">
        <f t="shared" si="4"/>
        <v>-8.7979736112697715E-3</v>
      </c>
      <c r="H158" s="3">
        <v>4668.4501950000003</v>
      </c>
      <c r="I158" s="5">
        <f t="shared" si="5"/>
        <v>-1.841175240023385E-2</v>
      </c>
    </row>
    <row r="159" spans="3:9">
      <c r="C159" s="66">
        <v>45173</v>
      </c>
      <c r="D159">
        <v>19819.95</v>
      </c>
      <c r="E159" s="5">
        <f t="shared" si="4"/>
        <v>-1.9791307569216876E-2</v>
      </c>
      <c r="H159" s="3">
        <v>4759.5498049999997</v>
      </c>
      <c r="I159" s="5">
        <f t="shared" si="5"/>
        <v>-1.9513887092030835E-2</v>
      </c>
    </row>
    <row r="160" spans="3:9">
      <c r="C160" s="66">
        <v>45180</v>
      </c>
      <c r="D160">
        <v>20070</v>
      </c>
      <c r="E160" s="5">
        <f t="shared" si="4"/>
        <v>-1.2616076226226625E-2</v>
      </c>
      <c r="H160" s="3">
        <v>4806.3999020000001</v>
      </c>
      <c r="I160" s="5">
        <f t="shared" si="5"/>
        <v>-9.8433883286153101E-3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75AF-BDFC-4356-9D17-1B2541AB83F6}">
  <dimension ref="A2:I27"/>
  <sheetViews>
    <sheetView workbookViewId="0">
      <selection activeCell="I6" sqref="I6"/>
    </sheetView>
  </sheetViews>
  <sheetFormatPr defaultRowHeight="14.4"/>
  <cols>
    <col min="1" max="1" width="7.88671875" bestFit="1" customWidth="1"/>
    <col min="2" max="2" width="10.6640625" customWidth="1"/>
    <col min="3" max="3" width="15" bestFit="1" customWidth="1"/>
    <col min="6" max="6" width="8.44140625" customWidth="1"/>
    <col min="8" max="8" width="29.5546875" bestFit="1" customWidth="1"/>
  </cols>
  <sheetData>
    <row r="2" spans="1:9">
      <c r="A2" t="s">
        <v>83</v>
      </c>
      <c r="F2" t="s">
        <v>84</v>
      </c>
    </row>
    <row r="3" spans="1:9" ht="15" thickBot="1"/>
    <row r="4" spans="1:9" ht="15" thickBot="1">
      <c r="A4" s="76" t="s">
        <v>69</v>
      </c>
      <c r="B4" s="76" t="s">
        <v>82</v>
      </c>
      <c r="C4" t="s">
        <v>86</v>
      </c>
      <c r="D4" s="4">
        <f>AVERAGE(B5:B27)</f>
        <v>6.1965217391304346E-2</v>
      </c>
      <c r="F4" s="77" t="s">
        <v>69</v>
      </c>
      <c r="G4" s="77" t="s">
        <v>85</v>
      </c>
      <c r="H4" t="s">
        <v>87</v>
      </c>
      <c r="I4" s="4">
        <f>AVERAGE(G5:G27)</f>
        <v>6.0621739130434775E-2</v>
      </c>
    </row>
    <row r="5" spans="1:9" ht="15" thickBot="1">
      <c r="A5" s="74">
        <v>2022</v>
      </c>
      <c r="B5" s="75">
        <v>6.7000000000000004E-2</v>
      </c>
      <c r="F5" s="68">
        <v>2022</v>
      </c>
      <c r="G5" s="69">
        <v>7.0000000000000007E-2</v>
      </c>
    </row>
    <row r="6" spans="1:9" ht="15" thickBot="1">
      <c r="A6" s="74">
        <v>2021</v>
      </c>
      <c r="B6" s="75">
        <v>5.1299999999999998E-2</v>
      </c>
      <c r="F6" s="70">
        <v>2021</v>
      </c>
      <c r="G6" s="71">
        <v>9.0499999999999997E-2</v>
      </c>
      <c r="H6" t="s">
        <v>88</v>
      </c>
      <c r="I6" s="4">
        <f>AVERAGE(G5:G6,G9:G27)</f>
        <v>6.7328571428571432E-2</v>
      </c>
    </row>
    <row r="7" spans="1:9" ht="15" thickBot="1">
      <c r="A7" s="74">
        <v>2020</v>
      </c>
      <c r="B7" s="75">
        <v>6.6199999999999995E-2</v>
      </c>
      <c r="F7" s="68">
        <v>2020</v>
      </c>
      <c r="G7" s="69">
        <v>-5.8299999999999998E-2</v>
      </c>
    </row>
    <row r="8" spans="1:9" ht="15" thickBot="1">
      <c r="A8" s="74">
        <v>2019</v>
      </c>
      <c r="B8" s="75">
        <v>3.73E-2</v>
      </c>
      <c r="F8" s="70">
        <v>2019</v>
      </c>
      <c r="G8" s="71">
        <v>3.8699999999999998E-2</v>
      </c>
    </row>
    <row r="9" spans="1:9" ht="15" thickBot="1">
      <c r="A9" s="74">
        <v>2018</v>
      </c>
      <c r="B9" s="75">
        <v>3.9399999999999998E-2</v>
      </c>
      <c r="F9" s="68">
        <v>2018</v>
      </c>
      <c r="G9" s="69">
        <v>6.4500000000000002E-2</v>
      </c>
    </row>
    <row r="10" spans="1:9" ht="15" thickBot="1">
      <c r="A10" s="74">
        <v>2017</v>
      </c>
      <c r="B10" s="75">
        <v>3.3300000000000003E-2</v>
      </c>
      <c r="F10" s="70">
        <v>2017</v>
      </c>
      <c r="G10" s="71">
        <v>6.8000000000000005E-2</v>
      </c>
    </row>
    <row r="11" spans="1:9" ht="15" thickBot="1">
      <c r="A11" s="74">
        <v>2016</v>
      </c>
      <c r="B11" s="75">
        <v>4.9500000000000002E-2</v>
      </c>
      <c r="F11" s="68">
        <v>2016</v>
      </c>
      <c r="G11" s="69">
        <v>8.2600000000000007E-2</v>
      </c>
    </row>
    <row r="12" spans="1:9" ht="15" thickBot="1">
      <c r="A12" s="74">
        <v>2015</v>
      </c>
      <c r="B12" s="75">
        <v>4.9099999999999998E-2</v>
      </c>
      <c r="F12" s="70">
        <v>2015</v>
      </c>
      <c r="G12" s="71">
        <v>0.08</v>
      </c>
    </row>
    <row r="13" spans="1:9" ht="15" thickBot="1">
      <c r="A13" s="74">
        <v>2014</v>
      </c>
      <c r="B13" s="75">
        <v>6.6699999999999995E-2</v>
      </c>
      <c r="F13" s="68">
        <v>2014</v>
      </c>
      <c r="G13" s="69">
        <v>7.4099999999999999E-2</v>
      </c>
    </row>
    <row r="14" spans="1:9" ht="15" thickBot="1">
      <c r="A14" s="74">
        <v>2013</v>
      </c>
      <c r="B14" s="75">
        <v>0.1106</v>
      </c>
      <c r="F14" s="70">
        <v>2013</v>
      </c>
      <c r="G14" s="71">
        <v>6.3899999999999998E-2</v>
      </c>
    </row>
    <row r="15" spans="1:9" ht="15" thickBot="1">
      <c r="A15" s="74">
        <v>2012</v>
      </c>
      <c r="B15" s="75">
        <v>9.3100000000000002E-2</v>
      </c>
      <c r="F15" s="68">
        <v>2012</v>
      </c>
      <c r="G15" s="69">
        <v>5.4600000000000003E-2</v>
      </c>
    </row>
    <row r="16" spans="1:9" ht="15" thickBot="1">
      <c r="A16" s="74">
        <v>2011</v>
      </c>
      <c r="B16" s="75">
        <v>8.8599999999999998E-2</v>
      </c>
      <c r="F16" s="70">
        <v>2011</v>
      </c>
      <c r="G16" s="71">
        <v>5.2400000000000002E-2</v>
      </c>
    </row>
    <row r="17" spans="1:7" ht="15" thickBot="1">
      <c r="A17" s="74">
        <v>2010</v>
      </c>
      <c r="B17" s="75">
        <v>0.11990000000000001</v>
      </c>
      <c r="F17" s="68">
        <v>2010</v>
      </c>
      <c r="G17" s="69">
        <v>8.5000000000000006E-2</v>
      </c>
    </row>
    <row r="18" spans="1:7" ht="15" thickBot="1">
      <c r="A18" s="74">
        <v>2009</v>
      </c>
      <c r="B18" s="75">
        <v>0.10879999999999999</v>
      </c>
      <c r="F18" s="70">
        <v>2009</v>
      </c>
      <c r="G18" s="71">
        <v>7.8600000000000003E-2</v>
      </c>
    </row>
    <row r="19" spans="1:7" ht="15" thickBot="1">
      <c r="A19" s="74">
        <v>2008</v>
      </c>
      <c r="B19" s="75">
        <v>8.3500000000000005E-2</v>
      </c>
      <c r="F19" s="68">
        <v>2008</v>
      </c>
      <c r="G19" s="69">
        <v>3.09E-2</v>
      </c>
    </row>
    <row r="20" spans="1:7" ht="15" thickBot="1">
      <c r="A20" s="74">
        <v>2007</v>
      </c>
      <c r="B20" s="75">
        <v>6.3700000000000007E-2</v>
      </c>
      <c r="F20" s="70">
        <v>2007</v>
      </c>
      <c r="G20" s="71">
        <v>7.6600000000000001E-2</v>
      </c>
    </row>
    <row r="21" spans="1:7" ht="15" thickBot="1">
      <c r="A21" s="74">
        <v>2006</v>
      </c>
      <c r="B21" s="75">
        <v>5.8000000000000003E-2</v>
      </c>
      <c r="F21" s="68">
        <v>2006</v>
      </c>
      <c r="G21" s="69">
        <v>8.0600000000000005E-2</v>
      </c>
    </row>
    <row r="22" spans="1:7" ht="15" thickBot="1">
      <c r="A22" s="74">
        <v>2005</v>
      </c>
      <c r="B22" s="75">
        <v>4.2500000000000003E-2</v>
      </c>
      <c r="F22" s="70">
        <v>2005</v>
      </c>
      <c r="G22" s="71">
        <v>7.9200000000000007E-2</v>
      </c>
    </row>
    <row r="23" spans="1:7" ht="15" thickBot="1">
      <c r="A23" s="74">
        <v>2004</v>
      </c>
      <c r="B23" s="75">
        <v>3.7699999999999997E-2</v>
      </c>
      <c r="F23" s="68">
        <v>2004</v>
      </c>
      <c r="G23" s="69">
        <v>7.9200000000000007E-2</v>
      </c>
    </row>
    <row r="24" spans="1:7" ht="15" thickBot="1">
      <c r="A24" s="74">
        <v>2003</v>
      </c>
      <c r="B24" s="75">
        <v>3.8100000000000002E-2</v>
      </c>
      <c r="F24" s="70">
        <v>2003</v>
      </c>
      <c r="G24" s="71">
        <v>7.8600000000000003E-2</v>
      </c>
    </row>
    <row r="25" spans="1:7" ht="15" thickBot="1">
      <c r="A25" s="74">
        <v>2002</v>
      </c>
      <c r="B25" s="75">
        <v>4.2999999999999997E-2</v>
      </c>
      <c r="F25" s="68">
        <v>2002</v>
      </c>
      <c r="G25" s="69">
        <v>3.7999999999999999E-2</v>
      </c>
    </row>
    <row r="26" spans="1:7" ht="15" thickBot="1">
      <c r="A26" s="74">
        <v>2001</v>
      </c>
      <c r="B26" s="75">
        <v>3.78E-2</v>
      </c>
      <c r="F26" s="70">
        <v>2001</v>
      </c>
      <c r="G26" s="71">
        <v>4.82E-2</v>
      </c>
    </row>
    <row r="27" spans="1:7" ht="15" thickBot="1">
      <c r="A27" s="74">
        <v>2000</v>
      </c>
      <c r="B27" s="75">
        <v>4.0099999999999997E-2</v>
      </c>
      <c r="F27" s="68">
        <v>2000</v>
      </c>
      <c r="G27" s="69">
        <v>3.8399999999999997E-2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2CFE-E1AB-4659-8471-E91B2249941B}">
  <dimension ref="A1:G264"/>
  <sheetViews>
    <sheetView workbookViewId="0">
      <selection activeCell="B1" sqref="B1"/>
    </sheetView>
  </sheetViews>
  <sheetFormatPr defaultRowHeight="14.4"/>
  <cols>
    <col min="1" max="1" width="22.109375" bestFit="1" customWidth="1"/>
  </cols>
  <sheetData>
    <row r="1" spans="1:7" ht="15.6">
      <c r="A1" s="79" t="s">
        <v>90</v>
      </c>
      <c r="B1" s="80" t="str">
        <f>CHAR(34)&amp;A1&amp;CHAR(34)</f>
        <v>"AJWAN"</v>
      </c>
      <c r="E1" t="s">
        <v>354</v>
      </c>
      <c r="G1" t="s">
        <v>618</v>
      </c>
    </row>
    <row r="2" spans="1:7" ht="15.6">
      <c r="A2" s="79" t="s">
        <v>91</v>
      </c>
      <c r="B2" s="80" t="str">
        <f t="shared" ref="B2:B65" si="0">CHAR(34)&amp;A2&amp;CHAR(34)</f>
        <v>"ALASANDE GRAM"</v>
      </c>
      <c r="E2" t="s">
        <v>355</v>
      </c>
    </row>
    <row r="3" spans="1:7" ht="15.6">
      <c r="A3" s="79" t="s">
        <v>92</v>
      </c>
      <c r="B3" s="80" t="str">
        <f t="shared" si="0"/>
        <v>"ALASANDIKAI"</v>
      </c>
      <c r="E3" t="s">
        <v>356</v>
      </c>
    </row>
    <row r="4" spans="1:7" ht="15.6">
      <c r="A4" s="79" t="s">
        <v>93</v>
      </c>
      <c r="B4" s="80" t="str">
        <f t="shared" si="0"/>
        <v>"ALL FLOWERS"</v>
      </c>
      <c r="E4" t="s">
        <v>357</v>
      </c>
    </row>
    <row r="5" spans="1:7" ht="15.6">
      <c r="A5" s="79" t="s">
        <v>94</v>
      </c>
      <c r="B5" s="80" t="str">
        <f t="shared" si="0"/>
        <v>"AMARANTHUS"</v>
      </c>
      <c r="E5" t="s">
        <v>358</v>
      </c>
    </row>
    <row r="6" spans="1:7" ht="15.6">
      <c r="A6" s="79" t="s">
        <v>95</v>
      </c>
      <c r="B6" s="80" t="str">
        <f t="shared" si="0"/>
        <v>"AMBADA SEED"</v>
      </c>
      <c r="E6" t="s">
        <v>359</v>
      </c>
    </row>
    <row r="7" spans="1:7" ht="15.6">
      <c r="A7" s="79" t="s">
        <v>96</v>
      </c>
      <c r="B7" s="80" t="str">
        <f t="shared" si="0"/>
        <v>"AMPHOPHALUS"</v>
      </c>
      <c r="E7" t="s">
        <v>360</v>
      </c>
    </row>
    <row r="8" spans="1:7" ht="15.6">
      <c r="A8" s="79" t="s">
        <v>97</v>
      </c>
      <c r="B8" s="80" t="str">
        <f t="shared" si="0"/>
        <v>"ANJURA"</v>
      </c>
      <c r="E8" t="s">
        <v>361</v>
      </c>
    </row>
    <row r="9" spans="1:7" ht="15.6">
      <c r="A9" s="79" t="s">
        <v>98</v>
      </c>
      <c r="B9" s="80" t="str">
        <f t="shared" si="0"/>
        <v>"ANTAWALA"</v>
      </c>
      <c r="E9" t="s">
        <v>362</v>
      </c>
    </row>
    <row r="10" spans="1:7" ht="15.6">
      <c r="A10" s="79" t="s">
        <v>99</v>
      </c>
      <c r="B10" s="80" t="str">
        <f t="shared" si="0"/>
        <v>"APPLE"</v>
      </c>
      <c r="E10" t="s">
        <v>363</v>
      </c>
    </row>
    <row r="11" spans="1:7" ht="15.6">
      <c r="A11" s="79" t="s">
        <v>100</v>
      </c>
      <c r="B11" s="80" t="str">
        <f t="shared" si="0"/>
        <v>"ARECANUT"</v>
      </c>
      <c r="E11" t="s">
        <v>364</v>
      </c>
    </row>
    <row r="12" spans="1:7" ht="15.6">
      <c r="A12" s="79" t="s">
        <v>101</v>
      </c>
      <c r="B12" s="80" t="str">
        <f t="shared" si="0"/>
        <v>"ARHAR"</v>
      </c>
      <c r="E12" t="s">
        <v>365</v>
      </c>
    </row>
    <row r="13" spans="1:7" ht="15.6">
      <c r="A13" s="79" t="s">
        <v>102</v>
      </c>
      <c r="B13" s="80" t="str">
        <f t="shared" si="0"/>
        <v>"ASH GOURD"</v>
      </c>
      <c r="E13" t="s">
        <v>366</v>
      </c>
    </row>
    <row r="14" spans="1:7" ht="15.6">
      <c r="A14" s="79" t="s">
        <v>103</v>
      </c>
      <c r="B14" s="80" t="str">
        <f t="shared" si="0"/>
        <v>"ASTERA"</v>
      </c>
      <c r="E14" t="s">
        <v>367</v>
      </c>
    </row>
    <row r="15" spans="1:7" ht="15.6">
      <c r="A15" s="79" t="s">
        <v>104</v>
      </c>
      <c r="B15" s="80" t="str">
        <f t="shared" si="0"/>
        <v>"AVARE"</v>
      </c>
      <c r="E15" t="s">
        <v>368</v>
      </c>
    </row>
    <row r="16" spans="1:7" ht="15.6">
      <c r="A16" s="79" t="s">
        <v>105</v>
      </c>
      <c r="B16" s="80" t="str">
        <f t="shared" si="0"/>
        <v>"AVAREDAL"</v>
      </c>
      <c r="E16" t="s">
        <v>369</v>
      </c>
    </row>
    <row r="17" spans="1:5" ht="15.6">
      <c r="A17" s="79" t="s">
        <v>106</v>
      </c>
      <c r="B17" s="80" t="str">
        <f t="shared" si="0"/>
        <v>"BAJRA"</v>
      </c>
      <c r="E17" t="s">
        <v>370</v>
      </c>
    </row>
    <row r="18" spans="1:5" ht="15.6">
      <c r="A18" s="79" t="s">
        <v>107</v>
      </c>
      <c r="B18" s="80" t="str">
        <f t="shared" si="0"/>
        <v>"BALEKAI"</v>
      </c>
      <c r="E18" t="s">
        <v>371</v>
      </c>
    </row>
    <row r="19" spans="1:5" ht="15.6">
      <c r="A19" s="79" t="s">
        <v>108</v>
      </c>
      <c r="B19" s="80" t="str">
        <f t="shared" si="0"/>
        <v>"BAMBOO"</v>
      </c>
      <c r="E19" t="s">
        <v>372</v>
      </c>
    </row>
    <row r="20" spans="1:5" ht="15.6">
      <c r="A20" s="79" t="s">
        <v>109</v>
      </c>
      <c r="B20" s="80" t="str">
        <f t="shared" si="0"/>
        <v>"BANANA"</v>
      </c>
      <c r="E20" t="s">
        <v>373</v>
      </c>
    </row>
    <row r="21" spans="1:5" ht="15.6">
      <c r="A21" s="79" t="s">
        <v>110</v>
      </c>
      <c r="B21" s="80" t="str">
        <f t="shared" si="0"/>
        <v>"BANANA GREEN"</v>
      </c>
      <c r="E21" t="s">
        <v>374</v>
      </c>
    </row>
    <row r="22" spans="1:5" ht="15.6">
      <c r="A22" s="79" t="s">
        <v>111</v>
      </c>
      <c r="B22" s="80" t="str">
        <f t="shared" si="0"/>
        <v>"BARLEY"</v>
      </c>
      <c r="E22" t="s">
        <v>375</v>
      </c>
    </row>
    <row r="23" spans="1:5" ht="15.6">
      <c r="A23" s="79" t="s">
        <v>112</v>
      </c>
      <c r="B23" s="80" t="str">
        <f t="shared" si="0"/>
        <v>"BEANS"</v>
      </c>
      <c r="E23" t="s">
        <v>376</v>
      </c>
    </row>
    <row r="24" spans="1:5" ht="15.6">
      <c r="A24" s="79" t="s">
        <v>113</v>
      </c>
      <c r="B24" s="80" t="str">
        <f t="shared" si="0"/>
        <v>"BEATEN RICE"</v>
      </c>
      <c r="E24" t="s">
        <v>377</v>
      </c>
    </row>
    <row r="25" spans="1:5" ht="15.6">
      <c r="A25" s="79" t="s">
        <v>114</v>
      </c>
      <c r="B25" s="80" t="str">
        <f t="shared" si="0"/>
        <v>"BEETROOT"</v>
      </c>
      <c r="E25" t="s">
        <v>378</v>
      </c>
    </row>
    <row r="26" spans="1:5" ht="15.6">
      <c r="A26" s="79" t="s">
        <v>115</v>
      </c>
      <c r="B26" s="80" t="str">
        <f t="shared" si="0"/>
        <v>"BENGAL GRAMDAL"</v>
      </c>
      <c r="E26" t="s">
        <v>379</v>
      </c>
    </row>
    <row r="27" spans="1:5" ht="15.6">
      <c r="A27" s="79" t="s">
        <v>116</v>
      </c>
      <c r="B27" s="80" t="str">
        <f t="shared" si="0"/>
        <v>"BENGALGRAM"</v>
      </c>
      <c r="E27" t="s">
        <v>380</v>
      </c>
    </row>
    <row r="28" spans="1:5" ht="15.6">
      <c r="A28" s="79" t="s">
        <v>117</v>
      </c>
      <c r="B28" s="80" t="str">
        <f t="shared" si="0"/>
        <v>"BETAL LEAVES"</v>
      </c>
      <c r="E28" t="s">
        <v>381</v>
      </c>
    </row>
    <row r="29" spans="1:5" ht="15.6">
      <c r="A29" s="79" t="s">
        <v>118</v>
      </c>
      <c r="B29" s="80" t="str">
        <f t="shared" si="0"/>
        <v>"BETALNUTS"</v>
      </c>
      <c r="E29" t="s">
        <v>382</v>
      </c>
    </row>
    <row r="30" spans="1:5" ht="15.6">
      <c r="A30" s="79" t="s">
        <v>119</v>
      </c>
      <c r="B30" s="80" t="str">
        <f t="shared" si="0"/>
        <v>"BHINDI"</v>
      </c>
      <c r="E30" t="s">
        <v>383</v>
      </c>
    </row>
    <row r="31" spans="1:5" ht="15.6">
      <c r="A31" s="79" t="s">
        <v>120</v>
      </c>
      <c r="B31" s="80" t="str">
        <f t="shared" si="0"/>
        <v>"BIG GRAM"</v>
      </c>
      <c r="E31" t="s">
        <v>384</v>
      </c>
    </row>
    <row r="32" spans="1:5" ht="15.6">
      <c r="A32" s="79" t="s">
        <v>121</v>
      </c>
      <c r="B32" s="80" t="str">
        <f t="shared" si="0"/>
        <v>"BINOULA"</v>
      </c>
      <c r="E32" t="s">
        <v>385</v>
      </c>
    </row>
    <row r="33" spans="1:5" ht="15.6">
      <c r="A33" s="79" t="s">
        <v>122</v>
      </c>
      <c r="B33" s="80" t="str">
        <f t="shared" si="0"/>
        <v>"BITTER GOURD"</v>
      </c>
      <c r="E33" t="s">
        <v>386</v>
      </c>
    </row>
    <row r="34" spans="1:5" ht="15.6">
      <c r="A34" s="79" t="s">
        <v>123</v>
      </c>
      <c r="B34" s="80" t="str">
        <f t="shared" si="0"/>
        <v>"BLACK GRAMDAL"</v>
      </c>
      <c r="E34" t="s">
        <v>387</v>
      </c>
    </row>
    <row r="35" spans="1:5" ht="15.6">
      <c r="A35" s="79" t="s">
        <v>124</v>
      </c>
      <c r="B35" s="80" t="str">
        <f t="shared" si="0"/>
        <v>"BLACKGRAM"</v>
      </c>
      <c r="E35" t="s">
        <v>388</v>
      </c>
    </row>
    <row r="36" spans="1:5" ht="15.6">
      <c r="A36" s="79" t="s">
        <v>125</v>
      </c>
      <c r="B36" s="80" t="str">
        <f t="shared" si="0"/>
        <v>"BOREHANNU"</v>
      </c>
      <c r="E36" t="s">
        <v>389</v>
      </c>
    </row>
    <row r="37" spans="1:5" ht="15.6">
      <c r="A37" s="79" t="s">
        <v>126</v>
      </c>
      <c r="B37" s="80" t="str">
        <f t="shared" si="0"/>
        <v>"BOTTLE GOURD"</v>
      </c>
      <c r="E37" t="s">
        <v>390</v>
      </c>
    </row>
    <row r="38" spans="1:5" ht="15.6">
      <c r="A38" s="79" t="s">
        <v>127</v>
      </c>
      <c r="B38" s="80" t="str">
        <f t="shared" si="0"/>
        <v>"BRAN"</v>
      </c>
      <c r="E38" t="s">
        <v>391</v>
      </c>
    </row>
    <row r="39" spans="1:5" ht="15.6">
      <c r="A39" s="79" t="s">
        <v>128</v>
      </c>
      <c r="B39" s="80" t="str">
        <f t="shared" si="0"/>
        <v>"BRINJAL"</v>
      </c>
      <c r="E39" t="s">
        <v>392</v>
      </c>
    </row>
    <row r="40" spans="1:5" ht="15.6">
      <c r="A40" s="79" t="s">
        <v>129</v>
      </c>
      <c r="B40" s="80" t="str">
        <f t="shared" si="0"/>
        <v>"BROKEN RICE"</v>
      </c>
      <c r="E40" t="s">
        <v>393</v>
      </c>
    </row>
    <row r="41" spans="1:5" ht="15.6">
      <c r="A41" s="79" t="s">
        <v>130</v>
      </c>
      <c r="B41" s="80" t="str">
        <f t="shared" si="0"/>
        <v>"BULL (FOR EACH)"</v>
      </c>
      <c r="E41" t="s">
        <v>394</v>
      </c>
    </row>
    <row r="42" spans="1:5" ht="15.6">
      <c r="A42" s="79" t="s">
        <v>131</v>
      </c>
      <c r="B42" s="80" t="str">
        <f t="shared" si="0"/>
        <v>"BULLAR"</v>
      </c>
      <c r="E42" t="s">
        <v>395</v>
      </c>
    </row>
    <row r="43" spans="1:5" ht="15.6">
      <c r="A43" s="79" t="s">
        <v>132</v>
      </c>
      <c r="B43" s="80" t="str">
        <f t="shared" si="0"/>
        <v>"BUNCH BEANS"</v>
      </c>
      <c r="E43" t="s">
        <v>396</v>
      </c>
    </row>
    <row r="44" spans="1:5" ht="15.6">
      <c r="A44" s="79" t="s">
        <v>133</v>
      </c>
      <c r="B44" s="80" t="str">
        <f t="shared" si="0"/>
        <v>"BUTTER"</v>
      </c>
      <c r="E44" t="s">
        <v>397</v>
      </c>
    </row>
    <row r="45" spans="1:5" ht="15.6">
      <c r="A45" s="79" t="s">
        <v>134</v>
      </c>
      <c r="B45" s="80" t="str">
        <f t="shared" si="0"/>
        <v>"CABBAGE"</v>
      </c>
      <c r="E45" t="s">
        <v>398</v>
      </c>
    </row>
    <row r="46" spans="1:5" ht="15.6">
      <c r="A46" s="79" t="s">
        <v>135</v>
      </c>
      <c r="B46" s="80" t="str">
        <f t="shared" si="0"/>
        <v>"CALF (FOR EACH)"</v>
      </c>
      <c r="E46" t="s">
        <v>399</v>
      </c>
    </row>
    <row r="47" spans="1:5" ht="15.6">
      <c r="A47" s="79" t="s">
        <v>136</v>
      </c>
      <c r="B47" s="80" t="str">
        <f t="shared" si="0"/>
        <v>"CANE"</v>
      </c>
      <c r="E47" t="s">
        <v>400</v>
      </c>
    </row>
    <row r="48" spans="1:5" ht="15.6">
      <c r="A48" s="79" t="s">
        <v>137</v>
      </c>
      <c r="B48" s="80" t="str">
        <f t="shared" si="0"/>
        <v>"CAPSICUM"</v>
      </c>
      <c r="E48" t="s">
        <v>401</v>
      </c>
    </row>
    <row r="49" spans="1:5" ht="15.6">
      <c r="A49" s="79" t="s">
        <v>138</v>
      </c>
      <c r="B49" s="80" t="str">
        <f t="shared" si="0"/>
        <v>"CARDAMOMS"</v>
      </c>
      <c r="E49" t="s">
        <v>402</v>
      </c>
    </row>
    <row r="50" spans="1:5" ht="15.6">
      <c r="A50" s="79" t="s">
        <v>139</v>
      </c>
      <c r="B50" s="80" t="str">
        <f t="shared" si="0"/>
        <v>"CARROT"</v>
      </c>
      <c r="E50" t="s">
        <v>403</v>
      </c>
    </row>
    <row r="51" spans="1:5" ht="15.6">
      <c r="A51" s="79" t="s">
        <v>140</v>
      </c>
      <c r="B51" s="80" t="str">
        <f t="shared" si="0"/>
        <v>"CASHEW"</v>
      </c>
      <c r="E51" t="s">
        <v>404</v>
      </c>
    </row>
    <row r="52" spans="1:5" ht="15.6">
      <c r="A52" s="79" t="s">
        <v>141</v>
      </c>
      <c r="B52" s="80" t="str">
        <f t="shared" si="0"/>
        <v>"CASHEW KERNEL"</v>
      </c>
      <c r="E52" t="s">
        <v>405</v>
      </c>
    </row>
    <row r="53" spans="1:5" ht="15.6">
      <c r="A53" s="79" t="s">
        <v>142</v>
      </c>
      <c r="B53" s="80" t="str">
        <f t="shared" si="0"/>
        <v>"CASHEWNUT"</v>
      </c>
      <c r="E53" t="s">
        <v>406</v>
      </c>
    </row>
    <row r="54" spans="1:5" ht="15.6">
      <c r="A54" s="79" t="s">
        <v>143</v>
      </c>
      <c r="B54" s="80" t="str">
        <f t="shared" si="0"/>
        <v>"CASTOR OIL"</v>
      </c>
      <c r="E54" t="s">
        <v>407</v>
      </c>
    </row>
    <row r="55" spans="1:5" ht="15.6">
      <c r="A55" s="79" t="s">
        <v>144</v>
      </c>
      <c r="B55" s="80" t="str">
        <f t="shared" si="0"/>
        <v>"CASTOR SEED"</v>
      </c>
      <c r="E55" t="s">
        <v>408</v>
      </c>
    </row>
    <row r="56" spans="1:5" ht="15.6">
      <c r="A56" s="79" t="s">
        <v>145</v>
      </c>
      <c r="B56" s="80" t="str">
        <f t="shared" si="0"/>
        <v>"CAULIFLOWER"</v>
      </c>
      <c r="E56" t="s">
        <v>409</v>
      </c>
    </row>
    <row r="57" spans="1:5" ht="15.6">
      <c r="A57" s="79" t="s">
        <v>146</v>
      </c>
      <c r="B57" s="80" t="str">
        <f t="shared" si="0"/>
        <v>"CHAKOOTHA"</v>
      </c>
      <c r="E57" t="s">
        <v>410</v>
      </c>
    </row>
    <row r="58" spans="1:5" ht="15.6">
      <c r="A58" s="79" t="s">
        <v>147</v>
      </c>
      <c r="B58" s="80" t="str">
        <f t="shared" si="0"/>
        <v>"CHAPPARADA AVARE"</v>
      </c>
      <c r="E58" t="s">
        <v>411</v>
      </c>
    </row>
    <row r="59" spans="1:5" ht="15.6">
      <c r="A59" s="79" t="s">
        <v>148</v>
      </c>
      <c r="B59" s="80" t="str">
        <f t="shared" si="0"/>
        <v>"CHENNANGI (W)"</v>
      </c>
      <c r="E59" t="s">
        <v>412</v>
      </c>
    </row>
    <row r="60" spans="1:5" ht="15.6">
      <c r="A60" s="79" t="s">
        <v>149</v>
      </c>
      <c r="B60" s="80" t="str">
        <f t="shared" si="0"/>
        <v>"CHENNANGIDAL"</v>
      </c>
      <c r="E60" t="s">
        <v>413</v>
      </c>
    </row>
    <row r="61" spans="1:5" ht="15.6">
      <c r="A61" s="79" t="s">
        <v>150</v>
      </c>
      <c r="B61" s="80" t="str">
        <f t="shared" si="0"/>
        <v>"CHIKOOS (SAPOTA)"</v>
      </c>
      <c r="E61" t="s">
        <v>414</v>
      </c>
    </row>
    <row r="62" spans="1:5" ht="15.6">
      <c r="A62" s="79" t="s">
        <v>151</v>
      </c>
      <c r="B62" s="80" t="str">
        <f t="shared" si="0"/>
        <v>"CHILLY CAPSICUM"</v>
      </c>
      <c r="E62" t="s">
        <v>415</v>
      </c>
    </row>
    <row r="63" spans="1:5" ht="15.6">
      <c r="A63" s="79" t="s">
        <v>152</v>
      </c>
      <c r="B63" s="80" t="str">
        <f t="shared" si="0"/>
        <v>"CHILLY RED"</v>
      </c>
      <c r="E63" t="s">
        <v>416</v>
      </c>
    </row>
    <row r="64" spans="1:5" ht="15.6">
      <c r="A64" s="79" t="s">
        <v>153</v>
      </c>
      <c r="B64" s="80" t="str">
        <f t="shared" si="0"/>
        <v>"CHOW CHOW"</v>
      </c>
      <c r="E64" t="s">
        <v>417</v>
      </c>
    </row>
    <row r="65" spans="1:5" ht="15.6">
      <c r="A65" s="79" t="s">
        <v>154</v>
      </c>
      <c r="B65" s="80" t="str">
        <f t="shared" si="0"/>
        <v>"CITRUS FRUIT"</v>
      </c>
      <c r="E65" t="s">
        <v>418</v>
      </c>
    </row>
    <row r="66" spans="1:5" ht="15.6">
      <c r="A66" s="79" t="s">
        <v>155</v>
      </c>
      <c r="B66" s="80" t="str">
        <f t="shared" ref="B66:B129" si="1">CHAR(34)&amp;A66&amp;CHAR(34)</f>
        <v>"CLOVES"</v>
      </c>
      <c r="E66" t="s">
        <v>419</v>
      </c>
    </row>
    <row r="67" spans="1:5" ht="15.6">
      <c r="A67" s="79" t="s">
        <v>156</v>
      </c>
      <c r="B67" s="80" t="str">
        <f t="shared" si="1"/>
        <v>"CLUSTER BEANS"</v>
      </c>
      <c r="E67" t="s">
        <v>420</v>
      </c>
    </row>
    <row r="68" spans="1:5" ht="15.6">
      <c r="A68" s="79" t="s">
        <v>157</v>
      </c>
      <c r="B68" s="80" t="str">
        <f t="shared" si="1"/>
        <v>"COCO BROOMS"</v>
      </c>
      <c r="E68" t="s">
        <v>421</v>
      </c>
    </row>
    <row r="69" spans="1:5" ht="15.6">
      <c r="A69" s="79" t="s">
        <v>158</v>
      </c>
      <c r="B69" s="80" t="str">
        <f t="shared" si="1"/>
        <v>"COCOA"</v>
      </c>
      <c r="E69" t="s">
        <v>422</v>
      </c>
    </row>
    <row r="70" spans="1:5" ht="15.6">
      <c r="A70" s="79" t="s">
        <v>159</v>
      </c>
      <c r="B70" s="80" t="str">
        <f t="shared" si="1"/>
        <v>"COCONUT (PER 1000)"</v>
      </c>
      <c r="E70" t="s">
        <v>423</v>
      </c>
    </row>
    <row r="71" spans="1:5" ht="15.6">
      <c r="A71" s="79" t="s">
        <v>160</v>
      </c>
      <c r="B71" s="80" t="str">
        <f t="shared" si="1"/>
        <v>"COCONUT OIL"</v>
      </c>
      <c r="E71" t="s">
        <v>424</v>
      </c>
    </row>
    <row r="72" spans="1:5" ht="15.6">
      <c r="A72" s="79" t="s">
        <v>161</v>
      </c>
      <c r="B72" s="80" t="str">
        <f t="shared" si="1"/>
        <v>"COCONUT SEED"</v>
      </c>
      <c r="E72" t="s">
        <v>425</v>
      </c>
    </row>
    <row r="73" spans="1:5" ht="15.6">
      <c r="A73" s="79" t="s">
        <v>162</v>
      </c>
      <c r="B73" s="80" t="str">
        <f t="shared" si="1"/>
        <v>"COFFEE"</v>
      </c>
      <c r="E73" t="s">
        <v>426</v>
      </c>
    </row>
    <row r="74" spans="1:5" ht="15.6">
      <c r="A74" s="79" t="s">
        <v>163</v>
      </c>
      <c r="B74" s="80" t="str">
        <f t="shared" si="1"/>
        <v>"COPRA"</v>
      </c>
      <c r="E74" t="s">
        <v>427</v>
      </c>
    </row>
    <row r="75" spans="1:5" ht="15.6">
      <c r="A75" s="79" t="s">
        <v>164</v>
      </c>
      <c r="B75" s="80" t="str">
        <f t="shared" si="1"/>
        <v>"CORIANDER"</v>
      </c>
      <c r="E75" t="s">
        <v>428</v>
      </c>
    </row>
    <row r="76" spans="1:5" ht="15.6">
      <c r="A76" s="79" t="s">
        <v>165</v>
      </c>
      <c r="B76" s="80" t="str">
        <f t="shared" si="1"/>
        <v>"CORIANDER SEED"</v>
      </c>
      <c r="E76" t="s">
        <v>429</v>
      </c>
    </row>
    <row r="77" spans="1:5" ht="15.6">
      <c r="A77" s="79" t="s">
        <v>166</v>
      </c>
      <c r="B77" s="80" t="str">
        <f t="shared" si="1"/>
        <v>"COTTON"</v>
      </c>
      <c r="E77" t="s">
        <v>430</v>
      </c>
    </row>
    <row r="78" spans="1:5" ht="15.6">
      <c r="A78" s="79" t="s">
        <v>167</v>
      </c>
      <c r="B78" s="80" t="str">
        <f t="shared" si="1"/>
        <v>"COTTON SEED"</v>
      </c>
      <c r="E78" t="s">
        <v>431</v>
      </c>
    </row>
    <row r="79" spans="1:5" ht="15.6">
      <c r="A79" s="79" t="s">
        <v>168</v>
      </c>
      <c r="B79" s="80" t="str">
        <f t="shared" si="1"/>
        <v>"COW (FOR EACH)"</v>
      </c>
      <c r="E79" t="s">
        <v>432</v>
      </c>
    </row>
    <row r="80" spans="1:5" ht="15.6">
      <c r="A80" s="79" t="s">
        <v>169</v>
      </c>
      <c r="B80" s="80" t="str">
        <f t="shared" si="1"/>
        <v>"COWPEA"</v>
      </c>
      <c r="E80" t="s">
        <v>433</v>
      </c>
    </row>
    <row r="81" spans="1:5" ht="15.6">
      <c r="A81" s="79" t="s">
        <v>170</v>
      </c>
      <c r="B81" s="80" t="str">
        <f t="shared" si="1"/>
        <v>"COWPEA (VEG)"</v>
      </c>
      <c r="E81" t="s">
        <v>434</v>
      </c>
    </row>
    <row r="82" spans="1:5" ht="15.6">
      <c r="A82" s="79" t="s">
        <v>171</v>
      </c>
      <c r="B82" s="80" t="str">
        <f t="shared" si="1"/>
        <v>"CRYSANTHAMUM"</v>
      </c>
      <c r="E82" t="s">
        <v>435</v>
      </c>
    </row>
    <row r="83" spans="1:5" ht="15.6">
      <c r="A83" s="79" t="s">
        <v>172</v>
      </c>
      <c r="B83" s="80" t="str">
        <f t="shared" si="1"/>
        <v>"CUCUMBAR"</v>
      </c>
      <c r="E83" t="s">
        <v>436</v>
      </c>
    </row>
    <row r="84" spans="1:5" ht="15.6">
      <c r="A84" s="79" t="s">
        <v>173</v>
      </c>
      <c r="B84" s="80" t="str">
        <f t="shared" si="1"/>
        <v>"CUMMINSEED"</v>
      </c>
      <c r="E84" t="s">
        <v>437</v>
      </c>
    </row>
    <row r="85" spans="1:5" ht="15.6">
      <c r="A85" s="79" t="s">
        <v>174</v>
      </c>
      <c r="B85" s="80" t="str">
        <f t="shared" si="1"/>
        <v>"DALDA"</v>
      </c>
      <c r="E85" t="s">
        <v>438</v>
      </c>
    </row>
    <row r="86" spans="1:5" ht="15.6">
      <c r="A86" s="79" t="s">
        <v>175</v>
      </c>
      <c r="B86" s="80" t="str">
        <f t="shared" si="1"/>
        <v>"DHAINCHA"</v>
      </c>
      <c r="E86" t="s">
        <v>439</v>
      </c>
    </row>
    <row r="87" spans="1:5" ht="15.6">
      <c r="A87" s="79" t="s">
        <v>176</v>
      </c>
      <c r="B87" s="80" t="str">
        <f t="shared" si="1"/>
        <v>"DRUM STICK"</v>
      </c>
      <c r="E87" t="s">
        <v>440</v>
      </c>
    </row>
    <row r="88" spans="1:5" ht="15.6">
      <c r="A88" s="79" t="s">
        <v>177</v>
      </c>
      <c r="B88" s="80" t="str">
        <f t="shared" si="1"/>
        <v>"DRY CHILLIES"</v>
      </c>
      <c r="E88" t="s">
        <v>441</v>
      </c>
    </row>
    <row r="89" spans="1:5" ht="15.6">
      <c r="A89" s="79" t="s">
        <v>178</v>
      </c>
      <c r="B89" s="80" t="str">
        <f t="shared" si="1"/>
        <v>"DRY GRAPES"</v>
      </c>
      <c r="E89" t="s">
        <v>442</v>
      </c>
    </row>
    <row r="90" spans="1:5" ht="15.6">
      <c r="A90" s="79" t="s">
        <v>179</v>
      </c>
      <c r="B90" s="80" t="str">
        <f t="shared" si="1"/>
        <v>"DUSTER BEANS"</v>
      </c>
      <c r="E90" t="s">
        <v>443</v>
      </c>
    </row>
    <row r="91" spans="1:5" ht="15.6">
      <c r="A91" s="79" t="s">
        <v>180</v>
      </c>
      <c r="B91" s="80" t="str">
        <f t="shared" si="1"/>
        <v>"FIELD PEA"</v>
      </c>
      <c r="E91" t="s">
        <v>444</v>
      </c>
    </row>
    <row r="92" spans="1:5" ht="15.6">
      <c r="A92" s="79" t="s">
        <v>181</v>
      </c>
      <c r="B92" s="80" t="str">
        <f t="shared" si="1"/>
        <v>"FIREWOOD"</v>
      </c>
      <c r="E92" t="s">
        <v>445</v>
      </c>
    </row>
    <row r="93" spans="1:5" ht="15.6">
      <c r="A93" s="79" t="s">
        <v>182</v>
      </c>
      <c r="B93" s="80" t="str">
        <f t="shared" si="1"/>
        <v>"FRIED GRAM"</v>
      </c>
      <c r="E93" t="s">
        <v>446</v>
      </c>
    </row>
    <row r="94" spans="1:5" ht="15.6">
      <c r="A94" s="79" t="s">
        <v>183</v>
      </c>
      <c r="B94" s="80" t="str">
        <f t="shared" si="1"/>
        <v>"GARLIC"</v>
      </c>
      <c r="E94" t="s">
        <v>447</v>
      </c>
    </row>
    <row r="95" spans="1:5" ht="15.6">
      <c r="A95" s="79" t="s">
        <v>184</v>
      </c>
      <c r="B95" s="80" t="str">
        <f t="shared" si="1"/>
        <v>"GHEE"</v>
      </c>
      <c r="E95" t="s">
        <v>448</v>
      </c>
    </row>
    <row r="96" spans="1:5" ht="15.6">
      <c r="A96" s="79" t="s">
        <v>185</v>
      </c>
      <c r="B96" s="80" t="str">
        <f t="shared" si="1"/>
        <v>"GINGELLY"</v>
      </c>
      <c r="E96" t="s">
        <v>449</v>
      </c>
    </row>
    <row r="97" spans="1:5" ht="15.6">
      <c r="A97" s="79" t="s">
        <v>186</v>
      </c>
      <c r="B97" s="80" t="str">
        <f t="shared" si="1"/>
        <v>"GINGELLY OIL"</v>
      </c>
      <c r="E97" t="s">
        <v>450</v>
      </c>
    </row>
    <row r="98" spans="1:5" ht="15.6">
      <c r="A98" s="79" t="s">
        <v>187</v>
      </c>
      <c r="B98" s="80" t="str">
        <f t="shared" si="1"/>
        <v>"GINGER"</v>
      </c>
      <c r="E98" t="s">
        <v>451</v>
      </c>
    </row>
    <row r="99" spans="1:5" ht="15.6">
      <c r="A99" s="79" t="s">
        <v>188</v>
      </c>
      <c r="B99" s="80" t="str">
        <f t="shared" si="1"/>
        <v>"GOAT (FOR EACH)"</v>
      </c>
      <c r="E99" t="s">
        <v>452</v>
      </c>
    </row>
    <row r="100" spans="1:5" ht="15.6">
      <c r="A100" s="79" t="s">
        <v>189</v>
      </c>
      <c r="B100" s="80" t="str">
        <f t="shared" si="1"/>
        <v>"GRAM FLOUR"</v>
      </c>
      <c r="E100" t="s">
        <v>453</v>
      </c>
    </row>
    <row r="101" spans="1:5" ht="15.6">
      <c r="A101" s="79" t="s">
        <v>190</v>
      </c>
      <c r="B101" s="80" t="str">
        <f t="shared" si="1"/>
        <v>"GRAPES"</v>
      </c>
      <c r="E101" t="s">
        <v>454</v>
      </c>
    </row>
    <row r="102" spans="1:5" ht="15.6">
      <c r="A102" s="79" t="s">
        <v>191</v>
      </c>
      <c r="B102" s="80" t="str">
        <f t="shared" si="1"/>
        <v>"GREEN AVARE (W)"</v>
      </c>
      <c r="E102" t="s">
        <v>455</v>
      </c>
    </row>
    <row r="103" spans="1:5" ht="15.6">
      <c r="A103" s="79" t="s">
        <v>192</v>
      </c>
      <c r="B103" s="80" t="str">
        <f t="shared" si="1"/>
        <v>"GREEN CHILLY"</v>
      </c>
      <c r="E103" t="s">
        <v>456</v>
      </c>
    </row>
    <row r="104" spans="1:5" ht="15.6">
      <c r="A104" s="79" t="s">
        <v>193</v>
      </c>
      <c r="B104" s="80" t="str">
        <f t="shared" si="1"/>
        <v>"GREEN GINGER"</v>
      </c>
      <c r="E104" t="s">
        <v>457</v>
      </c>
    </row>
    <row r="105" spans="1:5" ht="15.6">
      <c r="A105" s="79" t="s">
        <v>194</v>
      </c>
      <c r="B105" s="80" t="str">
        <f t="shared" si="1"/>
        <v>"GREEN GRAMDAL"</v>
      </c>
      <c r="E105" t="s">
        <v>458</v>
      </c>
    </row>
    <row r="106" spans="1:5" ht="15.6">
      <c r="A106" s="79" t="s">
        <v>195</v>
      </c>
      <c r="B106" s="80" t="str">
        <f t="shared" si="1"/>
        <v>"GREEN PEAS"</v>
      </c>
      <c r="E106" t="s">
        <v>459</v>
      </c>
    </row>
    <row r="107" spans="1:5" ht="15.6">
      <c r="A107" s="79" t="s">
        <v>196</v>
      </c>
      <c r="B107" s="80" t="str">
        <f t="shared" si="1"/>
        <v>"GREENGRAM"</v>
      </c>
      <c r="E107" t="s">
        <v>460</v>
      </c>
    </row>
    <row r="108" spans="1:5" ht="15.6">
      <c r="A108" s="79" t="s">
        <v>197</v>
      </c>
      <c r="B108" s="80" t="str">
        <f t="shared" si="1"/>
        <v>"GROUNDNUT"</v>
      </c>
      <c r="E108" t="s">
        <v>461</v>
      </c>
    </row>
    <row r="109" spans="1:5" ht="15.6">
      <c r="A109" s="79" t="s">
        <v>198</v>
      </c>
      <c r="B109" s="80" t="str">
        <f t="shared" si="1"/>
        <v>"GROUNDNUT OIL"</v>
      </c>
      <c r="E109" t="s">
        <v>462</v>
      </c>
    </row>
    <row r="110" spans="1:5" ht="15.6">
      <c r="A110" s="79" t="s">
        <v>199</v>
      </c>
      <c r="B110" s="80" t="str">
        <f t="shared" si="1"/>
        <v>"GROUNDNUT SEED"</v>
      </c>
      <c r="E110" t="s">
        <v>463</v>
      </c>
    </row>
    <row r="111" spans="1:5" ht="15.6">
      <c r="A111" s="79" t="s">
        <v>200</v>
      </c>
      <c r="B111" s="80" t="str">
        <f t="shared" si="1"/>
        <v>"GUAVA"</v>
      </c>
      <c r="E111" t="s">
        <v>464</v>
      </c>
    </row>
    <row r="112" spans="1:5" ht="15.6">
      <c r="A112" s="79" t="s">
        <v>201</v>
      </c>
      <c r="B112" s="80" t="str">
        <f t="shared" si="1"/>
        <v>"GUR"</v>
      </c>
      <c r="E112" t="s">
        <v>465</v>
      </c>
    </row>
    <row r="113" spans="1:5" ht="15.6">
      <c r="A113" s="79" t="s">
        <v>202</v>
      </c>
      <c r="B113" s="80" t="str">
        <f t="shared" si="1"/>
        <v>"GURELLU"</v>
      </c>
      <c r="E113" t="s">
        <v>466</v>
      </c>
    </row>
    <row r="114" spans="1:5" ht="15.6">
      <c r="A114" s="79" t="s">
        <v>203</v>
      </c>
      <c r="B114" s="80" t="str">
        <f t="shared" si="1"/>
        <v>"GWAR"</v>
      </c>
      <c r="E114" t="s">
        <v>467</v>
      </c>
    </row>
    <row r="115" spans="1:5" ht="15.6">
      <c r="A115" s="79" t="s">
        <v>204</v>
      </c>
      <c r="B115" s="80" t="str">
        <f t="shared" si="1"/>
        <v>"HARALEKAI"</v>
      </c>
      <c r="E115" t="s">
        <v>468</v>
      </c>
    </row>
    <row r="116" spans="1:5" ht="15.6">
      <c r="A116" s="79" t="s">
        <v>205</v>
      </c>
      <c r="B116" s="80" t="str">
        <f t="shared" si="1"/>
        <v>"HE BAFFALO (FOR EACH)"</v>
      </c>
      <c r="E116" t="s">
        <v>469</v>
      </c>
    </row>
    <row r="117" spans="1:5" ht="15.6">
      <c r="A117" s="79" t="s">
        <v>206</v>
      </c>
      <c r="B117" s="80" t="str">
        <f t="shared" si="1"/>
        <v>"HIPPE SEED"</v>
      </c>
      <c r="E117" t="s">
        <v>470</v>
      </c>
    </row>
    <row r="118" spans="1:5" ht="15.6">
      <c r="A118" s="79" t="s">
        <v>207</v>
      </c>
      <c r="B118" s="80" t="str">
        <f t="shared" si="1"/>
        <v>"HONEY"</v>
      </c>
      <c r="E118" t="s">
        <v>471</v>
      </c>
    </row>
    <row r="119" spans="1:5" ht="15.6">
      <c r="A119" s="79" t="s">
        <v>208</v>
      </c>
      <c r="B119" s="80" t="str">
        <f t="shared" si="1"/>
        <v>"HONGE SEED"</v>
      </c>
      <c r="E119" t="s">
        <v>472</v>
      </c>
    </row>
    <row r="120" spans="1:5" ht="15.6">
      <c r="A120" s="79" t="s">
        <v>209</v>
      </c>
      <c r="B120" s="80" t="str">
        <f t="shared" si="1"/>
        <v>"HORSE GRAM"</v>
      </c>
      <c r="E120" t="s">
        <v>473</v>
      </c>
    </row>
    <row r="121" spans="1:5" ht="15.6">
      <c r="A121" s="79" t="s">
        <v>210</v>
      </c>
      <c r="B121" s="80" t="str">
        <f t="shared" si="1"/>
        <v>"HYBRID CUMBU"</v>
      </c>
      <c r="E121" t="s">
        <v>474</v>
      </c>
    </row>
    <row r="122" spans="1:5" ht="15.6">
      <c r="A122" s="79" t="s">
        <v>211</v>
      </c>
      <c r="B122" s="80" t="str">
        <f t="shared" si="1"/>
        <v>"ISABUL (PSYLLUM)"</v>
      </c>
      <c r="E122" t="s">
        <v>475</v>
      </c>
    </row>
    <row r="123" spans="1:5" ht="15.6">
      <c r="A123" s="79" t="s">
        <v>212</v>
      </c>
      <c r="B123" s="80" t="str">
        <f t="shared" si="1"/>
        <v>"JACK FRUIT"</v>
      </c>
      <c r="E123" t="s">
        <v>476</v>
      </c>
    </row>
    <row r="124" spans="1:5" ht="15.6">
      <c r="A124" s="79" t="s">
        <v>213</v>
      </c>
      <c r="B124" s="80" t="str">
        <f t="shared" si="1"/>
        <v>"JAGGERY"</v>
      </c>
      <c r="E124" t="s">
        <v>477</v>
      </c>
    </row>
    <row r="125" spans="1:5" ht="15.6">
      <c r="A125" s="79" t="s">
        <v>214</v>
      </c>
      <c r="B125" s="80" t="str">
        <f t="shared" si="1"/>
        <v>"JAMAMKHAN"</v>
      </c>
      <c r="E125" t="s">
        <v>478</v>
      </c>
    </row>
    <row r="126" spans="1:5" ht="15.6">
      <c r="A126" s="79" t="s">
        <v>215</v>
      </c>
      <c r="B126" s="80" t="str">
        <f t="shared" si="1"/>
        <v>"JAMUN"</v>
      </c>
      <c r="E126" t="s">
        <v>479</v>
      </c>
    </row>
    <row r="127" spans="1:5" ht="15.6">
      <c r="A127" s="79" t="s">
        <v>216</v>
      </c>
      <c r="B127" s="80" t="str">
        <f t="shared" si="1"/>
        <v>"JASMINE"</v>
      </c>
      <c r="E127" t="s">
        <v>480</v>
      </c>
    </row>
    <row r="128" spans="1:5" ht="15.6">
      <c r="A128" s="79" t="s">
        <v>217</v>
      </c>
      <c r="B128" s="80" t="str">
        <f t="shared" si="1"/>
        <v>"JAU"</v>
      </c>
      <c r="E128" t="s">
        <v>481</v>
      </c>
    </row>
    <row r="129" spans="1:5" ht="15.6">
      <c r="A129" s="79" t="s">
        <v>218</v>
      </c>
      <c r="B129" s="80" t="str">
        <f t="shared" si="1"/>
        <v>"JAVI"</v>
      </c>
      <c r="E129" t="s">
        <v>482</v>
      </c>
    </row>
    <row r="130" spans="1:5" ht="15.6">
      <c r="A130" s="79" t="s">
        <v>219</v>
      </c>
      <c r="B130" s="80" t="str">
        <f t="shared" ref="B130:B193" si="2">CHAR(34)&amp;A130&amp;CHAR(34)</f>
        <v>"JEERA"</v>
      </c>
      <c r="E130" t="s">
        <v>483</v>
      </c>
    </row>
    <row r="131" spans="1:5" ht="15.6">
      <c r="A131" s="79" t="s">
        <v>220</v>
      </c>
      <c r="B131" s="80" t="str">
        <f t="shared" si="2"/>
        <v>"JOWAR"</v>
      </c>
      <c r="E131" t="s">
        <v>484</v>
      </c>
    </row>
    <row r="132" spans="1:5" ht="15.6">
      <c r="A132" s="79" t="s">
        <v>221</v>
      </c>
      <c r="B132" s="80" t="str">
        <f t="shared" si="2"/>
        <v>"JUTE"</v>
      </c>
      <c r="E132" t="s">
        <v>485</v>
      </c>
    </row>
    <row r="133" spans="1:5" ht="15.6">
      <c r="A133" s="79" t="s">
        <v>222</v>
      </c>
      <c r="B133" s="80" t="str">
        <f t="shared" si="2"/>
        <v>"JUTE SEED"</v>
      </c>
      <c r="E133" t="s">
        <v>486</v>
      </c>
    </row>
    <row r="134" spans="1:5" ht="15.6">
      <c r="A134" s="79" t="s">
        <v>223</v>
      </c>
      <c r="B134" s="80" t="str">
        <f t="shared" si="2"/>
        <v>"KAKADA"</v>
      </c>
      <c r="E134" t="s">
        <v>487</v>
      </c>
    </row>
    <row r="135" spans="1:5" ht="15.6">
      <c r="A135" s="79" t="s">
        <v>224</v>
      </c>
      <c r="B135" s="80" t="str">
        <f t="shared" si="2"/>
        <v>"KANAKAMBARA"</v>
      </c>
      <c r="E135" t="s">
        <v>488</v>
      </c>
    </row>
    <row r="136" spans="1:5" ht="15.6">
      <c r="A136" s="79" t="s">
        <v>225</v>
      </c>
      <c r="B136" s="80" t="str">
        <f t="shared" si="2"/>
        <v>"KARAMANI"</v>
      </c>
      <c r="E136" t="s">
        <v>489</v>
      </c>
    </row>
    <row r="137" spans="1:5" ht="15.6">
      <c r="A137" s="79" t="s">
        <v>226</v>
      </c>
      <c r="B137" s="80" t="str">
        <f t="shared" si="2"/>
        <v>"KARBUJA"</v>
      </c>
      <c r="E137" t="s">
        <v>490</v>
      </c>
    </row>
    <row r="138" spans="1:5" ht="15.6">
      <c r="A138" s="79" t="s">
        <v>227</v>
      </c>
      <c r="B138" s="80" t="str">
        <f t="shared" si="2"/>
        <v>"KHARIF MASH"</v>
      </c>
      <c r="E138" t="s">
        <v>491</v>
      </c>
    </row>
    <row r="139" spans="1:5" ht="15.6">
      <c r="A139" s="79" t="s">
        <v>228</v>
      </c>
      <c r="B139" s="80" t="str">
        <f t="shared" si="2"/>
        <v>"KNOOL KHOL"</v>
      </c>
      <c r="E139" t="s">
        <v>492</v>
      </c>
    </row>
    <row r="140" spans="1:5" ht="15.6">
      <c r="A140" s="79" t="s">
        <v>229</v>
      </c>
      <c r="B140" s="80" t="str">
        <f t="shared" si="2"/>
        <v>"KUCHUR"</v>
      </c>
      <c r="E140" t="s">
        <v>493</v>
      </c>
    </row>
    <row r="141" spans="1:5" ht="15.6">
      <c r="A141" s="79" t="s">
        <v>230</v>
      </c>
      <c r="B141" s="80" t="str">
        <f t="shared" si="2"/>
        <v>"LADIES FINGER"</v>
      </c>
      <c r="E141" t="s">
        <v>494</v>
      </c>
    </row>
    <row r="142" spans="1:5" ht="15.6">
      <c r="A142" s="79" t="s">
        <v>231</v>
      </c>
      <c r="B142" s="80" t="str">
        <f t="shared" si="2"/>
        <v>"LAK"</v>
      </c>
      <c r="E142" t="s">
        <v>495</v>
      </c>
    </row>
    <row r="143" spans="1:5" ht="15.6">
      <c r="A143" s="79" t="s">
        <v>232</v>
      </c>
      <c r="B143" s="80" t="str">
        <f t="shared" si="2"/>
        <v>"LEAFY VEGETABLES"</v>
      </c>
      <c r="E143" t="s">
        <v>496</v>
      </c>
    </row>
    <row r="144" spans="1:5" ht="15.6">
      <c r="A144" s="79" t="s">
        <v>233</v>
      </c>
      <c r="B144" s="80" t="str">
        <f t="shared" si="2"/>
        <v>"LENTIL"</v>
      </c>
      <c r="E144" t="s">
        <v>497</v>
      </c>
    </row>
    <row r="145" spans="1:5" ht="15.6">
      <c r="A145" s="79" t="s">
        <v>234</v>
      </c>
      <c r="B145" s="80" t="str">
        <f t="shared" si="2"/>
        <v>"LIME (LEMON)"</v>
      </c>
      <c r="E145" t="s">
        <v>498</v>
      </c>
    </row>
    <row r="146" spans="1:5" ht="15.6">
      <c r="A146" s="79" t="s">
        <v>235</v>
      </c>
      <c r="B146" s="80" t="str">
        <f t="shared" si="2"/>
        <v>"LINSEED"</v>
      </c>
      <c r="E146" t="s">
        <v>499</v>
      </c>
    </row>
    <row r="147" spans="1:5" ht="15.6">
      <c r="A147" s="79" t="s">
        <v>236</v>
      </c>
      <c r="B147" s="80" t="str">
        <f t="shared" si="2"/>
        <v>"LINT "</v>
      </c>
      <c r="E147" t="s">
        <v>500</v>
      </c>
    </row>
    <row r="148" spans="1:5" ht="15.6">
      <c r="A148" s="79" t="s">
        <v>237</v>
      </c>
      <c r="B148" s="80" t="str">
        <f t="shared" si="2"/>
        <v>"MACE"</v>
      </c>
      <c r="E148" t="s">
        <v>501</v>
      </c>
    </row>
    <row r="149" spans="1:5" ht="15.6">
      <c r="A149" s="79" t="s">
        <v>238</v>
      </c>
      <c r="B149" s="80" t="str">
        <f t="shared" si="2"/>
        <v>"MAIDA ATTA"</v>
      </c>
      <c r="E149" t="s">
        <v>502</v>
      </c>
    </row>
    <row r="150" spans="1:5" ht="15.6">
      <c r="A150" s="79" t="s">
        <v>239</v>
      </c>
      <c r="B150" s="80" t="str">
        <f t="shared" si="2"/>
        <v>"MAIZE"</v>
      </c>
      <c r="E150" t="s">
        <v>503</v>
      </c>
    </row>
    <row r="151" spans="1:5" ht="15.6">
      <c r="A151" s="79" t="s">
        <v>240</v>
      </c>
      <c r="B151" s="80" t="str">
        <f t="shared" si="2"/>
        <v>"MANGO"</v>
      </c>
      <c r="E151" t="s">
        <v>504</v>
      </c>
    </row>
    <row r="152" spans="1:5" ht="15.6">
      <c r="A152" s="79" t="s">
        <v>241</v>
      </c>
      <c r="B152" s="80" t="str">
        <f t="shared" si="2"/>
        <v>"MANGO (RAW-RIPE)"</v>
      </c>
      <c r="E152" t="s">
        <v>505</v>
      </c>
    </row>
    <row r="153" spans="1:5" ht="15.6">
      <c r="A153" s="79" t="s">
        <v>242</v>
      </c>
      <c r="B153" s="80" t="str">
        <f t="shared" si="2"/>
        <v>"MARAGENASU"</v>
      </c>
      <c r="E153" t="s">
        <v>506</v>
      </c>
    </row>
    <row r="154" spans="1:5" ht="15.6">
      <c r="A154" s="79" t="s">
        <v>243</v>
      </c>
      <c r="B154" s="80" t="str">
        <f t="shared" si="2"/>
        <v>"MARASEBU"</v>
      </c>
      <c r="E154" t="s">
        <v>507</v>
      </c>
    </row>
    <row r="155" spans="1:5" ht="15.6">
      <c r="A155" s="79" t="s">
        <v>244</v>
      </c>
      <c r="B155" s="80" t="str">
        <f t="shared" si="2"/>
        <v>"MARYGOLD"</v>
      </c>
      <c r="E155" t="s">
        <v>508</v>
      </c>
    </row>
    <row r="156" spans="1:5" ht="15.6">
      <c r="A156" s="79" t="s">
        <v>245</v>
      </c>
      <c r="B156" s="80" t="str">
        <f t="shared" si="2"/>
        <v>"MASH"</v>
      </c>
      <c r="E156" t="s">
        <v>509</v>
      </c>
    </row>
    <row r="157" spans="1:5" ht="15.6">
      <c r="A157" s="79" t="s">
        <v>246</v>
      </c>
      <c r="B157" s="80" t="str">
        <f t="shared" si="2"/>
        <v>"MASURI DAL"</v>
      </c>
      <c r="E157" t="s">
        <v>510</v>
      </c>
    </row>
    <row r="158" spans="1:5" ht="15.6">
      <c r="A158" s="79" t="s">
        <v>247</v>
      </c>
      <c r="B158" s="80" t="str">
        <f t="shared" si="2"/>
        <v>"MATAKI"</v>
      </c>
      <c r="E158" t="s">
        <v>511</v>
      </c>
    </row>
    <row r="159" spans="1:5" ht="15.6">
      <c r="A159" s="79" t="s">
        <v>248</v>
      </c>
      <c r="B159" s="80" t="str">
        <f t="shared" si="2"/>
        <v>"METHI"</v>
      </c>
      <c r="E159" t="s">
        <v>512</v>
      </c>
    </row>
    <row r="160" spans="1:5" ht="15.6">
      <c r="A160" s="79" t="s">
        <v>249</v>
      </c>
      <c r="B160" s="80" t="str">
        <f t="shared" si="2"/>
        <v>"METHI SEEDS"</v>
      </c>
      <c r="E160" t="s">
        <v>513</v>
      </c>
    </row>
    <row r="161" spans="1:5" ht="15.6">
      <c r="A161" s="79" t="s">
        <v>250</v>
      </c>
      <c r="B161" s="80" t="str">
        <f t="shared" si="2"/>
        <v>"MILLETS"</v>
      </c>
      <c r="E161" t="s">
        <v>514</v>
      </c>
    </row>
    <row r="162" spans="1:5" ht="15.6">
      <c r="A162" s="79" t="s">
        <v>251</v>
      </c>
      <c r="B162" s="80" t="str">
        <f t="shared" si="2"/>
        <v>"MOATH"</v>
      </c>
      <c r="E162" t="s">
        <v>515</v>
      </c>
    </row>
    <row r="163" spans="1:5" ht="15.6">
      <c r="A163" s="79" t="s">
        <v>252</v>
      </c>
      <c r="B163" s="80" t="str">
        <f t="shared" si="2"/>
        <v>"MOATH DAL"</v>
      </c>
      <c r="E163" t="s">
        <v>516</v>
      </c>
    </row>
    <row r="164" spans="1:5" ht="15.6">
      <c r="A164" s="79" t="s">
        <v>253</v>
      </c>
      <c r="B164" s="80" t="str">
        <f t="shared" si="2"/>
        <v>"MOUSAMBI"</v>
      </c>
      <c r="E164" t="s">
        <v>517</v>
      </c>
    </row>
    <row r="165" spans="1:5" ht="15.6">
      <c r="A165" s="79" t="s">
        <v>254</v>
      </c>
      <c r="B165" s="80" t="str">
        <f t="shared" si="2"/>
        <v>"MUSTARD"</v>
      </c>
      <c r="E165" t="s">
        <v>518</v>
      </c>
    </row>
    <row r="166" spans="1:5" ht="15.6">
      <c r="A166" s="79" t="s">
        <v>255</v>
      </c>
      <c r="B166" s="80" t="str">
        <f t="shared" si="2"/>
        <v>"MYROBOLAN"</v>
      </c>
      <c r="E166" t="s">
        <v>519</v>
      </c>
    </row>
    <row r="167" spans="1:5" ht="15.6">
      <c r="A167" s="79" t="s">
        <v>256</v>
      </c>
      <c r="B167" s="80" t="str">
        <f t="shared" si="2"/>
        <v>"NARGASI"</v>
      </c>
      <c r="E167" t="s">
        <v>520</v>
      </c>
    </row>
    <row r="168" spans="1:5" ht="15.6">
      <c r="A168" s="79" t="s">
        <v>257</v>
      </c>
      <c r="B168" s="80" t="str">
        <f t="shared" si="2"/>
        <v>"NAVANE"</v>
      </c>
      <c r="E168" t="s">
        <v>521</v>
      </c>
    </row>
    <row r="169" spans="1:5" ht="15.6">
      <c r="A169" s="79" t="s">
        <v>258</v>
      </c>
      <c r="B169" s="80" t="str">
        <f t="shared" si="2"/>
        <v>"NEEM SEED"</v>
      </c>
      <c r="E169" t="s">
        <v>522</v>
      </c>
    </row>
    <row r="170" spans="1:5" ht="15.6">
      <c r="A170" s="79" t="s">
        <v>259</v>
      </c>
      <c r="B170" s="80" t="str">
        <f t="shared" si="2"/>
        <v>"NELLIKAI"</v>
      </c>
      <c r="E170" t="s">
        <v>523</v>
      </c>
    </row>
    <row r="171" spans="1:5" ht="15.6">
      <c r="A171" s="79" t="s">
        <v>260</v>
      </c>
      <c r="B171" s="80" t="str">
        <f t="shared" si="2"/>
        <v>"NERALE HANNU"</v>
      </c>
      <c r="E171" t="s">
        <v>524</v>
      </c>
    </row>
    <row r="172" spans="1:5" ht="15.6">
      <c r="A172" s="79" t="s">
        <v>261</v>
      </c>
      <c r="B172" s="80" t="str">
        <f t="shared" si="2"/>
        <v>"NIGER SEED"</v>
      </c>
      <c r="E172" t="s">
        <v>525</v>
      </c>
    </row>
    <row r="173" spans="1:5" ht="15.6">
      <c r="A173" s="79" t="s">
        <v>262</v>
      </c>
      <c r="B173" s="80" t="str">
        <f t="shared" si="2"/>
        <v>"NUTMEG"</v>
      </c>
      <c r="E173" t="s">
        <v>526</v>
      </c>
    </row>
    <row r="174" spans="1:5" ht="15.6">
      <c r="A174" s="79" t="s">
        <v>263</v>
      </c>
      <c r="B174" s="80" t="str">
        <f t="shared" si="2"/>
        <v>"ONION"</v>
      </c>
      <c r="E174" t="s">
        <v>527</v>
      </c>
    </row>
    <row r="175" spans="1:5" ht="15.6">
      <c r="A175" s="79" t="s">
        <v>264</v>
      </c>
      <c r="B175" s="80" t="str">
        <f t="shared" si="2"/>
        <v>"ORANGE"</v>
      </c>
      <c r="E175" t="s">
        <v>528</v>
      </c>
    </row>
    <row r="176" spans="1:5" ht="15.6">
      <c r="A176" s="79" t="s">
        <v>353</v>
      </c>
      <c r="B176" s="80" t="str">
        <f t="shared" si="2"/>
        <v>"OTHER DRUGS &amp; NARCOTICS"</v>
      </c>
      <c r="E176" t="s">
        <v>529</v>
      </c>
    </row>
    <row r="177" spans="1:5" ht="15.6">
      <c r="A177" s="79" t="s">
        <v>265</v>
      </c>
      <c r="B177" s="80" t="str">
        <f t="shared" si="2"/>
        <v>"OTHER FOREST PRODUCTS"</v>
      </c>
      <c r="E177" t="s">
        <v>530</v>
      </c>
    </row>
    <row r="178" spans="1:5" ht="15.6">
      <c r="A178" s="79" t="s">
        <v>266</v>
      </c>
      <c r="B178" s="80" t="str">
        <f t="shared" si="2"/>
        <v>"OTHER FRUITS"</v>
      </c>
      <c r="E178" t="s">
        <v>531</v>
      </c>
    </row>
    <row r="179" spans="1:5" ht="15.6">
      <c r="A179" s="79" t="s">
        <v>267</v>
      </c>
      <c r="B179" s="80" t="str">
        <f t="shared" si="2"/>
        <v>"OTHER OIL SEED"</v>
      </c>
      <c r="E179" t="s">
        <v>532</v>
      </c>
    </row>
    <row r="180" spans="1:5" ht="15.6">
      <c r="A180" s="79" t="s">
        <v>268</v>
      </c>
      <c r="B180" s="80" t="str">
        <f t="shared" si="2"/>
        <v>"OTHER PULSES"</v>
      </c>
      <c r="E180" t="s">
        <v>533</v>
      </c>
    </row>
    <row r="181" spans="1:5" ht="15.6">
      <c r="A181" s="79" t="s">
        <v>269</v>
      </c>
      <c r="B181" s="80" t="str">
        <f t="shared" si="2"/>
        <v>"OTHER SPICES"</v>
      </c>
      <c r="E181" t="s">
        <v>534</v>
      </c>
    </row>
    <row r="182" spans="1:5" ht="15.6">
      <c r="A182" s="79" t="s">
        <v>270</v>
      </c>
      <c r="B182" s="80" t="str">
        <f t="shared" si="2"/>
        <v>"OTHER VEGETABLE"</v>
      </c>
      <c r="E182" t="s">
        <v>535</v>
      </c>
    </row>
    <row r="183" spans="1:5" ht="15.6">
      <c r="A183" s="79" t="s">
        <v>271</v>
      </c>
      <c r="B183" s="80" t="str">
        <f t="shared" si="2"/>
        <v>"OX (FOR EACH)"</v>
      </c>
      <c r="E183" t="s">
        <v>536</v>
      </c>
    </row>
    <row r="184" spans="1:5" ht="15.6">
      <c r="A184" s="79" t="s">
        <v>272</v>
      </c>
      <c r="B184" s="80" t="str">
        <f t="shared" si="2"/>
        <v>"PADDY"</v>
      </c>
      <c r="E184" t="s">
        <v>537</v>
      </c>
    </row>
    <row r="185" spans="1:5" ht="15.6">
      <c r="A185" s="79" t="s">
        <v>273</v>
      </c>
      <c r="B185" s="80" t="str">
        <f t="shared" si="2"/>
        <v>"PAPAYA"</v>
      </c>
      <c r="E185" t="s">
        <v>538</v>
      </c>
    </row>
    <row r="186" spans="1:5" ht="15.6">
      <c r="A186" s="79" t="s">
        <v>274</v>
      </c>
      <c r="B186" s="80" t="str">
        <f t="shared" si="2"/>
        <v>"PEAS WET"</v>
      </c>
      <c r="E186" t="s">
        <v>539</v>
      </c>
    </row>
    <row r="187" spans="1:5" ht="15.6">
      <c r="A187" s="79" t="s">
        <v>275</v>
      </c>
      <c r="B187" s="80" t="str">
        <f t="shared" si="2"/>
        <v>"PEPPER"</v>
      </c>
      <c r="E187" t="s">
        <v>540</v>
      </c>
    </row>
    <row r="188" spans="1:5" ht="15.6">
      <c r="A188" s="79" t="s">
        <v>276</v>
      </c>
      <c r="B188" s="80" t="str">
        <f t="shared" si="2"/>
        <v>"PEPPER GARBLED"</v>
      </c>
      <c r="E188" t="s">
        <v>541</v>
      </c>
    </row>
    <row r="189" spans="1:5" ht="15.6">
      <c r="A189" s="79" t="s">
        <v>277</v>
      </c>
      <c r="B189" s="80" t="str">
        <f t="shared" si="2"/>
        <v>"PEPPER UN-GARBLED"</v>
      </c>
      <c r="E189" t="s">
        <v>542</v>
      </c>
    </row>
    <row r="190" spans="1:5" ht="15.6">
      <c r="A190" s="79" t="s">
        <v>278</v>
      </c>
      <c r="B190" s="80" t="str">
        <f t="shared" si="2"/>
        <v>"PIGS (FOR EACH)"</v>
      </c>
      <c r="E190" t="s">
        <v>543</v>
      </c>
    </row>
    <row r="191" spans="1:5" ht="15.6">
      <c r="A191" s="79" t="s">
        <v>279</v>
      </c>
      <c r="B191" s="80" t="str">
        <f t="shared" si="2"/>
        <v>"PINE APPLE"</v>
      </c>
      <c r="E191" t="s">
        <v>544</v>
      </c>
    </row>
    <row r="192" spans="1:5" ht="15.6">
      <c r="A192" s="79" t="s">
        <v>280</v>
      </c>
      <c r="B192" s="80" t="str">
        <f t="shared" si="2"/>
        <v>"POLHERB"</v>
      </c>
      <c r="E192" t="s">
        <v>545</v>
      </c>
    </row>
    <row r="193" spans="1:5" ht="15.6">
      <c r="A193" s="79" t="s">
        <v>281</v>
      </c>
      <c r="B193" s="80" t="str">
        <f t="shared" si="2"/>
        <v>"POMAGRANATE"</v>
      </c>
      <c r="E193" t="s">
        <v>546</v>
      </c>
    </row>
    <row r="194" spans="1:5" ht="15.6">
      <c r="A194" s="79" t="s">
        <v>282</v>
      </c>
      <c r="B194" s="80" t="str">
        <f t="shared" ref="B194:B257" si="3">CHAR(34)&amp;A194&amp;CHAR(34)</f>
        <v>"POTATO"</v>
      </c>
      <c r="E194" t="s">
        <v>547</v>
      </c>
    </row>
    <row r="195" spans="1:5" ht="15.6">
      <c r="A195" s="79" t="s">
        <v>283</v>
      </c>
      <c r="B195" s="80" t="str">
        <f t="shared" si="3"/>
        <v>"PUMPKIN"</v>
      </c>
      <c r="E195" t="s">
        <v>548</v>
      </c>
    </row>
    <row r="196" spans="1:5" ht="15.6">
      <c r="A196" s="79" t="s">
        <v>284</v>
      </c>
      <c r="B196" s="80" t="str">
        <f t="shared" si="3"/>
        <v>"PUNDI"</v>
      </c>
      <c r="E196" t="s">
        <v>549</v>
      </c>
    </row>
    <row r="197" spans="1:5" ht="15.6">
      <c r="A197" s="79" t="s">
        <v>285</v>
      </c>
      <c r="B197" s="80" t="str">
        <f t="shared" si="3"/>
        <v>"PUNDI SEED"</v>
      </c>
      <c r="E197" t="s">
        <v>550</v>
      </c>
    </row>
    <row r="198" spans="1:5" ht="15.6">
      <c r="A198" s="79" t="s">
        <v>286</v>
      </c>
      <c r="B198" s="80" t="str">
        <f t="shared" si="3"/>
        <v>"RADDISH"</v>
      </c>
      <c r="E198" t="s">
        <v>551</v>
      </c>
    </row>
    <row r="199" spans="1:5" ht="15.6">
      <c r="A199" s="79" t="s">
        <v>287</v>
      </c>
      <c r="B199" s="80" t="str">
        <f t="shared" si="3"/>
        <v>"RAGI"</v>
      </c>
      <c r="E199" t="s">
        <v>552</v>
      </c>
    </row>
    <row r="200" spans="1:5" ht="15.6">
      <c r="A200" s="79" t="s">
        <v>288</v>
      </c>
      <c r="B200" s="80" t="str">
        <f t="shared" si="3"/>
        <v>"RAJGIR"</v>
      </c>
      <c r="E200" t="s">
        <v>553</v>
      </c>
    </row>
    <row r="201" spans="1:5" ht="15.6">
      <c r="A201" s="79" t="s">
        <v>289</v>
      </c>
      <c r="B201" s="80" t="str">
        <f t="shared" si="3"/>
        <v>"RAM (FOR EACH)"</v>
      </c>
      <c r="E201" t="s">
        <v>554</v>
      </c>
    </row>
    <row r="202" spans="1:5" ht="15.6">
      <c r="A202" s="79" t="s">
        <v>290</v>
      </c>
      <c r="B202" s="80" t="str">
        <f t="shared" si="3"/>
        <v>"RAYA"</v>
      </c>
      <c r="E202" t="s">
        <v>555</v>
      </c>
    </row>
    <row r="203" spans="1:5" ht="15.6">
      <c r="A203" s="79" t="s">
        <v>291</v>
      </c>
      <c r="B203" s="80" t="str">
        <f t="shared" si="3"/>
        <v>"REDGRAM"</v>
      </c>
      <c r="E203" t="s">
        <v>556</v>
      </c>
    </row>
    <row r="204" spans="1:5" ht="15.6">
      <c r="A204" s="79" t="s">
        <v>292</v>
      </c>
      <c r="B204" s="80" t="str">
        <f t="shared" si="3"/>
        <v>"RICCBCAN"</v>
      </c>
      <c r="E204" t="s">
        <v>557</v>
      </c>
    </row>
    <row r="205" spans="1:5" ht="15.6">
      <c r="A205" s="79" t="s">
        <v>293</v>
      </c>
      <c r="B205" s="80" t="str">
        <f t="shared" si="3"/>
        <v>"RICE"</v>
      </c>
      <c r="E205" t="s">
        <v>558</v>
      </c>
    </row>
    <row r="206" spans="1:5" ht="15.6">
      <c r="A206" s="79" t="s">
        <v>294</v>
      </c>
      <c r="B206" s="80" t="str">
        <f t="shared" si="3"/>
        <v>"RIDGEGUARD"</v>
      </c>
      <c r="E206" t="s">
        <v>559</v>
      </c>
    </row>
    <row r="207" spans="1:5" ht="15.6">
      <c r="A207" s="79" t="s">
        <v>295</v>
      </c>
      <c r="B207" s="80" t="str">
        <f t="shared" si="3"/>
        <v>"ROSE"</v>
      </c>
      <c r="E207" t="s">
        <v>560</v>
      </c>
    </row>
    <row r="208" spans="1:5" ht="15.6">
      <c r="A208" s="79" t="s">
        <v>296</v>
      </c>
      <c r="B208" s="80" t="str">
        <f t="shared" si="3"/>
        <v>"RUBBER"</v>
      </c>
      <c r="E208" t="s">
        <v>561</v>
      </c>
    </row>
    <row r="209" spans="1:5" ht="15.6">
      <c r="A209" s="79" t="s">
        <v>297</v>
      </c>
      <c r="B209" s="80" t="str">
        <f t="shared" si="3"/>
        <v>"SABUDAN"</v>
      </c>
      <c r="E209" t="s">
        <v>562</v>
      </c>
    </row>
    <row r="210" spans="1:5" ht="15.6">
      <c r="A210" s="79" t="s">
        <v>298</v>
      </c>
      <c r="B210" s="80" t="str">
        <f t="shared" si="3"/>
        <v>"SAFFLOWER"</v>
      </c>
      <c r="E210" t="s">
        <v>563</v>
      </c>
    </row>
    <row r="211" spans="1:5" ht="15.6">
      <c r="A211" s="79" t="s">
        <v>299</v>
      </c>
      <c r="B211" s="80" t="str">
        <f t="shared" si="3"/>
        <v>"SAJJE"</v>
      </c>
      <c r="E211" t="s">
        <v>564</v>
      </c>
    </row>
    <row r="212" spans="1:5" ht="15.6">
      <c r="A212" s="79" t="s">
        <v>300</v>
      </c>
      <c r="B212" s="80" t="str">
        <f t="shared" si="3"/>
        <v>"SAME/SAVI"</v>
      </c>
      <c r="E212" t="s">
        <v>565</v>
      </c>
    </row>
    <row r="213" spans="1:5" ht="15.6">
      <c r="A213" s="79" t="s">
        <v>301</v>
      </c>
      <c r="B213" s="80" t="str">
        <f t="shared" si="3"/>
        <v>"SARASUM"</v>
      </c>
      <c r="E213" t="s">
        <v>566</v>
      </c>
    </row>
    <row r="214" spans="1:5" ht="15.6">
      <c r="A214" s="79" t="s">
        <v>302</v>
      </c>
      <c r="B214" s="80" t="str">
        <f t="shared" si="3"/>
        <v>"SEASON LEAVES"</v>
      </c>
      <c r="E214" t="s">
        <v>567</v>
      </c>
    </row>
    <row r="215" spans="1:5" ht="15.6">
      <c r="A215" s="79" t="s">
        <v>303</v>
      </c>
      <c r="B215" s="80" t="str">
        <f t="shared" si="3"/>
        <v>"SEEGU"</v>
      </c>
      <c r="E215" t="s">
        <v>568</v>
      </c>
    </row>
    <row r="216" spans="1:5" ht="15.6">
      <c r="A216" s="79" t="s">
        <v>304</v>
      </c>
      <c r="B216" s="80" t="str">
        <f t="shared" si="3"/>
        <v>"SEEMEBADANEKAI"</v>
      </c>
      <c r="E216" t="s">
        <v>569</v>
      </c>
    </row>
    <row r="217" spans="1:5" ht="15.6">
      <c r="A217" s="79" t="s">
        <v>305</v>
      </c>
      <c r="B217" s="80" t="str">
        <f t="shared" si="3"/>
        <v>"SEETHAPHAL"</v>
      </c>
      <c r="E217" t="s">
        <v>570</v>
      </c>
    </row>
    <row r="218" spans="1:5" ht="15.6">
      <c r="A218" s="79" t="s">
        <v>306</v>
      </c>
      <c r="B218" s="80" t="str">
        <f t="shared" si="3"/>
        <v>"SESAMUM"</v>
      </c>
      <c r="E218" t="s">
        <v>571</v>
      </c>
    </row>
    <row r="219" spans="1:5" ht="15.6">
      <c r="A219" s="79" t="s">
        <v>307</v>
      </c>
      <c r="B219" s="80" t="str">
        <f t="shared" si="3"/>
        <v>"SHE BAFFALO (FOR EACH)"</v>
      </c>
      <c r="E219" t="s">
        <v>572</v>
      </c>
    </row>
    <row r="220" spans="1:5" ht="15.6">
      <c r="A220" s="79" t="s">
        <v>308</v>
      </c>
      <c r="B220" s="80" t="str">
        <f t="shared" si="3"/>
        <v>"SHE GOAT (FOR EACH)"</v>
      </c>
      <c r="E220" t="s">
        <v>573</v>
      </c>
    </row>
    <row r="221" spans="1:5" ht="15.6">
      <c r="A221" s="79" t="s">
        <v>309</v>
      </c>
      <c r="B221" s="80" t="str">
        <f t="shared" si="3"/>
        <v>"SHEEP (FOR EACH)"</v>
      </c>
      <c r="E221" t="s">
        <v>574</v>
      </c>
    </row>
    <row r="222" spans="1:5" ht="15.6">
      <c r="A222" s="79" t="s">
        <v>310</v>
      </c>
      <c r="B222" s="80" t="str">
        <f t="shared" si="3"/>
        <v>"SIDDOTA"</v>
      </c>
      <c r="E222" t="s">
        <v>575</v>
      </c>
    </row>
    <row r="223" spans="1:5" ht="15.6">
      <c r="A223" s="79" t="s">
        <v>311</v>
      </c>
      <c r="B223" s="80" t="str">
        <f t="shared" si="3"/>
        <v>"SKIN AND HIDE"</v>
      </c>
      <c r="E223" t="s">
        <v>576</v>
      </c>
    </row>
    <row r="224" spans="1:5" ht="15.6">
      <c r="A224" s="79" t="s">
        <v>312</v>
      </c>
      <c r="B224" s="80" t="str">
        <f t="shared" si="3"/>
        <v>"SNAKEGUARD"</v>
      </c>
      <c r="E224" t="s">
        <v>577</v>
      </c>
    </row>
    <row r="225" spans="1:5" ht="15.6">
      <c r="A225" s="79" t="s">
        <v>313</v>
      </c>
      <c r="B225" s="80" t="str">
        <f t="shared" si="3"/>
        <v>"SOANF"</v>
      </c>
      <c r="E225" t="s">
        <v>578</v>
      </c>
    </row>
    <row r="226" spans="1:5" ht="15.6">
      <c r="A226" s="79" t="s">
        <v>314</v>
      </c>
      <c r="B226" s="80" t="str">
        <f t="shared" si="3"/>
        <v>"SOAPNUT"</v>
      </c>
      <c r="E226" t="s">
        <v>579</v>
      </c>
    </row>
    <row r="227" spans="1:5" ht="15.6">
      <c r="A227" s="79" t="s">
        <v>315</v>
      </c>
      <c r="B227" s="80" t="str">
        <f t="shared" si="3"/>
        <v>"SOJI"</v>
      </c>
      <c r="E227" t="s">
        <v>580</v>
      </c>
    </row>
    <row r="228" spans="1:5" ht="15.6">
      <c r="A228" s="79" t="s">
        <v>316</v>
      </c>
      <c r="B228" s="80" t="str">
        <f t="shared" si="3"/>
        <v>"SOMPU"</v>
      </c>
      <c r="E228" t="s">
        <v>581</v>
      </c>
    </row>
    <row r="229" spans="1:5" ht="15.6">
      <c r="A229" s="79" t="s">
        <v>317</v>
      </c>
      <c r="B229" s="80" t="str">
        <f t="shared" si="3"/>
        <v>"SOYABEEN"</v>
      </c>
      <c r="E229" t="s">
        <v>582</v>
      </c>
    </row>
    <row r="230" spans="1:5" ht="15.6">
      <c r="A230" s="79" t="s">
        <v>318</v>
      </c>
      <c r="B230" s="80" t="str">
        <f t="shared" si="3"/>
        <v>"SUGAR"</v>
      </c>
      <c r="E230" t="s">
        <v>583</v>
      </c>
    </row>
    <row r="231" spans="1:5" ht="15.6">
      <c r="A231" s="79" t="s">
        <v>319</v>
      </c>
      <c r="B231" s="80" t="str">
        <f t="shared" si="3"/>
        <v>"SUGARCANE"</v>
      </c>
      <c r="E231" t="s">
        <v>584</v>
      </c>
    </row>
    <row r="232" spans="1:5" ht="15.6">
      <c r="A232" s="79" t="s">
        <v>320</v>
      </c>
      <c r="B232" s="80" t="str">
        <f t="shared" si="3"/>
        <v>"SUNFLOWER"</v>
      </c>
      <c r="E232" t="s">
        <v>585</v>
      </c>
    </row>
    <row r="233" spans="1:5" ht="15.6">
      <c r="A233" s="79" t="s">
        <v>321</v>
      </c>
      <c r="B233" s="80" t="str">
        <f t="shared" si="3"/>
        <v>"SUNFLOWER SEED"</v>
      </c>
      <c r="E233" t="s">
        <v>586</v>
      </c>
    </row>
    <row r="234" spans="1:5" ht="15.6">
      <c r="A234" s="79" t="s">
        <v>322</v>
      </c>
      <c r="B234" s="80" t="str">
        <f t="shared" si="3"/>
        <v>"SUNHEMP"</v>
      </c>
      <c r="E234" t="s">
        <v>587</v>
      </c>
    </row>
    <row r="235" spans="1:5" ht="15.6">
      <c r="A235" s="79" t="s">
        <v>323</v>
      </c>
      <c r="B235" s="80" t="str">
        <f t="shared" si="3"/>
        <v>"SURAM"</v>
      </c>
      <c r="E235" t="s">
        <v>588</v>
      </c>
    </row>
    <row r="236" spans="1:5" ht="15.6">
      <c r="A236" s="79" t="s">
        <v>324</v>
      </c>
      <c r="B236" s="80" t="str">
        <f t="shared" si="3"/>
        <v>"SUVA (DILL SEED)"</v>
      </c>
      <c r="E236" t="s">
        <v>589</v>
      </c>
    </row>
    <row r="237" spans="1:5" ht="15.6">
      <c r="A237" s="79" t="s">
        <v>325</v>
      </c>
      <c r="B237" s="80" t="str">
        <f t="shared" si="3"/>
        <v>"SUVARNAGADDE"</v>
      </c>
      <c r="E237" t="s">
        <v>590</v>
      </c>
    </row>
    <row r="238" spans="1:5" ht="15.6">
      <c r="A238" s="79" t="s">
        <v>326</v>
      </c>
      <c r="B238" s="80" t="str">
        <f t="shared" si="3"/>
        <v>"SWEET LIME"</v>
      </c>
      <c r="E238" t="s">
        <v>591</v>
      </c>
    </row>
    <row r="239" spans="1:5" ht="15.6">
      <c r="A239" s="79" t="s">
        <v>327</v>
      </c>
      <c r="B239" s="80" t="str">
        <f t="shared" si="3"/>
        <v>"SWEET POTATO"</v>
      </c>
      <c r="E239" t="s">
        <v>592</v>
      </c>
    </row>
    <row r="240" spans="1:5" ht="15.6">
      <c r="A240" s="79" t="s">
        <v>328</v>
      </c>
      <c r="B240" s="80" t="str">
        <f t="shared" si="3"/>
        <v>"SWEET PUMPKIN"</v>
      </c>
      <c r="E240" t="s">
        <v>593</v>
      </c>
    </row>
    <row r="241" spans="1:5" ht="15.6">
      <c r="A241" s="79" t="s">
        <v>329</v>
      </c>
      <c r="B241" s="80" t="str">
        <f t="shared" si="3"/>
        <v>"T. V. CUMBU"</v>
      </c>
      <c r="E241" t="s">
        <v>594</v>
      </c>
    </row>
    <row r="242" spans="1:5" ht="15.6">
      <c r="A242" s="79" t="s">
        <v>330</v>
      </c>
      <c r="B242" s="80" t="str">
        <f t="shared" si="3"/>
        <v>"TAMARIND FRUIT"</v>
      </c>
      <c r="E242" t="s">
        <v>595</v>
      </c>
    </row>
    <row r="243" spans="1:5" ht="15.6">
      <c r="A243" s="79" t="s">
        <v>331</v>
      </c>
      <c r="B243" s="80" t="str">
        <f t="shared" si="3"/>
        <v>"TAMARIND SEED"</v>
      </c>
      <c r="E243" t="s">
        <v>596</v>
      </c>
    </row>
    <row r="244" spans="1:5" ht="15.6">
      <c r="A244" s="79" t="s">
        <v>332</v>
      </c>
      <c r="B244" s="80" t="str">
        <f t="shared" si="3"/>
        <v>"TAPIOCA"</v>
      </c>
      <c r="E244" t="s">
        <v>597</v>
      </c>
    </row>
    <row r="245" spans="1:5" ht="15.6">
      <c r="A245" s="79" t="s">
        <v>333</v>
      </c>
      <c r="B245" s="80" t="str">
        <f t="shared" si="3"/>
        <v>"TARAMIRA"</v>
      </c>
      <c r="E245" t="s">
        <v>598</v>
      </c>
    </row>
    <row r="246" spans="1:5" ht="15.6">
      <c r="A246" s="79" t="s">
        <v>334</v>
      </c>
      <c r="B246" s="80" t="str">
        <f t="shared" si="3"/>
        <v>"TEA"</v>
      </c>
      <c r="E246" t="s">
        <v>599</v>
      </c>
    </row>
    <row r="247" spans="1:5" ht="15.6">
      <c r="A247" s="79" t="s">
        <v>335</v>
      </c>
      <c r="B247" s="80" t="str">
        <f t="shared" si="3"/>
        <v>"TENDER COCONUT"</v>
      </c>
      <c r="E247" t="s">
        <v>600</v>
      </c>
    </row>
    <row r="248" spans="1:5" ht="15.6">
      <c r="A248" s="79" t="s">
        <v>336</v>
      </c>
      <c r="B248" s="80" t="str">
        <f t="shared" si="3"/>
        <v>"THINAI"</v>
      </c>
      <c r="E248" t="s">
        <v>601</v>
      </c>
    </row>
    <row r="249" spans="1:5" ht="15.6">
      <c r="A249" s="79" t="s">
        <v>337</v>
      </c>
      <c r="B249" s="80" t="str">
        <f t="shared" si="3"/>
        <v>"THOGARIKAI"</v>
      </c>
      <c r="E249" t="s">
        <v>602</v>
      </c>
    </row>
    <row r="250" spans="1:5" ht="15.6">
      <c r="A250" s="79" t="s">
        <v>338</v>
      </c>
      <c r="B250" s="80" t="str">
        <f t="shared" si="3"/>
        <v>"THONDEKAI"</v>
      </c>
      <c r="E250" t="s">
        <v>603</v>
      </c>
    </row>
    <row r="251" spans="1:5" ht="15.6">
      <c r="A251" s="79" t="s">
        <v>339</v>
      </c>
      <c r="B251" s="80" t="str">
        <f t="shared" si="3"/>
        <v>"THORIA"</v>
      </c>
      <c r="E251" t="s">
        <v>604</v>
      </c>
    </row>
    <row r="252" spans="1:5" ht="15.6">
      <c r="A252" s="79" t="s">
        <v>340</v>
      </c>
      <c r="B252" s="80" t="str">
        <f t="shared" si="3"/>
        <v>"TOBACCO"</v>
      </c>
      <c r="E252" t="s">
        <v>605</v>
      </c>
    </row>
    <row r="253" spans="1:5" ht="15.6">
      <c r="A253" s="79" t="s">
        <v>341</v>
      </c>
      <c r="B253" s="80" t="str">
        <f t="shared" si="3"/>
        <v>"TOMATO"</v>
      </c>
      <c r="E253" t="s">
        <v>606</v>
      </c>
    </row>
    <row r="254" spans="1:5" ht="15.6">
      <c r="A254" s="79" t="s">
        <v>342</v>
      </c>
      <c r="B254" s="80" t="str">
        <f t="shared" si="3"/>
        <v>"TUBE FLOWER"</v>
      </c>
      <c r="E254" t="s">
        <v>607</v>
      </c>
    </row>
    <row r="255" spans="1:5" ht="15.6">
      <c r="A255" s="79" t="s">
        <v>343</v>
      </c>
      <c r="B255" s="80" t="str">
        <f t="shared" si="3"/>
        <v>"TUR"</v>
      </c>
      <c r="E255" t="s">
        <v>608</v>
      </c>
    </row>
    <row r="256" spans="1:5" ht="15.6">
      <c r="A256" s="79" t="s">
        <v>344</v>
      </c>
      <c r="B256" s="80" t="str">
        <f t="shared" si="3"/>
        <v>"TUR DAL"</v>
      </c>
      <c r="E256" t="s">
        <v>609</v>
      </c>
    </row>
    <row r="257" spans="1:5" ht="15.6">
      <c r="A257" s="79" t="s">
        <v>345</v>
      </c>
      <c r="B257" s="80" t="str">
        <f t="shared" si="3"/>
        <v>"TURMERIC"</v>
      </c>
      <c r="E257" t="s">
        <v>610</v>
      </c>
    </row>
    <row r="258" spans="1:5" ht="15.6">
      <c r="A258" s="79" t="s">
        <v>346</v>
      </c>
      <c r="B258" s="80" t="str">
        <f t="shared" ref="B258:B264" si="4">CHAR(34)&amp;A258&amp;CHAR(34)</f>
        <v>"VARAGU"</v>
      </c>
      <c r="E258" t="s">
        <v>611</v>
      </c>
    </row>
    <row r="259" spans="1:5" ht="15.6">
      <c r="A259" s="79" t="s">
        <v>347</v>
      </c>
      <c r="B259" s="80" t="str">
        <f t="shared" si="4"/>
        <v>"WATER MELON"</v>
      </c>
      <c r="E259" t="s">
        <v>612</v>
      </c>
    </row>
    <row r="260" spans="1:5" ht="15.6">
      <c r="A260" s="79" t="s">
        <v>348</v>
      </c>
      <c r="B260" s="80" t="str">
        <f t="shared" si="4"/>
        <v>"WHEAT"</v>
      </c>
      <c r="E260" t="s">
        <v>613</v>
      </c>
    </row>
    <row r="261" spans="1:5" ht="15.6">
      <c r="A261" s="79" t="s">
        <v>349</v>
      </c>
      <c r="B261" s="80" t="str">
        <f t="shared" si="4"/>
        <v>"WHEAT ATTA"</v>
      </c>
      <c r="E261" t="s">
        <v>614</v>
      </c>
    </row>
    <row r="262" spans="1:5" ht="15.6">
      <c r="A262" s="79" t="s">
        <v>350</v>
      </c>
      <c r="B262" s="80" t="str">
        <f t="shared" si="4"/>
        <v>"WHITE PUMPKIN"</v>
      </c>
      <c r="E262" t="s">
        <v>615</v>
      </c>
    </row>
    <row r="263" spans="1:5" ht="15.6">
      <c r="A263" s="79" t="s">
        <v>351</v>
      </c>
      <c r="B263" s="80" t="str">
        <f t="shared" si="4"/>
        <v>"WOOD"</v>
      </c>
      <c r="E263" t="s">
        <v>616</v>
      </c>
    </row>
    <row r="264" spans="1:5" ht="15.6">
      <c r="A264" s="79" t="s">
        <v>352</v>
      </c>
      <c r="B264" s="80" t="str">
        <f t="shared" si="4"/>
        <v>"YAM"</v>
      </c>
      <c r="E264" t="s">
        <v>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Bajaj Auto Ltd</vt:lpstr>
      <vt:lpstr>Free Cash Flow</vt:lpstr>
      <vt:lpstr>WACC</vt:lpstr>
      <vt:lpstr>Intrinsic Growth</vt:lpstr>
      <vt:lpstr>Projections and Terminal Value</vt:lpstr>
      <vt:lpstr>Market Growth</vt:lpstr>
      <vt:lpstr>Beta</vt:lpstr>
      <vt:lpstr>Inflation And GDP</vt:lpstr>
      <vt:lpstr>Sheet1</vt:lpstr>
      <vt:lpstr>Industry Averages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Hemanth P</cp:lastModifiedBy>
  <dcterms:created xsi:type="dcterms:W3CDTF">2015-06-05T18:17:20Z</dcterms:created>
  <dcterms:modified xsi:type="dcterms:W3CDTF">2023-12-02T05:32:29Z</dcterms:modified>
</cp:coreProperties>
</file>