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9899AD41-0A6D-4253-9518-FCCFFBF365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articulars" sheetId="1" r:id="rId1"/>
    <sheet name="Rat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2" l="1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19" i="2"/>
  <c r="I19" i="2"/>
  <c r="H20" i="2"/>
  <c r="I20" i="2"/>
  <c r="H12" i="2"/>
  <c r="I12" i="2"/>
  <c r="H13" i="2"/>
  <c r="I13" i="2"/>
  <c r="H14" i="2"/>
  <c r="I14" i="2"/>
  <c r="H4" i="2"/>
  <c r="I4" i="2"/>
  <c r="H5" i="2"/>
  <c r="I5" i="2"/>
  <c r="H6" i="2"/>
  <c r="I6" i="2"/>
  <c r="H7" i="2"/>
  <c r="I7" i="2"/>
  <c r="H8" i="2"/>
  <c r="I8" i="2"/>
  <c r="H9" i="2"/>
  <c r="I9" i="2"/>
  <c r="H1" i="2"/>
  <c r="I1" i="2"/>
  <c r="H2" i="2"/>
  <c r="I2" i="2"/>
  <c r="F26" i="1"/>
  <c r="G26" i="1"/>
  <c r="F27" i="1"/>
  <c r="G27" i="1"/>
  <c r="F18" i="1"/>
  <c r="G18" i="1"/>
  <c r="C12" i="1"/>
  <c r="D12" i="1"/>
  <c r="F7" i="2" s="1"/>
  <c r="E12" i="1"/>
  <c r="G7" i="2" s="1"/>
  <c r="F12" i="1"/>
  <c r="G12" i="1"/>
  <c r="B12" i="1"/>
  <c r="D7" i="2" s="1"/>
  <c r="E1" i="2"/>
  <c r="F1" i="2"/>
  <c r="D1" i="2"/>
  <c r="F24" i="2"/>
  <c r="G24" i="2"/>
  <c r="F25" i="2"/>
  <c r="G25" i="2"/>
  <c r="F26" i="2"/>
  <c r="G26" i="2"/>
  <c r="F27" i="2"/>
  <c r="G27" i="2"/>
  <c r="F28" i="2"/>
  <c r="G28" i="2"/>
  <c r="F31" i="2"/>
  <c r="G31" i="2"/>
  <c r="F20" i="2"/>
  <c r="G20" i="2"/>
  <c r="F13" i="2"/>
  <c r="G13" i="2"/>
  <c r="F5" i="2"/>
  <c r="G5" i="2"/>
  <c r="F6" i="2"/>
  <c r="G6" i="2"/>
  <c r="F8" i="2"/>
  <c r="G8" i="2"/>
  <c r="F9" i="2"/>
  <c r="G9" i="2"/>
  <c r="E20" i="2"/>
  <c r="E2" i="2"/>
  <c r="D2" i="2"/>
  <c r="E26" i="1"/>
  <c r="G29" i="2" s="1"/>
  <c r="D26" i="1"/>
  <c r="F29" i="2" s="1"/>
  <c r="E27" i="1"/>
  <c r="G30" i="2" s="1"/>
  <c r="D27" i="1"/>
  <c r="F30" i="2" s="1"/>
  <c r="E18" i="1"/>
  <c r="G19" i="2" s="1"/>
  <c r="D18" i="1"/>
  <c r="F19" i="2" s="1"/>
  <c r="E5" i="1"/>
  <c r="G12" i="2" s="1"/>
  <c r="D5" i="1"/>
  <c r="F12" i="2" s="1"/>
  <c r="E3" i="1"/>
  <c r="G3" i="1" s="1"/>
  <c r="D3" i="1"/>
  <c r="F2" i="2" s="1"/>
  <c r="E2" i="1"/>
  <c r="G1" i="2" s="1"/>
  <c r="E27" i="2"/>
  <c r="E28" i="2"/>
  <c r="E29" i="2"/>
  <c r="E31" i="2"/>
  <c r="D29" i="2"/>
  <c r="D27" i="2"/>
  <c r="D28" i="2"/>
  <c r="D31" i="2"/>
  <c r="E24" i="2"/>
  <c r="E25" i="2"/>
  <c r="E26" i="2"/>
  <c r="E12" i="2"/>
  <c r="E13" i="2"/>
  <c r="E14" i="2"/>
  <c r="D26" i="2"/>
  <c r="D25" i="2"/>
  <c r="D24" i="2"/>
  <c r="D20" i="2"/>
  <c r="E19" i="2"/>
  <c r="D19" i="2"/>
  <c r="D14" i="2"/>
  <c r="D13" i="2"/>
  <c r="D12" i="2"/>
  <c r="E4" i="2"/>
  <c r="E5" i="2"/>
  <c r="E6" i="2"/>
  <c r="E7" i="2"/>
  <c r="E8" i="2"/>
  <c r="E9" i="2"/>
  <c r="D9" i="2"/>
  <c r="D8" i="2"/>
  <c r="D6" i="2"/>
  <c r="D5" i="2"/>
  <c r="D4" i="2"/>
  <c r="C27" i="1"/>
  <c r="E30" i="2" s="1"/>
  <c r="B27" i="1"/>
  <c r="D30" i="2" s="1"/>
  <c r="F4" i="2" l="1"/>
  <c r="F14" i="2"/>
  <c r="G2" i="2"/>
  <c r="F3" i="1"/>
  <c r="G4" i="2"/>
  <c r="G14" i="2"/>
</calcChain>
</file>

<file path=xl/sharedStrings.xml><?xml version="1.0" encoding="utf-8"?>
<sst xmlns="http://schemas.openxmlformats.org/spreadsheetml/2006/main" count="61" uniqueCount="58">
  <si>
    <t>Profitability Ratios</t>
  </si>
  <si>
    <t>Return on Equity</t>
  </si>
  <si>
    <t>Return on Assets</t>
  </si>
  <si>
    <t>Return on Capital Employed</t>
  </si>
  <si>
    <t>Gross Margin Ratio</t>
  </si>
  <si>
    <t>Operating Profit Margin</t>
  </si>
  <si>
    <t>Net Profit Margin</t>
  </si>
  <si>
    <t>Net Income</t>
  </si>
  <si>
    <t>Share Holder's Equity</t>
  </si>
  <si>
    <t>Total Assets</t>
  </si>
  <si>
    <t>EBIT</t>
  </si>
  <si>
    <t>Current Liabilities</t>
  </si>
  <si>
    <t>Total Revenue</t>
  </si>
  <si>
    <t>COGS</t>
  </si>
  <si>
    <t>Gross Profit</t>
  </si>
  <si>
    <t>Short Term Debt</t>
  </si>
  <si>
    <t>Long Term Debt</t>
  </si>
  <si>
    <t>Net Credit Sales</t>
  </si>
  <si>
    <t>Average Account Receivable</t>
  </si>
  <si>
    <t>Net Sales</t>
  </si>
  <si>
    <t>Average Total Assets</t>
  </si>
  <si>
    <t>Average Inventory</t>
  </si>
  <si>
    <t>Inventory Turnover Ratio</t>
  </si>
  <si>
    <t>Current Assets</t>
  </si>
  <si>
    <t>Cash</t>
  </si>
  <si>
    <t>Accounts Recievables</t>
  </si>
  <si>
    <t>Interest Expense</t>
  </si>
  <si>
    <t>Adjusted Operating Cash Flow</t>
  </si>
  <si>
    <t>Capital Expenditure</t>
  </si>
  <si>
    <t>Material Cost %</t>
  </si>
  <si>
    <t>Previous PPE</t>
  </si>
  <si>
    <t>Current PPE</t>
  </si>
  <si>
    <t>Depreciation</t>
  </si>
  <si>
    <t>Leverage Ratios</t>
  </si>
  <si>
    <t>Debt to Equity Ratio</t>
  </si>
  <si>
    <t>Debt Ratio</t>
  </si>
  <si>
    <t>Equity Ratio</t>
  </si>
  <si>
    <t>Effeciency Ratios</t>
  </si>
  <si>
    <t>Accounts Recievable Turnover Ratio</t>
  </si>
  <si>
    <t>Asset Turnover Ratio</t>
  </si>
  <si>
    <t>Inventory Days</t>
  </si>
  <si>
    <t>Accunts Recievable Days</t>
  </si>
  <si>
    <t>Liquidity Ratios</t>
  </si>
  <si>
    <t>Current Ratio</t>
  </si>
  <si>
    <t>Quick Ratio</t>
  </si>
  <si>
    <t>Cash Ratio</t>
  </si>
  <si>
    <t>Defensive Interval Ratio</t>
  </si>
  <si>
    <t>Times Interest Earned Ratio</t>
  </si>
  <si>
    <t>CAPEX to Operating Cash Ratio</t>
  </si>
  <si>
    <t>Operating Cash Flow Ratio</t>
  </si>
  <si>
    <t>Tata Motors</t>
  </si>
  <si>
    <t>Borrowings</t>
  </si>
  <si>
    <t>Inventory</t>
  </si>
  <si>
    <t>Cash Flow From Operation</t>
  </si>
  <si>
    <t>Times Interest Earned (Cash-Basis) Ratio</t>
  </si>
  <si>
    <t>Maruti Suzuki</t>
  </si>
  <si>
    <t>Taxes</t>
  </si>
  <si>
    <t>M&amp;M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</si>
</sst>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workbookViewId="0">
      <selection activeCell="J8" sqref="J8"/>
    </sheetView>
  </sheetViews>
  <sheetFormatPr defaultRowHeight="14.4" x14ac:dyDescent="0.3"/>
  <cols>
    <col min="1" max="1" width="31.5546875" bestFit="1" customWidth="1"/>
    <col min="2" max="7" width="13.5546875" customWidth="1"/>
  </cols>
  <sheetData>
    <row r="2" spans="1:7" x14ac:dyDescent="0.3">
      <c r="B2" s="6" t="s">
        <v>50</v>
      </c>
      <c r="C2" s="6" t="s">
        <v>50</v>
      </c>
      <c r="D2" s="6" t="s">
        <v>55</v>
      </c>
      <c r="E2" s="6" t="str">
        <f>D2</f>
        <v>Maruti Suzuki</v>
      </c>
      <c r="F2" s="6" t="s">
        <v>57</v>
      </c>
      <c r="G2" s="6" t="s">
        <v>57</v>
      </c>
    </row>
    <row r="3" spans="1:7" x14ac:dyDescent="0.3">
      <c r="B3">
        <v>2022</v>
      </c>
      <c r="C3">
        <v>2023</v>
      </c>
      <c r="D3">
        <f>B3</f>
        <v>2022</v>
      </c>
      <c r="E3">
        <f>C3</f>
        <v>2023</v>
      </c>
      <c r="F3">
        <f>D3</f>
        <v>2022</v>
      </c>
      <c r="G3">
        <f>E3</f>
        <v>2023</v>
      </c>
    </row>
    <row r="4" spans="1:7" x14ac:dyDescent="0.3">
      <c r="A4" t="s">
        <v>7</v>
      </c>
      <c r="B4">
        <v>19937.759999999998</v>
      </c>
      <c r="C4">
        <v>22467.39</v>
      </c>
      <c r="D4" s="1">
        <v>3880</v>
      </c>
      <c r="E4" s="1">
        <v>8211</v>
      </c>
      <c r="F4" s="1">
        <v>7253</v>
      </c>
      <c r="G4" s="1">
        <v>11374</v>
      </c>
    </row>
    <row r="5" spans="1:7" x14ac:dyDescent="0.3">
      <c r="A5" t="s">
        <v>8</v>
      </c>
      <c r="B5">
        <v>44554.85</v>
      </c>
      <c r="C5">
        <v>45319.33</v>
      </c>
      <c r="D5" s="1">
        <f>55182+151</f>
        <v>55333</v>
      </c>
      <c r="E5" s="1">
        <f>61640+151</f>
        <v>61791</v>
      </c>
      <c r="F5" s="4">
        <v>47122.64</v>
      </c>
      <c r="G5" s="4">
        <v>56365.79</v>
      </c>
    </row>
    <row r="6" spans="1:7" x14ac:dyDescent="0.3">
      <c r="A6" t="s">
        <v>9</v>
      </c>
      <c r="B6">
        <v>329061</v>
      </c>
      <c r="C6">
        <v>334674</v>
      </c>
      <c r="D6" s="1">
        <v>74656</v>
      </c>
      <c r="E6" s="1">
        <v>84597</v>
      </c>
      <c r="F6" s="1">
        <v>172388</v>
      </c>
      <c r="G6" s="1">
        <v>204283</v>
      </c>
    </row>
    <row r="7" spans="1:7" x14ac:dyDescent="0.3">
      <c r="A7" t="s">
        <v>10</v>
      </c>
      <c r="B7">
        <v>24720</v>
      </c>
      <c r="C7">
        <v>31816</v>
      </c>
      <c r="D7" s="1">
        <v>5752</v>
      </c>
      <c r="E7" s="1">
        <v>11029</v>
      </c>
      <c r="F7" s="1">
        <v>14683</v>
      </c>
      <c r="G7" s="1">
        <v>20285</v>
      </c>
    </row>
    <row r="8" spans="1:7" x14ac:dyDescent="0.3">
      <c r="A8" t="s">
        <v>11</v>
      </c>
      <c r="B8">
        <v>150682.81</v>
      </c>
      <c r="C8">
        <v>155027.32999999999</v>
      </c>
      <c r="D8" s="4">
        <v>17023.5</v>
      </c>
      <c r="E8" s="4">
        <v>20107.3</v>
      </c>
      <c r="F8" s="4">
        <v>56288.33</v>
      </c>
      <c r="G8" s="4">
        <v>70579.41</v>
      </c>
    </row>
    <row r="9" spans="1:7" x14ac:dyDescent="0.3">
      <c r="A9" t="s">
        <v>12</v>
      </c>
      <c r="B9">
        <v>278454</v>
      </c>
      <c r="C9">
        <v>345967</v>
      </c>
      <c r="D9" s="1">
        <v>88330</v>
      </c>
      <c r="E9" s="1">
        <v>117571</v>
      </c>
      <c r="F9" s="1">
        <v>90171</v>
      </c>
      <c r="G9" s="4">
        <v>121269</v>
      </c>
    </row>
    <row r="10" spans="1:7" x14ac:dyDescent="0.3">
      <c r="A10" t="s">
        <v>13</v>
      </c>
      <c r="B10">
        <v>253734</v>
      </c>
      <c r="C10">
        <v>314151</v>
      </c>
      <c r="D10" s="1">
        <v>82578</v>
      </c>
      <c r="E10" s="1">
        <v>106542</v>
      </c>
      <c r="F10" s="1">
        <v>75488</v>
      </c>
      <c r="G10" s="1">
        <v>100983</v>
      </c>
    </row>
    <row r="11" spans="1:7" x14ac:dyDescent="0.3">
      <c r="A11" t="s">
        <v>29</v>
      </c>
      <c r="B11">
        <v>0.65</v>
      </c>
      <c r="C11">
        <v>0.65</v>
      </c>
      <c r="D11" s="5">
        <v>0.75</v>
      </c>
      <c r="E11" s="5">
        <v>0.73</v>
      </c>
      <c r="F11" s="5">
        <v>0.56999999999999995</v>
      </c>
      <c r="G11" s="5">
        <v>0.61</v>
      </c>
    </row>
    <row r="12" spans="1:7" x14ac:dyDescent="0.3">
      <c r="A12" t="s">
        <v>14</v>
      </c>
      <c r="B12">
        <f>B9-B10</f>
        <v>24720</v>
      </c>
      <c r="C12">
        <f t="shared" ref="C12:G12" si="0">C9-C10</f>
        <v>31816</v>
      </c>
      <c r="D12">
        <f t="shared" si="0"/>
        <v>5752</v>
      </c>
      <c r="E12">
        <f t="shared" si="0"/>
        <v>11029</v>
      </c>
      <c r="F12">
        <f>F8-F10</f>
        <v>-19199.669999999998</v>
      </c>
      <c r="G12">
        <f t="shared" si="0"/>
        <v>20286</v>
      </c>
    </row>
    <row r="13" spans="1:7" x14ac:dyDescent="0.3">
      <c r="A13" t="s">
        <v>15</v>
      </c>
      <c r="B13">
        <v>41918</v>
      </c>
      <c r="C13">
        <v>36965</v>
      </c>
      <c r="D13">
        <v>382</v>
      </c>
      <c r="E13" s="1">
        <v>1216</v>
      </c>
      <c r="F13" s="1">
        <v>26042</v>
      </c>
      <c r="G13" s="1">
        <v>33740</v>
      </c>
    </row>
    <row r="14" spans="1:7" x14ac:dyDescent="0.3">
      <c r="A14" t="s">
        <v>16</v>
      </c>
      <c r="B14">
        <v>97759</v>
      </c>
      <c r="C14">
        <v>88696</v>
      </c>
      <c r="D14">
        <v>0</v>
      </c>
      <c r="E14" s="1">
        <v>0</v>
      </c>
      <c r="F14" s="1">
        <v>48625</v>
      </c>
      <c r="G14" s="1">
        <v>55027</v>
      </c>
    </row>
    <row r="15" spans="1:7" x14ac:dyDescent="0.3">
      <c r="A15" t="s">
        <v>51</v>
      </c>
      <c r="B15" s="1">
        <v>146449</v>
      </c>
      <c r="C15" s="1">
        <v>134113</v>
      </c>
      <c r="D15">
        <v>426</v>
      </c>
      <c r="E15" s="1">
        <v>1247</v>
      </c>
      <c r="F15" s="1">
        <v>77605</v>
      </c>
      <c r="G15" s="1">
        <v>92247</v>
      </c>
    </row>
    <row r="16" spans="1:7" x14ac:dyDescent="0.3">
      <c r="A16" t="s">
        <v>17</v>
      </c>
    </row>
    <row r="17" spans="1:7" x14ac:dyDescent="0.3">
      <c r="A17" t="s">
        <v>18</v>
      </c>
      <c r="B17">
        <v>2660</v>
      </c>
      <c r="C17">
        <v>1014</v>
      </c>
      <c r="D17">
        <v>34</v>
      </c>
      <c r="E17" s="1">
        <v>1011</v>
      </c>
      <c r="F17" s="1">
        <v>-1195</v>
      </c>
      <c r="G17" s="1">
        <v>12104</v>
      </c>
    </row>
    <row r="18" spans="1:7" x14ac:dyDescent="0.3">
      <c r="A18" t="s">
        <v>19</v>
      </c>
      <c r="B18">
        <v>278454</v>
      </c>
      <c r="C18">
        <v>345967</v>
      </c>
      <c r="D18" s="1">
        <f>D9</f>
        <v>88330</v>
      </c>
      <c r="E18" s="1">
        <f>E9</f>
        <v>117571</v>
      </c>
      <c r="F18" s="1">
        <f t="shared" ref="F18:G18" si="1">F9</f>
        <v>90171</v>
      </c>
      <c r="G18" s="1">
        <f t="shared" si="1"/>
        <v>121269</v>
      </c>
    </row>
    <row r="19" spans="1:7" x14ac:dyDescent="0.3">
      <c r="A19" t="s">
        <v>20</v>
      </c>
      <c r="B19">
        <v>335315.5</v>
      </c>
      <c r="C19">
        <v>331867.5</v>
      </c>
      <c r="D19" s="1">
        <v>73016</v>
      </c>
      <c r="E19" s="4">
        <v>79626.5</v>
      </c>
      <c r="F19" s="1">
        <v>168678</v>
      </c>
      <c r="G19">
        <v>188335.5</v>
      </c>
    </row>
    <row r="20" spans="1:7" x14ac:dyDescent="0.3">
      <c r="A20" t="s">
        <v>21</v>
      </c>
      <c r="B20">
        <v>-2143</v>
      </c>
      <c r="C20">
        <v>2596.5</v>
      </c>
      <c r="D20">
        <v>-159</v>
      </c>
      <c r="E20">
        <v>-617</v>
      </c>
      <c r="F20" s="1">
        <v>973.5</v>
      </c>
      <c r="G20" s="1">
        <v>3712.5</v>
      </c>
    </row>
    <row r="21" spans="1:7" x14ac:dyDescent="0.3">
      <c r="A21" t="s">
        <v>22</v>
      </c>
    </row>
    <row r="22" spans="1:7" x14ac:dyDescent="0.3">
      <c r="A22" t="s">
        <v>23</v>
      </c>
      <c r="B22">
        <v>146977.54</v>
      </c>
      <c r="C22">
        <v>151528.47</v>
      </c>
      <c r="D22" s="4">
        <v>16793.400000000001</v>
      </c>
      <c r="E22" s="4">
        <v>11615.6</v>
      </c>
      <c r="F22" s="4">
        <v>75148</v>
      </c>
      <c r="G22" s="4">
        <v>91325.440000000002</v>
      </c>
    </row>
    <row r="23" spans="1:7" x14ac:dyDescent="0.3">
      <c r="A23" t="s">
        <v>24</v>
      </c>
      <c r="B23">
        <v>40669.19</v>
      </c>
      <c r="C23">
        <v>37015.56</v>
      </c>
      <c r="D23" s="1">
        <v>3042</v>
      </c>
      <c r="E23">
        <v>42</v>
      </c>
      <c r="F23" s="4">
        <v>11117.61</v>
      </c>
      <c r="G23" s="4">
        <v>11273.43</v>
      </c>
    </row>
    <row r="24" spans="1:7" x14ac:dyDescent="0.3">
      <c r="A24" t="s">
        <v>25</v>
      </c>
      <c r="B24">
        <v>12442</v>
      </c>
      <c r="C24">
        <v>15738</v>
      </c>
      <c r="D24">
        <v>764</v>
      </c>
      <c r="E24" s="1">
        <v>1258</v>
      </c>
      <c r="F24" s="1">
        <v>2506</v>
      </c>
      <c r="G24" s="1">
        <v>21702</v>
      </c>
    </row>
    <row r="25" spans="1:7" x14ac:dyDescent="0.3">
      <c r="A25" t="s">
        <v>26</v>
      </c>
      <c r="B25">
        <v>9312</v>
      </c>
      <c r="C25">
        <v>10225</v>
      </c>
      <c r="D25">
        <v>127</v>
      </c>
      <c r="E25">
        <v>187</v>
      </c>
      <c r="F25" s="1">
        <v>5018</v>
      </c>
      <c r="G25" s="1">
        <v>5830</v>
      </c>
    </row>
    <row r="26" spans="1:7" x14ac:dyDescent="0.3">
      <c r="A26" t="s">
        <v>27</v>
      </c>
      <c r="B26">
        <v>16193</v>
      </c>
      <c r="C26">
        <v>38567</v>
      </c>
      <c r="D26" s="1">
        <f>D32+D33</f>
        <v>3018</v>
      </c>
      <c r="E26" s="1">
        <f>E32+E33</f>
        <v>11484</v>
      </c>
      <c r="F26" s="1">
        <f t="shared" ref="F26:G26" si="2">F32+F33</f>
        <v>10808</v>
      </c>
      <c r="G26" s="1">
        <f t="shared" si="2"/>
        <v>-4299</v>
      </c>
    </row>
    <row r="27" spans="1:7" x14ac:dyDescent="0.3">
      <c r="A27" t="s">
        <v>28</v>
      </c>
      <c r="B27">
        <f>B29-B28+B30</f>
        <v>24983</v>
      </c>
      <c r="C27">
        <f>C29-C28+C30</f>
        <v>18085</v>
      </c>
      <c r="D27">
        <f>D29-D28+D30</f>
        <v>-502</v>
      </c>
      <c r="E27">
        <f>E29-E28+E30</f>
        <v>4831</v>
      </c>
      <c r="F27">
        <f t="shared" ref="F27:G27" si="3">F29-F28+F30</f>
        <v>8146</v>
      </c>
      <c r="G27">
        <f t="shared" si="3"/>
        <v>5479</v>
      </c>
    </row>
    <row r="28" spans="1:7" x14ac:dyDescent="0.3">
      <c r="A28" t="s">
        <v>30</v>
      </c>
      <c r="B28">
        <v>138708</v>
      </c>
      <c r="C28">
        <v>138855</v>
      </c>
      <c r="D28" s="1">
        <v>14989</v>
      </c>
      <c r="E28" s="1">
        <v>13747</v>
      </c>
      <c r="F28" s="1">
        <v>21380</v>
      </c>
      <c r="G28" s="1">
        <v>26018</v>
      </c>
    </row>
    <row r="29" spans="1:7" x14ac:dyDescent="0.3">
      <c r="A29" t="s">
        <v>31</v>
      </c>
      <c r="B29">
        <v>138855</v>
      </c>
      <c r="C29">
        <v>132080</v>
      </c>
      <c r="D29" s="1">
        <v>13747</v>
      </c>
      <c r="E29" s="1">
        <v>17830</v>
      </c>
      <c r="F29" s="1">
        <v>26018</v>
      </c>
      <c r="G29" s="1">
        <v>27140</v>
      </c>
    </row>
    <row r="30" spans="1:7" x14ac:dyDescent="0.3">
      <c r="A30" t="s">
        <v>32</v>
      </c>
      <c r="B30">
        <v>24836</v>
      </c>
      <c r="C30">
        <v>24860</v>
      </c>
      <c r="D30">
        <v>740</v>
      </c>
      <c r="E30">
        <v>748</v>
      </c>
      <c r="F30" s="1">
        <v>3508</v>
      </c>
      <c r="G30" s="1">
        <v>4357</v>
      </c>
    </row>
    <row r="31" spans="1:7" x14ac:dyDescent="0.3">
      <c r="A31" t="s">
        <v>52</v>
      </c>
      <c r="B31" s="1">
        <v>35240</v>
      </c>
      <c r="C31" s="1">
        <v>40755</v>
      </c>
      <c r="D31">
        <v>483</v>
      </c>
      <c r="E31">
        <v>751</v>
      </c>
      <c r="F31" s="1">
        <v>2173</v>
      </c>
      <c r="G31" s="1">
        <v>5252</v>
      </c>
    </row>
    <row r="32" spans="1:7" x14ac:dyDescent="0.3">
      <c r="A32" t="s">
        <v>53</v>
      </c>
      <c r="B32" s="1">
        <v>14283</v>
      </c>
      <c r="C32" s="1">
        <v>35388</v>
      </c>
      <c r="D32" s="1">
        <v>1840</v>
      </c>
      <c r="E32" s="1">
        <v>9251</v>
      </c>
      <c r="F32" s="1">
        <v>9248</v>
      </c>
      <c r="G32" s="1">
        <v>-7074</v>
      </c>
    </row>
    <row r="33" spans="1:7" x14ac:dyDescent="0.3">
      <c r="A33" t="s">
        <v>56</v>
      </c>
      <c r="D33" s="1">
        <v>1178</v>
      </c>
      <c r="E33" s="1">
        <v>2233</v>
      </c>
      <c r="F33" s="1">
        <v>1560</v>
      </c>
      <c r="G33" s="1">
        <v>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CB1E-CB25-4624-AB5B-988ACD0FCA86}">
  <dimension ref="A1:I31"/>
  <sheetViews>
    <sheetView workbookViewId="0">
      <selection activeCell="H30" sqref="H30"/>
    </sheetView>
  </sheetViews>
  <sheetFormatPr defaultRowHeight="14.4" x14ac:dyDescent="0.3"/>
  <cols>
    <col min="1" max="1" width="16.109375" bestFit="1" customWidth="1"/>
    <col min="2" max="2" width="34.33203125" bestFit="1" customWidth="1"/>
    <col min="3" max="3" width="2.44140625" customWidth="1"/>
    <col min="4" max="5" width="11.109375" bestFit="1" customWidth="1"/>
    <col min="6" max="7" width="11.88671875" bestFit="1" customWidth="1"/>
  </cols>
  <sheetData>
    <row r="1" spans="1:9" x14ac:dyDescent="0.3">
      <c r="D1" t="str">
        <f>Particulars!B2</f>
        <v>Tata Motors</v>
      </c>
      <c r="E1" t="str">
        <f>Particulars!C2</f>
        <v>Tata Motors</v>
      </c>
      <c r="F1" t="str">
        <f>Particulars!D2</f>
        <v>Maruti Suzuki</v>
      </c>
      <c r="G1" t="str">
        <f>Particulars!E2</f>
        <v>Maruti Suzuki</v>
      </c>
      <c r="H1" t="str">
        <f>Particulars!F2</f>
        <v>M&amp;M</v>
      </c>
      <c r="I1" t="str">
        <f>Particulars!G2</f>
        <v>M&amp;M</v>
      </c>
    </row>
    <row r="2" spans="1:9" x14ac:dyDescent="0.3">
      <c r="D2">
        <f>Particulars!B3</f>
        <v>2022</v>
      </c>
      <c r="E2">
        <f>Particulars!C3</f>
        <v>2023</v>
      </c>
      <c r="F2">
        <f>Particulars!D3</f>
        <v>2022</v>
      </c>
      <c r="G2">
        <f>Particulars!E3</f>
        <v>2023</v>
      </c>
      <c r="H2">
        <f>Particulars!F3</f>
        <v>2022</v>
      </c>
      <c r="I2">
        <f>Particulars!G3</f>
        <v>2023</v>
      </c>
    </row>
    <row r="3" spans="1:9" x14ac:dyDescent="0.3">
      <c r="A3" t="s">
        <v>0</v>
      </c>
    </row>
    <row r="4" spans="1:9" x14ac:dyDescent="0.3">
      <c r="A4">
        <v>1</v>
      </c>
      <c r="B4" t="s">
        <v>1</v>
      </c>
      <c r="D4" s="2">
        <f>Particulars!B4/Particulars!B5</f>
        <v>0.44748798391196465</v>
      </c>
      <c r="E4" s="2">
        <f>Particulars!C4/Particulars!C5</f>
        <v>0.49575732915733745</v>
      </c>
      <c r="F4" s="2">
        <f>Particulars!D4/Particulars!D5</f>
        <v>7.0120904342797247E-2</v>
      </c>
      <c r="G4" s="2">
        <f>Particulars!E4/Particulars!E5</f>
        <v>0.13288342962567365</v>
      </c>
      <c r="H4" s="2">
        <f>Particulars!F4/Particulars!F5</f>
        <v>0.15391752244780854</v>
      </c>
      <c r="I4" s="2">
        <f>Particulars!G4/Particulars!G5</f>
        <v>0.20178906389851006</v>
      </c>
    </row>
    <row r="5" spans="1:9" x14ac:dyDescent="0.3">
      <c r="A5">
        <v>2</v>
      </c>
      <c r="B5" t="s">
        <v>2</v>
      </c>
      <c r="D5" s="2">
        <f>Particulars!B4/Particulars!B6</f>
        <v>6.0589860238679148E-2</v>
      </c>
      <c r="E5" s="2">
        <f>Particulars!C4/Particulars!C6</f>
        <v>6.7132164434643857E-2</v>
      </c>
      <c r="F5" s="2">
        <f>Particulars!D4/Particulars!D6</f>
        <v>5.1971710244320617E-2</v>
      </c>
      <c r="G5" s="2">
        <f>Particulars!E4/Particulars!E6</f>
        <v>9.7060179438987204E-2</v>
      </c>
      <c r="H5" s="2">
        <f>Particulars!F4/Particulars!F6</f>
        <v>4.2073694224656011E-2</v>
      </c>
      <c r="I5" s="2">
        <f>Particulars!G4/Particulars!G6</f>
        <v>5.567766285006584E-2</v>
      </c>
    </row>
    <row r="6" spans="1:9" x14ac:dyDescent="0.3">
      <c r="A6">
        <v>3</v>
      </c>
      <c r="B6" t="s">
        <v>3</v>
      </c>
      <c r="D6" s="2">
        <f>(Particulars!B7)/(Particulars!B6-Particulars!B8)</f>
        <v>0.13858196453277163</v>
      </c>
      <c r="E6" s="2">
        <f>(Particulars!C7)/(Particulars!C6-Particulars!C8)</f>
        <v>0.17710319929670834</v>
      </c>
      <c r="F6" s="2">
        <f>(Particulars!D7)/(Particulars!D6-Particulars!D8)</f>
        <v>9.9804797640220363E-2</v>
      </c>
      <c r="G6" s="2">
        <f>(Particulars!E7)/(Particulars!E6-Particulars!E8)</f>
        <v>0.17101955816200107</v>
      </c>
      <c r="H6" s="2">
        <f>(Particulars!F7)/(Particulars!F6-Particulars!F8)</f>
        <v>0.1264689210572261</v>
      </c>
      <c r="I6" s="2">
        <f>(Particulars!G7)/(Particulars!G6-Particulars!G8)</f>
        <v>0.15171619550380061</v>
      </c>
    </row>
    <row r="7" spans="1:9" x14ac:dyDescent="0.3">
      <c r="A7">
        <v>4</v>
      </c>
      <c r="B7" t="s">
        <v>4</v>
      </c>
      <c r="D7" s="2">
        <f>Particulars!B12/Particulars!B9</f>
        <v>8.8775883988019569E-2</v>
      </c>
      <c r="E7" s="2">
        <f>Particulars!C12/Particulars!C9</f>
        <v>9.1962528218009237E-2</v>
      </c>
      <c r="F7" s="2">
        <f>Particulars!D12/Particulars!D9</f>
        <v>6.5119438469376206E-2</v>
      </c>
      <c r="G7" s="2">
        <f>Particulars!E12/Particulars!E9</f>
        <v>9.3807146320095944E-2</v>
      </c>
      <c r="H7" s="2">
        <f>Particulars!F12/Particulars!F9</f>
        <v>-0.21292510895964331</v>
      </c>
      <c r="I7" s="2">
        <f>Particulars!G12/Particulars!G9</f>
        <v>0.16728100338915963</v>
      </c>
    </row>
    <row r="8" spans="1:9" x14ac:dyDescent="0.3">
      <c r="A8">
        <v>5</v>
      </c>
      <c r="B8" t="s">
        <v>5</v>
      </c>
      <c r="D8" s="2">
        <f>Particulars!B7/Particulars!B9</f>
        <v>8.8775883988019569E-2</v>
      </c>
      <c r="E8" s="2">
        <f>Particulars!C7/Particulars!C9</f>
        <v>9.1962528218009237E-2</v>
      </c>
      <c r="F8" s="2">
        <f>Particulars!D7/Particulars!D9</f>
        <v>6.5119438469376206E-2</v>
      </c>
      <c r="G8" s="2">
        <f>Particulars!E7/Particulars!E9</f>
        <v>9.3807146320095944E-2</v>
      </c>
      <c r="H8" s="2">
        <f>Particulars!F7/Particulars!F9</f>
        <v>0.16283505783455879</v>
      </c>
      <c r="I8" s="2">
        <f>Particulars!G7/Particulars!G9</f>
        <v>0.16727275725865637</v>
      </c>
    </row>
    <row r="9" spans="1:9" x14ac:dyDescent="0.3">
      <c r="A9">
        <v>6</v>
      </c>
      <c r="B9" t="s">
        <v>6</v>
      </c>
      <c r="D9" s="2">
        <f>Particulars!B4/Particulars!B9</f>
        <v>7.1601628994376082E-2</v>
      </c>
      <c r="E9" s="2">
        <f>Particulars!C4/Particulars!C9</f>
        <v>6.4940846959392076E-2</v>
      </c>
      <c r="F9" s="2">
        <f>Particulars!D4/Particulars!D9</f>
        <v>4.3926185893807312E-2</v>
      </c>
      <c r="G9" s="2">
        <f>Particulars!E4/Particulars!E9</f>
        <v>6.9838650687669576E-2</v>
      </c>
      <c r="H9" s="2">
        <f>Particulars!F4/Particulars!F9</f>
        <v>8.0436060374177956E-2</v>
      </c>
      <c r="I9" s="2">
        <f>Particulars!G4/Particulars!G9</f>
        <v>9.3791488344094537E-2</v>
      </c>
    </row>
    <row r="11" spans="1:9" x14ac:dyDescent="0.3">
      <c r="A11" t="s">
        <v>33</v>
      </c>
    </row>
    <row r="12" spans="1:9" x14ac:dyDescent="0.3">
      <c r="A12">
        <v>1</v>
      </c>
      <c r="B12" t="s">
        <v>34</v>
      </c>
      <c r="D12" s="3">
        <f>Particulars!B15/Particulars!B5</f>
        <v>3.2869373367882511</v>
      </c>
      <c r="E12" s="3">
        <f>Particulars!C15/Particulars!C5</f>
        <v>2.9592891157040495</v>
      </c>
      <c r="F12" s="3">
        <f>Particulars!D15/Particulars!D5</f>
        <v>7.6988415592865013E-3</v>
      </c>
      <c r="G12" s="3">
        <f>Particulars!E15/Particulars!E5</f>
        <v>2.0180932498260265E-2</v>
      </c>
      <c r="H12" s="3">
        <f>Particulars!F15/Particulars!F5</f>
        <v>1.6468729256255592</v>
      </c>
      <c r="I12" s="3">
        <f>Particulars!G15/Particulars!G5</f>
        <v>1.6365777894712377</v>
      </c>
    </row>
    <row r="13" spans="1:9" x14ac:dyDescent="0.3">
      <c r="A13">
        <v>2</v>
      </c>
      <c r="B13" t="s">
        <v>35</v>
      </c>
      <c r="D13" s="3">
        <f>(Particulars!B13+Particulars!B14)/Particulars!B6</f>
        <v>0.42447145058211094</v>
      </c>
      <c r="E13" s="3">
        <f>(Particulars!C13+Particulars!C14)/Particulars!C6</f>
        <v>0.37547284820452143</v>
      </c>
      <c r="F13" s="3">
        <f>(Particulars!D13+Particulars!D14)/Particulars!D6</f>
        <v>5.1168024003429066E-3</v>
      </c>
      <c r="G13" s="3">
        <f>(Particulars!E13+Particulars!E14)/Particulars!E6</f>
        <v>1.4374032176081894E-2</v>
      </c>
      <c r="H13" s="3">
        <f>(Particulars!F13+Particulars!F14)/Particulars!F6</f>
        <v>0.4331333967561547</v>
      </c>
      <c r="I13" s="3">
        <f>(Particulars!G13+Particulars!G14)/Particulars!G6</f>
        <v>0.43452954969331758</v>
      </c>
    </row>
    <row r="14" spans="1:9" x14ac:dyDescent="0.3">
      <c r="A14">
        <v>3</v>
      </c>
      <c r="B14" t="s">
        <v>36</v>
      </c>
      <c r="D14" s="3">
        <f>Particulars!B5/Particulars!B6</f>
        <v>0.13539997143386789</v>
      </c>
      <c r="E14" s="3">
        <f>Particulars!C5/Particulars!C6</f>
        <v>0.13541335747623059</v>
      </c>
      <c r="F14" s="3">
        <f>Particulars!D5/Particulars!D6</f>
        <v>0.74117284612087442</v>
      </c>
      <c r="G14" s="3">
        <f>Particulars!E5/Particulars!E6</f>
        <v>0.73041597219759569</v>
      </c>
      <c r="H14" s="3">
        <f>Particulars!F5/Particulars!F6</f>
        <v>0.27335220548994127</v>
      </c>
      <c r="I14" s="3">
        <f>Particulars!G5/Particulars!G6</f>
        <v>0.27592012061698723</v>
      </c>
    </row>
    <row r="16" spans="1:9" x14ac:dyDescent="0.3">
      <c r="A16" t="s">
        <v>37</v>
      </c>
    </row>
    <row r="17" spans="1:9" x14ac:dyDescent="0.3">
      <c r="A17">
        <v>1</v>
      </c>
      <c r="B17" t="s">
        <v>38</v>
      </c>
    </row>
    <row r="18" spans="1:9" x14ac:dyDescent="0.3">
      <c r="A18">
        <v>2</v>
      </c>
      <c r="B18" t="s">
        <v>41</v>
      </c>
      <c r="D18">
        <v>16</v>
      </c>
      <c r="E18">
        <v>17</v>
      </c>
      <c r="F18">
        <v>8</v>
      </c>
      <c r="G18">
        <v>10</v>
      </c>
      <c r="H18">
        <v>26</v>
      </c>
      <c r="I18">
        <v>21</v>
      </c>
    </row>
    <row r="19" spans="1:9" x14ac:dyDescent="0.3">
      <c r="A19">
        <v>3</v>
      </c>
      <c r="B19" t="s">
        <v>39</v>
      </c>
      <c r="D19" s="3">
        <f>Particulars!B18/Particulars!B19</f>
        <v>0.83042388437158432</v>
      </c>
      <c r="E19" s="3">
        <f>Particulars!C18/Particulars!C19</f>
        <v>1.0424853292353122</v>
      </c>
      <c r="F19" s="3">
        <f>Particulars!D18/Particulars!D19</f>
        <v>1.2097348526350389</v>
      </c>
      <c r="G19" s="3">
        <f>Particulars!E18/Particulars!E19</f>
        <v>1.4765310543600434</v>
      </c>
      <c r="H19" s="3">
        <f>Particulars!F18/Particulars!F19</f>
        <v>0.5345747518941415</v>
      </c>
      <c r="I19" s="3">
        <f>Particulars!G18/Particulars!G19</f>
        <v>0.64389878700510528</v>
      </c>
    </row>
    <row r="20" spans="1:9" x14ac:dyDescent="0.3">
      <c r="A20">
        <v>4</v>
      </c>
      <c r="B20" t="s">
        <v>22</v>
      </c>
      <c r="D20" s="3">
        <f>Particulars!B10/Particulars!B20</f>
        <v>-118.40130657956136</v>
      </c>
      <c r="E20" s="3">
        <f>Particulars!C10/Particulars!C20</f>
        <v>120.99017908723282</v>
      </c>
      <c r="F20" s="3">
        <f>Particulars!D10/Particulars!D20</f>
        <v>-519.35849056603774</v>
      </c>
      <c r="G20" s="3">
        <f>Particulars!E10/Particulars!E20</f>
        <v>-172.67747163695299</v>
      </c>
      <c r="H20" s="3">
        <f>Particulars!F10/Particulars!F20</f>
        <v>77.542886492039031</v>
      </c>
      <c r="I20" s="3">
        <f>Particulars!G10/Particulars!G20</f>
        <v>27.200808080808081</v>
      </c>
    </row>
    <row r="21" spans="1:9" x14ac:dyDescent="0.3">
      <c r="A21">
        <v>5</v>
      </c>
      <c r="B21" t="s">
        <v>40</v>
      </c>
      <c r="D21">
        <v>71</v>
      </c>
      <c r="E21">
        <v>66</v>
      </c>
      <c r="F21">
        <v>20</v>
      </c>
      <c r="G21">
        <v>18</v>
      </c>
      <c r="H21">
        <v>82</v>
      </c>
      <c r="I21">
        <v>83</v>
      </c>
    </row>
    <row r="23" spans="1:9" x14ac:dyDescent="0.3">
      <c r="A23" t="s">
        <v>42</v>
      </c>
    </row>
    <row r="24" spans="1:9" x14ac:dyDescent="0.3">
      <c r="A24">
        <v>1</v>
      </c>
      <c r="B24" t="s">
        <v>43</v>
      </c>
      <c r="D24" s="3">
        <f>Particulars!B22/Particulars!B8</f>
        <v>0.97541013470614202</v>
      </c>
      <c r="E24" s="3">
        <f>Particulars!C22/Particulars!C8</f>
        <v>0.97743068915655074</v>
      </c>
      <c r="F24" s="3">
        <f>Particulars!D22/Particulars!D8</f>
        <v>0.986483390607102</v>
      </c>
      <c r="G24" s="3">
        <f>Particulars!E22/Particulars!E8</f>
        <v>0.57768074281479864</v>
      </c>
      <c r="H24" s="3">
        <f>Particulars!F22/Particulars!F8</f>
        <v>1.3350547084981914</v>
      </c>
      <c r="I24" s="3">
        <f>Particulars!G22/Particulars!G8</f>
        <v>1.293938841370309</v>
      </c>
    </row>
    <row r="25" spans="1:9" x14ac:dyDescent="0.3">
      <c r="A25">
        <v>2</v>
      </c>
      <c r="B25" t="s">
        <v>44</v>
      </c>
      <c r="D25" s="3">
        <f>(Particulars!B22-Particulars!B31)/Particulars!B8</f>
        <v>0.7415413875013348</v>
      </c>
      <c r="E25" s="3">
        <f>(Particulars!C22-Particulars!C31)/Particulars!C8</f>
        <v>0.7145415585755106</v>
      </c>
      <c r="F25" s="3">
        <f>(Particulars!D22-Particulars!D31)/Particulars!D8</f>
        <v>0.95811084677064062</v>
      </c>
      <c r="G25" s="3">
        <f>(Particulars!E22-Particulars!E31)/Particulars!E8</f>
        <v>0.54033112352230284</v>
      </c>
      <c r="H25" s="3">
        <f>(Particulars!F22-Particulars!F31)/Particulars!F8</f>
        <v>1.2964499035590502</v>
      </c>
      <c r="I25" s="3">
        <f>(Particulars!G22-Particulars!G31)/Particulars!G8</f>
        <v>1.219526204597063</v>
      </c>
    </row>
    <row r="26" spans="1:9" x14ac:dyDescent="0.3">
      <c r="A26">
        <v>3</v>
      </c>
      <c r="B26" t="s">
        <v>45</v>
      </c>
      <c r="D26" s="3">
        <f>Particulars!B23/Particulars!B8</f>
        <v>0.26989933357361734</v>
      </c>
      <c r="E26" s="3">
        <f>Particulars!C23/Particulars!C8</f>
        <v>0.23876796433248254</v>
      </c>
      <c r="F26" s="3">
        <f>Particulars!D23/Particulars!D8</f>
        <v>0.17869415807560138</v>
      </c>
      <c r="G26" s="3">
        <f>Particulars!E23/Particulars!E8</f>
        <v>2.088793622216807E-3</v>
      </c>
      <c r="H26" s="3">
        <f>Particulars!F23/Particulars!F8</f>
        <v>0.19751181106279045</v>
      </c>
      <c r="I26" s="3">
        <f>Particulars!G23/Particulars!G8</f>
        <v>0.15972689485502925</v>
      </c>
    </row>
    <row r="27" spans="1:9" x14ac:dyDescent="0.3">
      <c r="A27">
        <v>4</v>
      </c>
      <c r="B27" t="s">
        <v>46</v>
      </c>
      <c r="D27" s="3">
        <f>Particulars!B22/((Particulars!B10*80%)/365)</f>
        <v>264.28662546209813</v>
      </c>
      <c r="E27" s="3">
        <f>Particulars!C22/((Particulars!C10*80%)/365)</f>
        <v>220.06889819704537</v>
      </c>
      <c r="F27" s="3">
        <f>Particulars!D22/((Particulars!D10*80%)/365)</f>
        <v>92.784867034803455</v>
      </c>
      <c r="G27" s="3">
        <f>Particulars!E22/((Particulars!E10*80%)/365)</f>
        <v>49.742050083535126</v>
      </c>
      <c r="H27" s="3">
        <f>Particulars!F22/((Particulars!F10*80%)/365)</f>
        <v>454.19503762187367</v>
      </c>
      <c r="I27" s="3">
        <f>Particulars!G22/((Particulars!G10*80%)/365)</f>
        <v>412.61630175376052</v>
      </c>
    </row>
    <row r="28" spans="1:9" x14ac:dyDescent="0.3">
      <c r="A28">
        <v>5</v>
      </c>
      <c r="B28" t="s">
        <v>47</v>
      </c>
      <c r="D28" s="3">
        <f>Particulars!B7/Particulars!B25</f>
        <v>2.6546391752577319</v>
      </c>
      <c r="E28" s="3">
        <f>Particulars!C7/Particulars!C25</f>
        <v>3.1115892420537898</v>
      </c>
      <c r="F28" s="3">
        <f>Particulars!D7/Particulars!D25</f>
        <v>45.291338582677163</v>
      </c>
      <c r="G28" s="3">
        <f>Particulars!E7/Particulars!E25</f>
        <v>58.978609625668447</v>
      </c>
      <c r="H28" s="3">
        <f>Particulars!F7/Particulars!F25</f>
        <v>2.9260661618174573</v>
      </c>
      <c r="I28" s="3">
        <f>Particulars!G7/Particulars!G25</f>
        <v>3.4794168096054889</v>
      </c>
    </row>
    <row r="29" spans="1:9" x14ac:dyDescent="0.3">
      <c r="A29">
        <v>6</v>
      </c>
      <c r="B29" t="s">
        <v>54</v>
      </c>
      <c r="D29" s="3">
        <f>Particulars!B26/Particulars!B25</f>
        <v>1.738939003436426</v>
      </c>
      <c r="E29" s="3">
        <f>Particulars!C26/Particulars!C25</f>
        <v>3.7718337408312959</v>
      </c>
      <c r="F29" s="3">
        <f>Particulars!D26/Particulars!D25</f>
        <v>23.763779527559056</v>
      </c>
      <c r="G29" s="3">
        <f>Particulars!E26/Particulars!E25</f>
        <v>61.411764705882355</v>
      </c>
      <c r="H29" s="3">
        <f>Particulars!F26/Particulars!F25</f>
        <v>2.1538461538461537</v>
      </c>
      <c r="I29" s="3">
        <f>Particulars!G26/Particulars!G25</f>
        <v>-0.73739279588336193</v>
      </c>
    </row>
    <row r="30" spans="1:9" x14ac:dyDescent="0.3">
      <c r="A30">
        <v>7</v>
      </c>
      <c r="B30" t="s">
        <v>48</v>
      </c>
      <c r="D30" s="3">
        <f>Particulars!B32/Particulars!B27</f>
        <v>0.57170876195813158</v>
      </c>
      <c r="E30" s="3">
        <f>Particulars!C32/Particulars!C27</f>
        <v>1.9567597456455625</v>
      </c>
      <c r="F30" s="3">
        <f>Particulars!D32/Particulars!D27</f>
        <v>-3.6653386454183265</v>
      </c>
      <c r="G30" s="3">
        <f>Particulars!E32/Particulars!E27</f>
        <v>1.9149244462844133</v>
      </c>
      <c r="H30" s="3">
        <f>Particulars!F32/Particulars!F27</f>
        <v>1.135281119567886</v>
      </c>
      <c r="I30" s="3">
        <f>Particulars!G32/Particulars!G27</f>
        <v>-1.2911115167001277</v>
      </c>
    </row>
    <row r="31" spans="1:9" x14ac:dyDescent="0.3">
      <c r="A31">
        <v>8</v>
      </c>
      <c r="B31" t="s">
        <v>49</v>
      </c>
      <c r="D31" s="3">
        <f>Particulars!B32/Particulars!B8</f>
        <v>9.4788516354320715E-2</v>
      </c>
      <c r="E31" s="3">
        <f>Particulars!C32/Particulars!C8</f>
        <v>0.22826942836466321</v>
      </c>
      <c r="F31" s="3">
        <f>Particulars!D32/Particulars!D8</f>
        <v>0.10808588128175757</v>
      </c>
      <c r="G31" s="3">
        <f>Particulars!E32/Particulars!E8</f>
        <v>0.46008166188399241</v>
      </c>
      <c r="H31" s="3">
        <f>Particulars!F32/Particulars!F8</f>
        <v>0.16429693330749021</v>
      </c>
      <c r="I31" s="3">
        <f>Particulars!G32/Particulars!G8</f>
        <v>-0.10022753094705665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Particulars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Hemanth P</cp:lastModifiedBy>
  <dcterms:created xsi:type="dcterms:W3CDTF">2015-06-05T18:17:20Z</dcterms:created>
  <dcterms:modified xsi:type="dcterms:W3CDTF">2024-01-09T19:28:59Z</dcterms:modified>
</cp:coreProperties>
</file>