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baa0988/Desktop/Qatar Embassies in World Cup Countries/"/>
    </mc:Choice>
  </mc:AlternateContent>
  <xr:revisionPtr revIDLastSave="0" documentId="8_{F9F7B6DB-8EFB-CF47-83F8-50AF3DCE9A59}" xr6:coauthVersionLast="47" xr6:coauthVersionMax="47" xr10:uidLastSave="{00000000-0000-0000-0000-000000000000}"/>
  <bookViews>
    <workbookView xWindow="0" yWindow="760" windowWidth="30240" windowHeight="175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0" i="1" l="1"/>
  <c r="A140" i="1"/>
  <c r="H139" i="1"/>
  <c r="A139" i="1"/>
  <c r="A138" i="1"/>
  <c r="A137" i="1"/>
  <c r="H136" i="1"/>
  <c r="A136" i="1"/>
  <c r="H135" i="1"/>
  <c r="A135" i="1"/>
  <c r="K134" i="1"/>
  <c r="J134" i="1"/>
  <c r="I134" i="1"/>
  <c r="H134" i="1"/>
  <c r="A134" i="1"/>
  <c r="K133" i="1"/>
  <c r="J133" i="1"/>
  <c r="I133" i="1"/>
  <c r="H133" i="1"/>
  <c r="A133" i="1"/>
  <c r="I132" i="1"/>
  <c r="H132" i="1"/>
  <c r="A132" i="1"/>
  <c r="H131" i="1"/>
  <c r="A131" i="1"/>
  <c r="H130" i="1"/>
  <c r="A130" i="1"/>
  <c r="H129" i="1"/>
  <c r="A129" i="1"/>
  <c r="H128" i="1"/>
  <c r="A128" i="1"/>
  <c r="H127" i="1"/>
  <c r="A127" i="1"/>
  <c r="A126" i="1"/>
  <c r="H125" i="1"/>
  <c r="A125" i="1"/>
  <c r="H124" i="1"/>
  <c r="A124" i="1"/>
  <c r="H123" i="1"/>
  <c r="A123" i="1"/>
  <c r="H122" i="1"/>
  <c r="A122" i="1"/>
  <c r="H121" i="1"/>
  <c r="A121" i="1"/>
  <c r="H120" i="1"/>
  <c r="A120" i="1"/>
  <c r="H119" i="1"/>
  <c r="A119" i="1"/>
  <c r="H118" i="1"/>
  <c r="A118" i="1"/>
  <c r="H117" i="1"/>
  <c r="A117" i="1"/>
  <c r="H116" i="1"/>
  <c r="A116" i="1"/>
  <c r="H115" i="1"/>
  <c r="A115" i="1"/>
  <c r="H114" i="1"/>
  <c r="A114" i="1"/>
  <c r="H113" i="1"/>
  <c r="A113" i="1"/>
  <c r="H112" i="1"/>
  <c r="A112" i="1"/>
  <c r="H111" i="1"/>
  <c r="A111" i="1"/>
  <c r="H110" i="1"/>
  <c r="A110" i="1"/>
  <c r="H109" i="1"/>
  <c r="A109" i="1"/>
  <c r="H108" i="1"/>
  <c r="A108" i="1"/>
  <c r="H107" i="1"/>
  <c r="A107" i="1"/>
  <c r="H106" i="1"/>
  <c r="A106" i="1"/>
  <c r="H105" i="1"/>
  <c r="A105" i="1"/>
  <c r="A104" i="1"/>
  <c r="A103" i="1"/>
  <c r="H102" i="1"/>
  <c r="A102" i="1"/>
  <c r="H101" i="1"/>
  <c r="A101" i="1"/>
  <c r="H100" i="1"/>
  <c r="A100" i="1"/>
  <c r="H99" i="1"/>
  <c r="A99" i="1"/>
  <c r="H98" i="1"/>
  <c r="A98" i="1"/>
  <c r="H97" i="1"/>
  <c r="A97" i="1"/>
  <c r="H96" i="1"/>
  <c r="A96" i="1"/>
  <c r="H95" i="1"/>
  <c r="A95" i="1"/>
  <c r="H94" i="1"/>
  <c r="A94" i="1"/>
  <c r="H93" i="1"/>
  <c r="A93" i="1"/>
  <c r="H92" i="1"/>
  <c r="A92" i="1"/>
  <c r="H91" i="1"/>
  <c r="A91" i="1"/>
  <c r="H90" i="1"/>
  <c r="A90" i="1"/>
  <c r="H89" i="1"/>
  <c r="A89" i="1"/>
  <c r="H88" i="1"/>
  <c r="A88" i="1"/>
  <c r="H87" i="1"/>
  <c r="A87" i="1"/>
  <c r="H86" i="1"/>
  <c r="A86" i="1"/>
  <c r="H85" i="1"/>
  <c r="A85" i="1"/>
  <c r="H84" i="1"/>
  <c r="A84" i="1"/>
  <c r="H83" i="1"/>
  <c r="A83" i="1"/>
  <c r="H82" i="1"/>
  <c r="A82" i="1"/>
  <c r="H81" i="1"/>
  <c r="A81" i="1"/>
  <c r="A80" i="1"/>
  <c r="H79" i="1"/>
  <c r="A79" i="1"/>
  <c r="H78" i="1"/>
  <c r="A78" i="1"/>
  <c r="H77" i="1"/>
  <c r="A77" i="1"/>
  <c r="H76" i="1"/>
  <c r="A76" i="1"/>
  <c r="H75" i="1"/>
  <c r="A75" i="1"/>
  <c r="H74" i="1"/>
  <c r="A74" i="1"/>
  <c r="H73" i="1"/>
  <c r="A73" i="1"/>
  <c r="H72" i="1"/>
  <c r="A72" i="1"/>
  <c r="H71" i="1"/>
  <c r="A71" i="1"/>
  <c r="H70" i="1"/>
  <c r="A70" i="1"/>
  <c r="H69" i="1"/>
  <c r="A69" i="1"/>
  <c r="H68" i="1"/>
  <c r="A68" i="1"/>
  <c r="H67" i="1"/>
  <c r="A67" i="1"/>
  <c r="H66" i="1"/>
  <c r="A66" i="1"/>
  <c r="A65" i="1"/>
  <c r="H64" i="1"/>
  <c r="A64" i="1"/>
  <c r="H63" i="1"/>
  <c r="A63" i="1"/>
  <c r="J62" i="1"/>
  <c r="I62" i="1"/>
  <c r="H62" i="1"/>
  <c r="A62" i="1"/>
  <c r="J61" i="1"/>
  <c r="I61" i="1"/>
  <c r="H61" i="1"/>
  <c r="A61" i="1"/>
  <c r="H60" i="1"/>
  <c r="A60" i="1"/>
  <c r="H59" i="1"/>
  <c r="A59" i="1"/>
  <c r="H58" i="1"/>
  <c r="A58" i="1"/>
  <c r="H57" i="1"/>
  <c r="A57" i="1"/>
  <c r="H56" i="1"/>
  <c r="A56" i="1"/>
  <c r="H55" i="1"/>
  <c r="A55" i="1"/>
  <c r="H54" i="1"/>
  <c r="A54" i="1"/>
  <c r="K53" i="1"/>
  <c r="J53" i="1"/>
  <c r="I53" i="1"/>
  <c r="H53" i="1"/>
  <c r="A53" i="1"/>
  <c r="A52" i="1"/>
  <c r="K51" i="1"/>
  <c r="J51" i="1"/>
  <c r="I51" i="1"/>
  <c r="H51" i="1"/>
  <c r="A51" i="1"/>
  <c r="H50" i="1"/>
  <c r="A50" i="1"/>
  <c r="H49" i="1"/>
  <c r="A49" i="1"/>
  <c r="K48" i="1"/>
  <c r="J48" i="1"/>
  <c r="I48" i="1"/>
  <c r="H48" i="1"/>
  <c r="A48" i="1"/>
  <c r="H47" i="1"/>
  <c r="A47" i="1"/>
  <c r="H46" i="1"/>
  <c r="A46" i="1"/>
  <c r="H45" i="1"/>
  <c r="A45" i="1"/>
  <c r="H44" i="1"/>
  <c r="A44" i="1"/>
  <c r="H43" i="1"/>
  <c r="A43" i="1"/>
  <c r="H42" i="1"/>
  <c r="A42" i="1"/>
  <c r="H41" i="1"/>
  <c r="A41" i="1"/>
  <c r="H40" i="1"/>
  <c r="A40" i="1"/>
  <c r="H39" i="1"/>
  <c r="A39" i="1"/>
  <c r="H38" i="1"/>
  <c r="A38" i="1"/>
  <c r="H37" i="1"/>
  <c r="A37" i="1"/>
  <c r="H36" i="1"/>
  <c r="A36" i="1"/>
  <c r="J35" i="1"/>
  <c r="I35" i="1"/>
  <c r="H35" i="1"/>
  <c r="A35" i="1"/>
  <c r="H34" i="1"/>
  <c r="A34" i="1"/>
  <c r="A33" i="1"/>
  <c r="A32" i="1"/>
  <c r="A31" i="1"/>
  <c r="H30" i="1"/>
  <c r="A30" i="1"/>
  <c r="A29" i="1"/>
  <c r="A28" i="1"/>
  <c r="K27" i="1"/>
  <c r="J27" i="1"/>
  <c r="I27" i="1"/>
  <c r="H27" i="1"/>
  <c r="A27" i="1"/>
  <c r="I26" i="1"/>
  <c r="H26" i="1"/>
  <c r="A26" i="1"/>
  <c r="K25" i="1"/>
  <c r="J25" i="1"/>
  <c r="I25" i="1"/>
  <c r="H25" i="1"/>
  <c r="A25" i="1"/>
  <c r="H24" i="1"/>
  <c r="A24" i="1"/>
  <c r="H23" i="1"/>
  <c r="A23" i="1"/>
  <c r="H22" i="1"/>
  <c r="A22" i="1"/>
  <c r="H21" i="1"/>
  <c r="A21" i="1"/>
  <c r="H20" i="1"/>
  <c r="A20" i="1"/>
  <c r="H19" i="1"/>
  <c r="A19" i="1"/>
  <c r="A18" i="1"/>
  <c r="H17" i="1"/>
  <c r="A17" i="1"/>
  <c r="H16" i="1"/>
  <c r="A16" i="1"/>
  <c r="A15" i="1"/>
  <c r="H14" i="1"/>
  <c r="A14" i="1"/>
  <c r="H13" i="1"/>
  <c r="A13" i="1"/>
  <c r="A12" i="1"/>
  <c r="A11" i="1"/>
  <c r="K10" i="1"/>
  <c r="J10" i="1"/>
  <c r="I10" i="1"/>
  <c r="H10" i="1"/>
  <c r="A10" i="1"/>
  <c r="H9" i="1"/>
  <c r="A9" i="1"/>
  <c r="H8" i="1"/>
  <c r="A8" i="1"/>
  <c r="A7" i="1"/>
  <c r="A6" i="1"/>
  <c r="K5" i="1"/>
  <c r="J5" i="1"/>
  <c r="I5" i="1"/>
  <c r="H5" i="1"/>
  <c r="A5" i="1"/>
  <c r="H4" i="1"/>
  <c r="A4" i="1"/>
  <c r="H3" i="1"/>
  <c r="A3" i="1"/>
  <c r="A2" i="1"/>
</calcChain>
</file>

<file path=xl/sharedStrings.xml><?xml version="1.0" encoding="utf-8"?>
<sst xmlns="http://schemas.openxmlformats.org/spreadsheetml/2006/main" count="351" uniqueCount="165">
  <si>
    <t>id</t>
  </si>
  <si>
    <t>screen_name</t>
  </si>
  <si>
    <t>created_at</t>
  </si>
  <si>
    <t>fav</t>
  </si>
  <si>
    <t>rt</t>
  </si>
  <si>
    <t>RTed</t>
  </si>
  <si>
    <t>text</t>
  </si>
  <si>
    <t>media1</t>
  </si>
  <si>
    <t>media2</t>
  </si>
  <si>
    <t>media3</t>
  </si>
  <si>
    <t>media4</t>
  </si>
  <si>
    <t>compound</t>
  </si>
  <si>
    <t>neg</t>
  </si>
  <si>
    <t>neu</t>
  </si>
  <si>
    <t>pos</t>
  </si>
  <si>
    <t>QatarEmbassyJp</t>
  </si>
  <si>
    <t>The embassy of the State of Qatar in Tokyo extends its best wishes to everyone celebrating the holy month of #Ramadan, may it be a blessed and joyous month upon all.
皆様にとって、聖なる #ラマダン月が、幸福で喜びに満ち溢れたものになることを祈念しております。 https://t.co/hUmshdH1Tx</t>
  </si>
  <si>
    <t>تهنئكم ســفارة دولة قــطر في طوكيو بحلول شهر #رمضان الــمبارك، 
أعاده الله علينا وعليكم بالخيرواليمن والبركات، 
وتقبل الله طاعتكم.
#ramadan #شهركم_مبارك
#Ramadan2023   #RamadanMubarak https://t.co/Px5bT8do5K</t>
  </si>
  <si>
    <t>تنــويه 
تنوه ســفارة دولة قــطر في اليابان
بأن يوم الثلاثاء الموافق: 2023/03/21
سيكون عــطلة رسمية في اليابان بمناسبة يوم الاعتدال الربيعي في اليابان..
لذا ستكون الســفارة مغلقة على أن تستأنف العمل
يوم الأربــعاء الموفق : 2023/03/22 https://t.co/TAbQXk1UJz</t>
  </si>
  <si>
    <t>قام طلاب مركز أجيال التربوي بزيارة مقر سفارة دولة قطر في طوكيو، وكان في استقــبالهم السيد عبدالله بن سيف الخيارين القائم بالأعمال بالإنابة. 
حثهم خلالها على التميز في التحصيل العلمي، وتمنى لهم مستقبلاً واعدًا لخدمة وطنهم تحت قيادة حضرة صاحب السمو أمير البلاد المفدى "حفظه الله" . https://t.co/3aXOaRcqHS</t>
  </si>
  <si>
    <t>أبرز ما جاء في كلمة سمو الأمير المفدى في مؤتمر الأمم المتحدة الخامس المعني بأقل البلدان نمواً. #LDC5 https://t.co/ZSBQfSP9n6</t>
  </si>
  <si>
    <t>The Embassy of the State of Qatar in Tokyo extends its sincerest wishes to His Imperial Majesty Emperor Naruhito on the occasion of his 63rd birthday, wishing H.I.M continued good health and prosperity and wishing the friendly Japanese people further progress and success.
🇶🇦🇯🇵 https://t.co/qTKMKFO8EH</t>
  </si>
  <si>
    <t>駐日カタール国大使館は、天皇陛下の63歳のお誕生日に際し、陛下並びに日本国民の皆様に心よりお祝い申し上げます。陛下の御健康と日本国民の皆様の益々のご繁栄を祈念申し上げます。
🇶🇦🇯🇵
#qatar  #japan https://t.co/jl9TVzgNMY</t>
  </si>
  <si>
    <t>***تنــويه ***
تنوه ســفارة دولة قــطر في اليابان 
بأن يوم الخميس الموافق: 2023/02/23
سيكون عــطلة رسمية في اليابان بمناسبة يوم ميلاد الأمبراطور ناروهيتو.
لذا ستكون الســفارة مغلقة على أن تستأنف العمل
يوم الجمعة الموفق : 2023/02/24
#Qatar  #Japan  #holiday https://t.co/xcQTatUsuC</t>
  </si>
  <si>
    <t>سفارة دولة قطر في اليابان تحتفل بـ #اليوم_الرياضي_للدولة_2023
The Embassy of the State of Qatar in Japan celebrates the National Sport Day.
 #الخارجية_القطرية
 #الخيار_لك 
#اليوم_الرياضي_قطر
#اليوم_الرياضي_للدولة_2023
#MOFAQatar 
#QNSD2023
#QatarNationalSportDay https://t.co/3JZJz5kyjw</t>
  </si>
  <si>
    <t>MBA_AlThani_</t>
  </si>
  <si>
    <t>أتقدم بأطيب التهاني والتبريكات لليابان الصديقة بمناسبة ذكرى يوم التأسيس الوطني، متمنياً لهم المزيد من التقدم والازدهار. نتطلع لتطوير العلاقات الراسخة بيننا في المجالات كافة.</t>
  </si>
  <si>
    <t>建国記念日にあたり、日本政府と日本国民の皆様に心からのお祝いを申し上げますとともに、今後益々のご発展とご繁栄をお祈り申し上げます。 私たちは、あらゆる分野での友好関係をさらに強化することを期待しております。</t>
  </si>
  <si>
    <t>MofaQatar_AR</t>
  </si>
  <si>
    <t>إنفوجراف| انطلاق رحلات الجسر الجوي من قطر تضامناً مع المتضررين من كارثة الزلزال في تركيا وسوريا
#الخارجية_القطرية https://t.co/wxAGJmniGC</t>
  </si>
  <si>
    <t>#قطر و #اليابان توقعان على تبادل المذكرات الرسمية للبدء في إجراءات الإعفاء المتبادل من تأشيرات الدخول لحاملي الجوزات العادية
🇯🇵🇶🇦
#الخارجية_القطرية https://t.co/IinSwnoddc</t>
  </si>
  <si>
    <t>قطر واليابان توقعان على تبادل المذكرات الرسمية للبدء في إجراءات الإعفاء المتبادل من تأشيرات الدخول لحاملي الجوزات العادية
🔗لقراءة المزيد : https://t.co/hxkddItxV0
#الخارجية_القطرية https://t.co/V94IjlXEWK</t>
  </si>
  <si>
    <t>الدكتور ماجد محمد الأنصاري، مستشار نائب رئيس مجلس الوزراء وزير الخارجية، المتحدث الرسمي لوزارة الخارجية : تم الاتفاق على تبادل مذكرات التفاهم بشأن إعفاء المواطنين القطريين من تأشيرة الدخول لليابان واستبدالها بنظام التسجيل المسبق والحصول الفوري على إذن الدخول
#الخارجية_القطرية https://t.co/RYjhdMPqeU</t>
  </si>
  <si>
    <t>الدكتور ماجد محمد الأنصاري، مستشار نائب رئيس مجلس الوزراء وزير الخارجية، المتحدث الرسمي لوزارة الخارجية : تم عقد جلسة الحوار الاستراتيجي الثانية بين قطر واليابان، وخلال الزيارة أشاد رئيس الوزراء الياباني بدور قطر في المساهمة في تحقيق الأمن والسلم الدوليين.
#الخارجية_القطرية https://t.co/pxLsGkMGoS</t>
  </si>
  <si>
    <t>قطر واليابان.. أكثر من 50 عاماً من الصداقة والشراكة الاستراتيجية الشاملة
#الخارجية_القطرية https://t.co/W8DtqWBFBQ</t>
  </si>
  <si>
    <t>MofaQatar_EN</t>
  </si>
  <si>
    <t>Qatar, Japan Sign Exchange of Official Memorandums to Start Mutual Visa Exemption Procedures
🔗To learn more : https://t.co/c68pIrWX05
#MOFAQatar https://t.co/OHhC3iMfxe</t>
  </si>
  <si>
    <t>MOI_QatarEn</t>
  </si>
  <si>
    <t>The Ministry of Interior announces the validity extension of the Hayya Card for fans and organizers. The cardholders will be allowed to enter the State of Qatar starting today until 24 January 2024 as per the specified conditions. #MOIQatar https://t.co/OvXVS7tYHL</t>
  </si>
  <si>
    <t>Exchange of official memorandums between the State of Qatar and Japan on the procedures for mutual exemption for entry visas for holders of ordinary passports in the two countries.
@MofaQatar_EN  @MofaJapan_en 
#qatar #japan 🇶🇦 🇯🇵 https://t.co/y6vMkov6mp https://t.co/6IaiUTBsRy</t>
  </si>
  <si>
    <t>本日2月2日木曜日、カタール国と日本の間で、一般パスポート保持者に対する査証の相互免除に関する覚書が交わされました。
@MofaJapan_en @MofaQatar_AR 
#qatar #japan 🇶🇦 🇯🇵 https://t.co/y6vMkov6mp https://t.co/imulBwUUbl</t>
  </si>
  <si>
    <t>تبادل المذكرات الرسمية بين دولة قطر واليابان حول إجراءات الإعفاء المتبادل من تأشيرات الدخول لحاملي الجوازات العادية في البلدين.
@MofaQatar_AR @MofaJapan_en 
#qatar #japan 🇶🇦 🇯🇵 https://t.co/0iri08ziaT</t>
  </si>
  <si>
    <t>The second strategic dialogue session between the State of Qatar and Japan is held in Tokyo
🇶🇦🇯🇵
#MOFAQatar https://t.co/taflaOzc0w</t>
  </si>
  <si>
    <t>Japanese Prime Minister Meets Deputy Prime Minister and Minister of Foreign Affairs @MBA_AlThani_ 
#MOFAQatar https://t.co/OCzE8BnW78</t>
  </si>
  <si>
    <t>Inaugurated the 2nd Qatar-Japan Strategic Dialogue with my friend HE @hayashi09615064 Foreign Minister of Japan. We discussed enhancing cooperation in various fields to achieve the aspirations of our people &amp;amp; stressed the need to continue joint efforts to face global challenges. https://t.co/9dB8Ilzez2</t>
  </si>
  <si>
    <t>Qatar, Japan Hold Second Strategic Dialogue
🔗To learn more: https://t.co/JkONHVLSbE
#MOFAQatar https://t.co/ZyPRoqIxuE</t>
  </si>
  <si>
    <t>The second strategic dialogue session between the State of Qatar and Japan is held in Tokyo
🇶🇦🇯🇵
#MOFAQatar https://t.co/MNFtG5He4N</t>
  </si>
  <si>
    <t>انعقاد جلسة الحوار الاستراتيجي الثاني بين دولة قطر واليابان في طوكيو https://t.co/NN822gs6sW</t>
  </si>
  <si>
    <t>🎥| سعادة نائب رئيس مجلس الوزراء وزير الخارجية @MBA_AlThani_ يختتم زيارته إلى اليابان 
🇯🇵🇶🇦
#الخارجية_القطرية https://t.co/ycTWOss0F4</t>
  </si>
  <si>
    <t>عقدت في مقر وزارة الخارجية في العاصمة اليابانية طوكيو، اليوم، جلسة الحوار الاستراتيجي الثاني بين حكومتي دولة قطر واليابان. https://t.co/IdBuwSqC0F</t>
  </si>
  <si>
    <t>استقبل دولة السيد فوميو كيشيدا، رئيس وزراء اليابان، اليوم، سعادة الشيخ محمد بن عبدالرحمن آل ثاني، نائب رئيس مجلس الوزراء وزير الخارجية، وذلك خلال الزيارة التي يقوم بها سعادته إلى اليابان حالياً وعلى هامش انعقاد الدورة الثانية من الحوار الاستراتيجي بين الدولتين. https://t.co/GMkC50CUbf</t>
  </si>
  <si>
    <t>رئيس وزراء اليابان يستقبل نائب رئيس مجلس الوزراء وزير الخارجية 
@MBA_AlThani_
#الخارجية_القطرية https://t.co/LPXj6bT1fk</t>
  </si>
  <si>
    <t>Met HE Toshihiro Nikai, member of the House of Reps. &amp;amp; President of the Japanese Parliamentary Association for Friendship with #Qatar, alongside the 2nd Strategic Dialogue to discuss enhancing our cooperation. I thank HE for his efforts to strengthen our relations in all fields. https://t.co/wfEad6gdtl</t>
  </si>
  <si>
    <t>نائب رئيس مجلس الوزراء وزير الخارجية @MBA_AlThani_  يجتمع مع رئيس الرابطة البرلمانية اليابانية للصداقة مع دولة قطر
#الخارجية_القطرية https://t.co/ZQE10dfSly</t>
  </si>
  <si>
    <t>سررت بلقاء سعادة السيد توشيهيرو نيكاي، عضو مجلس النواب ورئيس الرابطة البرلمانية اليابانية للصداقة مع قطر، على هامش انعقاد الدورة الثانية من الحوار الاستراتيجي بين #قطر و #اليابان لنقاش سبل تعزيز التعاون بيننا، كما أشكر سعادته على الجهود المبذولة لتقوية علاقاتنا في المجالات كافة. https://t.co/lrAmkUhSnG</t>
  </si>
  <si>
    <t>Statement : Qatar condemns in the strongest terms the brutal Israeli aggression against Jenin camp
🔗To learn more : https://t.co/SA105isL0V
#MOFAQatar https://t.co/lvNpzZOvQc</t>
  </si>
  <si>
    <t>Statement : Qatar condemns and denounces the Dutch authorities' permission to tear up a copy of the Holy Quran in The Hague
#MOFAQatar https://t.co/6UzPjbxkh2</t>
  </si>
  <si>
    <t>بيان : قطر تدين بأشد العبارات العدوان الإسرائيلي الوحشي على مخيم جنين
#الخارجية_القطرية https://t.co/UPAfy8zvZo</t>
  </si>
  <si>
    <t>بيان : قطر تدين وتستنكر سماح السلطات الهولندية بتمزيق نسخة من المصحف الشريف في مدينة لاهاي
#الخارجية_القطرية https://t.co/IYHHemvs5a</t>
  </si>
  <si>
    <t>بيان| قطر تدين وتستنكر سماح السلطات السويدية بإحراق نسخة من المصحف الشريف أمام سفارة تركيا في ستوكهولم
#الخارجية_القطرية https://t.co/s6R2nZ4BXm</t>
  </si>
  <si>
    <t>موجز أخبار السفارات 🗓
#الخارجية_القطرية https://t.co/Jl576NZKSW</t>
  </si>
  <si>
    <t>Statement : Qatar strongly condemns the bombing in Kabul
#MOFAQatar https://t.co/1WzhX1DrnR</t>
  </si>
  <si>
    <t>تنــــــويه
تنوه ســفارة دولة قــطر في اليابان 
بأن يوم الإثنين الموافق: 2023/01/09
سيكون عــطلة رسمية في اليابان بمناسبة عيد البـلوغ في اليــابان.
لذا ستكون الســفارة مغلقة على أن تستأنف العمل يوم الثلاثاء الموفق : 2023/01/10. https://t.co/UhptOrGauw</t>
  </si>
  <si>
    <t>statement: Qatar strongly condemns the Israeli Minister of National Security’s storming of the courtyards of Al-Aqsa Mosque
#MOFAQatar https://t.co/SPL22t3JCq</t>
  </si>
  <si>
    <t>بيان : قطر تدين بشدة اقتحام وزير الأمن القومي الإسرائيلي باحات المسجد الأقصى
#الخارجية_القطرية https://t.co/a0apwmSJi6</t>
  </si>
  <si>
    <t>تنـــوية
تنوه ســفارة دولة قــطر في اليابان
بأنه ابتداء من يوم الخميس الموافق: 2022/12/29 
وحتى الثلاثاء الموافق: 2022/1/03
سيكون عــطلة رسمية في اليابان بمناسبة رأس السـنة في اليابان
لذا فإن الســفارة ستكون مغلقة على أن تستأنف العمل يوم الأربــعاء الموافق: 2022/1/04 https://t.co/qsqBILhB9n</t>
  </si>
  <si>
    <t>سفارات وقنصليات قطر في الخارج تواصل احتفالها باليوم الوطني للدولة
🇩🇿🇸🇪🇯🇵🇵🇪
#وحدتنا_مصدر_قوتنا
#اليوم_الوطني_القطري
#الخارجية_القطرية https://t.co/0OqIjSQzin</t>
  </si>
  <si>
    <t>سفارة دولة قطر لدى اليابان، تحتفل باليوم الوطني للدولة 
#وحدتنا_مصدر_قوتنا
#اليوم_الوطني_القطري
#الخارجية_القطرية https://t.co/w1We5OJgk6</t>
  </si>
  <si>
    <t>اليوم الوطـني لدولة قــطر  2022
Qatar National Day 2022 🇶🇦
12月18日  カタール建国記念日
団結をチカラに
وحدتنا مصدر قوتنا
تميم بن حمد
#QND2022
#QatarNationalDay https://t.co/tfeATyzyM0</t>
  </si>
  <si>
    <t>H.E. Mr. Hassan bin Mohammed Rafei Al Emadi Ambassador of the State of Qatar to Japan.
Held an official reception in celebrations of Qatar National Day 2022 at the Peacock Room, Imperial Hotel Tokyo on Wednesday, December 14,2022.
#الخارجية_قطر #اليابان #طوكيو
@MofaQatar_EN https://t.co/Bvh1haL0sF https://t.co/CMNw9PUp9R</t>
  </si>
  <si>
    <t>12月14日(水曜日)、ハッサン・ビン・モハメド・ラフィ・アルエマーディ駐日カタール大使が帝国ホテルにてカタール建国記念式典を開催しました。日本政府の高官や各国の大使、ビジネスマン、カタール人留学生等、多くの人が参加しました。
#الخارجية_قطر #قطر #الدوحة #اليابان #طوكيو
#MOFAQatar 🇶🇦 https://t.co/Bvh1haL0sF</t>
  </si>
  <si>
    <t>أقـام سـعادة السـيد/ حسن بن محـمد رفيـع العـمادي سفـير دولـة قـطر لدى اليـابان حفل استقبال رسمي بمناسبة اليوم الوطني لدولة قـطر في فنــدق إمبريال طوكيو ،غرفة الطاووس يوم الأربعاء 14 ديسمبر 2022.
 حـضره عدد من المسؤولين والشخصيات والطلبة في اليابان.
@MofaQatar_AR #الدوحة #اليابان https://t.co/qeLiiGBjWG</t>
  </si>
  <si>
    <t>تنوه  ســفارة دولة قــطر في اليابان
بأن يوم الإثنين الموافق: ١٩/١٢/٢٠٢٢
سيكون عــطلة بمناسبة اليوم الوطــني لدولـة قــطر.
لذا ستكون الســفارة مغلقة ، على أن تستأنف العمل يوم الثلاثاء الموفق : ٢٠/١٢/٢٠٢٢ https://t.co/HF90j3TACo</t>
  </si>
  <si>
    <t>His Excellency Mr. Kihara Seiji, Deputy Chief Cabinet Secretary, received at his office on Friday afternoon December 16, H.E. Mr. Hassan bin Mohammed Rafei Al Emadi Ambassador of the State of Qatar to Japan.
@MofaQatar_EN  @MofaJapan_en 
#Qatar #Japan https://t.co/NJcYEWQzuc https://t.co/VS9mWDyoOi</t>
  </si>
  <si>
    <t>12月16日（金曜日）、ハッサン・ビン・モハメド・ラフィ・アルエマーディ駐日カタール国大使は、首相官邸にて木原誠二副官房長官を表敬しました。会談では、二国間の関係の強化及び発展について話し合われ、双方の関心事項もついても述べられました。
@MofaJapan_jp  @MofaQatar_EN https://t.co/NJcYEWQzuc https://t.co/O0CNG4Id9N</t>
  </si>
  <si>
    <t>استقبل سعادة سعادة السيد/ كيهارا سيجي ، نائب كبير أمناء مجلس الوزراء في مكتبة اليوم الجمعـة الموافق : سعادة السيد / حسن بن محمد رفيع العمادي سفير دولة قطر لدى اليابان..
@MofaQatar_AR 
#qatar #japan https://t.co/wsVXf6441G</t>
  </si>
  <si>
    <t>His Excellency Mr. Yasutoshi Nishimura, Japanese Minister of Economy Trade and Industry, received H.E. Mr. Hassan bin Mohammed Rafei Al Emadi Ambassador of the State of Qatar to Japan, on Thursday, December 15, at the headquarters of the Japanese Ministry of Economy…🇶🇦  🇯🇵 https://t.co/LjEY5IGbMg https://t.co/y4BWqXC31G</t>
  </si>
  <si>
    <t>12月15日（木曜日）、ハッサン・ビン・モハメド・ラフィ・アルエマーディ駐日カタール国大使は、経済産業省にて西村康稔経済産業大臣を表敬しました。会談では、両国間の関係の強化及び発展について話し合われ、双方の共通の関心事項についても述べられました。
@MofaJapan_jp 
#Qatar 🇶🇦 
#japan 🇯🇵 https://t.co/LjEY5IGbMg https://t.co/CRvabZvECV</t>
  </si>
  <si>
    <t>سعادة سعادة السيد/ ياسوتوشي نيشيمورا، وزير الاقتصاد والتجارة والصناعة الياباني،
سعادة السيد / حسن بن محمد رفيع العمادي  سفير دولة قطر لدى اليابان، مساء الخميس 15 ديسمبر بمقر وزارة الاقتصاد والتجارة والصناعة اليابانية.
@MofaQatar_AR @MofaJapan_en 
#Qatar 🇶🇦 
#japan 🇯🇵 https://t.co/Y8aAsS2sFB</t>
  </si>
  <si>
    <t>ArabNewsjp</t>
  </si>
  <si>
    <t>ハッサン·アル·エマーディ駐日カタール大使が15日、カタールの建国記念日を祝うレセプションを東京で主催した。
@QatarEmbassyJp
https://t.co/QLb3Sz8FPZ https://t.co/cHxbU7nfpZ</t>
  </si>
  <si>
    <t>MofaJp_Sports</t>
  </si>
  <si>
    <t>カタール国建国記念レセプションが行われました🎊
武井俊輔外務副大臣は、現在開催中の #FIFAワールドカップ カタール大会の盛況について触れつつ、建国記念への祝意を述べました💐
今年は日･カタール外交樹立50周年！これからもスポーツを通じて両国の交流が深まりますように🇶🇦🤝🇯🇵
@syunsuke_takei https://t.co/f2IR1DFp1T</t>
  </si>
  <si>
    <t>MofaJapan_jp</t>
  </si>
  <si>
    <t>武井外務副大臣のカタール国ナショナルデー・レセプション出席
12月14日、#武井外務副大臣 は、駐日 #カタール 大使館主催のカタール国ナショナルデー・レセプションに日本政府を代表して出席しました。
https://t.co/yMUudddj9Z https://t.co/lCZAhvITM3</t>
  </si>
  <si>
    <t>In an interview with The Washington Post, Deputy Prime Minister and Minister of Foreign Affairs @MBA_AlThani_ :
"The FIFA World Cup Qatar 2022 is the most inclusive World Cup"
#MOFAQatar https://t.co/mrB04OO0gT</t>
  </si>
  <si>
    <t>AmiriDiwan</t>
  </si>
  <si>
    <t>سمو الأمير المفدى يترأس وفد دولة قطر للمشاركة في اجتماع مجلس التعاون لدول الخليج العربية الـ٤٣ على مستوى القمة، وقمة الرياض الخليجية الصينية للتعاون والتنمية، وقمة الرياض العربية الصينية للتعاون والتنمية، التي ستنعقد يوم غد الجمعة في مدينة الرياض. https://t.co/i2168pNgaO</t>
  </si>
  <si>
    <t>Statement | Qatar Strongly Condemns the Israeli Occupation Forces’ Storming of the City of Jenin
#MOFAQatar https://t.co/5RZvjMQCM0</t>
  </si>
  <si>
    <t>International Anti-Corruption Day
#MOFAQatar https://t.co/9jvxTtvyv9</t>
  </si>
  <si>
    <t>FIFAワールド杯 グループステージ終了に伴い、 2022年12月2日より、観戦チケットを取得していない場合でもハイヤカードの申請が可能となり、条件を満たすファンの入国を許可することがカタール政府内務省より発表されました。
#FIFAWorldCup 
#カタールW杯 https://t.co/77XQ2pZPmh</t>
  </si>
  <si>
    <t>Statement : Qatar Welcomes Signing of Political Framework Agreement in Sudan
#MOFAQatar https://t.co/ODvLTNdl4T</t>
  </si>
  <si>
    <t>Her Imperial Highness Princess Takamado, and honorary president of the Japanese Football Association, expresses feelings of joy for Japanese national team for qualifying to the round of 16  in the FIFA World Cup Qatar 2022™️.
#サッカー日本代表
#قطر_2022
#WorldCupQatar2022
#qatar https://t.co/0S4vZvSujD https://t.co/6Iw6g5Jmzi</t>
  </si>
  <si>
    <t>高円宮妃殿下はFIFAワールドカップ観戦のため訪問していたカタールで、日本代表が16強入りしたスペイン戦を応援されました。
#サッカー日本代表
#ワールドカップ2022
#قطر_2022
#WorldCupQatar2022
#qatar2022 https://t.co/YNciWdvMnU https://t.co/bpkrhElMmK</t>
  </si>
  <si>
    <t>الأميرة تاكامادو عضو الأسرة الإمبراطورية في اليابان والرئيس الفخري لإتحاد كرة القدم الياباني لحــظة مشاركتها المنتخب الياباني الفرح بالتأهل لدور الـ 16 في كأس العالم قطــر 2022.
#サッカー日本代表
#ワールドカップ2022
#قطر_2022
#WorldCupQatar2022
#qatar2022 https://t.co/3guwD2RjoM</t>
  </si>
  <si>
    <t>دعمت دولة قطر عبر السنوات صمود الشعب الفلسطيني الشقيق، في مواجهة الاحتلال الإسرائيلي، في مختلف القطاعات وذلك للحد من تفاقم الوضع الإنساني والظروف المعيشية الصعبة في الأراضي المحتلة. 
#اليوم_الدولي_للتضامن_مع_الشعب_الفلسطيني 
#الخارجية_القطرية https://t.co/SCZlcHDzZk</t>
  </si>
  <si>
    <t>Statement : Qatar Strongly Condemns Attack in Mogadishu
#MOFAQatar https://t.co/AzUPgQDi4p</t>
  </si>
  <si>
    <t>HE Mr Hassan bin Mohammed Rafei Al Emadi, Ambassador of the State of Qatar to Japan met with Her Imperial Highness Princess Takamado, and honorary president of the Japanese Football Association, at her office (State Guest House Akasaka Palace) today, 11.26.2022#WorldcupQatar2022 https://t.co/bNoFO1eDO0 https://t.co/ba5YU5JWm8</t>
  </si>
  <si>
    <t>11月26日土曜日の夕方、日本の皇室の一員であり日本サッカー連盟の名誉総裁である高円宮妃殿下はカタール国に一週間程滞在し、明日日曜日の日本戦を観戦する為、ドーハへと出発されました ハッサン・ビン・モハメド・ラフィ・アルエマーディ駐日カタール国大使は、高円宮邸にて高円宮妃殿下を見送.. https://t.co/bNoFO1eDO0 https://t.co/56J3E4uori</t>
  </si>
  <si>
    <t>التقى سعادة السيد/حسن بن محمد رفيع العمادي، سفير دولة قطر لدى اليابان، سمو الأميرة تاكامادو، عضو الأسرة الإمبراطورية في اليابان والرئيس الفخري لإتحاد كرة القدم الياباني، بمكتبها في قصر اكاساكا للضيافة ، وذلك لتوديعها قبل مغادرتها الى الدوحة لحضور مباراة اليابان غداً الأحــد. https://t.co/m1gGlgLyXI</t>
  </si>
  <si>
    <t>GCOQatar</t>
  </si>
  <si>
    <t>مرحباً بالجميع في دوحة الجميع. 
#حلمنا_واقع
#عالوعد https://t.co/vTAG78auWO</t>
  </si>
  <si>
    <t>تنوه ســفارة دولة قــطر في اليابان
بأن يوم الأربعاء الموافق: ٢٣/١١/٢٠٢٢
سيكون عــطلة رسمية في اليابان بمناسبة يوم الشـكر للعمال في اليابان.
لذا فإن الســفارة ستكون مغلقة على أن تستأنف العمل يوم الخميس الموفق : ٢٤/١١/٢٠٢٢ https://t.co/Alurefb7kg</t>
  </si>
  <si>
    <t>HH the Amir Sheikh 
@TamimBinHamad
 welcomes all people attending the 
@FIFAWorldCup
 Qatar 2022, and stresses the need to put aside our differences and celebrate our diversity and what brings us together. https://t.co/sKFnQru27V</t>
  </si>
  <si>
    <t>Part of the gathering of Palestinian fans in Martyr Saad Sayel Hall in the center of Gaza City to attend the opening events of the tournament and support the Qatari team in its first match against the Ecuador team. 
#MOFAQatar 
#Qatar2022 https://t.co/Hq2zWUJ7Qf</t>
  </si>
  <si>
    <t>Fifth Session of Qatar-U.S. Strategic Dialogue to Begin in Doha Tomorrow
#MOFAQatar https://t.co/WR7aQ44sok</t>
  </si>
  <si>
    <t>H.E. Mr. Hassan bin Mohammed Rafei AlEmadi Ambassador of the State of Qatar to Japan, attended a dinner banquet held by the Mayor of Hayakawa City, Mr. Tsuji Kazuyuki, in honor of the Ambassadors of the Gulf Cooperation Council countries to Japan, in the oldest hotel in Japan. https://t.co/HViJU0VlwD https://t.co/m4k1dEZciU</t>
  </si>
  <si>
    <t>山梨県早川町の辻一幸町長が日本最古の宿「慶雲館」にて夕食会を開催し、ハッサン・ビン・モハメド・ラフィー・アルエマーディ駐日カタール国大使や湾岸諸国の大使らを招待しました。
#カタール　#日本 https://t.co/HViJU0VlwD https://t.co/NFCnZmvOXa</t>
  </si>
  <si>
    <t>حضر سعادة السفير/حسن بن محمد رفيع العمادي سفير دولة قــطر لدى اليابان مأدبة العشاء التي أقامها عمدة مدينة هاياكاوا السيد/ تسوجي كازويوكي على شرف سعادة /سفراء دول مجلس التعاون الخليجي لدى اليابان، وذلك في أقدم فندق باليابان.
@MofaQatar_AR 
#qatar #Japan https://t.co/TmNpFPLWuO</t>
  </si>
  <si>
    <t>H.E. Mr. Kotaro Nagasaki, Governor of Yamanashi invited the Council of GCC Ambassadors in Japan, which includes H.E. Ambassador Hassan bin Mohamed Rafei AlEmadi, who visited the Komekurayama Hydrogen Energy Plant. 
@MofaQatar_EN https://t.co/hZUyOHQGmx https://t.co/QOjv5a9Wno</t>
  </si>
  <si>
    <t>長崎幸太郎山梨県知事がハッサン・ビン・モハメド・ラフィー・アルエマーディ駐日カタール国大使を含む湾岸諸国の大使らを山梨県へ招待し、米倉山太陽光発電所PR施設「ゆめソーラー館やまなし」を訪問しました。
#カタール #日本 https://t.co/hZUyOHQGmx https://t.co/zGpsHxVzfd</t>
  </si>
  <si>
    <t>استقبل سعادة السيد/ كوتارو ناغازاكي محافظ ياماناشي، سفراء مجلس التعاون الخليجي، الذي يشمل سعادة السفير/حسن بن محمد رفيع العمادي سفير دولة قــطر لدى اليابان، والذي قام بزيارة لمحطة كوميكوراياما لطاقة الهيدروجين والطاقة الخضراء.
@MofaQatar_AR 
#qatar #Japan https://t.co/3Dv9MamN7v</t>
  </si>
  <si>
    <t>H.E. Mr. Kotaro Nagasaki, Governor of Yamanashi Prefecture, received H.E. Mr. Hassan bin Mohammed Rafei Al Emadi Ambassador of the State of Qatar to Japan. The meeting discussed bilateral relations and ways to enhance and develop them, among other topics of mutual interest. https://t.co/MmduWgFwq6 https://t.co/TbCTyBz6dp</t>
  </si>
  <si>
    <t>ハッサン・ビン・モハメド・ラフィー・アルエマーディ駐日カタール国大使が長崎幸太郎 山梨県知事を表敬しました。双方の共通の関心事の他に、両国関係の強化や発展について話し合われました。
#カタール　#日本 https://t.co/MmduWgFwq6 https://t.co/tx3OGHtc3U</t>
  </si>
  <si>
    <t>قام سعادة السفير/حسن بن محمد رفيع العمادي سفير دولة قــطر لدى اليابان بزيارة إلى محافظة ياماناشي واجتمع مع سعادة السيد/ كوتارو ناغازاكي، محافظ ياماناشي. وجرى خلال اللقاء بحث العلاقات الثنائية وسبل تعزيزها وتطويرها وعدد من القضايا الأخرى ذات الاهتمام المشترك.
@MofaQatar_AR https://t.co/cQj09Wl0Pl</t>
  </si>
  <si>
    <t>H.E. Mr. Hassan bin Mohammed Rafei Al Emadi, Ambassador of the state of Qatar had a meeting with H.E Mr. Nakatani Shinichi, State Minister of Economy, Trade and Industry.
@MofaQatar_EN https://t.co/jr0MIVewZV https://t.co/MKuImyqUDX</t>
  </si>
  <si>
    <t>ハッサン・ビン・モハメド・ラフィー・アルエマーディ駐日カタール国大使が　中谷真一経済産業副大臣とお会いしました。
#カタール #日本 https://t.co/jr0MIVewZV https://t.co/rjOmrPuI2V</t>
  </si>
  <si>
    <t>لقاء سعادة السفير/حسن بن محمد رفيع العمادي سفير دولة قــطر لدى اليابان مع سعادة السيد/ ناكاتاني شينيتشي، وزير الدولة للاقتصاد والتجارة والصناعة.
@MofaQatar_AR 
#qatar #Japan https://t.co/6EeLm12Hvm</t>
  </si>
  <si>
    <t>新しいバージョンをお届けします
『未来をつなぐ湾岸都市 カタール🇶🇦へ ようこそ』
#カタール #カタールワールドカップ 
#Qatar
#Japan
#FIFA
#qatar2022 https://t.co/GZzXh6qxnt</t>
  </si>
  <si>
    <t>Mr. Kihara Minoru, Member of the House of Representatives and Chairman of the Standing Committee on Land, Infrastructure,Transport and Tourism, received at his office today Friday, HE Mr. Hassan bin Mohammed Rafei Al Emadi, Ambassador of the State of#Qatar to#Japan.
@MofaQatar_EN https://t.co/RTHpycrQ9Z https://t.co/xPP5SChgR6</t>
  </si>
  <si>
    <t>本日11月11日、ハッサン・ビン・モハメド・ラフィー・アルエマーディ駐日カタール国大使が議員会館において、木原稔衆議院議員を表敬しました。両国関係の強化および発展について話し合われ、双方の共通の関心事についても述べられました。
@MofaQatar_EN 
#カタール　#日本 https://t.co/RTHpycrQ9Z https://t.co/QinYbzaqjs</t>
  </si>
  <si>
    <t>استقبل سعادة السيد كيهارا مينورو، عضو مجلس النواب ورئيس اللجنة الدائمة للأراضي والبنية التحتية والنقل والسياحة في مكتبه اليوم الجمعة.
 سعادة السيد حسن بن محمد رفيع العمادي سفير دولة #قطر لدى #اليابان، جرى خلال اللقاء   خلال اللقاء بحث العلاقات الثنائية وسبل تعزيزها وتطويرها. https://t.co/6w3m1MfYyR</t>
  </si>
  <si>
    <t>未来をつなぐ湾岸都市 カタール🇶🇦へ ようこそ
#カタール #カタールワールドカップ 
#Qatar
#Japan
#FIFA
#qatar2022 #QatarWorldCup2022 https://t.co/BcrbVqZR6P</t>
  </si>
  <si>
    <t>His Excellency Mr. Hassan bin Mohammed Rafei Al-Emadi, Ambassador of the State of Qatar to Japan, bid farewell yesterday Wednesday, to Japan’s national team which left Narita Airport headed to Doha, in preparation to participate in the #Qatar 2022 #World_Cup. 
#Qatar2022 https://t.co/Oth1ui3pbD https://t.co/lmbwg7RcmK</t>
  </si>
  <si>
    <t>11月9日夜、ハッサン・ビン・モハメド・フィ・アルエマーディ駐日カタール国大使は、ワールドカップに出場する日本代表選手らを成田空港で見送りました。
@MofaQatar_EN 
#daihyo #サッカー日本代表 #qatar2022 #カタール https://t.co/Oth1ui3pbD https://t.co/XCTo9c2xWg</t>
  </si>
  <si>
    <t>قام سعادة السيد / حسن بن محمد رفيع العمادي، سفير دولة قطر لدى اليابان مساء أمس الأربعاء الموافق ٩ نوفمبر ٢٠٢٢، بتوديع المنتخب الياباني الذي غادر مــطار ناريتا متوجهًا إلى الدوحة وذلك استعدادًا للمشاركة في كأس العالم قطر2022 خلال الفترة من 20 نوفمبر إلى 18 ديسمبر.
@MofaQatar_AR https://t.co/QhtEh9lApD</t>
  </si>
  <si>
    <t>アルクレイフィ・カタール国外相補佐官による長岡中東局長への表敬
Assistant Foreign Minister for Regional Affairs meets Japan's Assistant Minister https://t.co/Nu82RKjyM5</t>
  </si>
  <si>
    <t>アルクレイフィ・カタール国外相補佐官による林外務大臣への表敬
Japanese Foreign Minister Meets Assistant Foreign Minister for Regional Affairs https://t.co/jCPpSPjenI</t>
  </si>
  <si>
    <t>想像を超える Qatar🇶🇦へ ようこそ
#T20WorldCup2022 #كأس_العالم_قطر_2022
 #قطر_2022 
#Qatar https://t.co/3Kyc7zYBZC</t>
  </si>
  <si>
    <t>@MBA_AlThani_ #MOFAQatar 
#Qatar2022 https://t.co/OVvblqzfUp</t>
  </si>
  <si>
    <t>@MBA_AlThani_ #MOFAQatar 
#Qatar2022 https://t.co/W3X8wcMai8</t>
  </si>
  <si>
    <t>@MBA_AlThani_ 
#الخارجية_القطرية
#قطر2022 https://t.co/OSYu2rz2ST</t>
  </si>
  <si>
    <t>@MBA_AlThani_ 
#الخارجية_القطرية
#قطر2022 https://t.co/P5zfxXeFev</t>
  </si>
  <si>
    <t>2022年11月4日、 ハッサン・ビン・モハメド・ラフィー・アルエマーディ駐日カタール国大使閣下は赤坂御用地の高円宮邸にて、高円宮久子妃殿下を表敬訪問されました。
JP: https://t.co/jow7qsZMAY
#Qatar
#Japan
#FIFA
#Qatar_2022 https://t.co/cNlWLMPpiO https://t.co/1SMmuBFW9O</t>
  </si>
  <si>
    <t>HRH Imperial Princess Takamado receives our Ambassador to Japan.
EN: https://t.co/jow7qsZMAY
#Qatar
#Japan
#FIFA
#Qatar_2022 https://t.co/cNlWLMPpiO https://t.co/nuoX5nMbWE</t>
  </si>
  <si>
    <t>سمو الأميرة الإمبراطورية تاكامادو تستقبل سفيرنا لدى اليابان.
AR: https://t.co/9aXaIz3F1S
#Qatar
#Japan
#FIFA
#Qatar_2022 https://t.co/qrfHE60zUa</t>
  </si>
  <si>
    <t>#FIFA ワールドカップでカタール国を訪問される方々へ
最新情報　【2022年10月31日現在】 https://t.co/zGl8BeqKoi</t>
  </si>
  <si>
    <t>MofaQatar_FR</t>
  </si>
  <si>
    <t>Dans le discours de Son Altesse devant le Conseil de Choura
Son Altesse l'Émir: Qatar un partenaire fiable dans le rétablissement de la paix et le soutien à la stabilité
#MOFAQatar https://t.co/KbORdV159T</t>
  </si>
  <si>
    <t>في خطاب سموه أمام مجلس الشورى
سمو الأمير @TamimBinHamad : قطر شريك يعتد به في صناعة السلام ودعم الاستقرار
#مجلس_الشورى 
#الخارجية_القطرية https://t.co/R9V64Rnnqg</t>
  </si>
  <si>
    <t>HE Mr Natsuo Yamaguchi, member of the House of Councilors and leader of Komeito party, the coalition partner of the ruling Liberal Democratic Party, received at his office today, HE Mr Hassan bin Mohammed Rafei Al Emadi, Ambassador of the State of Qatar to Japan…#Qatar_Japan https://t.co/RG5WHxVxSH https://t.co/WmLlmchuq7</t>
  </si>
  <si>
    <t>本日10月26日、ハッサン・ビン・モハメド・ラフィ・アルエマーディ駐日カタール国大使が、公明党代表の山口那津男氏を表敬訪問しました。両国関係の強化および発展について話し合われ、地域的かつ国際的な双方の共通の関心事についても述べられました。 https://t.co/RG5WHxVxSH https://t.co/4o3PO2VIkA</t>
  </si>
  <si>
    <t>إستقبل سعادة السيد/ناتسو ياماغوتشي، عضو مجلس النواب وزعيم حزب كوميتو، الشريك الأصغر في كتلة الإئتلاف الحاكم في اليابان، اليوم الأربعاء بمكتبه، سعادة السيد/حسن بن محمد رفيع العمادي، سفير دولة قطر لدى اليابان. جرى خلال اللقاء بحث العلاقات الثنائية وسبل تعزيزها وتطويرها. 
#mofaqatar https://t.co/9Jw38yoTS8</t>
  </si>
  <si>
    <t>HE Mr Isao Iijima, Special Advisor to Japan’s Prime Minister, received on Tuesday at his office, HE Mr Hassan bin Mohammed Rafei Al Emadi, Ambassador of the State of Qatar to Japan.
#Qatar_japan 
#MOFAQatar https://t.co/qbthRoVMjW https://t.co/XC1zBJpcDb</t>
  </si>
  <si>
    <t>ハッサン・ビン・モハメド・ラフィ―・アルエマディ駐日カタール国大使は 2022年10月25日、内閣参与の飯島功氏を首相官邸にて表敬しました。
相互に関心のあるトピックの中、特に二国間関係の強化および発展について話し合われました。 https://t.co/qbthRoVMjW https://t.co/82GmVXNylc</t>
  </si>
  <si>
    <t>إستقبل سعادة السيد/إيساو إيجيما، المستشار الخاص لمعالي رئيس الـوزراء الياباني في مكتبه ظهر الثلاثاء 25 أكتوبر، سعادة السيد/حسن بن محمد رفيع العمادي، سفير دولة قطر لدى اليابان، جرى خلال اللقاء بحث العلاقات الثنائية وسبل تعزيزها وتطويرها وعدد من القضايا الأخرى ذات الاهتمام المشترك. https://t.co/Vi3NPHoZTR</t>
  </si>
  <si>
    <t>شارك سعادة السيد/ حسن بن محمد رفيع العمادي،
سفير دولة قطر في طوكيو، في اجتماع مع سـعادة السيد هاياشي يوشيماسا وزير خارجية اليابان في زيارة مجاملة 
من قبل أعضاء مجلس السفراء العرب في اليابان
اليوم الاثنين الموافق: 24/10/2022.
#MOFAQatar 
#Qatar_Japan https://t.co/2TPBLgwuS7</t>
  </si>
  <si>
    <t>Statement : Qatar Strongly Condemns Blast in Somalia's Kismayo
#MOFAQatar https://t.co/WAp8mRsZmM</t>
  </si>
  <si>
    <t>Statement | Qatar Strongly Condemns Attack on Al Dabba Oil Port in Yemen
#MOFAQatar https://t.co/HDzfz9cl0W</t>
  </si>
  <si>
    <t>Statement | Qatar Calls on Avoiding Escalation in Chad and Overcoming Differences Through Dialogue
#MOFAQatar https://t.co/kt3SNrYExn</t>
  </si>
  <si>
    <t>カタール国は豪政府によるエルサレム首都認定の撤回を歓迎
#MOFAQatar https://t.co/CQH5H4MSgK</t>
  </si>
  <si>
    <t>بيان| قطر ترحب بتراجع أستراليا عن الاعتراف بالقدس عاصمة لإسرائيل
#الخارجية_القطرية https://t.co/RvWZlDBTwP</t>
  </si>
  <si>
    <t>@MofaQatar_AR  تـنــــويه
تنوه سفــارة دولة قطـر في طوكــيو بأن اليابان قامت برفع معظم إجراءات الحجر الصحي لدخول البلاد ، كما إنه لن يتم إخضاع الزوار لاختبار فيروس كورونا طالما لم تظهر عليهم أعراض تشير إلى احتمال حملهم للعدوى،كما ان هناك مطلبين للسفر حالياً... https://t.co/RKkJMnku7A</t>
  </si>
  <si>
    <t>بيان | قطر تدين بشدة اقتحام مستوطنين المسجد الأقصى المبارك
#الخارجية_القطرية https://t.co/kgZRz8cDwc</t>
  </si>
  <si>
    <t>دولة قطر تؤكد على أهمية الالتزام باتفاقيات ومعاهدات نزع السلاح النووي وأسلحة الدمار الشامل
🔗لقراءة المزيد : https://t.co/gX5eEmhHzE
#الخارجية_القطرية https://t.co/QuuMxyO3Ki</t>
  </si>
  <si>
    <t>دولة قطر تؤكد أن التعاون الدولي متطلب أساسي لتحقيق مبدأ عالمية حقوق الإنسان  
🔗لقراءة المزيد : https://t.co/ivuB0eypV1
#الخارجية_القطرية https://t.co/gYoxiaRCeL</t>
  </si>
  <si>
    <t>التصريحات الصحفية المشتركة لسمو الأمير المفدى وفخامة رئيس جمهورية التشيك. #قطر #التشيك https://t.co/TEZcJFa1ae https://t.co/t8d5D6Jmjj</t>
  </si>
  <si>
    <t>سمو الأمير المفدى وفخامة الرئيس ميلوش زيمان رئيس جمهورية التشيك الصديقة، يعقدان جلسة مباحثات رسمية، ويشهدان التوقيع على إعلان مشترك واتفاقية، بالمقر الرئاسي بقلعة براغ في جمهورية التشيك. #قطر #التشيك  https://t.co/qHZ5b72MCb https://t.co/CS7KSNCunD</t>
  </si>
  <si>
    <t>مراسم استقبال رسمية لسمو الأمير المفدى في المقر الرئاسي بقلعة براغ بجمهورية التشيك الصديقة. #قطر #التشيك https://t.co/u95NEiyN1p https://t.co/WNpz3iZK7l</t>
  </si>
  <si>
    <t>دولة قطر تؤكد أن بطولة كأس العالم FIFA قطر 2022 ستشكل فرصة قيمة لتعزيز قيم الاحترام، والتنوع الثقافي، والتسامح، والاندماج الاجتماعي للجميع
🔗لقراءة المزيد : https://t.co/z4yKmgjgVr
#الخارجية_القطرية https://t.co/5mLGrwOO4A</t>
  </si>
  <si>
    <t>دولة قطر تجدد التزامها بالتعاون مع الأمم المتحدة لمكافحة الإرهاب
🔗لقراءة المزيد: https://t.co/Tjqrd2mo9R
#الخارجية_القطرية https://t.co/ZTufAldwtB</t>
  </si>
  <si>
    <t>Her Excellency met with all the students in #Japanese #universities, checking on their #academic conditions and listening to their opinions and suggestions, as she encouraged them to make the best use of their scholarships and abroad experience to better serve their country. https://t.co/gqX0iaotKy</t>
  </si>
  <si>
    <t>HE Mr. Hassan bin Mohammed Rafei Al Emadi, Ambassador of the State of Qatar to Japan, hosted a dinner in honor of HE Ms. Buthaina bint Ali Al Nuaimi, Minister of Education and Higher Education, during her visit to Japan to participate in Annual Meeting of (STS) forum. https://t.co/joT325dQx6</t>
  </si>
  <si>
    <t>ハッサン・ビン・モハメド・ラフィー・アルエマーディ駐日カタール国大使は、STSフォーラムに出席するため訪日していたブセイナ・ビント・アリ・アルヌアイミ教育大臣との夕食会を開催しました。https://t.co/BPBQyRcm5D https://t.co/joT325dQx6 https://t.co/jqBi31ODCT</t>
  </si>
  <si>
    <t>سعادة السفير/ حسن بن محمد رفيع العمادي، يقيم مأدبة عشاء على شرف سعادة السيدة بثينة بنت علي النعيمي وزير التربية والتعليم والتعليم العالي خلال زيارتها إلى اليابان للــمشاركة في منتدى العلوم والتكنولوجيا في المجتمع.
https://t.co/BPBQyRcm5D https://t.co/hUNiFM0PEa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</si>
</sst>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0"/>
  <sheetViews>
    <sheetView tabSelected="1" topLeftCell="A49" workbookViewId="0">
      <selection activeCell="A141" sqref="A141:XFD363"/>
    </sheetView>
  </sheetViews>
  <sheetFormatPr baseColWidth="10" defaultColWidth="8.83203125" defaultRowHeight="15" x14ac:dyDescent="0.2"/>
  <cols>
    <col min="3" max="3" width="39.164062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1" t="str">
        <f>HYPERLINK("http://www.twitter.com/banuakdenizli/status/1638737198295171075", "1638737198295171075")</f>
        <v>1638737198295171075</v>
      </c>
      <c r="B2" t="s">
        <v>15</v>
      </c>
      <c r="C2" s="2">
        <v>45008.12462962963</v>
      </c>
      <c r="D2">
        <v>1</v>
      </c>
      <c r="E2">
        <v>0</v>
      </c>
      <c r="G2" t="s">
        <v>16</v>
      </c>
      <c r="L2">
        <v>0.95840000000000003</v>
      </c>
      <c r="M2">
        <v>0</v>
      </c>
      <c r="N2">
        <v>0.58699999999999997</v>
      </c>
      <c r="O2">
        <v>0.41299999999999998</v>
      </c>
    </row>
    <row r="3" spans="1:15" x14ac:dyDescent="0.2">
      <c r="A3" s="1" t="str">
        <f>HYPERLINK("http://www.twitter.com/banuakdenizli/status/1638737058301874176", "1638737058301874176")</f>
        <v>1638737058301874176</v>
      </c>
      <c r="B3" t="s">
        <v>15</v>
      </c>
      <c r="C3" s="2">
        <v>45008.124247685177</v>
      </c>
      <c r="D3">
        <v>2</v>
      </c>
      <c r="E3">
        <v>0</v>
      </c>
      <c r="G3" t="s">
        <v>17</v>
      </c>
      <c r="H3" t="str">
        <f>HYPERLINK("http://pbs.twimg.com/media/Fr32qH9akAARQ9K.jpg", "http://pbs.twimg.com/media/Fr32qH9akAARQ9K.jpg")</f>
        <v>http://pbs.twimg.com/media/Fr32qH9akAARQ9K.jpg</v>
      </c>
      <c r="L3">
        <v>0</v>
      </c>
      <c r="M3">
        <v>0</v>
      </c>
      <c r="N3">
        <v>1</v>
      </c>
      <c r="O3">
        <v>0</v>
      </c>
    </row>
    <row r="4" spans="1:15" x14ac:dyDescent="0.2">
      <c r="A4" s="1" t="str">
        <f>HYPERLINK("http://www.twitter.com/banuakdenizli/status/1637702818516828160", "1637702818516828160")</f>
        <v>1637702818516828160</v>
      </c>
      <c r="B4" t="s">
        <v>15</v>
      </c>
      <c r="C4" s="2">
        <v>45005.270289351851</v>
      </c>
      <c r="D4">
        <v>0</v>
      </c>
      <c r="E4">
        <v>0</v>
      </c>
      <c r="G4" t="s">
        <v>18</v>
      </c>
      <c r="H4" t="str">
        <f>HYPERLINK("http://pbs.twimg.com/media/FrpJ7gIaMAUhQVV.jpg", "http://pbs.twimg.com/media/FrpJ7gIaMAUhQVV.jpg")</f>
        <v>http://pbs.twimg.com/media/FrpJ7gIaMAUhQVV.jpg</v>
      </c>
      <c r="L4">
        <v>0</v>
      </c>
      <c r="M4">
        <v>0</v>
      </c>
      <c r="N4">
        <v>1</v>
      </c>
      <c r="O4">
        <v>0</v>
      </c>
    </row>
    <row r="5" spans="1:15" x14ac:dyDescent="0.2">
      <c r="A5" s="1" t="str">
        <f>HYPERLINK("http://www.twitter.com/banuakdenizli/status/1636618028199837697", "1636618028199837697")</f>
        <v>1636618028199837697</v>
      </c>
      <c r="B5" t="s">
        <v>15</v>
      </c>
      <c r="C5" s="2">
        <v>45002.27684027778</v>
      </c>
      <c r="D5">
        <v>3</v>
      </c>
      <c r="E5">
        <v>2</v>
      </c>
      <c r="G5" t="s">
        <v>19</v>
      </c>
      <c r="H5" t="str">
        <f>HYPERLINK("http://pbs.twimg.com/media/FrZvN2CagAAhmHX.jpg", "http://pbs.twimg.com/media/FrZvN2CagAAhmHX.jpg")</f>
        <v>http://pbs.twimg.com/media/FrZvN2CagAAhmHX.jpg</v>
      </c>
      <c r="I5" t="str">
        <f>HYPERLINK("http://pbs.twimg.com/media/FrZvR5yaUAAoWAZ.jpg", "http://pbs.twimg.com/media/FrZvR5yaUAAoWAZ.jpg")</f>
        <v>http://pbs.twimg.com/media/FrZvR5yaUAAoWAZ.jpg</v>
      </c>
      <c r="J5" t="str">
        <f>HYPERLINK("http://pbs.twimg.com/media/FrZvTl5agAElKcg.jpg", "http://pbs.twimg.com/media/FrZvTl5agAElKcg.jpg")</f>
        <v>http://pbs.twimg.com/media/FrZvTl5agAElKcg.jpg</v>
      </c>
      <c r="K5" t="str">
        <f>HYPERLINK("http://pbs.twimg.com/media/FrZvVSNaEAIHuZp.jpg", "http://pbs.twimg.com/media/FrZvVSNaEAIHuZp.jpg")</f>
        <v>http://pbs.twimg.com/media/FrZvVSNaEAIHuZp.jpg</v>
      </c>
      <c r="L5">
        <v>0</v>
      </c>
      <c r="M5">
        <v>0</v>
      </c>
      <c r="N5">
        <v>1</v>
      </c>
      <c r="O5">
        <v>0</v>
      </c>
    </row>
    <row r="6" spans="1:15" x14ac:dyDescent="0.2">
      <c r="A6" s="1" t="str">
        <f>HYPERLINK("http://www.twitter.com/banuakdenizli/status/1632576940233351169", "1632576940233351169")</f>
        <v>1632576940233351169</v>
      </c>
      <c r="B6" t="s">
        <v>15</v>
      </c>
      <c r="C6" s="2">
        <v>44991.125567129631</v>
      </c>
      <c r="D6">
        <v>2</v>
      </c>
      <c r="E6">
        <v>0</v>
      </c>
      <c r="G6" t="s">
        <v>20</v>
      </c>
      <c r="L6">
        <v>0</v>
      </c>
      <c r="M6">
        <v>0</v>
      </c>
      <c r="N6">
        <v>1</v>
      </c>
      <c r="O6">
        <v>0</v>
      </c>
    </row>
    <row r="7" spans="1:15" x14ac:dyDescent="0.2">
      <c r="A7" s="1" t="str">
        <f>HYPERLINK("http://www.twitter.com/banuakdenizli/status/1628575166417739778", "1628575166417739778")</f>
        <v>1628575166417739778</v>
      </c>
      <c r="B7" t="s">
        <v>15</v>
      </c>
      <c r="C7" s="2">
        <v>44980.082766203697</v>
      </c>
      <c r="D7">
        <v>5</v>
      </c>
      <c r="E7">
        <v>1</v>
      </c>
      <c r="G7" t="s">
        <v>21</v>
      </c>
      <c r="L7">
        <v>0.96120000000000005</v>
      </c>
      <c r="M7">
        <v>0</v>
      </c>
      <c r="N7">
        <v>0.61499999999999999</v>
      </c>
      <c r="O7">
        <v>0.38500000000000001</v>
      </c>
    </row>
    <row r="8" spans="1:15" x14ac:dyDescent="0.2">
      <c r="A8" s="1" t="str">
        <f>HYPERLINK("http://www.twitter.com/banuakdenizli/status/1628574878600425472", "1628574878600425472")</f>
        <v>1628574878600425472</v>
      </c>
      <c r="B8" t="s">
        <v>15</v>
      </c>
      <c r="C8" s="2">
        <v>44980.081979166673</v>
      </c>
      <c r="D8">
        <v>19</v>
      </c>
      <c r="E8">
        <v>6</v>
      </c>
      <c r="G8" t="s">
        <v>22</v>
      </c>
      <c r="H8" t="str">
        <f>HYPERLINK("http://pbs.twimg.com/media/FpncNfXagAE48fX.jpg", "http://pbs.twimg.com/media/FpncNfXagAE48fX.jpg")</f>
        <v>http://pbs.twimg.com/media/FpncNfXagAE48fX.jpg</v>
      </c>
      <c r="L8">
        <v>0</v>
      </c>
      <c r="M8">
        <v>0</v>
      </c>
      <c r="N8">
        <v>1</v>
      </c>
      <c r="O8">
        <v>0</v>
      </c>
    </row>
    <row r="9" spans="1:15" x14ac:dyDescent="0.2">
      <c r="A9" s="1" t="str">
        <f>HYPERLINK("http://www.twitter.com/banuakdenizli/status/1628292413658918912", "1628292413658918912")</f>
        <v>1628292413658918912</v>
      </c>
      <c r="B9" t="s">
        <v>15</v>
      </c>
      <c r="C9" s="2">
        <v>44979.302523148152</v>
      </c>
      <c r="D9">
        <v>0</v>
      </c>
      <c r="E9">
        <v>0</v>
      </c>
      <c r="G9" t="s">
        <v>23</v>
      </c>
      <c r="H9" t="str">
        <f>HYPERLINK("http://pbs.twimg.com/media/FpjbUCFacAAenW8.jpg", "http://pbs.twimg.com/media/FpjbUCFacAAenW8.jpg")</f>
        <v>http://pbs.twimg.com/media/FpjbUCFacAAenW8.jpg</v>
      </c>
      <c r="L9">
        <v>0</v>
      </c>
      <c r="M9">
        <v>0</v>
      </c>
      <c r="N9">
        <v>1</v>
      </c>
      <c r="O9">
        <v>0</v>
      </c>
    </row>
    <row r="10" spans="1:15" x14ac:dyDescent="0.2">
      <c r="A10" s="1" t="str">
        <f>HYPERLINK("http://www.twitter.com/banuakdenizli/status/1625666548055826432", "1625666548055826432")</f>
        <v>1625666548055826432</v>
      </c>
      <c r="B10" t="s">
        <v>15</v>
      </c>
      <c r="C10" s="2">
        <v>44972.056516203702</v>
      </c>
      <c r="D10">
        <v>6</v>
      </c>
      <c r="E10">
        <v>0</v>
      </c>
      <c r="G10" t="s">
        <v>24</v>
      </c>
      <c r="H10" t="str">
        <f>HYPERLINK("http://pbs.twimg.com/media/Fo-HGoDaQAAKCjo.jpg", "http://pbs.twimg.com/media/Fo-HGoDaQAAKCjo.jpg")</f>
        <v>http://pbs.twimg.com/media/Fo-HGoDaQAAKCjo.jpg</v>
      </c>
      <c r="I10" t="str">
        <f>HYPERLINK("http://pbs.twimg.com/media/Fo-HGoGaYAAV-bt.jpg", "http://pbs.twimg.com/media/Fo-HGoGaYAAV-bt.jpg")</f>
        <v>http://pbs.twimg.com/media/Fo-HGoGaYAAV-bt.jpg</v>
      </c>
      <c r="J10" t="str">
        <f>HYPERLINK("http://pbs.twimg.com/media/Fo-HGoKaYAAS0v-.jpg", "http://pbs.twimg.com/media/Fo-HGoKaYAAS0v-.jpg")</f>
        <v>http://pbs.twimg.com/media/Fo-HGoKaYAAS0v-.jpg</v>
      </c>
      <c r="K10" t="str">
        <f>HYPERLINK("http://pbs.twimg.com/media/Fo-HGoDakAE4Ba8.jpg", "http://pbs.twimg.com/media/Fo-HGoDakAE4Ba8.jpg")</f>
        <v>http://pbs.twimg.com/media/Fo-HGoDakAE4Ba8.jpg</v>
      </c>
      <c r="L10">
        <v>0.57189999999999996</v>
      </c>
      <c r="M10">
        <v>0</v>
      </c>
      <c r="N10">
        <v>0.88700000000000001</v>
      </c>
      <c r="O10">
        <v>0.113</v>
      </c>
    </row>
    <row r="11" spans="1:15" x14ac:dyDescent="0.2">
      <c r="A11" s="1" t="str">
        <f>HYPERLINK("http://www.twitter.com/banuakdenizli/status/1624947583054655488", "1624947583054655488")</f>
        <v>1624947583054655488</v>
      </c>
      <c r="B11" t="s">
        <v>15</v>
      </c>
      <c r="C11" s="2">
        <v>44970.072546296287</v>
      </c>
      <c r="D11">
        <v>0</v>
      </c>
      <c r="E11">
        <v>34</v>
      </c>
      <c r="F11" t="s">
        <v>25</v>
      </c>
      <c r="G11" t="s">
        <v>26</v>
      </c>
      <c r="L11">
        <v>0</v>
      </c>
      <c r="M11">
        <v>0</v>
      </c>
      <c r="N11">
        <v>1</v>
      </c>
      <c r="O11">
        <v>0</v>
      </c>
    </row>
    <row r="12" spans="1:15" x14ac:dyDescent="0.2">
      <c r="A12" s="1" t="str">
        <f>HYPERLINK("http://www.twitter.com/banuakdenizli/status/1624947561932144640", "1624947561932144640")</f>
        <v>1624947561932144640</v>
      </c>
      <c r="B12" t="s">
        <v>15</v>
      </c>
      <c r="C12" s="2">
        <v>44970.072488425933</v>
      </c>
      <c r="D12">
        <v>0</v>
      </c>
      <c r="E12">
        <v>16</v>
      </c>
      <c r="F12" t="s">
        <v>25</v>
      </c>
      <c r="G12" t="s">
        <v>27</v>
      </c>
      <c r="L12">
        <v>0</v>
      </c>
      <c r="M12">
        <v>0</v>
      </c>
      <c r="N12">
        <v>1</v>
      </c>
      <c r="O12">
        <v>0</v>
      </c>
    </row>
    <row r="13" spans="1:15" x14ac:dyDescent="0.2">
      <c r="A13" s="1" t="str">
        <f>HYPERLINK("http://www.twitter.com/banuakdenizli/status/1623913000016158720", "1623913000016158720")</f>
        <v>1623913000016158720</v>
      </c>
      <c r="B13" t="s">
        <v>15</v>
      </c>
      <c r="C13" s="2">
        <v>44967.217638888891</v>
      </c>
      <c r="D13">
        <v>0</v>
      </c>
      <c r="E13">
        <v>21</v>
      </c>
      <c r="F13" t="s">
        <v>28</v>
      </c>
      <c r="G13" t="s">
        <v>29</v>
      </c>
      <c r="H13" t="str">
        <f>HYPERLINK("http://pbs.twimg.com/media/Fob0FsqX0AE8qSO.jpg", "http://pbs.twimg.com/media/Fob0FsqX0AE8qSO.jpg")</f>
        <v>http://pbs.twimg.com/media/Fob0FsqX0AE8qSO.jpg</v>
      </c>
      <c r="L13">
        <v>0</v>
      </c>
      <c r="M13">
        <v>0</v>
      </c>
      <c r="N13">
        <v>1</v>
      </c>
      <c r="O13">
        <v>0</v>
      </c>
    </row>
    <row r="14" spans="1:15" x14ac:dyDescent="0.2">
      <c r="A14" s="1" t="str">
        <f>HYPERLINK("http://www.twitter.com/banuakdenizli/status/1621387146258190336", "1621387146258190336")</f>
        <v>1621387146258190336</v>
      </c>
      <c r="B14" t="s">
        <v>15</v>
      </c>
      <c r="C14" s="2">
        <v>44960.247615740736</v>
      </c>
      <c r="D14">
        <v>0</v>
      </c>
      <c r="E14">
        <v>7</v>
      </c>
      <c r="F14" t="s">
        <v>28</v>
      </c>
      <c r="G14" t="s">
        <v>30</v>
      </c>
      <c r="H14" t="str">
        <f>HYPERLINK("http://pbs.twimg.com/media/Fn9XwaaWQAM54Ts.jpg", "http://pbs.twimg.com/media/Fn9XwaaWQAM54Ts.jpg")</f>
        <v>http://pbs.twimg.com/media/Fn9XwaaWQAM54Ts.jpg</v>
      </c>
      <c r="L14">
        <v>0</v>
      </c>
      <c r="M14">
        <v>0</v>
      </c>
      <c r="N14">
        <v>1</v>
      </c>
      <c r="O14">
        <v>0</v>
      </c>
    </row>
    <row r="15" spans="1:15" x14ac:dyDescent="0.2">
      <c r="A15" s="1" t="str">
        <f>HYPERLINK("http://www.twitter.com/banuakdenizli/status/1621387040838529024", "1621387040838529024")</f>
        <v>1621387040838529024</v>
      </c>
      <c r="B15" t="s">
        <v>15</v>
      </c>
      <c r="C15" s="2">
        <v>44960.24732638889</v>
      </c>
      <c r="D15">
        <v>1</v>
      </c>
      <c r="E15">
        <v>0</v>
      </c>
      <c r="G15" t="s">
        <v>31</v>
      </c>
      <c r="L15">
        <v>0</v>
      </c>
      <c r="M15">
        <v>0</v>
      </c>
      <c r="N15">
        <v>1</v>
      </c>
      <c r="O15">
        <v>0</v>
      </c>
    </row>
    <row r="16" spans="1:15" x14ac:dyDescent="0.2">
      <c r="A16" s="1" t="str">
        <f>HYPERLINK("http://www.twitter.com/banuakdenizli/status/1621386957397037056", "1621386957397037056")</f>
        <v>1621386957397037056</v>
      </c>
      <c r="B16" t="s">
        <v>15</v>
      </c>
      <c r="C16" s="2">
        <v>44960.247094907398</v>
      </c>
      <c r="D16">
        <v>0</v>
      </c>
      <c r="E16">
        <v>22</v>
      </c>
      <c r="F16" t="s">
        <v>28</v>
      </c>
      <c r="G16" t="s">
        <v>32</v>
      </c>
      <c r="H16" t="str">
        <f>HYPERLINK("https://video.twimg.com/ext_tw_video/1620823050638729216/pu/vid/1280x720/AzUrOn3nA-actI7Q.mp4?tag=12", "https://video.twimg.com/ext_tw_video/1620823050638729216/pu/vid/1280x720/AzUrOn3nA-actI7Q.mp4?tag=12")</f>
        <v>https://video.twimg.com/ext_tw_video/1620823050638729216/pu/vid/1280x720/AzUrOn3nA-actI7Q.mp4?tag=12</v>
      </c>
      <c r="L16">
        <v>0</v>
      </c>
      <c r="M16">
        <v>0</v>
      </c>
      <c r="N16">
        <v>1</v>
      </c>
      <c r="O16">
        <v>0</v>
      </c>
    </row>
    <row r="17" spans="1:15" x14ac:dyDescent="0.2">
      <c r="A17" s="1" t="str">
        <f>HYPERLINK("http://www.twitter.com/banuakdenizli/status/1621386898525802496", "1621386898525802496")</f>
        <v>1621386898525802496</v>
      </c>
      <c r="B17" t="s">
        <v>15</v>
      </c>
      <c r="C17" s="2">
        <v>44960.246932870366</v>
      </c>
      <c r="D17">
        <v>0</v>
      </c>
      <c r="E17">
        <v>21</v>
      </c>
      <c r="F17" t="s">
        <v>28</v>
      </c>
      <c r="G17" t="s">
        <v>33</v>
      </c>
      <c r="H17" t="str">
        <f>HYPERLINK("https://video.twimg.com/ext_tw_video/1620804764060508161/pu/vid/1280x720/97chn3pgqK5tbazs.mp4?tag=12", "https://video.twimg.com/ext_tw_video/1620804764060508161/pu/vid/1280x720/97chn3pgqK5tbazs.mp4?tag=12")</f>
        <v>https://video.twimg.com/ext_tw_video/1620804764060508161/pu/vid/1280x720/97chn3pgqK5tbazs.mp4?tag=12</v>
      </c>
      <c r="L17">
        <v>0</v>
      </c>
      <c r="M17">
        <v>0</v>
      </c>
      <c r="N17">
        <v>1</v>
      </c>
      <c r="O17">
        <v>0</v>
      </c>
    </row>
    <row r="18" spans="1:15" x14ac:dyDescent="0.2">
      <c r="A18" s="1" t="str">
        <f>HYPERLINK("http://www.twitter.com/banuakdenizli/status/1621386807832109056", "1621386807832109056")</f>
        <v>1621386807832109056</v>
      </c>
      <c r="B18" t="s">
        <v>15</v>
      </c>
      <c r="C18" s="2">
        <v>44960.246678240743</v>
      </c>
      <c r="D18">
        <v>1</v>
      </c>
      <c r="E18">
        <v>0</v>
      </c>
      <c r="G18" t="s">
        <v>34</v>
      </c>
      <c r="L18">
        <v>0</v>
      </c>
      <c r="M18">
        <v>0</v>
      </c>
      <c r="N18">
        <v>1</v>
      </c>
      <c r="O18">
        <v>0</v>
      </c>
    </row>
    <row r="19" spans="1:15" x14ac:dyDescent="0.2">
      <c r="A19" s="1" t="str">
        <f>HYPERLINK("http://www.twitter.com/banuakdenizli/status/1621191104380153857", "1621191104380153857")</f>
        <v>1621191104380153857</v>
      </c>
      <c r="B19" t="s">
        <v>15</v>
      </c>
      <c r="C19" s="2">
        <v>44959.706643518519</v>
      </c>
      <c r="D19">
        <v>0</v>
      </c>
      <c r="E19">
        <v>3</v>
      </c>
      <c r="F19" t="s">
        <v>35</v>
      </c>
      <c r="G19" t="s">
        <v>36</v>
      </c>
      <c r="H19" t="str">
        <f>HYPERLINK("http://pbs.twimg.com/media/Fn9GzjfXoAEPn0p.jpg", "http://pbs.twimg.com/media/Fn9GzjfXoAEPn0p.jpg")</f>
        <v>http://pbs.twimg.com/media/Fn9GzjfXoAEPn0p.jpg</v>
      </c>
      <c r="L19">
        <v>0</v>
      </c>
      <c r="M19">
        <v>0</v>
      </c>
      <c r="N19">
        <v>1</v>
      </c>
      <c r="O19">
        <v>0</v>
      </c>
    </row>
    <row r="20" spans="1:15" x14ac:dyDescent="0.2">
      <c r="A20" s="1" t="str">
        <f>HYPERLINK("http://www.twitter.com/banuakdenizli/status/1621191082355884032", "1621191082355884032")</f>
        <v>1621191082355884032</v>
      </c>
      <c r="B20" t="s">
        <v>15</v>
      </c>
      <c r="C20" s="2">
        <v>44959.706574074073</v>
      </c>
      <c r="D20">
        <v>0</v>
      </c>
      <c r="E20">
        <v>66</v>
      </c>
      <c r="F20" t="s">
        <v>37</v>
      </c>
      <c r="G20" t="s">
        <v>38</v>
      </c>
      <c r="H20" t="str">
        <f>HYPERLINK("http://pbs.twimg.com/media/FntU72EX0AAqHg1.jpg", "http://pbs.twimg.com/media/FntU72EX0AAqHg1.jpg")</f>
        <v>http://pbs.twimg.com/media/FntU72EX0AAqHg1.jpg</v>
      </c>
      <c r="L20">
        <v>0</v>
      </c>
      <c r="M20">
        <v>0</v>
      </c>
      <c r="N20">
        <v>1</v>
      </c>
      <c r="O20">
        <v>0</v>
      </c>
    </row>
    <row r="21" spans="1:15" x14ac:dyDescent="0.2">
      <c r="A21" s="1" t="str">
        <f>HYPERLINK("http://www.twitter.com/banuakdenizli/status/1621070092963561475", "1621070092963561475")</f>
        <v>1621070092963561475</v>
      </c>
      <c r="B21" t="s">
        <v>15</v>
      </c>
      <c r="C21" s="2">
        <v>44959.372708333343</v>
      </c>
      <c r="D21">
        <v>2</v>
      </c>
      <c r="E21">
        <v>0</v>
      </c>
      <c r="G21" t="s">
        <v>39</v>
      </c>
      <c r="H21" t="str">
        <f>HYPERLINK("http://pbs.twimg.com/media/Fn8yp4CaEAAD28k.jpg", "http://pbs.twimg.com/media/Fn8yp4CaEAAD28k.jpg")</f>
        <v>http://pbs.twimg.com/media/Fn8yp4CaEAAD28k.jpg</v>
      </c>
      <c r="L21">
        <v>0</v>
      </c>
      <c r="M21">
        <v>0</v>
      </c>
      <c r="N21">
        <v>1</v>
      </c>
      <c r="O21">
        <v>0</v>
      </c>
    </row>
    <row r="22" spans="1:15" x14ac:dyDescent="0.2">
      <c r="A22" s="1" t="str">
        <f>HYPERLINK("http://www.twitter.com/banuakdenizli/status/1621069635146874881", "1621069635146874881")</f>
        <v>1621069635146874881</v>
      </c>
      <c r="B22" t="s">
        <v>15</v>
      </c>
      <c r="C22" s="2">
        <v>44959.371446759258</v>
      </c>
      <c r="D22">
        <v>0</v>
      </c>
      <c r="E22">
        <v>0</v>
      </c>
      <c r="G22" t="s">
        <v>40</v>
      </c>
      <c r="H22" t="str">
        <f>HYPERLINK("http://pbs.twimg.com/media/Fn8yOj1aUAA8bbg.jpg", "http://pbs.twimg.com/media/Fn8yOj1aUAA8bbg.jpg")</f>
        <v>http://pbs.twimg.com/media/Fn8yOj1aUAA8bbg.jpg</v>
      </c>
      <c r="L22">
        <v>0</v>
      </c>
      <c r="M22">
        <v>0</v>
      </c>
      <c r="N22">
        <v>1</v>
      </c>
      <c r="O22">
        <v>0</v>
      </c>
    </row>
    <row r="23" spans="1:15" x14ac:dyDescent="0.2">
      <c r="A23" s="1" t="str">
        <f>HYPERLINK("http://www.twitter.com/banuakdenizli/status/1621067962924015616", "1621067962924015616")</f>
        <v>1621067962924015616</v>
      </c>
      <c r="B23" t="s">
        <v>15</v>
      </c>
      <c r="C23" s="2">
        <v>44959.366840277777</v>
      </c>
      <c r="D23">
        <v>3</v>
      </c>
      <c r="E23">
        <v>2</v>
      </c>
      <c r="G23" t="s">
        <v>41</v>
      </c>
      <c r="H23" t="str">
        <f>HYPERLINK("http://pbs.twimg.com/media/Fn8wtxwaIAAFVAM.jpg", "http://pbs.twimg.com/media/Fn8wtxwaIAAFVAM.jpg")</f>
        <v>http://pbs.twimg.com/media/Fn8wtxwaIAAFVAM.jpg</v>
      </c>
      <c r="L23">
        <v>0</v>
      </c>
      <c r="M23">
        <v>0</v>
      </c>
      <c r="N23">
        <v>1</v>
      </c>
      <c r="O23">
        <v>0</v>
      </c>
    </row>
    <row r="24" spans="1:15" x14ac:dyDescent="0.2">
      <c r="A24" s="1" t="str">
        <f>HYPERLINK("http://www.twitter.com/banuakdenizli/status/1620602413018402816", "1620602413018402816")</f>
        <v>1620602413018402816</v>
      </c>
      <c r="B24" t="s">
        <v>15</v>
      </c>
      <c r="C24" s="2">
        <v>44958.08216435185</v>
      </c>
      <c r="D24">
        <v>0</v>
      </c>
      <c r="E24">
        <v>16</v>
      </c>
      <c r="F24" t="s">
        <v>35</v>
      </c>
      <c r="G24" t="s">
        <v>42</v>
      </c>
      <c r="H24" t="str">
        <f>HYPERLINK("http://pbs.twimg.com/media/Fn0Y3QeWICIcsCM.jpg", "http://pbs.twimg.com/media/Fn0Y3QeWICIcsCM.jpg")</f>
        <v>http://pbs.twimg.com/media/Fn0Y3QeWICIcsCM.jpg</v>
      </c>
      <c r="L24">
        <v>0</v>
      </c>
      <c r="M24">
        <v>0</v>
      </c>
      <c r="N24">
        <v>1</v>
      </c>
      <c r="O24">
        <v>0</v>
      </c>
    </row>
    <row r="25" spans="1:15" x14ac:dyDescent="0.2">
      <c r="A25" s="1" t="str">
        <f>HYPERLINK("http://www.twitter.com/banuakdenizli/status/1620602162811375617", "1620602162811375617")</f>
        <v>1620602162811375617</v>
      </c>
      <c r="B25" t="s">
        <v>15</v>
      </c>
      <c r="C25" s="2">
        <v>44958.081469907411</v>
      </c>
      <c r="D25">
        <v>0</v>
      </c>
      <c r="E25">
        <v>11</v>
      </c>
      <c r="F25" t="s">
        <v>35</v>
      </c>
      <c r="G25" t="s">
        <v>43</v>
      </c>
      <c r="H25" t="str">
        <f>HYPERLINK("http://pbs.twimg.com/media/FnziXvEaYAAOEj2.jpg", "http://pbs.twimg.com/media/FnziXvEaYAAOEj2.jpg")</f>
        <v>http://pbs.twimg.com/media/FnziXvEaYAAOEj2.jpg</v>
      </c>
      <c r="I25" t="str">
        <f>HYPERLINK("http://pbs.twimg.com/media/FnziXvBaEAII4LF.jpg", "http://pbs.twimg.com/media/FnziXvBaEAII4LF.jpg")</f>
        <v>http://pbs.twimg.com/media/FnziXvBaEAII4LF.jpg</v>
      </c>
      <c r="J25" t="str">
        <f>HYPERLINK("http://pbs.twimg.com/media/FnziXvIaIAQjGST.jpg", "http://pbs.twimg.com/media/FnziXvIaIAQjGST.jpg")</f>
        <v>http://pbs.twimg.com/media/FnziXvIaIAQjGST.jpg</v>
      </c>
      <c r="K25" t="str">
        <f>HYPERLINK("http://pbs.twimg.com/media/FnziXvKaUAIsgOr.jpg", "http://pbs.twimg.com/media/FnziXvKaUAIsgOr.jpg")</f>
        <v>http://pbs.twimg.com/media/FnziXvKaUAIsgOr.jpg</v>
      </c>
      <c r="L25">
        <v>0</v>
      </c>
      <c r="M25">
        <v>0</v>
      </c>
      <c r="N25">
        <v>1</v>
      </c>
      <c r="O25">
        <v>0</v>
      </c>
    </row>
    <row r="26" spans="1:15" x14ac:dyDescent="0.2">
      <c r="A26" s="1" t="str">
        <f>HYPERLINK("http://www.twitter.com/banuakdenizli/status/1620602133950390273", "1620602133950390273")</f>
        <v>1620602133950390273</v>
      </c>
      <c r="B26" t="s">
        <v>15</v>
      </c>
      <c r="C26" s="2">
        <v>44958.081388888888</v>
      </c>
      <c r="D26">
        <v>0</v>
      </c>
      <c r="E26">
        <v>32</v>
      </c>
      <c r="F26" t="s">
        <v>25</v>
      </c>
      <c r="G26" t="s">
        <v>44</v>
      </c>
      <c r="H26" t="str">
        <f>HYPERLINK("http://pbs.twimg.com/media/Fnz3Cw0WIAUeuht.jpg", "http://pbs.twimg.com/media/Fnz3Cw0WIAUeuht.jpg")</f>
        <v>http://pbs.twimg.com/media/Fnz3Cw0WIAUeuht.jpg</v>
      </c>
      <c r="I26" t="str">
        <f>HYPERLINK("http://pbs.twimg.com/media/Fnz3CwrWAAMeNdI.jpg", "http://pbs.twimg.com/media/Fnz3CwrWAAMeNdI.jpg")</f>
        <v>http://pbs.twimg.com/media/Fnz3CwrWAAMeNdI.jpg</v>
      </c>
      <c r="L26">
        <v>0.2732</v>
      </c>
      <c r="M26">
        <v>5.1999999999999998E-2</v>
      </c>
      <c r="N26">
        <v>0.85</v>
      </c>
      <c r="O26">
        <v>9.8000000000000004E-2</v>
      </c>
    </row>
    <row r="27" spans="1:15" x14ac:dyDescent="0.2">
      <c r="A27" s="1" t="str">
        <f>HYPERLINK("http://www.twitter.com/banuakdenizli/status/1620602122063728641", "1620602122063728641")</f>
        <v>1620602122063728641</v>
      </c>
      <c r="B27" t="s">
        <v>15</v>
      </c>
      <c r="C27" s="2">
        <v>44958.081354166658</v>
      </c>
      <c r="D27">
        <v>0</v>
      </c>
      <c r="E27">
        <v>7</v>
      </c>
      <c r="F27" t="s">
        <v>35</v>
      </c>
      <c r="G27" t="s">
        <v>45</v>
      </c>
      <c r="H27" t="str">
        <f>HYPERLINK("http://pbs.twimg.com/media/Fnz9uk5WAAI2BZH.jpg", "http://pbs.twimg.com/media/Fnz9uk5WAAI2BZH.jpg")</f>
        <v>http://pbs.twimg.com/media/Fnz9uk5WAAI2BZH.jpg</v>
      </c>
      <c r="I27" t="str">
        <f>HYPERLINK("http://pbs.twimg.com/media/Fnz9ulBWAAAdPUF.jpg", "http://pbs.twimg.com/media/Fnz9ulBWAAAdPUF.jpg")</f>
        <v>http://pbs.twimg.com/media/Fnz9ulBWAAAdPUF.jpg</v>
      </c>
      <c r="J27" t="str">
        <f>HYPERLINK("http://pbs.twimg.com/media/Fnz9ulAXgAAxNW9.jpg", "http://pbs.twimg.com/media/Fnz9ulAXgAAxNW9.jpg")</f>
        <v>http://pbs.twimg.com/media/Fnz9ulAXgAAxNW9.jpg</v>
      </c>
      <c r="K27" t="str">
        <f>HYPERLINK("http://pbs.twimg.com/media/Fnz9ulAXoAAutgl.jpg", "http://pbs.twimg.com/media/Fnz9ulAXoAAutgl.jpg")</f>
        <v>http://pbs.twimg.com/media/Fnz9ulAXoAAutgl.jpg</v>
      </c>
      <c r="L27">
        <v>0</v>
      </c>
      <c r="M27">
        <v>0</v>
      </c>
      <c r="N27">
        <v>1</v>
      </c>
      <c r="O27">
        <v>0</v>
      </c>
    </row>
    <row r="28" spans="1:15" x14ac:dyDescent="0.2">
      <c r="A28" s="1" t="str">
        <f>HYPERLINK("http://www.twitter.com/banuakdenizli/status/1620602043051429890", "1620602043051429890")</f>
        <v>1620602043051429890</v>
      </c>
      <c r="B28" t="s">
        <v>15</v>
      </c>
      <c r="C28" s="2">
        <v>44958.081145833326</v>
      </c>
      <c r="D28">
        <v>1</v>
      </c>
      <c r="E28">
        <v>0</v>
      </c>
      <c r="G28" t="s">
        <v>46</v>
      </c>
      <c r="L28">
        <v>0</v>
      </c>
      <c r="M28">
        <v>0</v>
      </c>
      <c r="N28">
        <v>1</v>
      </c>
      <c r="O28">
        <v>0</v>
      </c>
    </row>
    <row r="29" spans="1:15" x14ac:dyDescent="0.2">
      <c r="A29" s="1" t="str">
        <f>HYPERLINK("http://www.twitter.com/banuakdenizli/status/1620600773813084161", "1620600773813084161")</f>
        <v>1620600773813084161</v>
      </c>
      <c r="B29" t="s">
        <v>15</v>
      </c>
      <c r="C29" s="2">
        <v>44958.077638888892</v>
      </c>
      <c r="D29">
        <v>0</v>
      </c>
      <c r="E29">
        <v>0</v>
      </c>
      <c r="G29" t="s">
        <v>47</v>
      </c>
      <c r="L29">
        <v>0</v>
      </c>
      <c r="M29">
        <v>0</v>
      </c>
      <c r="N29">
        <v>1</v>
      </c>
      <c r="O29">
        <v>0</v>
      </c>
    </row>
    <row r="30" spans="1:15" x14ac:dyDescent="0.2">
      <c r="A30" s="1" t="str">
        <f>HYPERLINK("http://www.twitter.com/banuakdenizli/status/1620600659103084545", "1620600659103084545")</f>
        <v>1620600659103084545</v>
      </c>
      <c r="B30" t="s">
        <v>15</v>
      </c>
      <c r="C30" s="2">
        <v>44958.077326388891</v>
      </c>
      <c r="D30">
        <v>0</v>
      </c>
      <c r="E30">
        <v>10</v>
      </c>
      <c r="F30" t="s">
        <v>28</v>
      </c>
      <c r="G30" t="s">
        <v>48</v>
      </c>
      <c r="H30" t="str">
        <f>HYPERLINK("https://video.twimg.com/ext_tw_video/1620448098127314947/pu/vid/1280x720/gC0_CoaQcDTqbCCL.mp4?tag=12", "https://video.twimg.com/ext_tw_video/1620448098127314947/pu/vid/1280x720/gC0_CoaQcDTqbCCL.mp4?tag=12")</f>
        <v>https://video.twimg.com/ext_tw_video/1620448098127314947/pu/vid/1280x720/gC0_CoaQcDTqbCCL.mp4?tag=12</v>
      </c>
      <c r="L30">
        <v>0</v>
      </c>
      <c r="M30">
        <v>0</v>
      </c>
      <c r="N30">
        <v>1</v>
      </c>
      <c r="O30">
        <v>0</v>
      </c>
    </row>
    <row r="31" spans="1:15" x14ac:dyDescent="0.2">
      <c r="A31" s="1" t="str">
        <f>HYPERLINK("http://www.twitter.com/banuakdenizli/status/1620600606225473539", "1620600606225473539")</f>
        <v>1620600606225473539</v>
      </c>
      <c r="B31" t="s">
        <v>15</v>
      </c>
      <c r="C31" s="2">
        <v>44958.077175925922</v>
      </c>
      <c r="D31">
        <v>0</v>
      </c>
      <c r="E31">
        <v>0</v>
      </c>
      <c r="G31" t="s">
        <v>49</v>
      </c>
      <c r="L31">
        <v>0</v>
      </c>
      <c r="M31">
        <v>0</v>
      </c>
      <c r="N31">
        <v>1</v>
      </c>
      <c r="O31">
        <v>0</v>
      </c>
    </row>
    <row r="32" spans="1:15" x14ac:dyDescent="0.2">
      <c r="A32" s="1" t="str">
        <f>HYPERLINK("http://www.twitter.com/banuakdenizli/status/1620599242829234176", "1620599242829234176")</f>
        <v>1620599242829234176</v>
      </c>
      <c r="B32" t="s">
        <v>15</v>
      </c>
      <c r="C32" s="2">
        <v>44958.073414351849</v>
      </c>
      <c r="D32">
        <v>0</v>
      </c>
      <c r="E32">
        <v>0</v>
      </c>
      <c r="G32" t="s">
        <v>50</v>
      </c>
      <c r="L32">
        <v>0</v>
      </c>
      <c r="M32">
        <v>0</v>
      </c>
      <c r="N32">
        <v>1</v>
      </c>
      <c r="O32">
        <v>0</v>
      </c>
    </row>
    <row r="33" spans="1:15" x14ac:dyDescent="0.2">
      <c r="A33" s="1" t="str">
        <f>HYPERLINK("http://www.twitter.com/banuakdenizli/status/1620598585284005889", "1620598585284005889")</f>
        <v>1620598585284005889</v>
      </c>
      <c r="B33" t="s">
        <v>15</v>
      </c>
      <c r="C33" s="2">
        <v>44958.071597222217</v>
      </c>
      <c r="D33">
        <v>0</v>
      </c>
      <c r="E33">
        <v>0</v>
      </c>
      <c r="G33" t="s">
        <v>51</v>
      </c>
      <c r="L33">
        <v>0</v>
      </c>
      <c r="M33">
        <v>0</v>
      </c>
      <c r="N33">
        <v>1</v>
      </c>
      <c r="O33">
        <v>0</v>
      </c>
    </row>
    <row r="34" spans="1:15" x14ac:dyDescent="0.2">
      <c r="A34" s="1" t="str">
        <f>HYPERLINK("http://www.twitter.com/banuakdenizli/status/1620229033555529729", "1620229033555529729")</f>
        <v>1620229033555529729</v>
      </c>
      <c r="B34" t="s">
        <v>15</v>
      </c>
      <c r="C34" s="2">
        <v>44957.051828703698</v>
      </c>
      <c r="D34">
        <v>0</v>
      </c>
      <c r="E34">
        <v>27</v>
      </c>
      <c r="F34" t="s">
        <v>25</v>
      </c>
      <c r="G34" t="s">
        <v>52</v>
      </c>
      <c r="H34" t="str">
        <f>HYPERLINK("http://pbs.twimg.com/media/FntgfyYXoAALK-D.jpg", "http://pbs.twimg.com/media/FntgfyYXoAALK-D.jpg")</f>
        <v>http://pbs.twimg.com/media/FntgfyYXoAALK-D.jpg</v>
      </c>
      <c r="L34">
        <v>0.77170000000000005</v>
      </c>
      <c r="M34">
        <v>0</v>
      </c>
      <c r="N34">
        <v>0.84199999999999997</v>
      </c>
      <c r="O34">
        <v>0.158</v>
      </c>
    </row>
    <row r="35" spans="1:15" x14ac:dyDescent="0.2">
      <c r="A35" s="1" t="str">
        <f>HYPERLINK("http://www.twitter.com/banuakdenizli/status/1620208773410467845", "1620208773410467845")</f>
        <v>1620208773410467845</v>
      </c>
      <c r="B35" t="s">
        <v>15</v>
      </c>
      <c r="C35" s="2">
        <v>44956.995925925927</v>
      </c>
      <c r="D35">
        <v>0</v>
      </c>
      <c r="E35">
        <v>11</v>
      </c>
      <c r="F35" t="s">
        <v>28</v>
      </c>
      <c r="G35" t="s">
        <v>53</v>
      </c>
      <c r="H35" t="str">
        <f>HYPERLINK("http://pbs.twimg.com/media/FntVikZXgAA-a5p.jpg", "http://pbs.twimg.com/media/FntVikZXgAA-a5p.jpg")</f>
        <v>http://pbs.twimg.com/media/FntVikZXgAA-a5p.jpg</v>
      </c>
      <c r="I35" t="str">
        <f>HYPERLINK("http://pbs.twimg.com/media/FntVkpgWIAMvT99.jpg", "http://pbs.twimg.com/media/FntVkpgWIAMvT99.jpg")</f>
        <v>http://pbs.twimg.com/media/FntVkpgWIAMvT99.jpg</v>
      </c>
      <c r="J35" t="str">
        <f>HYPERLINK("http://pbs.twimg.com/media/FntVkpeXoAA_LQP.jpg", "http://pbs.twimg.com/media/FntVkpeXoAA_LQP.jpg")</f>
        <v>http://pbs.twimg.com/media/FntVkpeXoAA_LQP.jpg</v>
      </c>
      <c r="L35">
        <v>0</v>
      </c>
      <c r="M35">
        <v>0</v>
      </c>
      <c r="N35">
        <v>1</v>
      </c>
      <c r="O35">
        <v>0</v>
      </c>
    </row>
    <row r="36" spans="1:15" x14ac:dyDescent="0.2">
      <c r="A36" s="1" t="str">
        <f>HYPERLINK("http://www.twitter.com/banuakdenizli/status/1620208658549456896", "1620208658549456896")</f>
        <v>1620208658549456896</v>
      </c>
      <c r="B36" t="s">
        <v>15</v>
      </c>
      <c r="C36" s="2">
        <v>44956.99560185185</v>
      </c>
      <c r="D36">
        <v>0</v>
      </c>
      <c r="E36">
        <v>43</v>
      </c>
      <c r="F36" t="s">
        <v>25</v>
      </c>
      <c r="G36" t="s">
        <v>54</v>
      </c>
      <c r="H36" t="str">
        <f>HYPERLINK("http://pbs.twimg.com/media/FntX7YDXwAgMfXo.jpg", "http://pbs.twimg.com/media/FntX7YDXwAgMfXo.jpg")</f>
        <v>http://pbs.twimg.com/media/FntX7YDXwAgMfXo.jpg</v>
      </c>
      <c r="L36">
        <v>0</v>
      </c>
      <c r="M36">
        <v>0</v>
      </c>
      <c r="N36">
        <v>1</v>
      </c>
      <c r="O36">
        <v>0</v>
      </c>
    </row>
    <row r="37" spans="1:15" x14ac:dyDescent="0.2">
      <c r="A37" s="1" t="str">
        <f>HYPERLINK("http://www.twitter.com/banuakdenizli/status/1618798802252742656", "1618798802252742656")</f>
        <v>1618798802252742656</v>
      </c>
      <c r="B37" t="s">
        <v>15</v>
      </c>
      <c r="C37" s="2">
        <v>44953.105138888888</v>
      </c>
      <c r="D37">
        <v>0</v>
      </c>
      <c r="E37">
        <v>46</v>
      </c>
      <c r="F37" t="s">
        <v>35</v>
      </c>
      <c r="G37" t="s">
        <v>55</v>
      </c>
      <c r="H37" t="str">
        <f>HYPERLINK("http://pbs.twimg.com/media/FnZmA3QX0AA3Vo4.jpg", "http://pbs.twimg.com/media/FnZmA3QX0AA3Vo4.jpg")</f>
        <v>http://pbs.twimg.com/media/FnZmA3QX0AA3Vo4.jpg</v>
      </c>
      <c r="L37">
        <v>-0.77170000000000005</v>
      </c>
      <c r="M37">
        <v>0.33700000000000002</v>
      </c>
      <c r="N37">
        <v>0.56100000000000005</v>
      </c>
      <c r="O37">
        <v>0.10199999999999999</v>
      </c>
    </row>
    <row r="38" spans="1:15" x14ac:dyDescent="0.2">
      <c r="A38" s="1" t="str">
        <f>HYPERLINK("http://www.twitter.com/banuakdenizli/status/1618798766957662209", "1618798766957662209")</f>
        <v>1618798766957662209</v>
      </c>
      <c r="B38" t="s">
        <v>15</v>
      </c>
      <c r="C38" s="2">
        <v>44953.105046296303</v>
      </c>
      <c r="D38">
        <v>0</v>
      </c>
      <c r="E38">
        <v>284</v>
      </c>
      <c r="F38" t="s">
        <v>35</v>
      </c>
      <c r="G38" t="s">
        <v>56</v>
      </c>
      <c r="H38" t="str">
        <f>HYPERLINK("http://pbs.twimg.com/media/FnRJERcX0Bwl5-_.jpg", "http://pbs.twimg.com/media/FnRJERcX0Bwl5-_.jpg")</f>
        <v>http://pbs.twimg.com/media/FnRJERcX0Bwl5-_.jpg</v>
      </c>
      <c r="L38">
        <v>-0.73509999999999998</v>
      </c>
      <c r="M38">
        <v>0.23699999999999999</v>
      </c>
      <c r="N38">
        <v>0.76300000000000001</v>
      </c>
      <c r="O38">
        <v>0</v>
      </c>
    </row>
    <row r="39" spans="1:15" x14ac:dyDescent="0.2">
      <c r="A39" s="1" t="str">
        <f>HYPERLINK("http://www.twitter.com/banuakdenizli/status/1618798652448968705", "1618798652448968705")</f>
        <v>1618798652448968705</v>
      </c>
      <c r="B39" t="s">
        <v>15</v>
      </c>
      <c r="C39" s="2">
        <v>44953.104733796303</v>
      </c>
      <c r="D39">
        <v>0</v>
      </c>
      <c r="E39">
        <v>67</v>
      </c>
      <c r="F39" t="s">
        <v>28</v>
      </c>
      <c r="G39" t="s">
        <v>57</v>
      </c>
      <c r="H39" t="str">
        <f>HYPERLINK("http://pbs.twimg.com/media/FnZQOMZWYAEUVOu.jpg", "http://pbs.twimg.com/media/FnZQOMZWYAEUVOu.jpg")</f>
        <v>http://pbs.twimg.com/media/FnZQOMZWYAEUVOu.jpg</v>
      </c>
      <c r="L39">
        <v>0</v>
      </c>
      <c r="M39">
        <v>0</v>
      </c>
      <c r="N39">
        <v>1</v>
      </c>
      <c r="O39">
        <v>0</v>
      </c>
    </row>
    <row r="40" spans="1:15" x14ac:dyDescent="0.2">
      <c r="A40" s="1" t="str">
        <f>HYPERLINK("http://www.twitter.com/banuakdenizli/status/1618798577920397312", "1618798577920397312")</f>
        <v>1618798577920397312</v>
      </c>
      <c r="B40" t="s">
        <v>15</v>
      </c>
      <c r="C40" s="2">
        <v>44953.104525462957</v>
      </c>
      <c r="D40">
        <v>0</v>
      </c>
      <c r="E40">
        <v>37</v>
      </c>
      <c r="F40" t="s">
        <v>28</v>
      </c>
      <c r="G40" t="s">
        <v>58</v>
      </c>
      <c r="H40" t="str">
        <f>HYPERLINK("http://pbs.twimg.com/media/FnQ0erUXgCArZco.jpg", "http://pbs.twimg.com/media/FnQ0erUXgCArZco.jpg")</f>
        <v>http://pbs.twimg.com/media/FnQ0erUXgCArZco.jpg</v>
      </c>
      <c r="L40">
        <v>0</v>
      </c>
      <c r="M40">
        <v>0</v>
      </c>
      <c r="N40">
        <v>1</v>
      </c>
      <c r="O40">
        <v>0</v>
      </c>
    </row>
    <row r="41" spans="1:15" x14ac:dyDescent="0.2">
      <c r="A41" s="1" t="str">
        <f>HYPERLINK("http://www.twitter.com/banuakdenizli/status/1617318152345616384", "1617318152345616384")</f>
        <v>1617318152345616384</v>
      </c>
      <c r="B41" t="s">
        <v>15</v>
      </c>
      <c r="C41" s="2">
        <v>44949.019328703696</v>
      </c>
      <c r="D41">
        <v>0</v>
      </c>
      <c r="E41">
        <v>336</v>
      </c>
      <c r="F41" t="s">
        <v>28</v>
      </c>
      <c r="G41" t="s">
        <v>59</v>
      </c>
      <c r="H41" t="str">
        <f>HYPERLINK("http://pbs.twimg.com/media/FnBRGaAXwAAnZBg.jpg", "http://pbs.twimg.com/media/FnBRGaAXwAAnZBg.jpg")</f>
        <v>http://pbs.twimg.com/media/FnBRGaAXwAAnZBg.jpg</v>
      </c>
      <c r="L41">
        <v>0</v>
      </c>
      <c r="M41">
        <v>0</v>
      </c>
      <c r="N41">
        <v>1</v>
      </c>
      <c r="O41">
        <v>0</v>
      </c>
    </row>
    <row r="42" spans="1:15" x14ac:dyDescent="0.2">
      <c r="A42" s="1" t="str">
        <f>HYPERLINK("http://www.twitter.com/banuakdenizli/status/1615235884789698560", "1615235884789698560")</f>
        <v>1615235884789698560</v>
      </c>
      <c r="B42" t="s">
        <v>15</v>
      </c>
      <c r="C42" s="2">
        <v>44943.273368055547</v>
      </c>
      <c r="D42">
        <v>0</v>
      </c>
      <c r="E42">
        <v>8</v>
      </c>
      <c r="F42" t="s">
        <v>28</v>
      </c>
      <c r="G42" t="s">
        <v>60</v>
      </c>
      <c r="H42" t="str">
        <f>HYPERLINK("https://video.twimg.com/amplify_video/1614607119818592271/vid/1080x1080/dGzne3XrDuVn4w2i.mp4?tag=16", "https://video.twimg.com/amplify_video/1614607119818592271/vid/1080x1080/dGzne3XrDuVn4w2i.mp4?tag=16")</f>
        <v>https://video.twimg.com/amplify_video/1614607119818592271/vid/1080x1080/dGzne3XrDuVn4w2i.mp4?tag=16</v>
      </c>
      <c r="L42">
        <v>0</v>
      </c>
      <c r="M42">
        <v>0</v>
      </c>
      <c r="N42">
        <v>1</v>
      </c>
      <c r="O42">
        <v>0</v>
      </c>
    </row>
    <row r="43" spans="1:15" x14ac:dyDescent="0.2">
      <c r="A43" s="1" t="str">
        <f>HYPERLINK("http://www.twitter.com/banuakdenizli/status/1613435796404723714", "1613435796404723714")</f>
        <v>1613435796404723714</v>
      </c>
      <c r="B43" t="s">
        <v>15</v>
      </c>
      <c r="C43" s="2">
        <v>44938.306064814817</v>
      </c>
      <c r="D43">
        <v>0</v>
      </c>
      <c r="E43">
        <v>16</v>
      </c>
      <c r="F43" t="s">
        <v>35</v>
      </c>
      <c r="G43" t="s">
        <v>61</v>
      </c>
      <c r="H43" t="str">
        <f>HYPERLINK("http://pbs.twimg.com/media/FmN7on-WIBMgU1v.jpg", "http://pbs.twimg.com/media/FmN7on-WIBMgU1v.jpg")</f>
        <v>http://pbs.twimg.com/media/FmN7on-WIBMgU1v.jpg</v>
      </c>
      <c r="L43">
        <v>-0.29599999999999999</v>
      </c>
      <c r="M43">
        <v>0.246</v>
      </c>
      <c r="N43">
        <v>0.59699999999999998</v>
      </c>
      <c r="O43">
        <v>0.157</v>
      </c>
    </row>
    <row r="44" spans="1:15" x14ac:dyDescent="0.2">
      <c r="A44" s="1" t="str">
        <f>HYPERLINK("http://www.twitter.com/banuakdenizli/status/1611247053610582018", "1611247053610582018")</f>
        <v>1611247053610582018</v>
      </c>
      <c r="B44" t="s">
        <v>15</v>
      </c>
      <c r="C44" s="2">
        <v>44932.266284722216</v>
      </c>
      <c r="D44">
        <v>0</v>
      </c>
      <c r="E44">
        <v>0</v>
      </c>
      <c r="G44" t="s">
        <v>62</v>
      </c>
      <c r="H44" t="str">
        <f>HYPERLINK("http://pbs.twimg.com/media/FlxMp04aMAcDTBe.jpg", "http://pbs.twimg.com/media/FlxMp04aMAcDTBe.jpg")</f>
        <v>http://pbs.twimg.com/media/FlxMp04aMAcDTBe.jpg</v>
      </c>
      <c r="L44">
        <v>0</v>
      </c>
      <c r="M44">
        <v>0</v>
      </c>
      <c r="N44">
        <v>1</v>
      </c>
      <c r="O44">
        <v>0</v>
      </c>
    </row>
    <row r="45" spans="1:15" x14ac:dyDescent="0.2">
      <c r="A45" s="1" t="str">
        <f>HYPERLINK("http://www.twitter.com/banuakdenizli/status/1610437330153934849", "1610437330153934849")</f>
        <v>1610437330153934849</v>
      </c>
      <c r="B45" t="s">
        <v>15</v>
      </c>
      <c r="C45" s="2">
        <v>44930.031875000001</v>
      </c>
      <c r="D45">
        <v>0</v>
      </c>
      <c r="E45">
        <v>26</v>
      </c>
      <c r="F45" t="s">
        <v>35</v>
      </c>
      <c r="G45" t="s">
        <v>63</v>
      </c>
      <c r="H45" t="str">
        <f>HYPERLINK("http://pbs.twimg.com/media/FljMeYrXkAAHscH.jpg", "http://pbs.twimg.com/media/FljMeYrXkAAHscH.jpg")</f>
        <v>http://pbs.twimg.com/media/FljMeYrXkAAHscH.jpg</v>
      </c>
      <c r="L45">
        <v>-0.29599999999999999</v>
      </c>
      <c r="M45">
        <v>0.14699999999999999</v>
      </c>
      <c r="N45">
        <v>0.75900000000000001</v>
      </c>
      <c r="O45">
        <v>9.4E-2</v>
      </c>
    </row>
    <row r="46" spans="1:15" x14ac:dyDescent="0.2">
      <c r="A46" s="1" t="str">
        <f>HYPERLINK("http://www.twitter.com/banuakdenizli/status/1610437175572860928", "1610437175572860928")</f>
        <v>1610437175572860928</v>
      </c>
      <c r="B46" t="s">
        <v>15</v>
      </c>
      <c r="C46" s="2">
        <v>44930.031446759262</v>
      </c>
      <c r="D46">
        <v>0</v>
      </c>
      <c r="E46">
        <v>64</v>
      </c>
      <c r="F46" t="s">
        <v>28</v>
      </c>
      <c r="G46" t="s">
        <v>64</v>
      </c>
      <c r="H46" t="str">
        <f>HYPERLINK("http://pbs.twimg.com/media/Fliu8BlX0AEk1JZ.jpg", "http://pbs.twimg.com/media/Fliu8BlX0AEk1JZ.jpg")</f>
        <v>http://pbs.twimg.com/media/Fliu8BlX0AEk1JZ.jpg</v>
      </c>
      <c r="L46">
        <v>0</v>
      </c>
      <c r="M46">
        <v>0</v>
      </c>
      <c r="N46">
        <v>1</v>
      </c>
      <c r="O46">
        <v>0</v>
      </c>
    </row>
    <row r="47" spans="1:15" x14ac:dyDescent="0.2">
      <c r="A47" s="1" t="str">
        <f>HYPERLINK("http://www.twitter.com/banuakdenizli/status/1607619234649247745", "1607619234649247745")</f>
        <v>1607619234649247745</v>
      </c>
      <c r="B47" t="s">
        <v>15</v>
      </c>
      <c r="C47" s="2">
        <v>44922.255416666667</v>
      </c>
      <c r="D47">
        <v>0</v>
      </c>
      <c r="E47">
        <v>0</v>
      </c>
      <c r="G47" t="s">
        <v>65</v>
      </c>
      <c r="H47" t="str">
        <f>HYPERLINK("http://pbs.twimg.com/media/Fk9pLB7akAAFREP.jpg", "http://pbs.twimg.com/media/Fk9pLB7akAAFREP.jpg")</f>
        <v>http://pbs.twimg.com/media/Fk9pLB7akAAFREP.jpg</v>
      </c>
      <c r="L47">
        <v>0</v>
      </c>
      <c r="M47">
        <v>0</v>
      </c>
      <c r="N47">
        <v>1</v>
      </c>
      <c r="O47">
        <v>0</v>
      </c>
    </row>
    <row r="48" spans="1:15" x14ac:dyDescent="0.2">
      <c r="A48" s="1" t="str">
        <f>HYPERLINK("http://www.twitter.com/banuakdenizli/status/1605381416866308097", "1605381416866308097")</f>
        <v>1605381416866308097</v>
      </c>
      <c r="B48" t="s">
        <v>15</v>
      </c>
      <c r="C48" s="2">
        <v>44916.080208333333</v>
      </c>
      <c r="D48">
        <v>0</v>
      </c>
      <c r="E48">
        <v>3</v>
      </c>
      <c r="F48" t="s">
        <v>28</v>
      </c>
      <c r="G48" t="s">
        <v>66</v>
      </c>
      <c r="H48" t="str">
        <f>HYPERLINK("http://pbs.twimg.com/media/FkctmjNX0AQQd-z.jpg", "http://pbs.twimg.com/media/FkctmjNX0AQQd-z.jpg")</f>
        <v>http://pbs.twimg.com/media/FkctmjNX0AQQd-z.jpg</v>
      </c>
      <c r="I48" t="str">
        <f>HYPERLINK("http://pbs.twimg.com/media/FkctmjQXEAQaJqC.jpg", "http://pbs.twimg.com/media/FkctmjQXEAQaJqC.jpg")</f>
        <v>http://pbs.twimg.com/media/FkctmjQXEAQaJqC.jpg</v>
      </c>
      <c r="J48" t="str">
        <f>HYPERLINK("http://pbs.twimg.com/media/FkctmjQXkAABUm9.jpg", "http://pbs.twimg.com/media/FkctmjQXkAABUm9.jpg")</f>
        <v>http://pbs.twimg.com/media/FkctmjQXkAABUm9.jpg</v>
      </c>
      <c r="K48" t="str">
        <f>HYPERLINK("http://pbs.twimg.com/media/FkctmjQXoAIqPou.jpg", "http://pbs.twimg.com/media/FkctmjQXoAIqPou.jpg")</f>
        <v>http://pbs.twimg.com/media/FkctmjQXoAIqPou.jpg</v>
      </c>
      <c r="L48">
        <v>0</v>
      </c>
      <c r="M48">
        <v>0</v>
      </c>
      <c r="N48">
        <v>1</v>
      </c>
      <c r="O48">
        <v>0</v>
      </c>
    </row>
    <row r="49" spans="1:15" x14ac:dyDescent="0.2">
      <c r="A49" s="1" t="str">
        <f>HYPERLINK("http://www.twitter.com/banuakdenizli/status/1605381264177258496", "1605381264177258496")</f>
        <v>1605381264177258496</v>
      </c>
      <c r="B49" t="s">
        <v>15</v>
      </c>
      <c r="C49" s="2">
        <v>44916.079791666663</v>
      </c>
      <c r="D49">
        <v>0</v>
      </c>
      <c r="E49">
        <v>3</v>
      </c>
      <c r="F49" t="s">
        <v>28</v>
      </c>
      <c r="G49" t="s">
        <v>67</v>
      </c>
      <c r="H49" t="str">
        <f>HYPERLINK("https://video.twimg.com/amplify_video/1605213325406924801/vid/848x480/gTPR6XVVksS_Jpbe.mp4?tag=16", "https://video.twimg.com/amplify_video/1605213325406924801/vid/848x480/gTPR6XVVksS_Jpbe.mp4?tag=16")</f>
        <v>https://video.twimg.com/amplify_video/1605213325406924801/vid/848x480/gTPR6XVVksS_Jpbe.mp4?tag=16</v>
      </c>
      <c r="L49">
        <v>0</v>
      </c>
      <c r="M49">
        <v>0</v>
      </c>
      <c r="N49">
        <v>1</v>
      </c>
      <c r="O49">
        <v>0</v>
      </c>
    </row>
    <row r="50" spans="1:15" x14ac:dyDescent="0.2">
      <c r="A50" s="1" t="str">
        <f>HYPERLINK("http://www.twitter.com/banuakdenizli/status/1604385059150397441", "1604385059150397441")</f>
        <v>1604385059150397441</v>
      </c>
      <c r="B50" t="s">
        <v>15</v>
      </c>
      <c r="C50" s="2">
        <v>44913.330787037034</v>
      </c>
      <c r="D50">
        <v>8</v>
      </c>
      <c r="E50">
        <v>1</v>
      </c>
      <c r="G50" t="s">
        <v>68</v>
      </c>
      <c r="H50" t="str">
        <f>HYPERLINK("https://video.twimg.com/ext_tw_video/1604384916799913984/pu/vid/1280x720/QW3AjFKm5u_3oACo.mp4?tag=12", "https://video.twimg.com/ext_tw_video/1604384916799913984/pu/vid/1280x720/QW3AjFKm5u_3oACo.mp4?tag=12")</f>
        <v>https://video.twimg.com/ext_tw_video/1604384916799913984/pu/vid/1280x720/QW3AjFKm5u_3oACo.mp4?tag=12</v>
      </c>
      <c r="L50">
        <v>0</v>
      </c>
      <c r="M50">
        <v>0</v>
      </c>
      <c r="N50">
        <v>1</v>
      </c>
      <c r="O50">
        <v>0</v>
      </c>
    </row>
    <row r="51" spans="1:15" x14ac:dyDescent="0.2">
      <c r="A51" s="1" t="str">
        <f>HYPERLINK("http://www.twitter.com/banuakdenizli/status/1604116549430054912", "1604116549430054912")</f>
        <v>1604116549430054912</v>
      </c>
      <c r="B51" t="s">
        <v>15</v>
      </c>
      <c r="C51" s="2">
        <v>44912.589849537027</v>
      </c>
      <c r="D51">
        <v>2</v>
      </c>
      <c r="E51">
        <v>0</v>
      </c>
      <c r="G51" t="s">
        <v>69</v>
      </c>
      <c r="H51" t="str">
        <f>HYPERLINK("http://pbs.twimg.com/media/FkL3fyxagAATykW.jpg", "http://pbs.twimg.com/media/FkL3fyxagAATykW.jpg")</f>
        <v>http://pbs.twimg.com/media/FkL3fyxagAATykW.jpg</v>
      </c>
      <c r="I51" t="str">
        <f>HYPERLINK("http://pbs.twimg.com/media/FkL3fyxaYAAGyUs.jpg", "http://pbs.twimg.com/media/FkL3fyxaYAAGyUs.jpg")</f>
        <v>http://pbs.twimg.com/media/FkL3fyxaYAAGyUs.jpg</v>
      </c>
      <c r="J51" t="str">
        <f>HYPERLINK("http://pbs.twimg.com/media/FkL3fyzaMAEa6PG.jpg", "http://pbs.twimg.com/media/FkL3fyzaMAEa6PG.jpg")</f>
        <v>http://pbs.twimg.com/media/FkL3fyzaMAEa6PG.jpg</v>
      </c>
      <c r="K51" t="str">
        <f>HYPERLINK("http://pbs.twimg.com/media/FkL3fyvaUAYBm1X.jpg", "http://pbs.twimg.com/media/FkL3fyvaUAYBm1X.jpg")</f>
        <v>http://pbs.twimg.com/media/FkL3fyvaUAYBm1X.jpg</v>
      </c>
      <c r="L51">
        <v>0</v>
      </c>
      <c r="M51">
        <v>0</v>
      </c>
      <c r="N51">
        <v>1</v>
      </c>
      <c r="O51">
        <v>0</v>
      </c>
    </row>
    <row r="52" spans="1:15" x14ac:dyDescent="0.2">
      <c r="A52" s="1" t="str">
        <f>HYPERLINK("http://www.twitter.com/banuakdenizli/status/1604115362567815170", "1604115362567815170")</f>
        <v>1604115362567815170</v>
      </c>
      <c r="B52" t="s">
        <v>15</v>
      </c>
      <c r="C52" s="2">
        <v>44912.586574074077</v>
      </c>
      <c r="D52">
        <v>1</v>
      </c>
      <c r="E52">
        <v>0</v>
      </c>
      <c r="G52" t="s">
        <v>70</v>
      </c>
      <c r="L52">
        <v>0</v>
      </c>
      <c r="M52">
        <v>0</v>
      </c>
      <c r="N52">
        <v>1</v>
      </c>
      <c r="O52">
        <v>0</v>
      </c>
    </row>
    <row r="53" spans="1:15" x14ac:dyDescent="0.2">
      <c r="A53" s="1" t="str">
        <f>HYPERLINK("http://www.twitter.com/banuakdenizli/status/1604114892948373504", "1604114892948373504")</f>
        <v>1604114892948373504</v>
      </c>
      <c r="B53" t="s">
        <v>15</v>
      </c>
      <c r="C53" s="2">
        <v>44912.585277777784</v>
      </c>
      <c r="D53">
        <v>2</v>
      </c>
      <c r="E53">
        <v>0</v>
      </c>
      <c r="G53" t="s">
        <v>71</v>
      </c>
      <c r="H53" t="str">
        <f>HYPERLINK("http://pbs.twimg.com/media/FkL1_btaYAEfacE.jpg", "http://pbs.twimg.com/media/FkL1_btaYAEfacE.jpg")</f>
        <v>http://pbs.twimg.com/media/FkL1_btaYAEfacE.jpg</v>
      </c>
      <c r="I53" t="str">
        <f>HYPERLINK("http://pbs.twimg.com/media/FkL1_buacAEEWQj.jpg", "http://pbs.twimg.com/media/FkL1_buacAEEWQj.jpg")</f>
        <v>http://pbs.twimg.com/media/FkL1_buacAEEWQj.jpg</v>
      </c>
      <c r="J53" t="str">
        <f>HYPERLINK("http://pbs.twimg.com/media/FkL1_bqagAE_bOv.jpg", "http://pbs.twimg.com/media/FkL1_bqagAE_bOv.jpg")</f>
        <v>http://pbs.twimg.com/media/FkL1_bqagAE_bOv.jpg</v>
      </c>
      <c r="K53" t="str">
        <f>HYPERLINK("http://pbs.twimg.com/media/FkL1_bpaEAEBNZW.jpg", "http://pbs.twimg.com/media/FkL1_bpaEAEBNZW.jpg")</f>
        <v>http://pbs.twimg.com/media/FkL1_bpaEAEBNZW.jpg</v>
      </c>
      <c r="L53">
        <v>0</v>
      </c>
      <c r="M53">
        <v>0</v>
      </c>
      <c r="N53">
        <v>1</v>
      </c>
      <c r="O53">
        <v>0</v>
      </c>
    </row>
    <row r="54" spans="1:15" x14ac:dyDescent="0.2">
      <c r="A54" s="1" t="str">
        <f>HYPERLINK("http://www.twitter.com/banuakdenizli/status/1604074292928720898", "1604074292928720898")</f>
        <v>1604074292928720898</v>
      </c>
      <c r="B54" t="s">
        <v>15</v>
      </c>
      <c r="C54" s="2">
        <v>44912.473240740743</v>
      </c>
      <c r="D54">
        <v>0</v>
      </c>
      <c r="E54">
        <v>0</v>
      </c>
      <c r="G54" t="s">
        <v>72</v>
      </c>
      <c r="H54" t="str">
        <f>HYPERLINK("http://pbs.twimg.com/media/FkLRENiaUAAvi2N.jpg", "http://pbs.twimg.com/media/FkLRENiaUAAvi2N.jpg")</f>
        <v>http://pbs.twimg.com/media/FkLRENiaUAAvi2N.jpg</v>
      </c>
      <c r="L54">
        <v>0</v>
      </c>
      <c r="M54">
        <v>0</v>
      </c>
      <c r="N54">
        <v>1</v>
      </c>
      <c r="O54">
        <v>0</v>
      </c>
    </row>
    <row r="55" spans="1:15" x14ac:dyDescent="0.2">
      <c r="A55" s="1" t="str">
        <f>HYPERLINK("http://www.twitter.com/banuakdenizli/status/1603735658304253952", "1603735658304253952")</f>
        <v>1603735658304253952</v>
      </c>
      <c r="B55" t="s">
        <v>15</v>
      </c>
      <c r="C55" s="2">
        <v>44911.538784722223</v>
      </c>
      <c r="D55">
        <v>0</v>
      </c>
      <c r="E55">
        <v>0</v>
      </c>
      <c r="G55" t="s">
        <v>73</v>
      </c>
      <c r="H55" t="str">
        <f>HYPERLINK("http://pbs.twimg.com/media/FkGdFInaUAEB6si.jpg", "http://pbs.twimg.com/media/FkGdFInaUAEB6si.jpg")</f>
        <v>http://pbs.twimg.com/media/FkGdFInaUAEB6si.jpg</v>
      </c>
      <c r="L55">
        <v>0.5423</v>
      </c>
      <c r="M55">
        <v>0</v>
      </c>
      <c r="N55">
        <v>0.91800000000000004</v>
      </c>
      <c r="O55">
        <v>8.2000000000000003E-2</v>
      </c>
    </row>
    <row r="56" spans="1:15" x14ac:dyDescent="0.2">
      <c r="A56" s="1" t="str">
        <f>HYPERLINK("http://www.twitter.com/banuakdenizli/status/1603735227129827329", "1603735227129827329")</f>
        <v>1603735227129827329</v>
      </c>
      <c r="B56" t="s">
        <v>15</v>
      </c>
      <c r="C56" s="2">
        <v>44911.537592592591</v>
      </c>
      <c r="D56">
        <v>0</v>
      </c>
      <c r="E56">
        <v>0</v>
      </c>
      <c r="G56" t="s">
        <v>74</v>
      </c>
      <c r="H56" t="str">
        <f>HYPERLINK("http://pbs.twimg.com/media/FkGcsBsaUAAn8gL.jpg", "http://pbs.twimg.com/media/FkGcsBsaUAAn8gL.jpg")</f>
        <v>http://pbs.twimg.com/media/FkGcsBsaUAAn8gL.jpg</v>
      </c>
      <c r="L56">
        <v>0</v>
      </c>
      <c r="M56">
        <v>0</v>
      </c>
      <c r="N56">
        <v>1</v>
      </c>
      <c r="O56">
        <v>0</v>
      </c>
    </row>
    <row r="57" spans="1:15" x14ac:dyDescent="0.2">
      <c r="A57" s="1" t="str">
        <f>HYPERLINK("http://www.twitter.com/banuakdenizli/status/1603734838024220672", "1603734838024220672")</f>
        <v>1603734838024220672</v>
      </c>
      <c r="B57" t="s">
        <v>15</v>
      </c>
      <c r="C57" s="2">
        <v>44911.536516203712</v>
      </c>
      <c r="D57">
        <v>0</v>
      </c>
      <c r="E57">
        <v>0</v>
      </c>
      <c r="G57" t="s">
        <v>75</v>
      </c>
      <c r="H57" t="str">
        <f>HYPERLINK("http://pbs.twimg.com/media/FkGcVZIaAAAAAjg.jpg", "http://pbs.twimg.com/media/FkGcVZIaAAAAAjg.jpg")</f>
        <v>http://pbs.twimg.com/media/FkGcVZIaAAAAAjg.jpg</v>
      </c>
      <c r="L57">
        <v>0</v>
      </c>
      <c r="M57">
        <v>0</v>
      </c>
      <c r="N57">
        <v>1</v>
      </c>
      <c r="O57">
        <v>0</v>
      </c>
    </row>
    <row r="58" spans="1:15" x14ac:dyDescent="0.2">
      <c r="A58" s="1" t="str">
        <f>HYPERLINK("http://www.twitter.com/banuakdenizli/status/1603642183030312960", "1603642183030312960")</f>
        <v>1603642183030312960</v>
      </c>
      <c r="B58" t="s">
        <v>15</v>
      </c>
      <c r="C58" s="2">
        <v>44911.280844907407</v>
      </c>
      <c r="D58">
        <v>0</v>
      </c>
      <c r="E58">
        <v>0</v>
      </c>
      <c r="G58" t="s">
        <v>76</v>
      </c>
      <c r="H58" t="str">
        <f>HYPERLINK("http://pbs.twimg.com/media/FkFIELZaAAE4WpO.jpg", "http://pbs.twimg.com/media/FkFIELZaAAE4WpO.jpg")</f>
        <v>http://pbs.twimg.com/media/FkFIELZaAAE4WpO.jpg</v>
      </c>
      <c r="L58">
        <v>0.5423</v>
      </c>
      <c r="M58">
        <v>0</v>
      </c>
      <c r="N58">
        <v>0.92600000000000005</v>
      </c>
      <c r="O58">
        <v>7.3999999999999996E-2</v>
      </c>
    </row>
    <row r="59" spans="1:15" x14ac:dyDescent="0.2">
      <c r="A59" s="1" t="str">
        <f>HYPERLINK("http://www.twitter.com/banuakdenizli/status/1603641872513396736", "1603641872513396736")</f>
        <v>1603641872513396736</v>
      </c>
      <c r="B59" t="s">
        <v>15</v>
      </c>
      <c r="C59" s="2">
        <v>44911.279988425929</v>
      </c>
      <c r="D59">
        <v>0</v>
      </c>
      <c r="E59">
        <v>0</v>
      </c>
      <c r="G59" t="s">
        <v>77</v>
      </c>
      <c r="H59" t="str">
        <f>HYPERLINK("http://pbs.twimg.com/media/FkFHyD6aAAITHv8.jpg", "http://pbs.twimg.com/media/FkFHyD6aAAITHv8.jpg")</f>
        <v>http://pbs.twimg.com/media/FkFHyD6aAAITHv8.jpg</v>
      </c>
      <c r="L59">
        <v>0</v>
      </c>
      <c r="M59">
        <v>0</v>
      </c>
      <c r="N59">
        <v>1</v>
      </c>
      <c r="O59">
        <v>0</v>
      </c>
    </row>
    <row r="60" spans="1:15" x14ac:dyDescent="0.2">
      <c r="A60" s="1" t="str">
        <f>HYPERLINK("http://www.twitter.com/banuakdenizli/status/1603641613913583616", "1603641613913583616")</f>
        <v>1603641613913583616</v>
      </c>
      <c r="B60" t="s">
        <v>15</v>
      </c>
      <c r="C60" s="2">
        <v>44911.279270833344</v>
      </c>
      <c r="D60">
        <v>0</v>
      </c>
      <c r="E60">
        <v>0</v>
      </c>
      <c r="G60" t="s">
        <v>78</v>
      </c>
      <c r="H60" t="str">
        <f>HYPERLINK("http://pbs.twimg.com/media/FkFHjB0aUAAGKez.jpg", "http://pbs.twimg.com/media/FkFHjB0aUAAGKez.jpg")</f>
        <v>http://pbs.twimg.com/media/FkFHjB0aUAAGKez.jpg</v>
      </c>
      <c r="L60">
        <v>0</v>
      </c>
      <c r="M60">
        <v>0</v>
      </c>
      <c r="N60">
        <v>1</v>
      </c>
      <c r="O60">
        <v>0</v>
      </c>
    </row>
    <row r="61" spans="1:15" x14ac:dyDescent="0.2">
      <c r="A61" s="1" t="str">
        <f>HYPERLINK("http://www.twitter.com/banuakdenizli/status/1603283824598978560", "1603283824598978560")</f>
        <v>1603283824598978560</v>
      </c>
      <c r="B61" t="s">
        <v>15</v>
      </c>
      <c r="C61" s="2">
        <v>44910.291967592602</v>
      </c>
      <c r="D61">
        <v>0</v>
      </c>
      <c r="E61">
        <v>4</v>
      </c>
      <c r="F61" t="s">
        <v>79</v>
      </c>
      <c r="G61" t="s">
        <v>80</v>
      </c>
      <c r="H61" t="str">
        <f>HYPERLINK("http://pbs.twimg.com/media/FkACDf8akAEpfuz.jpg", "http://pbs.twimg.com/media/FkACDf8akAEpfuz.jpg")</f>
        <v>http://pbs.twimg.com/media/FkACDf8akAEpfuz.jpg</v>
      </c>
      <c r="I61" t="str">
        <f>HYPERLINK("http://pbs.twimg.com/media/FkACDdraUAAjMOL.jpg", "http://pbs.twimg.com/media/FkACDdraUAAjMOL.jpg")</f>
        <v>http://pbs.twimg.com/media/FkACDdraUAAjMOL.jpg</v>
      </c>
      <c r="J61" t="str">
        <f>HYPERLINK("http://pbs.twimg.com/media/FkACDdeaAAAGexz.jpg", "http://pbs.twimg.com/media/FkACDdeaAAAGexz.jpg")</f>
        <v>http://pbs.twimg.com/media/FkACDdeaAAAGexz.jpg</v>
      </c>
      <c r="L61">
        <v>0</v>
      </c>
      <c r="M61">
        <v>0</v>
      </c>
      <c r="N61">
        <v>1</v>
      </c>
      <c r="O61">
        <v>0</v>
      </c>
    </row>
    <row r="62" spans="1:15" x14ac:dyDescent="0.2">
      <c r="A62" s="1" t="str">
        <f>HYPERLINK("http://www.twitter.com/banuakdenizli/status/1603238681355390978", "1603238681355390978")</f>
        <v>1603238681355390978</v>
      </c>
      <c r="B62" t="s">
        <v>15</v>
      </c>
      <c r="C62" s="2">
        <v>44910.167395833327</v>
      </c>
      <c r="D62">
        <v>0</v>
      </c>
      <c r="E62">
        <v>6</v>
      </c>
      <c r="F62" t="s">
        <v>81</v>
      </c>
      <c r="G62" t="s">
        <v>82</v>
      </c>
      <c r="H62" t="str">
        <f>HYPERLINK("http://pbs.twimg.com/media/Fj_LR3laMAAbo2Q.jpg", "http://pbs.twimg.com/media/Fj_LR3laMAAbo2Q.jpg")</f>
        <v>http://pbs.twimg.com/media/Fj_LR3laMAAbo2Q.jpg</v>
      </c>
      <c r="I62" t="str">
        <f>HYPERLINK("http://pbs.twimg.com/media/Fj_LR3qagAABhX-.jpg", "http://pbs.twimg.com/media/Fj_LR3qagAABhX-.jpg")</f>
        <v>http://pbs.twimg.com/media/Fj_LR3qagAABhX-.jpg</v>
      </c>
      <c r="J62" t="str">
        <f>HYPERLINK("http://pbs.twimg.com/media/Fj_LR3paAAAd3xe.jpg", "http://pbs.twimg.com/media/Fj_LR3paAAAd3xe.jpg")</f>
        <v>http://pbs.twimg.com/media/Fj_LR3paAAAd3xe.jpg</v>
      </c>
      <c r="L62">
        <v>0</v>
      </c>
      <c r="M62">
        <v>0</v>
      </c>
      <c r="N62">
        <v>1</v>
      </c>
      <c r="O62">
        <v>0</v>
      </c>
    </row>
    <row r="63" spans="1:15" x14ac:dyDescent="0.2">
      <c r="A63" s="1" t="str">
        <f>HYPERLINK("http://www.twitter.com/banuakdenizli/status/1603238566913789954", "1603238566913789954")</f>
        <v>1603238566913789954</v>
      </c>
      <c r="B63" t="s">
        <v>15</v>
      </c>
      <c r="C63" s="2">
        <v>44910.167071759257</v>
      </c>
      <c r="D63">
        <v>0</v>
      </c>
      <c r="E63">
        <v>14</v>
      </c>
      <c r="F63" t="s">
        <v>83</v>
      </c>
      <c r="G63" t="s">
        <v>84</v>
      </c>
      <c r="H63" t="str">
        <f>HYPERLINK("http://pbs.twimg.com/media/Fj60_6IVUAAeSIz.jpg", "http://pbs.twimg.com/media/Fj60_6IVUAAeSIz.jpg")</f>
        <v>http://pbs.twimg.com/media/Fj60_6IVUAAeSIz.jpg</v>
      </c>
      <c r="L63">
        <v>0</v>
      </c>
      <c r="M63">
        <v>0</v>
      </c>
      <c r="N63">
        <v>1</v>
      </c>
      <c r="O63">
        <v>0</v>
      </c>
    </row>
    <row r="64" spans="1:15" x14ac:dyDescent="0.2">
      <c r="A64" s="1" t="str">
        <f>HYPERLINK("http://www.twitter.com/banuakdenizli/status/1602523087928725506", "1602523087928725506")</f>
        <v>1602523087928725506</v>
      </c>
      <c r="B64" t="s">
        <v>15</v>
      </c>
      <c r="C64" s="2">
        <v>44908.192731481482</v>
      </c>
      <c r="D64">
        <v>0</v>
      </c>
      <c r="E64">
        <v>16</v>
      </c>
      <c r="F64" t="s">
        <v>35</v>
      </c>
      <c r="G64" t="s">
        <v>85</v>
      </c>
      <c r="H64" t="str">
        <f>HYPERLINK("http://pbs.twimg.com/media/FjzsfMRXEBwvO3u.jpg", "http://pbs.twimg.com/media/FjzsfMRXEBwvO3u.jpg")</f>
        <v>http://pbs.twimg.com/media/FjzsfMRXEBwvO3u.jpg</v>
      </c>
      <c r="L64">
        <v>0</v>
      </c>
      <c r="M64">
        <v>0</v>
      </c>
      <c r="N64">
        <v>1</v>
      </c>
      <c r="O64">
        <v>0</v>
      </c>
    </row>
    <row r="65" spans="1:15" x14ac:dyDescent="0.2">
      <c r="A65" s="1" t="str">
        <f>HYPERLINK("http://www.twitter.com/banuakdenizli/status/1601141869299511297", "1601141869299511297")</f>
        <v>1601141869299511297</v>
      </c>
      <c r="B65" t="s">
        <v>15</v>
      </c>
      <c r="C65" s="2">
        <v>44904.381296296298</v>
      </c>
      <c r="D65">
        <v>0</v>
      </c>
      <c r="E65">
        <v>117</v>
      </c>
      <c r="F65" t="s">
        <v>86</v>
      </c>
      <c r="G65" t="s">
        <v>87</v>
      </c>
      <c r="L65">
        <v>0</v>
      </c>
      <c r="M65">
        <v>0</v>
      </c>
      <c r="N65">
        <v>1</v>
      </c>
      <c r="O65">
        <v>0</v>
      </c>
    </row>
    <row r="66" spans="1:15" x14ac:dyDescent="0.2">
      <c r="A66" s="1" t="str">
        <f>HYPERLINK("http://www.twitter.com/banuakdenizli/status/1601104655370838016", "1601104655370838016")</f>
        <v>1601104655370838016</v>
      </c>
      <c r="B66" t="s">
        <v>15</v>
      </c>
      <c r="C66" s="2">
        <v>44904.278599537043</v>
      </c>
      <c r="D66">
        <v>0</v>
      </c>
      <c r="E66">
        <v>13</v>
      </c>
      <c r="F66" t="s">
        <v>35</v>
      </c>
      <c r="G66" t="s">
        <v>88</v>
      </c>
      <c r="H66" t="str">
        <f>HYPERLINK("http://pbs.twimg.com/media/FjeMmvLXkA8gfMg.jpg", "http://pbs.twimg.com/media/FjeMmvLXkA8gfMg.jpg")</f>
        <v>http://pbs.twimg.com/media/FjeMmvLXkA8gfMg.jpg</v>
      </c>
      <c r="L66">
        <v>-0.29599999999999999</v>
      </c>
      <c r="M66">
        <v>0.17</v>
      </c>
      <c r="N66">
        <v>0.72199999999999998</v>
      </c>
      <c r="O66">
        <v>0.108</v>
      </c>
    </row>
    <row r="67" spans="1:15" x14ac:dyDescent="0.2">
      <c r="A67" s="1" t="str">
        <f>HYPERLINK("http://www.twitter.com/banuakdenizli/status/1601104625591287809", "1601104625591287809")</f>
        <v>1601104625591287809</v>
      </c>
      <c r="B67" t="s">
        <v>15</v>
      </c>
      <c r="C67" s="2">
        <v>44904.27851851852</v>
      </c>
      <c r="D67">
        <v>0</v>
      </c>
      <c r="E67">
        <v>18</v>
      </c>
      <c r="F67" t="s">
        <v>35</v>
      </c>
      <c r="G67" t="s">
        <v>89</v>
      </c>
      <c r="H67" t="str">
        <f>HYPERLINK("http://pbs.twimg.com/media/FjgyTNAWIAEkxad.jpg", "http://pbs.twimg.com/media/FjgyTNAWIAEkxad.jpg")</f>
        <v>http://pbs.twimg.com/media/FjgyTNAWIAEkxad.jpg</v>
      </c>
      <c r="L67">
        <v>0</v>
      </c>
      <c r="M67">
        <v>0</v>
      </c>
      <c r="N67">
        <v>1</v>
      </c>
      <c r="O67">
        <v>0</v>
      </c>
    </row>
    <row r="68" spans="1:15" x14ac:dyDescent="0.2">
      <c r="A68" s="1" t="str">
        <f>HYPERLINK("http://www.twitter.com/banuakdenizli/status/1599972032837713922", "1599972032837713922")</f>
        <v>1599972032837713922</v>
      </c>
      <c r="B68" t="s">
        <v>15</v>
      </c>
      <c r="C68" s="2">
        <v>44901.15315972222</v>
      </c>
      <c r="D68">
        <v>2</v>
      </c>
      <c r="E68">
        <v>0</v>
      </c>
      <c r="G68" t="s">
        <v>90</v>
      </c>
      <c r="H68" t="str">
        <f>HYPERLINK("http://pbs.twimg.com/media/FjQ-FQuacAAlw0P.jpg", "http://pbs.twimg.com/media/FjQ-FQuacAAlw0P.jpg")</f>
        <v>http://pbs.twimg.com/media/FjQ-FQuacAAlw0P.jpg</v>
      </c>
      <c r="L68">
        <v>0</v>
      </c>
      <c r="M68">
        <v>0</v>
      </c>
      <c r="N68">
        <v>1</v>
      </c>
      <c r="O68">
        <v>0</v>
      </c>
    </row>
    <row r="69" spans="1:15" x14ac:dyDescent="0.2">
      <c r="A69" s="1" t="str">
        <f>HYPERLINK("http://www.twitter.com/banuakdenizli/status/1599946043684425728", "1599946043684425728")</f>
        <v>1599946043684425728</v>
      </c>
      <c r="B69" t="s">
        <v>15</v>
      </c>
      <c r="C69" s="2">
        <v>44901.081446759257</v>
      </c>
      <c r="D69">
        <v>0</v>
      </c>
      <c r="E69">
        <v>9</v>
      </c>
      <c r="F69" t="s">
        <v>35</v>
      </c>
      <c r="G69" t="s">
        <v>91</v>
      </c>
      <c r="H69" t="str">
        <f>HYPERLINK("http://pbs.twimg.com/media/FjOjd5uWYAAYLGk.jpg", "http://pbs.twimg.com/media/FjOjd5uWYAAYLGk.jpg")</f>
        <v>http://pbs.twimg.com/media/FjOjd5uWYAAYLGk.jpg</v>
      </c>
      <c r="L69">
        <v>0.70960000000000001</v>
      </c>
      <c r="M69">
        <v>0</v>
      </c>
      <c r="N69">
        <v>0.629</v>
      </c>
      <c r="O69">
        <v>0.371</v>
      </c>
    </row>
    <row r="70" spans="1:15" x14ac:dyDescent="0.2">
      <c r="A70" s="1" t="str">
        <f>HYPERLINK("http://www.twitter.com/banuakdenizli/status/1599677957261623296", "1599677957261623296")</f>
        <v>1599677957261623296</v>
      </c>
      <c r="B70" t="s">
        <v>15</v>
      </c>
      <c r="C70" s="2">
        <v>44900.341666666667</v>
      </c>
      <c r="D70">
        <v>6</v>
      </c>
      <c r="E70">
        <v>5</v>
      </c>
      <c r="G70" t="s">
        <v>92</v>
      </c>
      <c r="H70" t="str">
        <f>HYPERLINK("http://pbs.twimg.com/media/FjMynCFaMAAbY1h.jpg", "http://pbs.twimg.com/media/FjMynCFaMAAbY1h.jpg")</f>
        <v>http://pbs.twimg.com/media/FjMynCFaMAAbY1h.jpg</v>
      </c>
      <c r="L70">
        <v>0.73509999999999998</v>
      </c>
      <c r="M70">
        <v>0</v>
      </c>
      <c r="N70">
        <v>0.86299999999999999</v>
      </c>
      <c r="O70">
        <v>0.13700000000000001</v>
      </c>
    </row>
    <row r="71" spans="1:15" x14ac:dyDescent="0.2">
      <c r="A71" s="1" t="str">
        <f>HYPERLINK("http://www.twitter.com/banuakdenizli/status/1599677562552455168", "1599677562552455168")</f>
        <v>1599677562552455168</v>
      </c>
      <c r="B71" t="s">
        <v>15</v>
      </c>
      <c r="C71" s="2">
        <v>44900.340578703697</v>
      </c>
      <c r="D71">
        <v>7</v>
      </c>
      <c r="E71">
        <v>2</v>
      </c>
      <c r="G71" t="s">
        <v>93</v>
      </c>
      <c r="H71" t="str">
        <f>HYPERLINK("http://pbs.twimg.com/media/FjMyQq0aEAA4UWm.jpg", "http://pbs.twimg.com/media/FjMyQq0aEAA4UWm.jpg")</f>
        <v>http://pbs.twimg.com/media/FjMyQq0aEAA4UWm.jpg</v>
      </c>
      <c r="L71">
        <v>0</v>
      </c>
      <c r="M71">
        <v>0</v>
      </c>
      <c r="N71">
        <v>1</v>
      </c>
      <c r="O71">
        <v>0</v>
      </c>
    </row>
    <row r="72" spans="1:15" x14ac:dyDescent="0.2">
      <c r="A72" s="1" t="str">
        <f>HYPERLINK("http://www.twitter.com/banuakdenizli/status/1599677399830261762", "1599677399830261762")</f>
        <v>1599677399830261762</v>
      </c>
      <c r="B72" t="s">
        <v>15</v>
      </c>
      <c r="C72" s="2">
        <v>44900.340127314812</v>
      </c>
      <c r="D72">
        <v>3</v>
      </c>
      <c r="E72">
        <v>0</v>
      </c>
      <c r="G72" t="s">
        <v>94</v>
      </c>
      <c r="H72" t="str">
        <f>HYPERLINK("http://pbs.twimg.com/media/FjMyHLTaEAAAGTU.jpg", "http://pbs.twimg.com/media/FjMyHLTaEAAAGTU.jpg")</f>
        <v>http://pbs.twimg.com/media/FjMyHLTaEAAAGTU.jpg</v>
      </c>
      <c r="L72">
        <v>0</v>
      </c>
      <c r="M72">
        <v>0</v>
      </c>
      <c r="N72">
        <v>1</v>
      </c>
      <c r="O72">
        <v>0</v>
      </c>
    </row>
    <row r="73" spans="1:15" x14ac:dyDescent="0.2">
      <c r="A73" s="1" t="str">
        <f>HYPERLINK("http://www.twitter.com/banuakdenizli/status/1597829648028958720", "1597829648028958720")</f>
        <v>1597829648028958720</v>
      </c>
      <c r="B73" t="s">
        <v>15</v>
      </c>
      <c r="C73" s="2">
        <v>44895.241296296299</v>
      </c>
      <c r="D73">
        <v>0</v>
      </c>
      <c r="E73">
        <v>39</v>
      </c>
      <c r="F73" t="s">
        <v>28</v>
      </c>
      <c r="G73" t="s">
        <v>95</v>
      </c>
      <c r="H73" t="str">
        <f>HYPERLINK("http://pbs.twimg.com/media/FiugGIUWAAAIfXz.jpg", "http://pbs.twimg.com/media/FiugGIUWAAAIfXz.jpg")</f>
        <v>http://pbs.twimg.com/media/FiugGIUWAAAIfXz.jpg</v>
      </c>
      <c r="L73">
        <v>0</v>
      </c>
      <c r="M73">
        <v>0</v>
      </c>
      <c r="N73">
        <v>1</v>
      </c>
      <c r="O73">
        <v>0</v>
      </c>
    </row>
    <row r="74" spans="1:15" x14ac:dyDescent="0.2">
      <c r="A74" s="1" t="str">
        <f>HYPERLINK("http://www.twitter.com/banuakdenizli/status/1597488676866785280", "1597488676866785280")</f>
        <v>1597488676866785280</v>
      </c>
      <c r="B74" t="s">
        <v>15</v>
      </c>
      <c r="C74" s="2">
        <v>44894.300405092603</v>
      </c>
      <c r="D74">
        <v>0</v>
      </c>
      <c r="E74">
        <v>15</v>
      </c>
      <c r="F74" t="s">
        <v>35</v>
      </c>
      <c r="G74" t="s">
        <v>96</v>
      </c>
      <c r="H74" t="str">
        <f>HYPERLINK("http://pbs.twimg.com/media/FiqprQTXoAw8Iqd.jpg", "http://pbs.twimg.com/media/FiqprQTXoAw8Iqd.jpg")</f>
        <v>http://pbs.twimg.com/media/FiqprQTXoAw8Iqd.jpg</v>
      </c>
      <c r="L74">
        <v>-0.64859999999999995</v>
      </c>
      <c r="M74">
        <v>0.441</v>
      </c>
      <c r="N74">
        <v>0.41399999999999998</v>
      </c>
      <c r="O74">
        <v>0.14499999999999999</v>
      </c>
    </row>
    <row r="75" spans="1:15" x14ac:dyDescent="0.2">
      <c r="A75" s="1" t="str">
        <f>HYPERLINK("http://www.twitter.com/banuakdenizli/status/1596525538382090240", "1596525538382090240")</f>
        <v>1596525538382090240</v>
      </c>
      <c r="B75" t="s">
        <v>15</v>
      </c>
      <c r="C75" s="2">
        <v>44891.642650462964</v>
      </c>
      <c r="D75">
        <v>1</v>
      </c>
      <c r="E75">
        <v>0</v>
      </c>
      <c r="G75" t="s">
        <v>97</v>
      </c>
      <c r="H75" t="str">
        <f>HYPERLINK("http://pbs.twimg.com/media/Fif_gsUaMAYKhB5.jpg", "http://pbs.twimg.com/media/Fif_gsUaMAYKhB5.jpg")</f>
        <v>http://pbs.twimg.com/media/Fif_gsUaMAYKhB5.jpg</v>
      </c>
      <c r="L75">
        <v>0.34</v>
      </c>
      <c r="M75">
        <v>0</v>
      </c>
      <c r="N75">
        <v>0.94599999999999995</v>
      </c>
      <c r="O75">
        <v>5.3999999999999999E-2</v>
      </c>
    </row>
    <row r="76" spans="1:15" x14ac:dyDescent="0.2">
      <c r="A76" s="1" t="str">
        <f>HYPERLINK("http://www.twitter.com/banuakdenizli/status/1596525262694670339", "1596525262694670339")</f>
        <v>1596525262694670339</v>
      </c>
      <c r="B76" t="s">
        <v>15</v>
      </c>
      <c r="C76" s="2">
        <v>44891.641886574071</v>
      </c>
      <c r="D76">
        <v>104</v>
      </c>
      <c r="E76">
        <v>34</v>
      </c>
      <c r="G76" t="s">
        <v>98</v>
      </c>
      <c r="H76" t="str">
        <f>HYPERLINK("http://pbs.twimg.com/media/Fif_QdsaUAAtc_7.jpg", "http://pbs.twimg.com/media/Fif_QdsaUAAtc_7.jpg")</f>
        <v>http://pbs.twimg.com/media/Fif_QdsaUAAtc_7.jpg</v>
      </c>
      <c r="L76">
        <v>0</v>
      </c>
      <c r="M76">
        <v>0</v>
      </c>
      <c r="N76">
        <v>1</v>
      </c>
      <c r="O76">
        <v>0</v>
      </c>
    </row>
    <row r="77" spans="1:15" x14ac:dyDescent="0.2">
      <c r="A77" s="1" t="str">
        <f>HYPERLINK("http://www.twitter.com/banuakdenizli/status/1596524902047428609", "1596524902047428609")</f>
        <v>1596524902047428609</v>
      </c>
      <c r="B77" t="s">
        <v>15</v>
      </c>
      <c r="C77" s="2">
        <v>44891.6408912037</v>
      </c>
      <c r="D77">
        <v>38</v>
      </c>
      <c r="E77">
        <v>9</v>
      </c>
      <c r="G77" t="s">
        <v>99</v>
      </c>
      <c r="H77" t="str">
        <f>HYPERLINK("http://pbs.twimg.com/media/Fif-7kYaMAEcoHr.jpg", "http://pbs.twimg.com/media/Fif-7kYaMAEcoHr.jpg")</f>
        <v>http://pbs.twimg.com/media/Fif-7kYaMAEcoHr.jpg</v>
      </c>
      <c r="L77">
        <v>0</v>
      </c>
      <c r="M77">
        <v>0</v>
      </c>
      <c r="N77">
        <v>1</v>
      </c>
      <c r="O77">
        <v>0</v>
      </c>
    </row>
    <row r="78" spans="1:15" x14ac:dyDescent="0.2">
      <c r="A78" s="1" t="str">
        <f>HYPERLINK("http://www.twitter.com/banuakdenizli/status/1594956263456407552", "1594956263456407552")</f>
        <v>1594956263456407552</v>
      </c>
      <c r="B78" t="s">
        <v>15</v>
      </c>
      <c r="C78" s="2">
        <v>44887.312268518523</v>
      </c>
      <c r="D78">
        <v>0</v>
      </c>
      <c r="E78">
        <v>157</v>
      </c>
      <c r="F78" t="s">
        <v>100</v>
      </c>
      <c r="G78" t="s">
        <v>101</v>
      </c>
      <c r="H78" t="str">
        <f>HYPERLINK("https://video.twimg.com/ext_tw_video/1594052782184620035/pu/vid/1280x720/6LJL7JFBg4w9xeYM.mp4?tag=12", "https://video.twimg.com/ext_tw_video/1594052782184620035/pu/vid/1280x720/6LJL7JFBg4w9xeYM.mp4?tag=12")</f>
        <v>https://video.twimg.com/ext_tw_video/1594052782184620035/pu/vid/1280x720/6LJL7JFBg4w9xeYM.mp4?tag=12</v>
      </c>
      <c r="L78">
        <v>0</v>
      </c>
      <c r="M78">
        <v>0</v>
      </c>
      <c r="N78">
        <v>1</v>
      </c>
      <c r="O78">
        <v>0</v>
      </c>
    </row>
    <row r="79" spans="1:15" x14ac:dyDescent="0.2">
      <c r="A79" s="1" t="str">
        <f>HYPERLINK("http://www.twitter.com/banuakdenizli/status/1594946134547795968", "1594946134547795968")</f>
        <v>1594946134547795968</v>
      </c>
      <c r="B79" t="s">
        <v>15</v>
      </c>
      <c r="C79" s="2">
        <v>44887.284317129634</v>
      </c>
      <c r="D79">
        <v>3</v>
      </c>
      <c r="E79">
        <v>0</v>
      </c>
      <c r="G79" t="s">
        <v>102</v>
      </c>
      <c r="H79" t="str">
        <f>HYPERLINK("http://pbs.twimg.com/media/FiJjDdjaMAALJE-.jpg", "http://pbs.twimg.com/media/FiJjDdjaMAALJE-.jpg")</f>
        <v>http://pbs.twimg.com/media/FiJjDdjaMAALJE-.jpg</v>
      </c>
      <c r="L79">
        <v>0</v>
      </c>
      <c r="M79">
        <v>0</v>
      </c>
      <c r="N79">
        <v>1</v>
      </c>
      <c r="O79">
        <v>0</v>
      </c>
    </row>
    <row r="80" spans="1:15" x14ac:dyDescent="0.2">
      <c r="A80" s="1" t="str">
        <f>HYPERLINK("http://www.twitter.com/banuakdenizli/status/1594870926231089152", "1594870926231089152")</f>
        <v>1594870926231089152</v>
      </c>
      <c r="B80" t="s">
        <v>15</v>
      </c>
      <c r="C80" s="2">
        <v>44887.076782407406</v>
      </c>
      <c r="D80">
        <v>2</v>
      </c>
      <c r="E80">
        <v>1</v>
      </c>
      <c r="G80" t="s">
        <v>103</v>
      </c>
      <c r="L80">
        <v>0.52669999999999995</v>
      </c>
      <c r="M80">
        <v>7.8E-2</v>
      </c>
      <c r="N80">
        <v>0.755</v>
      </c>
      <c r="O80">
        <v>0.16700000000000001</v>
      </c>
    </row>
    <row r="81" spans="1:15" x14ac:dyDescent="0.2">
      <c r="A81" s="1" t="str">
        <f>HYPERLINK("http://www.twitter.com/banuakdenizli/status/1594867827218927616", "1594867827218927616")</f>
        <v>1594867827218927616</v>
      </c>
      <c r="B81" t="s">
        <v>15</v>
      </c>
      <c r="C81" s="2">
        <v>44887.068229166667</v>
      </c>
      <c r="D81">
        <v>0</v>
      </c>
      <c r="E81">
        <v>7</v>
      </c>
      <c r="F81" t="s">
        <v>35</v>
      </c>
      <c r="G81" t="s">
        <v>104</v>
      </c>
      <c r="H81" t="str">
        <f>HYPERLINK("https://video.twimg.com/ext_tw_video/1594712446857613313/pu/vid/1280x720/TWDkaZVE_dh-yjFN.mp4?tag=12", "https://video.twimg.com/ext_tw_video/1594712446857613313/pu/vid/1280x720/TWDkaZVE_dh-yjFN.mp4?tag=12")</f>
        <v>https://video.twimg.com/ext_tw_video/1594712446857613313/pu/vid/1280x720/TWDkaZVE_dh-yjFN.mp4?tag=12</v>
      </c>
      <c r="L81">
        <v>0.40189999999999998</v>
      </c>
      <c r="M81">
        <v>0</v>
      </c>
      <c r="N81">
        <v>0.93799999999999994</v>
      </c>
      <c r="O81">
        <v>6.2E-2</v>
      </c>
    </row>
    <row r="82" spans="1:15" x14ac:dyDescent="0.2">
      <c r="A82" s="1" t="str">
        <f>HYPERLINK("http://www.twitter.com/banuakdenizli/status/1594866005016072194", "1594866005016072194")</f>
        <v>1594866005016072194</v>
      </c>
      <c r="B82" t="s">
        <v>15</v>
      </c>
      <c r="C82" s="2">
        <v>44887.063206018523</v>
      </c>
      <c r="D82">
        <v>0</v>
      </c>
      <c r="E82">
        <v>8</v>
      </c>
      <c r="F82" t="s">
        <v>35</v>
      </c>
      <c r="G82" t="s">
        <v>105</v>
      </c>
      <c r="H82" t="str">
        <f>HYPERLINK("http://pbs.twimg.com/media/FiF3G8vWAAIg3VR.jpg", "http://pbs.twimg.com/media/FiF3G8vWAAIg3VR.jpg")</f>
        <v>http://pbs.twimg.com/media/FiF3G8vWAAIg3VR.jpg</v>
      </c>
      <c r="L82">
        <v>0</v>
      </c>
      <c r="M82">
        <v>0</v>
      </c>
      <c r="N82">
        <v>1</v>
      </c>
      <c r="O82">
        <v>0</v>
      </c>
    </row>
    <row r="83" spans="1:15" x14ac:dyDescent="0.2">
      <c r="A83" s="1" t="str">
        <f>HYPERLINK("http://www.twitter.com/banuakdenizli/status/1593561012703490048", "1593561012703490048")</f>
        <v>1593561012703490048</v>
      </c>
      <c r="B83" t="s">
        <v>15</v>
      </c>
      <c r="C83" s="2">
        <v>44883.462118055562</v>
      </c>
      <c r="D83">
        <v>1</v>
      </c>
      <c r="E83">
        <v>0</v>
      </c>
      <c r="G83" t="s">
        <v>106</v>
      </c>
      <c r="H83" t="str">
        <f>HYPERLINK("http://pbs.twimg.com/media/Fh13SxDakAAAYJ5.jpg", "http://pbs.twimg.com/media/Fh13SxDakAAAYJ5.jpg")</f>
        <v>http://pbs.twimg.com/media/Fh13SxDakAAAYJ5.jpg</v>
      </c>
      <c r="L83">
        <v>0.49390000000000001</v>
      </c>
      <c r="M83">
        <v>0</v>
      </c>
      <c r="N83">
        <v>0.93799999999999994</v>
      </c>
      <c r="O83">
        <v>6.2E-2</v>
      </c>
    </row>
    <row r="84" spans="1:15" x14ac:dyDescent="0.2">
      <c r="A84" s="1" t="str">
        <f>HYPERLINK("http://www.twitter.com/banuakdenizli/status/1593560750731427841", "1593560750731427841")</f>
        <v>1593560750731427841</v>
      </c>
      <c r="B84" t="s">
        <v>15</v>
      </c>
      <c r="C84" s="2">
        <v>44883.461388888893</v>
      </c>
      <c r="D84">
        <v>8</v>
      </c>
      <c r="E84">
        <v>2</v>
      </c>
      <c r="G84" t="s">
        <v>107</v>
      </c>
      <c r="H84" t="str">
        <f>HYPERLINK("http://pbs.twimg.com/media/Fh13DhDaEAAnZzD.jpg", "http://pbs.twimg.com/media/Fh13DhDaEAAnZzD.jpg")</f>
        <v>http://pbs.twimg.com/media/Fh13DhDaEAAnZzD.jpg</v>
      </c>
      <c r="L84">
        <v>0</v>
      </c>
      <c r="M84">
        <v>0</v>
      </c>
      <c r="N84">
        <v>1</v>
      </c>
      <c r="O84">
        <v>0</v>
      </c>
    </row>
    <row r="85" spans="1:15" x14ac:dyDescent="0.2">
      <c r="A85" s="1" t="str">
        <f>HYPERLINK("http://www.twitter.com/banuakdenizli/status/1593560508925607937", "1593560508925607937")</f>
        <v>1593560508925607937</v>
      </c>
      <c r="B85" t="s">
        <v>15</v>
      </c>
      <c r="C85" s="2">
        <v>44883.460717592592</v>
      </c>
      <c r="D85">
        <v>1</v>
      </c>
      <c r="E85">
        <v>0</v>
      </c>
      <c r="G85" t="s">
        <v>108</v>
      </c>
      <c r="H85" t="str">
        <f>HYPERLINK("http://pbs.twimg.com/media/Fh121dSaUAAIgpm.jpg", "http://pbs.twimg.com/media/Fh121dSaUAAIgpm.jpg")</f>
        <v>http://pbs.twimg.com/media/Fh121dSaUAAIgpm.jpg</v>
      </c>
      <c r="L85">
        <v>0</v>
      </c>
      <c r="M85">
        <v>0</v>
      </c>
      <c r="N85">
        <v>1</v>
      </c>
      <c r="O85">
        <v>0</v>
      </c>
    </row>
    <row r="86" spans="1:15" x14ac:dyDescent="0.2">
      <c r="A86" s="1" t="str">
        <f>HYPERLINK("http://www.twitter.com/banuakdenizli/status/1593560046394540032", "1593560046394540032")</f>
        <v>1593560046394540032</v>
      </c>
      <c r="B86" t="s">
        <v>15</v>
      </c>
      <c r="C86" s="2">
        <v>44883.459444444437</v>
      </c>
      <c r="D86">
        <v>0</v>
      </c>
      <c r="E86">
        <v>0</v>
      </c>
      <c r="G86" t="s">
        <v>109</v>
      </c>
      <c r="H86" t="str">
        <f>HYPERLINK("http://pbs.twimg.com/media/Fh12aiVaYAcFw6B.jpg", "http://pbs.twimg.com/media/Fh12aiVaYAcFw6B.jpg")</f>
        <v>http://pbs.twimg.com/media/Fh12aiVaYAcFw6B.jpg</v>
      </c>
      <c r="L86">
        <v>0.2732</v>
      </c>
      <c r="M86">
        <v>0</v>
      </c>
      <c r="N86">
        <v>0.94</v>
      </c>
      <c r="O86">
        <v>0.06</v>
      </c>
    </row>
    <row r="87" spans="1:15" x14ac:dyDescent="0.2">
      <c r="A87" s="1" t="str">
        <f>HYPERLINK("http://www.twitter.com/banuakdenizli/status/1593559888348983297", "1593559888348983297")</f>
        <v>1593559888348983297</v>
      </c>
      <c r="B87" t="s">
        <v>15</v>
      </c>
      <c r="C87" s="2">
        <v>44883.459004629629</v>
      </c>
      <c r="D87">
        <v>1</v>
      </c>
      <c r="E87">
        <v>1</v>
      </c>
      <c r="G87" t="s">
        <v>110</v>
      </c>
      <c r="H87" t="str">
        <f>HYPERLINK("http://pbs.twimg.com/media/Fh12RU0aUAE75_j.jpg", "http://pbs.twimg.com/media/Fh12RU0aUAE75_j.jpg")</f>
        <v>http://pbs.twimg.com/media/Fh12RU0aUAE75_j.jpg</v>
      </c>
      <c r="L87">
        <v>0</v>
      </c>
      <c r="M87">
        <v>0</v>
      </c>
      <c r="N87">
        <v>1</v>
      </c>
      <c r="O87">
        <v>0</v>
      </c>
    </row>
    <row r="88" spans="1:15" x14ac:dyDescent="0.2">
      <c r="A88" s="1" t="str">
        <f>HYPERLINK("http://www.twitter.com/banuakdenizli/status/1593559571750359040", "1593559571750359040")</f>
        <v>1593559571750359040</v>
      </c>
      <c r="B88" t="s">
        <v>15</v>
      </c>
      <c r="C88" s="2">
        <v>44883.458136574067</v>
      </c>
      <c r="D88">
        <v>0</v>
      </c>
      <c r="E88">
        <v>0</v>
      </c>
      <c r="G88" t="s">
        <v>111</v>
      </c>
      <c r="H88" t="str">
        <f>HYPERLINK("http://pbs.twimg.com/media/Fh11-0raMAEiINJ.jpg", "http://pbs.twimg.com/media/Fh11-0raMAEiINJ.jpg")</f>
        <v>http://pbs.twimg.com/media/Fh11-0raMAEiINJ.jpg</v>
      </c>
      <c r="L88">
        <v>0</v>
      </c>
      <c r="M88">
        <v>0</v>
      </c>
      <c r="N88">
        <v>1</v>
      </c>
      <c r="O88">
        <v>0</v>
      </c>
    </row>
    <row r="89" spans="1:15" x14ac:dyDescent="0.2">
      <c r="A89" s="1" t="str">
        <f>HYPERLINK("http://www.twitter.com/banuakdenizli/status/1593559359128473600", "1593559359128473600")</f>
        <v>1593559359128473600</v>
      </c>
      <c r="B89" t="s">
        <v>15</v>
      </c>
      <c r="C89" s="2">
        <v>44883.457546296297</v>
      </c>
      <c r="D89">
        <v>0</v>
      </c>
      <c r="E89">
        <v>0</v>
      </c>
      <c r="G89" t="s">
        <v>112</v>
      </c>
      <c r="H89" t="str">
        <f>HYPERLINK("http://pbs.twimg.com/media/Fh11ygJagAEX15g.jpg", "http://pbs.twimg.com/media/Fh11ygJagAEX15g.jpg")</f>
        <v>http://pbs.twimg.com/media/Fh11ygJagAEX15g.jpg</v>
      </c>
      <c r="L89">
        <v>0.45879999999999999</v>
      </c>
      <c r="M89">
        <v>0</v>
      </c>
      <c r="N89">
        <v>0.93600000000000005</v>
      </c>
      <c r="O89">
        <v>6.4000000000000001E-2</v>
      </c>
    </row>
    <row r="90" spans="1:15" x14ac:dyDescent="0.2">
      <c r="A90" s="1" t="str">
        <f>HYPERLINK("http://www.twitter.com/banuakdenizli/status/1593559255344648192", "1593559255344648192")</f>
        <v>1593559255344648192</v>
      </c>
      <c r="B90" t="s">
        <v>15</v>
      </c>
      <c r="C90" s="2">
        <v>44883.457268518519</v>
      </c>
      <c r="D90">
        <v>0</v>
      </c>
      <c r="E90">
        <v>0</v>
      </c>
      <c r="G90" t="s">
        <v>113</v>
      </c>
      <c r="H90" t="str">
        <f>HYPERLINK("http://pbs.twimg.com/media/Fh11sbZagAEoxk-.jpg", "http://pbs.twimg.com/media/Fh11sbZagAEoxk-.jpg")</f>
        <v>http://pbs.twimg.com/media/Fh11sbZagAEoxk-.jpg</v>
      </c>
      <c r="L90">
        <v>0</v>
      </c>
      <c r="M90">
        <v>0</v>
      </c>
      <c r="N90">
        <v>1</v>
      </c>
      <c r="O90">
        <v>0</v>
      </c>
    </row>
    <row r="91" spans="1:15" x14ac:dyDescent="0.2">
      <c r="A91" s="1" t="str">
        <f>HYPERLINK("http://www.twitter.com/banuakdenizli/status/1593559049051992064", "1593559049051992064")</f>
        <v>1593559049051992064</v>
      </c>
      <c r="B91" t="s">
        <v>15</v>
      </c>
      <c r="C91" s="2">
        <v>44883.456689814811</v>
      </c>
      <c r="D91">
        <v>1</v>
      </c>
      <c r="E91">
        <v>0</v>
      </c>
      <c r="G91" t="s">
        <v>114</v>
      </c>
      <c r="H91" t="str">
        <f>HYPERLINK("http://pbs.twimg.com/media/Fh11gccacAE297n.jpg", "http://pbs.twimg.com/media/Fh11gccacAE297n.jpg")</f>
        <v>http://pbs.twimg.com/media/Fh11gccacAE297n.jpg</v>
      </c>
      <c r="L91">
        <v>0</v>
      </c>
      <c r="M91">
        <v>0</v>
      </c>
      <c r="N91">
        <v>1</v>
      </c>
      <c r="O91">
        <v>0</v>
      </c>
    </row>
    <row r="92" spans="1:15" x14ac:dyDescent="0.2">
      <c r="A92" s="1" t="str">
        <f>HYPERLINK("http://www.twitter.com/banuakdenizli/status/1593558576576212992", "1593558576576212992")</f>
        <v>1593558576576212992</v>
      </c>
      <c r="B92" t="s">
        <v>15</v>
      </c>
      <c r="C92" s="2">
        <v>44883.455393518518</v>
      </c>
      <c r="D92">
        <v>1</v>
      </c>
      <c r="E92">
        <v>0</v>
      </c>
      <c r="G92" t="s">
        <v>115</v>
      </c>
      <c r="H92" t="str">
        <f>HYPERLINK("http://pbs.twimg.com/media/Fh11E-DakAE1xcC.jpg", "http://pbs.twimg.com/media/Fh11E-DakAE1xcC.jpg")</f>
        <v>http://pbs.twimg.com/media/Fh11E-DakAE1xcC.jpg</v>
      </c>
      <c r="L92">
        <v>0</v>
      </c>
      <c r="M92">
        <v>0</v>
      </c>
      <c r="N92">
        <v>1</v>
      </c>
      <c r="O92">
        <v>0</v>
      </c>
    </row>
    <row r="93" spans="1:15" x14ac:dyDescent="0.2">
      <c r="A93" s="1" t="str">
        <f>HYPERLINK("http://www.twitter.com/banuakdenizli/status/1593558461073477632", "1593558461073477632")</f>
        <v>1593558461073477632</v>
      </c>
      <c r="B93" t="s">
        <v>15</v>
      </c>
      <c r="C93" s="2">
        <v>44883.455069444448</v>
      </c>
      <c r="D93">
        <v>0</v>
      </c>
      <c r="E93">
        <v>0</v>
      </c>
      <c r="G93" t="s">
        <v>116</v>
      </c>
      <c r="H93" t="str">
        <f>HYPERLINK("http://pbs.twimg.com/media/Fh10-PaaEAAtl0I.jpg", "http://pbs.twimg.com/media/Fh10-PaaEAAtl0I.jpg")</f>
        <v>http://pbs.twimg.com/media/Fh10-PaaEAAtl0I.jpg</v>
      </c>
      <c r="L93">
        <v>0</v>
      </c>
      <c r="M93">
        <v>0</v>
      </c>
      <c r="N93">
        <v>1</v>
      </c>
      <c r="O93">
        <v>0</v>
      </c>
    </row>
    <row r="94" spans="1:15" x14ac:dyDescent="0.2">
      <c r="A94" s="1" t="str">
        <f>HYPERLINK("http://www.twitter.com/banuakdenizli/status/1593557940199645184", "1593557940199645184")</f>
        <v>1593557940199645184</v>
      </c>
      <c r="B94" t="s">
        <v>15</v>
      </c>
      <c r="C94" s="2">
        <v>44883.453634259262</v>
      </c>
      <c r="D94">
        <v>1</v>
      </c>
      <c r="E94">
        <v>0</v>
      </c>
      <c r="G94" t="s">
        <v>117</v>
      </c>
      <c r="H94" t="str">
        <f>HYPERLINK("http://pbs.twimg.com/media/Fh10f8fakAEa-5j.jpg", "http://pbs.twimg.com/media/Fh10f8fakAEa-5j.jpg")</f>
        <v>http://pbs.twimg.com/media/Fh10f8fakAEa-5j.jpg</v>
      </c>
      <c r="L94">
        <v>0</v>
      </c>
      <c r="M94">
        <v>0</v>
      </c>
      <c r="N94">
        <v>1</v>
      </c>
      <c r="O94">
        <v>0</v>
      </c>
    </row>
    <row r="95" spans="1:15" x14ac:dyDescent="0.2">
      <c r="A95" s="1" t="str">
        <f>HYPERLINK("http://www.twitter.com/banuakdenizli/status/1592066583270416385", "1592066583270416385")</f>
        <v>1592066583270416385</v>
      </c>
      <c r="B95" t="s">
        <v>15</v>
      </c>
      <c r="C95" s="2">
        <v>44879.338275462957</v>
      </c>
      <c r="D95">
        <v>2</v>
      </c>
      <c r="E95">
        <v>0</v>
      </c>
      <c r="G95" t="s">
        <v>118</v>
      </c>
      <c r="H95" t="str">
        <f>HYPERLINK("https://video.twimg.com/ext_tw_video/1592066478345695232/pu/vid/1280x720/mwtzpOZ8w9xQ_318.mp4?tag=12", "https://video.twimg.com/ext_tw_video/1592066478345695232/pu/vid/1280x720/mwtzpOZ8w9xQ_318.mp4?tag=12")</f>
        <v>https://video.twimg.com/ext_tw_video/1592066478345695232/pu/vid/1280x720/mwtzpOZ8w9xQ_318.mp4?tag=12</v>
      </c>
      <c r="L95">
        <v>0</v>
      </c>
      <c r="M95">
        <v>0</v>
      </c>
      <c r="N95">
        <v>1</v>
      </c>
      <c r="O95">
        <v>0</v>
      </c>
    </row>
    <row r="96" spans="1:15" x14ac:dyDescent="0.2">
      <c r="A96" s="1" t="str">
        <f>HYPERLINK("http://www.twitter.com/banuakdenizli/status/1590980220919894016", "1590980220919894016")</f>
        <v>1590980220919894016</v>
      </c>
      <c r="B96" t="s">
        <v>15</v>
      </c>
      <c r="C96" s="2">
        <v>44876.340486111112</v>
      </c>
      <c r="D96">
        <v>1</v>
      </c>
      <c r="E96">
        <v>0</v>
      </c>
      <c r="G96" t="s">
        <v>119</v>
      </c>
      <c r="H96" t="str">
        <f>HYPERLINK("http://pbs.twimg.com/media/FhRME5ZagAATv_L.jpg", "http://pbs.twimg.com/media/FhRME5ZagAATv_L.jpg")</f>
        <v>http://pbs.twimg.com/media/FhRME5ZagAATv_L.jpg</v>
      </c>
      <c r="L96">
        <v>0</v>
      </c>
      <c r="M96">
        <v>0</v>
      </c>
      <c r="N96">
        <v>1</v>
      </c>
      <c r="O96">
        <v>0</v>
      </c>
    </row>
    <row r="97" spans="1:15" x14ac:dyDescent="0.2">
      <c r="A97" s="1" t="str">
        <f>HYPERLINK("http://www.twitter.com/banuakdenizli/status/1590979888856829956", "1590979888856829956")</f>
        <v>1590979888856829956</v>
      </c>
      <c r="B97" t="s">
        <v>15</v>
      </c>
      <c r="C97" s="2">
        <v>44876.339571759258</v>
      </c>
      <c r="D97">
        <v>1</v>
      </c>
      <c r="E97">
        <v>0</v>
      </c>
      <c r="G97" t="s">
        <v>120</v>
      </c>
      <c r="H97" t="str">
        <f>HYPERLINK("http://pbs.twimg.com/media/FhRLxm4aYAI5Tws.jpg", "http://pbs.twimg.com/media/FhRLxm4aYAI5Tws.jpg")</f>
        <v>http://pbs.twimg.com/media/FhRLxm4aYAI5Tws.jpg</v>
      </c>
      <c r="L97">
        <v>0</v>
      </c>
      <c r="M97">
        <v>0</v>
      </c>
      <c r="N97">
        <v>1</v>
      </c>
      <c r="O97">
        <v>0</v>
      </c>
    </row>
    <row r="98" spans="1:15" x14ac:dyDescent="0.2">
      <c r="A98" s="1" t="str">
        <f>HYPERLINK("http://www.twitter.com/banuakdenizli/status/1590979614469689344", "1590979614469689344")</f>
        <v>1590979614469689344</v>
      </c>
      <c r="B98" t="s">
        <v>15</v>
      </c>
      <c r="C98" s="2">
        <v>44876.338807870372</v>
      </c>
      <c r="D98">
        <v>2</v>
      </c>
      <c r="E98">
        <v>0</v>
      </c>
      <c r="G98" t="s">
        <v>121</v>
      </c>
      <c r="H98" t="str">
        <f>HYPERLINK("http://pbs.twimg.com/media/FhRLhoTaUAA1JM9.jpg", "http://pbs.twimg.com/media/FhRLhoTaUAA1JM9.jpg")</f>
        <v>http://pbs.twimg.com/media/FhRLhoTaUAA1JM9.jpg</v>
      </c>
      <c r="L98">
        <v>0</v>
      </c>
      <c r="M98">
        <v>0</v>
      </c>
      <c r="N98">
        <v>1</v>
      </c>
      <c r="O98">
        <v>0</v>
      </c>
    </row>
    <row r="99" spans="1:15" x14ac:dyDescent="0.2">
      <c r="A99" s="1" t="str">
        <f>HYPERLINK("http://www.twitter.com/banuakdenizli/status/1590959232547188736", "1590959232547188736")</f>
        <v>1590959232547188736</v>
      </c>
      <c r="B99" t="s">
        <v>15</v>
      </c>
      <c r="C99" s="2">
        <v>44876.282569444447</v>
      </c>
      <c r="D99">
        <v>5</v>
      </c>
      <c r="E99">
        <v>0</v>
      </c>
      <c r="G99" t="s">
        <v>122</v>
      </c>
      <c r="H99" t="str">
        <f>HYPERLINK("https://video.twimg.com/ext_tw_video/1590959144642973696/pu/vid/1280x720/rZh_sx97RHzlTGyS.mp4?tag=12", "https://video.twimg.com/ext_tw_video/1590959144642973696/pu/vid/1280x720/rZh_sx97RHzlTGyS.mp4?tag=12")</f>
        <v>https://video.twimg.com/ext_tw_video/1590959144642973696/pu/vid/1280x720/rZh_sx97RHzlTGyS.mp4?tag=12</v>
      </c>
      <c r="L99">
        <v>0</v>
      </c>
      <c r="M99">
        <v>0</v>
      </c>
      <c r="N99">
        <v>1</v>
      </c>
      <c r="O99">
        <v>0</v>
      </c>
    </row>
    <row r="100" spans="1:15" x14ac:dyDescent="0.2">
      <c r="A100" s="1" t="str">
        <f>HYPERLINK("http://www.twitter.com/banuakdenizli/status/1590621473445908480", "1590621473445908480")</f>
        <v>1590621473445908480</v>
      </c>
      <c r="B100" t="s">
        <v>15</v>
      </c>
      <c r="C100" s="2">
        <v>44875.350532407407</v>
      </c>
      <c r="D100">
        <v>0</v>
      </c>
      <c r="E100">
        <v>0</v>
      </c>
      <c r="G100" t="s">
        <v>123</v>
      </c>
      <c r="H100" t="str">
        <f>HYPERLINK("http://pbs.twimg.com/media/FhMFy4FaMAEiPor.jpg", "http://pbs.twimg.com/media/FhMFy4FaMAEiPor.jpg")</f>
        <v>http://pbs.twimg.com/media/FhMFy4FaMAEiPor.jpg</v>
      </c>
      <c r="L100">
        <v>0.5423</v>
      </c>
      <c r="M100">
        <v>0</v>
      </c>
      <c r="N100">
        <v>0.92300000000000004</v>
      </c>
      <c r="O100">
        <v>7.6999999999999999E-2</v>
      </c>
    </row>
    <row r="101" spans="1:15" x14ac:dyDescent="0.2">
      <c r="A101" s="1" t="str">
        <f>HYPERLINK("http://www.twitter.com/banuakdenizli/status/1590620257978576896", "1590620257978576896")</f>
        <v>1590620257978576896</v>
      </c>
      <c r="B101" t="s">
        <v>15</v>
      </c>
      <c r="C101" s="2">
        <v>44875.347175925926</v>
      </c>
      <c r="D101">
        <v>3</v>
      </c>
      <c r="E101">
        <v>2</v>
      </c>
      <c r="G101" t="s">
        <v>124</v>
      </c>
      <c r="H101" t="str">
        <f>HYPERLINK("http://pbs.twimg.com/media/FhMEr-IakAAyeXK.jpg", "http://pbs.twimg.com/media/FhMEr-IakAAyeXK.jpg")</f>
        <v>http://pbs.twimg.com/media/FhMEr-IakAAyeXK.jpg</v>
      </c>
      <c r="L101">
        <v>0</v>
      </c>
      <c r="M101">
        <v>0</v>
      </c>
      <c r="N101">
        <v>1</v>
      </c>
      <c r="O101">
        <v>0</v>
      </c>
    </row>
    <row r="102" spans="1:15" x14ac:dyDescent="0.2">
      <c r="A102" s="1" t="str">
        <f>HYPERLINK("http://www.twitter.com/banuakdenizli/status/1590619699175624704", "1590619699175624704")</f>
        <v>1590619699175624704</v>
      </c>
      <c r="B102" t="s">
        <v>15</v>
      </c>
      <c r="C102" s="2">
        <v>44875.345636574071</v>
      </c>
      <c r="D102">
        <v>1</v>
      </c>
      <c r="E102">
        <v>1</v>
      </c>
      <c r="G102" t="s">
        <v>125</v>
      </c>
      <c r="H102" t="str">
        <f>HYPERLINK("http://pbs.twimg.com/media/FhMELwiagAsdYMo.jpg", "http://pbs.twimg.com/media/FhMELwiagAsdYMo.jpg")</f>
        <v>http://pbs.twimg.com/media/FhMELwiagAsdYMo.jpg</v>
      </c>
      <c r="L102">
        <v>0</v>
      </c>
      <c r="M102">
        <v>0</v>
      </c>
      <c r="N102">
        <v>1</v>
      </c>
      <c r="O102">
        <v>0</v>
      </c>
    </row>
    <row r="103" spans="1:15" x14ac:dyDescent="0.2">
      <c r="A103" s="1" t="str">
        <f>HYPERLINK("http://www.twitter.com/banuakdenizli/status/1590205167022247939", "1590205167022247939")</f>
        <v>1590205167022247939</v>
      </c>
      <c r="B103" t="s">
        <v>15</v>
      </c>
      <c r="C103" s="2">
        <v>44874.201747685183</v>
      </c>
      <c r="D103">
        <v>2</v>
      </c>
      <c r="E103">
        <v>0</v>
      </c>
      <c r="G103" t="s">
        <v>126</v>
      </c>
      <c r="L103">
        <v>0</v>
      </c>
      <c r="M103">
        <v>0</v>
      </c>
      <c r="N103">
        <v>1</v>
      </c>
      <c r="O103">
        <v>0</v>
      </c>
    </row>
    <row r="104" spans="1:15" x14ac:dyDescent="0.2">
      <c r="A104" s="1" t="str">
        <f>HYPERLINK("http://www.twitter.com/banuakdenizli/status/1590205093470949377", "1590205093470949377")</f>
        <v>1590205093470949377</v>
      </c>
      <c r="B104" t="s">
        <v>15</v>
      </c>
      <c r="C104" s="2">
        <v>44874.201539351852</v>
      </c>
      <c r="D104">
        <v>1</v>
      </c>
      <c r="E104">
        <v>0</v>
      </c>
      <c r="G104" t="s">
        <v>127</v>
      </c>
      <c r="L104">
        <v>0</v>
      </c>
      <c r="M104">
        <v>0</v>
      </c>
      <c r="N104">
        <v>1</v>
      </c>
      <c r="O104">
        <v>0</v>
      </c>
    </row>
    <row r="105" spans="1:15" x14ac:dyDescent="0.2">
      <c r="A105" s="1" t="str">
        <f>HYPERLINK("http://www.twitter.com/banuakdenizli/status/1589884098121977857", "1589884098121977857")</f>
        <v>1589884098121977857</v>
      </c>
      <c r="B105" t="s">
        <v>15</v>
      </c>
      <c r="C105" s="2">
        <v>44873.315763888888</v>
      </c>
      <c r="D105">
        <v>2</v>
      </c>
      <c r="E105">
        <v>0</v>
      </c>
      <c r="G105" t="s">
        <v>128</v>
      </c>
      <c r="H105" t="str">
        <f>HYPERLINK("https://video.twimg.com/ext_tw_video/1589883978873733120/pu/vid/1280x720/STGL3WSrbE0MwNpj.mp4?tag=12", "https://video.twimg.com/ext_tw_video/1589883978873733120/pu/vid/1280x720/STGL3WSrbE0MwNpj.mp4?tag=12")</f>
        <v>https://video.twimg.com/ext_tw_video/1589883978873733120/pu/vid/1280x720/STGL3WSrbE0MwNpj.mp4?tag=12</v>
      </c>
      <c r="L105">
        <v>0</v>
      </c>
      <c r="M105">
        <v>0</v>
      </c>
      <c r="N105">
        <v>1</v>
      </c>
      <c r="O105">
        <v>0</v>
      </c>
    </row>
    <row r="106" spans="1:15" x14ac:dyDescent="0.2">
      <c r="A106" s="1" t="str">
        <f>HYPERLINK("http://www.twitter.com/banuakdenizli/status/1589841947539410949", "1589841947539410949")</f>
        <v>1589841947539410949</v>
      </c>
      <c r="B106" t="s">
        <v>15</v>
      </c>
      <c r="C106" s="2">
        <v>44873.199444444443</v>
      </c>
      <c r="D106">
        <v>0</v>
      </c>
      <c r="E106">
        <v>14</v>
      </c>
      <c r="F106" t="s">
        <v>35</v>
      </c>
      <c r="G106" t="s">
        <v>129</v>
      </c>
      <c r="H106" t="str">
        <f>HYPERLINK("http://pbs.twimg.com/media/Fg9hU86XgAEKMRd.jpg", "http://pbs.twimg.com/media/Fg9hU86XgAEKMRd.jpg")</f>
        <v>http://pbs.twimg.com/media/Fg9hU86XgAEKMRd.jpg</v>
      </c>
      <c r="L106">
        <v>0</v>
      </c>
      <c r="M106">
        <v>0</v>
      </c>
      <c r="N106">
        <v>1</v>
      </c>
      <c r="O106">
        <v>0</v>
      </c>
    </row>
    <row r="107" spans="1:15" x14ac:dyDescent="0.2">
      <c r="A107" s="1" t="str">
        <f>HYPERLINK("http://www.twitter.com/banuakdenizli/status/1589841919672483841", "1589841919672483841")</f>
        <v>1589841919672483841</v>
      </c>
      <c r="B107" t="s">
        <v>15</v>
      </c>
      <c r="C107" s="2">
        <v>44873.199374999997</v>
      </c>
      <c r="D107">
        <v>0</v>
      </c>
      <c r="E107">
        <v>12</v>
      </c>
      <c r="F107" t="s">
        <v>35</v>
      </c>
      <c r="G107" t="s">
        <v>130</v>
      </c>
      <c r="H107" t="str">
        <f>HYPERLINK("http://pbs.twimg.com/media/Fg9iLtZWQAMyDTx.jpg", "http://pbs.twimg.com/media/Fg9iLtZWQAMyDTx.jpg")</f>
        <v>http://pbs.twimg.com/media/Fg9iLtZWQAMyDTx.jpg</v>
      </c>
      <c r="L107">
        <v>0</v>
      </c>
      <c r="M107">
        <v>0</v>
      </c>
      <c r="N107">
        <v>1</v>
      </c>
      <c r="O107">
        <v>0</v>
      </c>
    </row>
    <row r="108" spans="1:15" x14ac:dyDescent="0.2">
      <c r="A108" s="1" t="str">
        <f>HYPERLINK("http://www.twitter.com/banuakdenizli/status/1589824745989890048", "1589824745989890048")</f>
        <v>1589824745989890048</v>
      </c>
      <c r="B108" t="s">
        <v>15</v>
      </c>
      <c r="C108" s="2">
        <v>44873.151979166672</v>
      </c>
      <c r="D108">
        <v>0</v>
      </c>
      <c r="E108">
        <v>13</v>
      </c>
      <c r="F108" t="s">
        <v>28</v>
      </c>
      <c r="G108" t="s">
        <v>131</v>
      </c>
      <c r="H108" t="str">
        <f>HYPERLINK("http://pbs.twimg.com/media/Fg-7ecTXkAAruih.jpg", "http://pbs.twimg.com/media/Fg-7ecTXkAAruih.jpg")</f>
        <v>http://pbs.twimg.com/media/Fg-7ecTXkAAruih.jpg</v>
      </c>
      <c r="L108">
        <v>0</v>
      </c>
      <c r="M108">
        <v>0</v>
      </c>
      <c r="N108">
        <v>1</v>
      </c>
      <c r="O108">
        <v>0</v>
      </c>
    </row>
    <row r="109" spans="1:15" x14ac:dyDescent="0.2">
      <c r="A109" s="1" t="str">
        <f>HYPERLINK("http://www.twitter.com/banuakdenizli/status/1589824665723494402", "1589824665723494402")</f>
        <v>1589824665723494402</v>
      </c>
      <c r="B109" t="s">
        <v>15</v>
      </c>
      <c r="C109" s="2">
        <v>44873.151759259257</v>
      </c>
      <c r="D109">
        <v>0</v>
      </c>
      <c r="E109">
        <v>17</v>
      </c>
      <c r="F109" t="s">
        <v>28</v>
      </c>
      <c r="G109" t="s">
        <v>132</v>
      </c>
      <c r="H109" t="str">
        <f>HYPERLINK("http://pbs.twimg.com/media/Fg-xHOvWAAEG99O.jpg", "http://pbs.twimg.com/media/Fg-xHOvWAAEG99O.jpg")</f>
        <v>http://pbs.twimg.com/media/Fg-xHOvWAAEG99O.jpg</v>
      </c>
      <c r="L109">
        <v>0</v>
      </c>
      <c r="M109">
        <v>0</v>
      </c>
      <c r="N109">
        <v>1</v>
      </c>
      <c r="O109">
        <v>0</v>
      </c>
    </row>
    <row r="110" spans="1:15" x14ac:dyDescent="0.2">
      <c r="A110" s="1" t="str">
        <f>HYPERLINK("http://www.twitter.com/banuakdenizli/status/1589458471480856577", "1589458471480856577")</f>
        <v>1589458471480856577</v>
      </c>
      <c r="B110" t="s">
        <v>15</v>
      </c>
      <c r="C110" s="2">
        <v>44872.141250000001</v>
      </c>
      <c r="D110">
        <v>2</v>
      </c>
      <c r="E110">
        <v>2</v>
      </c>
      <c r="G110" t="s">
        <v>133</v>
      </c>
      <c r="H110" t="str">
        <f>HYPERLINK("http://pbs.twimg.com/media/Fg7kDa4aYAEq5aT.jpg", "http://pbs.twimg.com/media/Fg7kDa4aYAEq5aT.jpg")</f>
        <v>http://pbs.twimg.com/media/Fg7kDa4aYAEq5aT.jpg</v>
      </c>
      <c r="L110">
        <v>0.36799999999999999</v>
      </c>
      <c r="M110">
        <v>0</v>
      </c>
      <c r="N110">
        <v>0.78</v>
      </c>
      <c r="O110">
        <v>0.22</v>
      </c>
    </row>
    <row r="111" spans="1:15" x14ac:dyDescent="0.2">
      <c r="A111" s="1" t="str">
        <f>HYPERLINK("http://www.twitter.com/banuakdenizli/status/1589458264051576832", "1589458264051576832")</f>
        <v>1589458264051576832</v>
      </c>
      <c r="B111" t="s">
        <v>15</v>
      </c>
      <c r="C111" s="2">
        <v>44872.140682870369</v>
      </c>
      <c r="D111">
        <v>9</v>
      </c>
      <c r="E111">
        <v>2</v>
      </c>
      <c r="G111" t="s">
        <v>134</v>
      </c>
      <c r="H111" t="str">
        <f>HYPERLINK("http://pbs.twimg.com/media/Fg7j3RvaAAA0I-H.jpg", "http://pbs.twimg.com/media/Fg7j3RvaAAA0I-H.jpg")</f>
        <v>http://pbs.twimg.com/media/Fg7j3RvaAAA0I-H.jpg</v>
      </c>
      <c r="L111">
        <v>0</v>
      </c>
      <c r="M111">
        <v>0</v>
      </c>
      <c r="N111">
        <v>1</v>
      </c>
      <c r="O111">
        <v>0</v>
      </c>
    </row>
    <row r="112" spans="1:15" x14ac:dyDescent="0.2">
      <c r="A112" s="1" t="str">
        <f>HYPERLINK("http://www.twitter.com/banuakdenizli/status/1589458134778933248", "1589458134778933248")</f>
        <v>1589458134778933248</v>
      </c>
      <c r="B112" t="s">
        <v>15</v>
      </c>
      <c r="C112" s="2">
        <v>44872.140324074076</v>
      </c>
      <c r="D112">
        <v>1</v>
      </c>
      <c r="E112">
        <v>1</v>
      </c>
      <c r="G112" t="s">
        <v>135</v>
      </c>
      <c r="H112" t="str">
        <f>HYPERLINK("http://pbs.twimg.com/media/Fg7jvz7akAAaOWD.jpg", "http://pbs.twimg.com/media/Fg7jvz7akAAaOWD.jpg")</f>
        <v>http://pbs.twimg.com/media/Fg7jvz7akAAaOWD.jpg</v>
      </c>
      <c r="L112">
        <v>0</v>
      </c>
      <c r="M112">
        <v>0</v>
      </c>
      <c r="N112">
        <v>1</v>
      </c>
      <c r="O112">
        <v>0</v>
      </c>
    </row>
    <row r="113" spans="1:15" x14ac:dyDescent="0.2">
      <c r="A113" s="1" t="str">
        <f>HYPERLINK("http://www.twitter.com/banuakdenizli/status/1586988385117556736", "1586988385117556736")</f>
        <v>1586988385117556736</v>
      </c>
      <c r="B113" t="s">
        <v>15</v>
      </c>
      <c r="C113" s="2">
        <v>44865.325115740743</v>
      </c>
      <c r="D113">
        <v>315</v>
      </c>
      <c r="E113">
        <v>180</v>
      </c>
      <c r="G113" t="s">
        <v>136</v>
      </c>
      <c r="H113" t="str">
        <f>HYPERLINK("http://pbs.twimg.com/media/FgYdhemakAA0g-6.jpg", "http://pbs.twimg.com/media/FgYdhemakAA0g-6.jpg")</f>
        <v>http://pbs.twimg.com/media/FgYdhemakAA0g-6.jpg</v>
      </c>
      <c r="L113">
        <v>0</v>
      </c>
      <c r="M113">
        <v>0</v>
      </c>
      <c r="N113">
        <v>1</v>
      </c>
      <c r="O113">
        <v>0</v>
      </c>
    </row>
    <row r="114" spans="1:15" x14ac:dyDescent="0.2">
      <c r="A114" s="1" t="str">
        <f>HYPERLINK("http://www.twitter.com/banuakdenizli/status/1585517576402059265", "1585517576402059265")</f>
        <v>1585517576402059265</v>
      </c>
      <c r="B114" t="s">
        <v>15</v>
      </c>
      <c r="C114" s="2">
        <v>44861.266458333332</v>
      </c>
      <c r="D114">
        <v>0</v>
      </c>
      <c r="E114">
        <v>8</v>
      </c>
      <c r="F114" t="s">
        <v>137</v>
      </c>
      <c r="G114" t="s">
        <v>138</v>
      </c>
      <c r="H114" t="str">
        <f>HYPERLINK("http://pbs.twimg.com/media/Ff6sexZXgAIjZIP.jpg", "http://pbs.twimg.com/media/Ff6sexZXgAIjZIP.jpg")</f>
        <v>http://pbs.twimg.com/media/Ff6sexZXgAIjZIP.jpg</v>
      </c>
      <c r="L114">
        <v>0</v>
      </c>
      <c r="M114">
        <v>0</v>
      </c>
      <c r="N114">
        <v>1</v>
      </c>
      <c r="O114">
        <v>0</v>
      </c>
    </row>
    <row r="115" spans="1:15" x14ac:dyDescent="0.2">
      <c r="A115" s="1" t="str">
        <f>HYPERLINK("http://www.twitter.com/banuakdenizli/status/1585514160208551936", "1585514160208551936")</f>
        <v>1585514160208551936</v>
      </c>
      <c r="B115" t="s">
        <v>15</v>
      </c>
      <c r="C115" s="2">
        <v>44861.257025462961</v>
      </c>
      <c r="D115">
        <v>0</v>
      </c>
      <c r="E115">
        <v>30</v>
      </c>
      <c r="F115" t="s">
        <v>28</v>
      </c>
      <c r="G115" t="s">
        <v>139</v>
      </c>
      <c r="H115" t="str">
        <f>HYPERLINK("http://pbs.twimg.com/media/Ff6M6YeWQAEeWMU.jpg", "http://pbs.twimg.com/media/Ff6M6YeWQAEeWMU.jpg")</f>
        <v>http://pbs.twimg.com/media/Ff6M6YeWQAEeWMU.jpg</v>
      </c>
      <c r="L115">
        <v>0</v>
      </c>
      <c r="M115">
        <v>0</v>
      </c>
      <c r="N115">
        <v>1</v>
      </c>
      <c r="O115">
        <v>0</v>
      </c>
    </row>
    <row r="116" spans="1:15" x14ac:dyDescent="0.2">
      <c r="A116" s="1" t="str">
        <f>HYPERLINK("http://www.twitter.com/banuakdenizli/status/1585238537527754753", "1585238537527754753")</f>
        <v>1585238537527754753</v>
      </c>
      <c r="B116" t="s">
        <v>15</v>
      </c>
      <c r="C116" s="2">
        <v>44860.496458333328</v>
      </c>
      <c r="D116">
        <v>2</v>
      </c>
      <c r="E116">
        <v>0</v>
      </c>
      <c r="G116" t="s">
        <v>140</v>
      </c>
      <c r="H116" t="str">
        <f>HYPERLINK("http://pbs.twimg.com/media/Ff_mCwnacAAM6qO.jpg", "http://pbs.twimg.com/media/Ff_mCwnacAAM6qO.jpg")</f>
        <v>http://pbs.twimg.com/media/Ff_mCwnacAAM6qO.jpg</v>
      </c>
      <c r="L116">
        <v>0.65969999999999995</v>
      </c>
      <c r="M116">
        <v>0</v>
      </c>
      <c r="N116">
        <v>0.89300000000000002</v>
      </c>
      <c r="O116">
        <v>0.107</v>
      </c>
    </row>
    <row r="117" spans="1:15" x14ac:dyDescent="0.2">
      <c r="A117" s="1" t="str">
        <f>HYPERLINK("http://www.twitter.com/banuakdenizli/status/1585238061226799105", "1585238061226799105")</f>
        <v>1585238061226799105</v>
      </c>
      <c r="B117" t="s">
        <v>15</v>
      </c>
      <c r="C117" s="2">
        <v>44860.495138888888</v>
      </c>
      <c r="D117">
        <v>2</v>
      </c>
      <c r="E117">
        <v>0</v>
      </c>
      <c r="G117" t="s">
        <v>141</v>
      </c>
      <c r="H117" t="str">
        <f>HYPERLINK("http://pbs.twimg.com/media/Ff_lnM1akAESX4z.jpg", "http://pbs.twimg.com/media/Ff_lnM1akAESX4z.jpg")</f>
        <v>http://pbs.twimg.com/media/Ff_lnM1akAESX4z.jpg</v>
      </c>
      <c r="L117">
        <v>0</v>
      </c>
      <c r="M117">
        <v>0</v>
      </c>
      <c r="N117">
        <v>1</v>
      </c>
      <c r="O117">
        <v>0</v>
      </c>
    </row>
    <row r="118" spans="1:15" x14ac:dyDescent="0.2">
      <c r="A118" s="1" t="str">
        <f>HYPERLINK("http://www.twitter.com/banuakdenizli/status/1585236701223739393", "1585236701223739393")</f>
        <v>1585236701223739393</v>
      </c>
      <c r="B118" t="s">
        <v>15</v>
      </c>
      <c r="C118" s="2">
        <v>44860.491388888891</v>
      </c>
      <c r="D118">
        <v>3</v>
      </c>
      <c r="E118">
        <v>0</v>
      </c>
      <c r="G118" t="s">
        <v>142</v>
      </c>
      <c r="H118" t="str">
        <f>HYPERLINK("http://pbs.twimg.com/media/Ff_kWs2aAAEQkIz.jpg", "http://pbs.twimg.com/media/Ff_kWs2aAAEQkIz.jpg")</f>
        <v>http://pbs.twimg.com/media/Ff_kWs2aAAEQkIz.jpg</v>
      </c>
      <c r="L118">
        <v>0</v>
      </c>
      <c r="M118">
        <v>0</v>
      </c>
      <c r="N118">
        <v>1</v>
      </c>
      <c r="O118">
        <v>0</v>
      </c>
    </row>
    <row r="119" spans="1:15" x14ac:dyDescent="0.2">
      <c r="A119" s="1" t="str">
        <f>HYPERLINK("http://www.twitter.com/banuakdenizli/status/1585126858794086400", "1585126858794086400")</f>
        <v>1585126858794086400</v>
      </c>
      <c r="B119" t="s">
        <v>15</v>
      </c>
      <c r="C119" s="2">
        <v>44860.188287037039</v>
      </c>
      <c r="D119">
        <v>2</v>
      </c>
      <c r="E119">
        <v>0</v>
      </c>
      <c r="G119" t="s">
        <v>143</v>
      </c>
      <c r="H119" t="str">
        <f>HYPERLINK("http://pbs.twimg.com/media/Ff-AeayaUAEQ6xB.jpg", "http://pbs.twimg.com/media/Ff-AeayaUAEQ6xB.jpg")</f>
        <v>http://pbs.twimg.com/media/Ff-AeayaUAEQ6xB.jpg</v>
      </c>
      <c r="L119">
        <v>0.40189999999999998</v>
      </c>
      <c r="M119">
        <v>0</v>
      </c>
      <c r="N119">
        <v>0.92800000000000005</v>
      </c>
      <c r="O119">
        <v>7.1999999999999995E-2</v>
      </c>
    </row>
    <row r="120" spans="1:15" x14ac:dyDescent="0.2">
      <c r="A120" s="1" t="str">
        <f>HYPERLINK("http://www.twitter.com/banuakdenizli/status/1585126064694890496", "1585126064694890496")</f>
        <v>1585126064694890496</v>
      </c>
      <c r="B120" t="s">
        <v>15</v>
      </c>
      <c r="C120" s="2">
        <v>44860.18608796296</v>
      </c>
      <c r="D120">
        <v>3</v>
      </c>
      <c r="E120">
        <v>0</v>
      </c>
      <c r="G120" t="s">
        <v>144</v>
      </c>
      <c r="H120" t="str">
        <f>HYPERLINK("http://pbs.twimg.com/media/Ff9_wIbaEAEUoFf.jpg", "http://pbs.twimg.com/media/Ff9_wIbaEAEUoFf.jpg")</f>
        <v>http://pbs.twimg.com/media/Ff9_wIbaEAEUoFf.jpg</v>
      </c>
      <c r="L120">
        <v>0</v>
      </c>
      <c r="M120">
        <v>0</v>
      </c>
      <c r="N120">
        <v>1</v>
      </c>
      <c r="O120">
        <v>0</v>
      </c>
    </row>
    <row r="121" spans="1:15" x14ac:dyDescent="0.2">
      <c r="A121" s="1" t="str">
        <f>HYPERLINK("http://www.twitter.com/banuakdenizli/status/1585125897728061440", "1585125897728061440")</f>
        <v>1585125897728061440</v>
      </c>
      <c r="B121" t="s">
        <v>15</v>
      </c>
      <c r="C121" s="2">
        <v>44860.185624999998</v>
      </c>
      <c r="D121">
        <v>4</v>
      </c>
      <c r="E121">
        <v>0</v>
      </c>
      <c r="G121" t="s">
        <v>145</v>
      </c>
      <c r="H121" t="str">
        <f>HYPERLINK("http://pbs.twimg.com/media/Ff9_meraAAA3oUW.jpg", "http://pbs.twimg.com/media/Ff9_meraAAA3oUW.jpg")</f>
        <v>http://pbs.twimg.com/media/Ff9_meraAAA3oUW.jpg</v>
      </c>
      <c r="L121">
        <v>0</v>
      </c>
      <c r="M121">
        <v>0</v>
      </c>
      <c r="N121">
        <v>1</v>
      </c>
      <c r="O121">
        <v>0</v>
      </c>
    </row>
    <row r="122" spans="1:15" x14ac:dyDescent="0.2">
      <c r="A122" s="1" t="str">
        <f>HYPERLINK("http://www.twitter.com/banuakdenizli/status/1584558131471712256", "1584558131471712256")</f>
        <v>1584558131471712256</v>
      </c>
      <c r="B122" t="s">
        <v>15</v>
      </c>
      <c r="C122" s="2">
        <v>44858.618888888886</v>
      </c>
      <c r="D122">
        <v>1</v>
      </c>
      <c r="E122">
        <v>0</v>
      </c>
      <c r="G122" t="s">
        <v>146</v>
      </c>
      <c r="H122" t="str">
        <f>HYPERLINK("http://pbs.twimg.com/media/Ff17M6cVEAE1Tcj.jpg", "http://pbs.twimg.com/media/Ff17M6cVEAE1Tcj.jpg")</f>
        <v>http://pbs.twimg.com/media/Ff17M6cVEAE1Tcj.jpg</v>
      </c>
      <c r="L122">
        <v>0</v>
      </c>
      <c r="M122">
        <v>0</v>
      </c>
      <c r="N122">
        <v>1</v>
      </c>
      <c r="O122">
        <v>0</v>
      </c>
    </row>
    <row r="123" spans="1:15" x14ac:dyDescent="0.2">
      <c r="A123" s="1" t="str">
        <f>HYPERLINK("http://www.twitter.com/banuakdenizli/status/1584397436071473153", "1584397436071473153")</f>
        <v>1584397436071473153</v>
      </c>
      <c r="B123" t="s">
        <v>15</v>
      </c>
      <c r="C123" s="2">
        <v>44858.175462962958</v>
      </c>
      <c r="D123">
        <v>0</v>
      </c>
      <c r="E123">
        <v>11</v>
      </c>
      <c r="F123" t="s">
        <v>35</v>
      </c>
      <c r="G123" t="s">
        <v>147</v>
      </c>
      <c r="H123" t="str">
        <f>HYPERLINK("http://pbs.twimg.com/media/Ffx-dVsWIAM-fQb.jpg", "http://pbs.twimg.com/media/Ffx-dVsWIAM-fQb.jpg")</f>
        <v>http://pbs.twimg.com/media/Ffx-dVsWIAM-fQb.jpg</v>
      </c>
      <c r="L123">
        <v>-0.29599999999999999</v>
      </c>
      <c r="M123">
        <v>0.246</v>
      </c>
      <c r="N123">
        <v>0.59699999999999998</v>
      </c>
      <c r="O123">
        <v>0.157</v>
      </c>
    </row>
    <row r="124" spans="1:15" x14ac:dyDescent="0.2">
      <c r="A124" s="1" t="str">
        <f>HYPERLINK("http://www.twitter.com/banuakdenizli/status/1584397413535535105", "1584397413535535105")</f>
        <v>1584397413535535105</v>
      </c>
      <c r="B124" t="s">
        <v>15</v>
      </c>
      <c r="C124" s="2">
        <v>44858.175393518519</v>
      </c>
      <c r="D124">
        <v>0</v>
      </c>
      <c r="E124">
        <v>9</v>
      </c>
      <c r="F124" t="s">
        <v>35</v>
      </c>
      <c r="G124" t="s">
        <v>148</v>
      </c>
      <c r="H124" t="str">
        <f>HYPERLINK("http://pbs.twimg.com/media/FftVGN9WAAAl4hc.jpg", "http://pbs.twimg.com/media/FftVGN9WAAAl4hc.jpg")</f>
        <v>http://pbs.twimg.com/media/FftVGN9WAAAl4hc.jpg</v>
      </c>
      <c r="L124">
        <v>-0.64859999999999995</v>
      </c>
      <c r="M124">
        <v>0.32800000000000001</v>
      </c>
      <c r="N124">
        <v>0.56399999999999995</v>
      </c>
      <c r="O124">
        <v>0.108</v>
      </c>
    </row>
    <row r="125" spans="1:15" x14ac:dyDescent="0.2">
      <c r="A125" s="1" t="str">
        <f>HYPERLINK("http://www.twitter.com/banuakdenizli/status/1584364099449737216", "1584364099449737216")</f>
        <v>1584364099449737216</v>
      </c>
      <c r="B125" t="s">
        <v>15</v>
      </c>
      <c r="C125" s="2">
        <v>44858.083472222221</v>
      </c>
      <c r="D125">
        <v>0</v>
      </c>
      <c r="E125">
        <v>11</v>
      </c>
      <c r="F125" t="s">
        <v>35</v>
      </c>
      <c r="G125" t="s">
        <v>149</v>
      </c>
      <c r="H125" t="str">
        <f>HYPERLINK("http://pbs.twimg.com/media/FfnF-TLWAAYkQoK.jpg", "http://pbs.twimg.com/media/FfnF-TLWAAYkQoK.jpg")</f>
        <v>http://pbs.twimg.com/media/FfnF-TLWAAYkQoK.jpg</v>
      </c>
      <c r="L125">
        <v>-0.34</v>
      </c>
      <c r="M125">
        <v>0.14599999999999999</v>
      </c>
      <c r="N125">
        <v>0.85399999999999998</v>
      </c>
      <c r="O125">
        <v>0</v>
      </c>
    </row>
    <row r="126" spans="1:15" x14ac:dyDescent="0.2">
      <c r="A126" s="1" t="str">
        <f>HYPERLINK("http://www.twitter.com/banuakdenizli/status/1582611831968784385", "1582611831968784385")</f>
        <v>1582611831968784385</v>
      </c>
      <c r="B126" t="s">
        <v>15</v>
      </c>
      <c r="C126" s="2">
        <v>44853.248124999998</v>
      </c>
      <c r="D126">
        <v>1</v>
      </c>
      <c r="E126">
        <v>0</v>
      </c>
      <c r="G126" t="s">
        <v>150</v>
      </c>
      <c r="L126">
        <v>0</v>
      </c>
      <c r="M126">
        <v>0</v>
      </c>
      <c r="N126">
        <v>1</v>
      </c>
      <c r="O126">
        <v>0</v>
      </c>
    </row>
    <row r="127" spans="1:15" x14ac:dyDescent="0.2">
      <c r="A127" s="1" t="str">
        <f>HYPERLINK("http://www.twitter.com/banuakdenizli/status/1582595462317514752", "1582595462317514752")</f>
        <v>1582595462317514752</v>
      </c>
      <c r="B127" t="s">
        <v>15</v>
      </c>
      <c r="C127" s="2">
        <v>44853.202962962961</v>
      </c>
      <c r="D127">
        <v>0</v>
      </c>
      <c r="E127">
        <v>64</v>
      </c>
      <c r="F127" t="s">
        <v>28</v>
      </c>
      <c r="G127" t="s">
        <v>151</v>
      </c>
      <c r="H127" t="str">
        <f>HYPERLINK("http://pbs.twimg.com/media/FfXxZbRWIAIw5c6.jpg", "http://pbs.twimg.com/media/FfXxZbRWIAIw5c6.jpg")</f>
        <v>http://pbs.twimg.com/media/FfXxZbRWIAIw5c6.jpg</v>
      </c>
      <c r="L127">
        <v>0</v>
      </c>
      <c r="M127">
        <v>0</v>
      </c>
      <c r="N127">
        <v>1</v>
      </c>
      <c r="O127">
        <v>0</v>
      </c>
    </row>
    <row r="128" spans="1:15" x14ac:dyDescent="0.2">
      <c r="A128" s="1" t="str">
        <f>HYPERLINK("http://www.twitter.com/banuakdenizli/status/1580842768863092737", "1580842768863092737")</f>
        <v>1580842768863092737</v>
      </c>
      <c r="B128" t="s">
        <v>15</v>
      </c>
      <c r="C128" s="2">
        <v>44848.366446759261</v>
      </c>
      <c r="D128">
        <v>1</v>
      </c>
      <c r="E128">
        <v>1</v>
      </c>
      <c r="G128" t="s">
        <v>152</v>
      </c>
      <c r="H128" t="str">
        <f>HYPERLINK("http://pbs.twimg.com/media/FfBGG5aUUAAgfrB.jpg", "http://pbs.twimg.com/media/FfBGG5aUUAAgfrB.jpg")</f>
        <v>http://pbs.twimg.com/media/FfBGG5aUUAAgfrB.jpg</v>
      </c>
      <c r="L128">
        <v>0</v>
      </c>
      <c r="M128">
        <v>0</v>
      </c>
      <c r="N128">
        <v>1</v>
      </c>
      <c r="O128">
        <v>0</v>
      </c>
    </row>
    <row r="129" spans="1:15" x14ac:dyDescent="0.2">
      <c r="A129" s="1" t="str">
        <f>HYPERLINK("http://www.twitter.com/banuakdenizli/status/1580747785078308866", "1580747785078308866")</f>
        <v>1580747785078308866</v>
      </c>
      <c r="B129" t="s">
        <v>15</v>
      </c>
      <c r="C129" s="2">
        <v>44848.10434027778</v>
      </c>
      <c r="D129">
        <v>0</v>
      </c>
      <c r="E129">
        <v>38</v>
      </c>
      <c r="F129" t="s">
        <v>28</v>
      </c>
      <c r="G129" t="s">
        <v>153</v>
      </c>
      <c r="H129" t="str">
        <f>HYPERLINK("http://pbs.twimg.com/media/Fe41dQkWABoZ1aM.jpg", "http://pbs.twimg.com/media/Fe41dQkWABoZ1aM.jpg")</f>
        <v>http://pbs.twimg.com/media/Fe41dQkWABoZ1aM.jpg</v>
      </c>
      <c r="L129">
        <v>0</v>
      </c>
      <c r="M129">
        <v>0</v>
      </c>
      <c r="N129">
        <v>1</v>
      </c>
      <c r="O129">
        <v>0</v>
      </c>
    </row>
    <row r="130" spans="1:15" x14ac:dyDescent="0.2">
      <c r="A130" s="1" t="str">
        <f>HYPERLINK("http://www.twitter.com/banuakdenizli/status/1580747718921572352", "1580747718921572352")</f>
        <v>1580747718921572352</v>
      </c>
      <c r="B130" t="s">
        <v>15</v>
      </c>
      <c r="C130" s="2">
        <v>44848.104155092587</v>
      </c>
      <c r="D130">
        <v>0</v>
      </c>
      <c r="E130">
        <v>9</v>
      </c>
      <c r="F130" t="s">
        <v>28</v>
      </c>
      <c r="G130" t="s">
        <v>154</v>
      </c>
      <c r="H130" t="str">
        <f>HYPERLINK("http://pbs.twimg.com/media/Fe7TfthWAAAnImX.jpg", "http://pbs.twimg.com/media/Fe7TfthWAAAnImX.jpg")</f>
        <v>http://pbs.twimg.com/media/Fe7TfthWAAAnImX.jpg</v>
      </c>
      <c r="L130">
        <v>0</v>
      </c>
      <c r="M130">
        <v>0</v>
      </c>
      <c r="N130">
        <v>1</v>
      </c>
      <c r="O130">
        <v>0</v>
      </c>
    </row>
    <row r="131" spans="1:15" x14ac:dyDescent="0.2">
      <c r="A131" s="1" t="str">
        <f>HYPERLINK("http://www.twitter.com/banuakdenizli/status/1578216452225585152", "1578216452225585152")</f>
        <v>1578216452225585152</v>
      </c>
      <c r="B131" t="s">
        <v>15</v>
      </c>
      <c r="C131" s="2">
        <v>44841.119189814817</v>
      </c>
      <c r="D131">
        <v>0</v>
      </c>
      <c r="E131">
        <v>6</v>
      </c>
      <c r="F131" t="s">
        <v>28</v>
      </c>
      <c r="G131" t="s">
        <v>155</v>
      </c>
      <c r="H131" t="str">
        <f>HYPERLINK("http://pbs.twimg.com/media/FeZAcHDVEAQACUB.jpg", "http://pbs.twimg.com/media/FeZAcHDVEAQACUB.jpg")</f>
        <v>http://pbs.twimg.com/media/FeZAcHDVEAQACUB.jpg</v>
      </c>
      <c r="L131">
        <v>0</v>
      </c>
      <c r="M131">
        <v>0</v>
      </c>
      <c r="N131">
        <v>1</v>
      </c>
      <c r="O131">
        <v>0</v>
      </c>
    </row>
    <row r="132" spans="1:15" x14ac:dyDescent="0.2">
      <c r="A132" s="1" t="str">
        <f>HYPERLINK("http://www.twitter.com/banuakdenizli/status/1577841703129477120", "1577841703129477120")</f>
        <v>1577841703129477120</v>
      </c>
      <c r="B132" t="s">
        <v>15</v>
      </c>
      <c r="C132" s="2">
        <v>44840.085081018522</v>
      </c>
      <c r="D132">
        <v>0</v>
      </c>
      <c r="E132">
        <v>55</v>
      </c>
      <c r="F132" t="s">
        <v>86</v>
      </c>
      <c r="G132" t="s">
        <v>156</v>
      </c>
      <c r="H132" t="str">
        <f>HYPERLINK("http://pbs.twimg.com/media/FeT6MqRWAAAzCVo.jpg", "http://pbs.twimg.com/media/FeT6MqRWAAAzCVo.jpg")</f>
        <v>http://pbs.twimg.com/media/FeT6MqRWAAAzCVo.jpg</v>
      </c>
      <c r="I132" t="str">
        <f>HYPERLINK("http://pbs.twimg.com/media/FeT6MqSWIAA3SCM.jpg", "http://pbs.twimg.com/media/FeT6MqSWIAA3SCM.jpg")</f>
        <v>http://pbs.twimg.com/media/FeT6MqSWIAA3SCM.jpg</v>
      </c>
      <c r="L132">
        <v>0</v>
      </c>
      <c r="M132">
        <v>0</v>
      </c>
      <c r="N132">
        <v>1</v>
      </c>
      <c r="O132">
        <v>0</v>
      </c>
    </row>
    <row r="133" spans="1:15" x14ac:dyDescent="0.2">
      <c r="A133" s="1" t="str">
        <f>HYPERLINK("http://www.twitter.com/banuakdenizli/status/1577841487823314944", "1577841487823314944")</f>
        <v>1577841487823314944</v>
      </c>
      <c r="B133" t="s">
        <v>15</v>
      </c>
      <c r="C133" s="2">
        <v>44840.084490740737</v>
      </c>
      <c r="D133">
        <v>0</v>
      </c>
      <c r="E133">
        <v>41</v>
      </c>
      <c r="F133" t="s">
        <v>86</v>
      </c>
      <c r="G133" t="s">
        <v>157</v>
      </c>
      <c r="H133" t="str">
        <f>HYPERLINK("http://pbs.twimg.com/media/FeTspC8WQAAZxJn.jpg", "http://pbs.twimg.com/media/FeTspC8WQAAZxJn.jpg")</f>
        <v>http://pbs.twimg.com/media/FeTspC8WQAAZxJn.jpg</v>
      </c>
      <c r="I133" t="str">
        <f>HYPERLINK("http://pbs.twimg.com/media/FeTspC6XEAEctpm.jpg", "http://pbs.twimg.com/media/FeTspC6XEAEctpm.jpg")</f>
        <v>http://pbs.twimg.com/media/FeTspC6XEAEctpm.jpg</v>
      </c>
      <c r="J133" t="str">
        <f>HYPERLINK("http://pbs.twimg.com/media/FeTspC9WIAIm02j.jpg", "http://pbs.twimg.com/media/FeTspC9WIAIm02j.jpg")</f>
        <v>http://pbs.twimg.com/media/FeTspC9WIAIm02j.jpg</v>
      </c>
      <c r="K133" t="str">
        <f>HYPERLINK("http://pbs.twimg.com/media/FeTspDEWIAAdbhC.jpg", "http://pbs.twimg.com/media/FeTspDEWIAAdbhC.jpg")</f>
        <v>http://pbs.twimg.com/media/FeTspDEWIAAdbhC.jpg</v>
      </c>
      <c r="L133">
        <v>0</v>
      </c>
      <c r="M133">
        <v>0</v>
      </c>
      <c r="N133">
        <v>1</v>
      </c>
      <c r="O133">
        <v>0</v>
      </c>
    </row>
    <row r="134" spans="1:15" x14ac:dyDescent="0.2">
      <c r="A134" s="1" t="str">
        <f>HYPERLINK("http://www.twitter.com/banuakdenizli/status/1577841448346521600", "1577841448346521600")</f>
        <v>1577841448346521600</v>
      </c>
      <c r="B134" t="s">
        <v>15</v>
      </c>
      <c r="C134" s="2">
        <v>44840.084374999999</v>
      </c>
      <c r="D134">
        <v>0</v>
      </c>
      <c r="E134">
        <v>72</v>
      </c>
      <c r="F134" t="s">
        <v>86</v>
      </c>
      <c r="G134" t="s">
        <v>158</v>
      </c>
      <c r="H134" t="str">
        <f>HYPERLINK("http://pbs.twimg.com/media/FeTTLp6XwAAe3rt.jpg", "http://pbs.twimg.com/media/FeTTLp6XwAAe3rt.jpg")</f>
        <v>http://pbs.twimg.com/media/FeTTLp6XwAAe3rt.jpg</v>
      </c>
      <c r="I134" t="str">
        <f>HYPERLINK("http://pbs.twimg.com/media/FeTTLp8XkAAvExS.jpg", "http://pbs.twimg.com/media/FeTTLp8XkAAvExS.jpg")</f>
        <v>http://pbs.twimg.com/media/FeTTLp8XkAAvExS.jpg</v>
      </c>
      <c r="J134" t="str">
        <f>HYPERLINK("http://pbs.twimg.com/media/FeTTLp7WAAAyrMo.jpg", "http://pbs.twimg.com/media/FeTTLp7WAAAyrMo.jpg")</f>
        <v>http://pbs.twimg.com/media/FeTTLp7WAAAyrMo.jpg</v>
      </c>
      <c r="K134" t="str">
        <f>HYPERLINK("http://pbs.twimg.com/media/FeTTLp6XgAAtYeq.jpg", "http://pbs.twimg.com/media/FeTTLp6XgAAtYeq.jpg")</f>
        <v>http://pbs.twimg.com/media/FeTTLp6XgAAtYeq.jpg</v>
      </c>
      <c r="L134">
        <v>0</v>
      </c>
      <c r="M134">
        <v>0</v>
      </c>
      <c r="N134">
        <v>1</v>
      </c>
      <c r="O134">
        <v>0</v>
      </c>
    </row>
    <row r="135" spans="1:15" x14ac:dyDescent="0.2">
      <c r="A135" s="1" t="str">
        <f>HYPERLINK("http://www.twitter.com/banuakdenizli/status/1577545071464837120", "1577545071464837120")</f>
        <v>1577545071464837120</v>
      </c>
      <c r="B135" t="s">
        <v>15</v>
      </c>
      <c r="C135" s="2">
        <v>44839.266539351847</v>
      </c>
      <c r="D135">
        <v>0</v>
      </c>
      <c r="E135">
        <v>14</v>
      </c>
      <c r="F135" t="s">
        <v>28</v>
      </c>
      <c r="G135" t="s">
        <v>159</v>
      </c>
      <c r="H135" t="str">
        <f>HYPERLINK("http://pbs.twimg.com/media/FePAIQSX0AERYyF.jpg", "http://pbs.twimg.com/media/FePAIQSX0AERYyF.jpg")</f>
        <v>http://pbs.twimg.com/media/FePAIQSX0AERYyF.jpg</v>
      </c>
      <c r="L135">
        <v>0</v>
      </c>
      <c r="M135">
        <v>0</v>
      </c>
      <c r="N135">
        <v>1</v>
      </c>
      <c r="O135">
        <v>0</v>
      </c>
    </row>
    <row r="136" spans="1:15" x14ac:dyDescent="0.2">
      <c r="A136" s="1" t="str">
        <f>HYPERLINK("http://www.twitter.com/banuakdenizli/status/1577544999083728896", "1577544999083728896")</f>
        <v>1577544999083728896</v>
      </c>
      <c r="B136" t="s">
        <v>15</v>
      </c>
      <c r="C136" s="2">
        <v>44839.266331018523</v>
      </c>
      <c r="D136">
        <v>0</v>
      </c>
      <c r="E136">
        <v>12</v>
      </c>
      <c r="F136" t="s">
        <v>28</v>
      </c>
      <c r="G136" t="s">
        <v>160</v>
      </c>
      <c r="H136" t="str">
        <f>HYPERLINK("http://pbs.twimg.com/media/FeSO94jXEAMbqmS.jpg", "http://pbs.twimg.com/media/FeSO94jXEAMbqmS.jpg")</f>
        <v>http://pbs.twimg.com/media/FeSO94jXEAMbqmS.jpg</v>
      </c>
      <c r="L136">
        <v>0</v>
      </c>
      <c r="M136">
        <v>0</v>
      </c>
      <c r="N136">
        <v>1</v>
      </c>
      <c r="O136">
        <v>0</v>
      </c>
    </row>
    <row r="137" spans="1:15" x14ac:dyDescent="0.2">
      <c r="A137" s="1" t="str">
        <f>HYPERLINK("http://www.twitter.com/banuakdenizli/status/1576851141005934594", "1576851141005934594")</f>
        <v>1576851141005934594</v>
      </c>
      <c r="B137" t="s">
        <v>15</v>
      </c>
      <c r="C137" s="2">
        <v>44837.351655092592</v>
      </c>
      <c r="D137">
        <v>1</v>
      </c>
      <c r="E137">
        <v>0</v>
      </c>
      <c r="G137" t="s">
        <v>161</v>
      </c>
      <c r="L137">
        <v>0.92010000000000003</v>
      </c>
      <c r="M137">
        <v>0</v>
      </c>
      <c r="N137">
        <v>0.749</v>
      </c>
      <c r="O137">
        <v>0.251</v>
      </c>
    </row>
    <row r="138" spans="1:15" x14ac:dyDescent="0.2">
      <c r="A138" s="1" t="str">
        <f>HYPERLINK("http://www.twitter.com/banuakdenizli/status/1576850891658825728", "1576850891658825728")</f>
        <v>1576850891658825728</v>
      </c>
      <c r="B138" t="s">
        <v>15</v>
      </c>
      <c r="C138" s="2">
        <v>44837.350960648153</v>
      </c>
      <c r="D138">
        <v>0</v>
      </c>
      <c r="E138">
        <v>0</v>
      </c>
      <c r="G138" t="s">
        <v>162</v>
      </c>
      <c r="L138">
        <v>0.49390000000000001</v>
      </c>
      <c r="M138">
        <v>0</v>
      </c>
      <c r="N138">
        <v>0.93600000000000005</v>
      </c>
      <c r="O138">
        <v>6.4000000000000001E-2</v>
      </c>
    </row>
    <row r="139" spans="1:15" x14ac:dyDescent="0.2">
      <c r="A139" s="1" t="str">
        <f>HYPERLINK("http://www.twitter.com/banuakdenizli/status/1576850501538152449", "1576850501538152449")</f>
        <v>1576850501538152449</v>
      </c>
      <c r="B139" t="s">
        <v>15</v>
      </c>
      <c r="C139" s="2">
        <v>44837.34988425926</v>
      </c>
      <c r="D139">
        <v>1</v>
      </c>
      <c r="E139">
        <v>0</v>
      </c>
      <c r="G139" t="s">
        <v>163</v>
      </c>
      <c r="H139" t="str">
        <f>HYPERLINK("http://pbs.twimg.com/media/FeIZGZuVEAIMZyi.jpg", "http://pbs.twimg.com/media/FeIZGZuVEAIMZyi.jpg")</f>
        <v>http://pbs.twimg.com/media/FeIZGZuVEAIMZyi.jpg</v>
      </c>
      <c r="L139">
        <v>0</v>
      </c>
      <c r="M139">
        <v>0</v>
      </c>
      <c r="N139">
        <v>1</v>
      </c>
      <c r="O139">
        <v>0</v>
      </c>
    </row>
    <row r="140" spans="1:15" x14ac:dyDescent="0.2">
      <c r="A140" s="1" t="str">
        <f>HYPERLINK("http://www.twitter.com/banuakdenizli/status/1576850236047179777", "1576850236047179777")</f>
        <v>1576850236047179777</v>
      </c>
      <c r="B140" t="s">
        <v>15</v>
      </c>
      <c r="C140" s="2">
        <v>44837.34915509259</v>
      </c>
      <c r="D140">
        <v>2</v>
      </c>
      <c r="E140">
        <v>0</v>
      </c>
      <c r="G140" t="s">
        <v>164</v>
      </c>
      <c r="H140" t="str">
        <f>HYPERLINK("http://pbs.twimg.com/media/FeIYn1LUAAE3HMS.jpg", "http://pbs.twimg.com/media/FeIYn1LUAAE3HMS.jpg")</f>
        <v>http://pbs.twimg.com/media/FeIYn1LUAAE3HMS.jpg</v>
      </c>
      <c r="L140">
        <v>0</v>
      </c>
      <c r="M140">
        <v>0</v>
      </c>
      <c r="N140">
        <v>1</v>
      </c>
      <c r="O14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Banu Akdenizli</cp:lastModifiedBy>
  <dcterms:created xsi:type="dcterms:W3CDTF">2023-03-27T13:20:20Z</dcterms:created>
  <dcterms:modified xsi:type="dcterms:W3CDTF">2023-04-03T11:43:38Z</dcterms:modified>
</cp:coreProperties>
</file>