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baa0988/Desktop/Qatar Embassies in World Cup Countries/"/>
    </mc:Choice>
  </mc:AlternateContent>
  <xr:revisionPtr revIDLastSave="0" documentId="13_ncr:1_{44291E9D-E480-9649-8943-7717FF35F497}" xr6:coauthVersionLast="47" xr6:coauthVersionMax="47" xr10:uidLastSave="{00000000-0000-0000-0000-000000000000}"/>
  <bookViews>
    <workbookView xWindow="0" yWindow="0" windowWidth="51200" windowHeight="288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49" i="1" l="1"/>
  <c r="A249" i="1"/>
  <c r="K248" i="1"/>
  <c r="J248" i="1"/>
  <c r="I248" i="1"/>
  <c r="H248" i="1"/>
  <c r="A248" i="1"/>
  <c r="I247" i="1"/>
  <c r="H247" i="1"/>
  <c r="A247" i="1"/>
  <c r="H246" i="1"/>
  <c r="A246" i="1"/>
  <c r="K245" i="1"/>
  <c r="J245" i="1"/>
  <c r="I245" i="1"/>
  <c r="H245" i="1"/>
  <c r="A245" i="1"/>
  <c r="A244" i="1"/>
  <c r="A243" i="1"/>
  <c r="A242" i="1"/>
  <c r="H241" i="1"/>
  <c r="A241" i="1"/>
  <c r="K240" i="1"/>
  <c r="J240" i="1"/>
  <c r="I240" i="1"/>
  <c r="H240" i="1"/>
  <c r="A240" i="1"/>
  <c r="H239" i="1"/>
  <c r="A239" i="1"/>
  <c r="H238" i="1"/>
  <c r="A238" i="1"/>
  <c r="H237" i="1"/>
  <c r="A237" i="1"/>
  <c r="H236" i="1"/>
  <c r="A236" i="1"/>
  <c r="H235" i="1"/>
  <c r="A235" i="1"/>
  <c r="H234" i="1"/>
  <c r="A234" i="1"/>
  <c r="I233" i="1"/>
  <c r="H233" i="1"/>
  <c r="A233" i="1"/>
  <c r="H232" i="1"/>
  <c r="A232" i="1"/>
  <c r="H231" i="1"/>
  <c r="A231" i="1"/>
  <c r="I230" i="1"/>
  <c r="H230" i="1"/>
  <c r="A230" i="1"/>
  <c r="H229" i="1"/>
  <c r="A229" i="1"/>
  <c r="A228" i="1"/>
  <c r="H227" i="1"/>
  <c r="A227" i="1"/>
  <c r="K226" i="1"/>
  <c r="J226" i="1"/>
  <c r="I226" i="1"/>
  <c r="H226" i="1"/>
  <c r="A226" i="1"/>
  <c r="I225" i="1"/>
  <c r="H225" i="1"/>
  <c r="A225" i="1"/>
  <c r="K224" i="1"/>
  <c r="J224" i="1"/>
  <c r="I224" i="1"/>
  <c r="H224" i="1"/>
  <c r="A224" i="1"/>
  <c r="K223" i="1"/>
  <c r="J223" i="1"/>
  <c r="I223" i="1"/>
  <c r="H223" i="1"/>
  <c r="A223" i="1"/>
  <c r="A222" i="1"/>
  <c r="A221" i="1"/>
  <c r="H220" i="1"/>
  <c r="A220" i="1"/>
  <c r="H219" i="1"/>
  <c r="A219" i="1"/>
  <c r="K218" i="1"/>
  <c r="J218" i="1"/>
  <c r="I218" i="1"/>
  <c r="H218" i="1"/>
  <c r="A218" i="1"/>
  <c r="I217" i="1"/>
  <c r="H217" i="1"/>
  <c r="A217" i="1"/>
  <c r="I216" i="1"/>
  <c r="H216" i="1"/>
  <c r="A216" i="1"/>
  <c r="H215" i="1"/>
  <c r="A215" i="1"/>
  <c r="K214" i="1"/>
  <c r="J214" i="1"/>
  <c r="I214" i="1"/>
  <c r="H214" i="1"/>
  <c r="A214" i="1"/>
  <c r="K213" i="1"/>
  <c r="J213" i="1"/>
  <c r="I213" i="1"/>
  <c r="H213" i="1"/>
  <c r="A213" i="1"/>
  <c r="H212" i="1"/>
  <c r="A212" i="1"/>
  <c r="H211" i="1"/>
  <c r="A211" i="1"/>
  <c r="H210" i="1"/>
  <c r="A210" i="1"/>
  <c r="H209" i="1"/>
  <c r="A209" i="1"/>
  <c r="J208" i="1"/>
  <c r="I208" i="1"/>
  <c r="H208" i="1"/>
  <c r="A208" i="1"/>
  <c r="H207" i="1"/>
  <c r="A207" i="1"/>
  <c r="H206" i="1"/>
  <c r="A206" i="1"/>
  <c r="H205" i="1"/>
  <c r="A205" i="1"/>
  <c r="A204" i="1"/>
  <c r="H203" i="1"/>
  <c r="A203" i="1"/>
  <c r="H202" i="1"/>
  <c r="A202" i="1"/>
  <c r="A201" i="1"/>
  <c r="A200" i="1"/>
  <c r="H199" i="1"/>
  <c r="A199" i="1"/>
  <c r="I198" i="1"/>
  <c r="H198" i="1"/>
  <c r="A198" i="1"/>
  <c r="H197" i="1"/>
  <c r="A197" i="1"/>
  <c r="H196" i="1"/>
  <c r="A196" i="1"/>
  <c r="H195" i="1"/>
  <c r="A195" i="1"/>
  <c r="H194" i="1"/>
  <c r="A194" i="1"/>
  <c r="H193" i="1"/>
  <c r="A193" i="1"/>
  <c r="H192" i="1"/>
  <c r="A192" i="1"/>
  <c r="H191" i="1"/>
  <c r="A191" i="1"/>
  <c r="J190" i="1"/>
  <c r="I190" i="1"/>
  <c r="H190" i="1"/>
  <c r="A190" i="1"/>
  <c r="H189" i="1"/>
  <c r="A189" i="1"/>
  <c r="H188" i="1"/>
  <c r="A188" i="1"/>
  <c r="H187" i="1"/>
  <c r="A187" i="1"/>
  <c r="H186" i="1"/>
  <c r="A186" i="1"/>
  <c r="I185" i="1"/>
  <c r="H185" i="1"/>
  <c r="A185" i="1"/>
  <c r="I184" i="1"/>
  <c r="H184" i="1"/>
  <c r="A184" i="1"/>
  <c r="H183" i="1"/>
  <c r="A183" i="1"/>
  <c r="A182" i="1"/>
  <c r="A181" i="1"/>
  <c r="H180" i="1"/>
  <c r="A180" i="1"/>
  <c r="A179" i="1"/>
  <c r="A178" i="1"/>
  <c r="H177" i="1"/>
  <c r="A177" i="1"/>
  <c r="H176" i="1"/>
  <c r="A176" i="1"/>
  <c r="H175" i="1"/>
  <c r="A175" i="1"/>
  <c r="H174" i="1"/>
  <c r="A174" i="1"/>
  <c r="H173" i="1"/>
  <c r="A173" i="1"/>
  <c r="H172" i="1"/>
  <c r="A172" i="1"/>
  <c r="H171" i="1"/>
  <c r="A171" i="1"/>
  <c r="H170" i="1"/>
  <c r="A170" i="1"/>
  <c r="H169" i="1"/>
  <c r="A169" i="1"/>
  <c r="H168" i="1"/>
  <c r="A168" i="1"/>
  <c r="I167" i="1"/>
  <c r="H167" i="1"/>
  <c r="A167" i="1"/>
  <c r="H166" i="1"/>
  <c r="A166" i="1"/>
  <c r="H165" i="1"/>
  <c r="A165" i="1"/>
  <c r="H164" i="1"/>
  <c r="A164" i="1"/>
  <c r="H163" i="1"/>
  <c r="A163" i="1"/>
  <c r="H162" i="1"/>
  <c r="A162" i="1"/>
  <c r="H161" i="1"/>
  <c r="A161" i="1"/>
  <c r="H160" i="1"/>
  <c r="A160" i="1"/>
  <c r="H159" i="1"/>
  <c r="A159" i="1"/>
  <c r="H158" i="1"/>
  <c r="A158" i="1"/>
  <c r="K157" i="1"/>
  <c r="J157" i="1"/>
  <c r="I157" i="1"/>
  <c r="H157" i="1"/>
  <c r="A157" i="1"/>
  <c r="J156" i="1"/>
  <c r="I156" i="1"/>
  <c r="H156" i="1"/>
  <c r="A156" i="1"/>
  <c r="H155" i="1"/>
  <c r="A155" i="1"/>
  <c r="H154" i="1"/>
  <c r="A154" i="1"/>
  <c r="H153" i="1"/>
  <c r="A153" i="1"/>
  <c r="H152" i="1"/>
  <c r="A152" i="1"/>
  <c r="H151" i="1"/>
  <c r="A151" i="1"/>
  <c r="K150" i="1"/>
  <c r="J150" i="1"/>
  <c r="I150" i="1"/>
  <c r="H150" i="1"/>
  <c r="A150" i="1"/>
  <c r="H149" i="1"/>
  <c r="A149" i="1"/>
  <c r="K148" i="1"/>
  <c r="J148" i="1"/>
  <c r="I148" i="1"/>
  <c r="H148" i="1"/>
  <c r="A148" i="1"/>
  <c r="K147" i="1"/>
  <c r="J147" i="1"/>
  <c r="I147" i="1"/>
  <c r="H147" i="1"/>
  <c r="A147" i="1"/>
  <c r="H146" i="1"/>
  <c r="A146" i="1"/>
  <c r="H145" i="1"/>
  <c r="A145" i="1"/>
  <c r="A144" i="1"/>
  <c r="H143" i="1"/>
  <c r="A143" i="1"/>
  <c r="I142" i="1"/>
  <c r="H142" i="1"/>
  <c r="A142" i="1"/>
  <c r="H141" i="1"/>
  <c r="A141" i="1"/>
  <c r="H140" i="1"/>
  <c r="A140" i="1"/>
  <c r="J139" i="1"/>
  <c r="I139" i="1"/>
  <c r="H139" i="1"/>
  <c r="A139" i="1"/>
  <c r="K138" i="1"/>
  <c r="J138" i="1"/>
  <c r="I138" i="1"/>
  <c r="H138" i="1"/>
  <c r="A138" i="1"/>
  <c r="J137" i="1"/>
  <c r="I137" i="1"/>
  <c r="H137" i="1"/>
  <c r="A137" i="1"/>
  <c r="I136" i="1"/>
  <c r="H136" i="1"/>
  <c r="A136" i="1"/>
  <c r="H135" i="1"/>
  <c r="A135" i="1"/>
  <c r="H134" i="1"/>
  <c r="A134" i="1"/>
  <c r="H133" i="1"/>
  <c r="A133" i="1"/>
  <c r="H132" i="1"/>
  <c r="A132" i="1"/>
  <c r="H131" i="1"/>
  <c r="A131" i="1"/>
  <c r="H130" i="1"/>
  <c r="A130" i="1"/>
  <c r="A129" i="1"/>
  <c r="A128" i="1"/>
  <c r="H127" i="1"/>
  <c r="A127" i="1"/>
  <c r="H126" i="1"/>
  <c r="A126" i="1"/>
  <c r="H125" i="1"/>
  <c r="A125" i="1"/>
  <c r="H124" i="1"/>
  <c r="A124" i="1"/>
  <c r="H123" i="1"/>
  <c r="A123" i="1"/>
  <c r="J122" i="1"/>
  <c r="I122" i="1"/>
  <c r="H122" i="1"/>
  <c r="A122" i="1"/>
  <c r="J121" i="1"/>
  <c r="I121" i="1"/>
  <c r="H121" i="1"/>
  <c r="A121" i="1"/>
  <c r="I120" i="1"/>
  <c r="H120" i="1"/>
  <c r="A120" i="1"/>
  <c r="I119" i="1"/>
  <c r="H119" i="1"/>
  <c r="A119" i="1"/>
  <c r="H118" i="1"/>
  <c r="A118" i="1"/>
  <c r="H117" i="1"/>
  <c r="A117" i="1"/>
  <c r="H116" i="1"/>
  <c r="A116" i="1"/>
  <c r="H115" i="1"/>
  <c r="A115" i="1"/>
  <c r="K114" i="1"/>
  <c r="J114" i="1"/>
  <c r="I114" i="1"/>
  <c r="H114" i="1"/>
  <c r="A114" i="1"/>
  <c r="H113" i="1"/>
  <c r="A113" i="1"/>
  <c r="H112" i="1"/>
  <c r="A112" i="1"/>
  <c r="H111" i="1"/>
  <c r="A111" i="1"/>
  <c r="H110" i="1"/>
  <c r="A110" i="1"/>
  <c r="H109" i="1"/>
  <c r="A109" i="1"/>
  <c r="H108" i="1"/>
  <c r="A108" i="1"/>
  <c r="H107" i="1"/>
  <c r="A107" i="1"/>
  <c r="H106" i="1"/>
  <c r="A106" i="1"/>
  <c r="H105" i="1"/>
  <c r="A105" i="1"/>
  <c r="H104" i="1"/>
  <c r="A104" i="1"/>
  <c r="H103" i="1"/>
  <c r="A103" i="1"/>
  <c r="K102" i="1"/>
  <c r="J102" i="1"/>
  <c r="I102" i="1"/>
  <c r="H102" i="1"/>
  <c r="A102" i="1"/>
  <c r="A101" i="1"/>
  <c r="H100" i="1"/>
  <c r="A100" i="1"/>
  <c r="H99" i="1"/>
  <c r="A99" i="1"/>
  <c r="H98" i="1"/>
  <c r="A98" i="1"/>
  <c r="A97" i="1"/>
  <c r="A96" i="1"/>
  <c r="A95" i="1"/>
  <c r="H94" i="1"/>
  <c r="A94" i="1"/>
  <c r="H93" i="1"/>
  <c r="A93" i="1"/>
  <c r="A92" i="1"/>
  <c r="I91" i="1"/>
  <c r="H91" i="1"/>
  <c r="A91" i="1"/>
  <c r="K90" i="1"/>
  <c r="J90" i="1"/>
  <c r="I90" i="1"/>
  <c r="H90" i="1"/>
  <c r="A90" i="1"/>
  <c r="K89" i="1"/>
  <c r="J89" i="1"/>
  <c r="I89" i="1"/>
  <c r="H89" i="1"/>
  <c r="A89" i="1"/>
  <c r="K88" i="1"/>
  <c r="J88" i="1"/>
  <c r="I88" i="1"/>
  <c r="H88" i="1"/>
  <c r="A88" i="1"/>
  <c r="A87" i="1"/>
  <c r="A86" i="1"/>
  <c r="I85" i="1"/>
  <c r="H85" i="1"/>
  <c r="A85" i="1"/>
  <c r="I84" i="1"/>
  <c r="H84" i="1"/>
  <c r="A84" i="1"/>
  <c r="H83" i="1"/>
  <c r="A83" i="1"/>
  <c r="H82" i="1"/>
  <c r="A82" i="1"/>
  <c r="J81" i="1"/>
  <c r="I81" i="1"/>
  <c r="H81" i="1"/>
  <c r="A81" i="1"/>
  <c r="H80" i="1"/>
  <c r="A80" i="1"/>
  <c r="H79" i="1"/>
  <c r="A79" i="1"/>
  <c r="H78" i="1"/>
  <c r="A78" i="1"/>
  <c r="A77" i="1"/>
  <c r="H76" i="1"/>
  <c r="A76" i="1"/>
  <c r="A75" i="1"/>
  <c r="A74" i="1"/>
  <c r="I73" i="1"/>
  <c r="H73" i="1"/>
  <c r="A73" i="1"/>
  <c r="H72" i="1"/>
  <c r="A72" i="1"/>
  <c r="H71" i="1"/>
  <c r="A71" i="1"/>
  <c r="K70" i="1"/>
  <c r="J70" i="1"/>
  <c r="I70" i="1"/>
  <c r="H70" i="1"/>
  <c r="A70" i="1"/>
  <c r="K69" i="1"/>
  <c r="J69" i="1"/>
  <c r="I69" i="1"/>
  <c r="H69" i="1"/>
  <c r="A69" i="1"/>
  <c r="K68" i="1"/>
  <c r="J68" i="1"/>
  <c r="I68" i="1"/>
  <c r="H68" i="1"/>
  <c r="A68" i="1"/>
  <c r="H67" i="1"/>
  <c r="A67" i="1"/>
  <c r="H66" i="1"/>
  <c r="A66" i="1"/>
  <c r="H65" i="1"/>
  <c r="A65" i="1"/>
  <c r="I64" i="1"/>
  <c r="H64" i="1"/>
  <c r="A64" i="1"/>
  <c r="A63" i="1"/>
  <c r="H62" i="1"/>
  <c r="A62" i="1"/>
  <c r="H61" i="1"/>
  <c r="A61" i="1"/>
  <c r="H60" i="1"/>
  <c r="A60" i="1"/>
  <c r="I59" i="1"/>
  <c r="H59" i="1"/>
  <c r="A59" i="1"/>
  <c r="H58" i="1"/>
  <c r="A58" i="1"/>
  <c r="H57" i="1"/>
  <c r="A57" i="1"/>
  <c r="H56" i="1"/>
  <c r="A56" i="1"/>
  <c r="H55" i="1"/>
  <c r="A55" i="1"/>
  <c r="H54" i="1"/>
  <c r="A54" i="1"/>
  <c r="K53" i="1"/>
  <c r="J53" i="1"/>
  <c r="I53" i="1"/>
  <c r="H53" i="1"/>
  <c r="A53" i="1"/>
  <c r="J52" i="1"/>
  <c r="I52" i="1"/>
  <c r="H52" i="1"/>
  <c r="A52" i="1"/>
  <c r="I51" i="1"/>
  <c r="H51" i="1"/>
  <c r="A51" i="1"/>
  <c r="H50" i="1"/>
  <c r="A50" i="1"/>
  <c r="H49" i="1"/>
  <c r="A49" i="1"/>
  <c r="H48" i="1"/>
  <c r="A48" i="1"/>
  <c r="A47" i="1"/>
  <c r="K46" i="1"/>
  <c r="J46" i="1"/>
  <c r="I46" i="1"/>
  <c r="H46" i="1"/>
  <c r="A46" i="1"/>
  <c r="H45" i="1"/>
  <c r="A45" i="1"/>
  <c r="H44" i="1"/>
  <c r="A44" i="1"/>
  <c r="K43" i="1"/>
  <c r="J43" i="1"/>
  <c r="I43" i="1"/>
  <c r="H43" i="1"/>
  <c r="A43" i="1"/>
  <c r="H42" i="1"/>
  <c r="A42" i="1"/>
  <c r="K41" i="1"/>
  <c r="J41" i="1"/>
  <c r="I41" i="1"/>
  <c r="H41" i="1"/>
  <c r="A41" i="1"/>
  <c r="H40" i="1"/>
  <c r="A40" i="1"/>
  <c r="H39" i="1"/>
  <c r="A39" i="1"/>
  <c r="H38" i="1"/>
  <c r="A38" i="1"/>
  <c r="H37" i="1"/>
  <c r="A37" i="1"/>
  <c r="I36" i="1"/>
  <c r="H36" i="1"/>
  <c r="A36" i="1"/>
  <c r="A35" i="1"/>
  <c r="A34" i="1"/>
  <c r="A33" i="1"/>
  <c r="H32" i="1"/>
  <c r="A32" i="1"/>
  <c r="I31" i="1"/>
  <c r="H31" i="1"/>
  <c r="A31" i="1"/>
  <c r="I30" i="1"/>
  <c r="H30" i="1"/>
  <c r="A30" i="1"/>
  <c r="I29" i="1"/>
  <c r="H29" i="1"/>
  <c r="A29" i="1"/>
  <c r="H28" i="1"/>
  <c r="A28" i="1"/>
  <c r="H27" i="1"/>
  <c r="A27" i="1"/>
  <c r="K26" i="1"/>
  <c r="J26" i="1"/>
  <c r="I26" i="1"/>
  <c r="H26" i="1"/>
  <c r="A26" i="1"/>
  <c r="H25" i="1"/>
  <c r="A25" i="1"/>
  <c r="I24" i="1"/>
  <c r="H24" i="1"/>
  <c r="A24" i="1"/>
  <c r="I23" i="1"/>
  <c r="H23" i="1"/>
  <c r="A23" i="1"/>
  <c r="H22" i="1"/>
  <c r="A22" i="1"/>
  <c r="I21" i="1"/>
  <c r="H21" i="1"/>
  <c r="A21" i="1"/>
  <c r="H20" i="1"/>
  <c r="A20" i="1"/>
  <c r="A19" i="1"/>
  <c r="H18" i="1"/>
  <c r="A18" i="1"/>
  <c r="K17" i="1"/>
  <c r="J17" i="1"/>
  <c r="I17" i="1"/>
  <c r="H17" i="1"/>
  <c r="A17" i="1"/>
  <c r="A16" i="1"/>
  <c r="H15" i="1"/>
  <c r="A15" i="1"/>
  <c r="H14" i="1"/>
  <c r="A14" i="1"/>
  <c r="A13" i="1"/>
  <c r="A12" i="1"/>
  <c r="J11" i="1"/>
  <c r="I11" i="1"/>
  <c r="H11" i="1"/>
  <c r="A11" i="1"/>
  <c r="I10" i="1"/>
  <c r="H10" i="1"/>
  <c r="A10" i="1"/>
  <c r="A9" i="1"/>
  <c r="A8" i="1"/>
  <c r="A7" i="1"/>
  <c r="A6" i="1"/>
  <c r="A5" i="1"/>
  <c r="H4" i="1"/>
  <c r="A4" i="1"/>
  <c r="H3" i="1"/>
  <c r="A3" i="1"/>
  <c r="A2" i="1"/>
</calcChain>
</file>

<file path=xl/sharedStrings.xml><?xml version="1.0" encoding="utf-8"?>
<sst xmlns="http://schemas.openxmlformats.org/spreadsheetml/2006/main" count="745" uniqueCount="284">
  <si>
    <t>id</t>
  </si>
  <si>
    <t>screen_name</t>
  </si>
  <si>
    <t>created_at</t>
  </si>
  <si>
    <t>fav</t>
  </si>
  <si>
    <t>rt</t>
  </si>
  <si>
    <t>RTed</t>
  </si>
  <si>
    <t>text</t>
  </si>
  <si>
    <t>media1</t>
  </si>
  <si>
    <t>media2</t>
  </si>
  <si>
    <t>media3</t>
  </si>
  <si>
    <t>media4</t>
  </si>
  <si>
    <t>compound</t>
  </si>
  <si>
    <t>neg</t>
  </si>
  <si>
    <t>neu</t>
  </si>
  <si>
    <t>pos</t>
  </si>
  <si>
    <t>QatarEmb_BXL</t>
  </si>
  <si>
    <t>MofaQatar_EN</t>
  </si>
  <si>
    <t>Amb_KFALHajri</t>
  </si>
  <si>
    <t>MBA_AlThani_</t>
  </si>
  <si>
    <t>AmiriDiwan</t>
  </si>
  <si>
    <t>TamimBinHamad</t>
  </si>
  <si>
    <t>MofaQatar_AR</t>
  </si>
  <si>
    <t>GCOQatar</t>
  </si>
  <si>
    <t>alraya_n</t>
  </si>
  <si>
    <t>KBKAlThani</t>
  </si>
  <si>
    <t>MofaQatar_FR</t>
  </si>
  <si>
    <t>سمو الأمير المفدى يتلقى مزيداً من التهاني من أصحاب الجلالة والفخامة والسمو قادة ورؤساء الدول والحكومات الشقيقة والصديقة، بمناسبة نجاح تنظيم بطولة كأس العالم FIFA قطر 2022. https://t.co/7CTzuaX8wh</t>
  </si>
  <si>
    <t>تمكنت دولة #قطر، بفضل نظامها الصحي الحديث والمرافق الصحية عالية الكفاءة لديها، من تقديم بطولة سلسة للجماهير والزوار خلال هذه النسخة الرائعة من بطولة كأس العالم لكرة القدم. https://t.co/fg2nL0xfDM</t>
  </si>
  <si>
    <t>Through the advancement of various efficient facilities, including a modern healthcare system, the State of #Qatar has strived to ensure an excellent experience for fans and visitors throughout this edition of the @FIFAWorldCup https://t.co/WOPVFvkZEs</t>
  </si>
  <si>
    <t>مع انتهاء بطولة كأس العالم FIFA قطر 2022 أتقدم بالشكر لكل من ساهم من جماهير ومتطوعين وأفراد ومؤسسات ووزارات في إنجاح البطولة وإظهارها ودولة قطر والعالم العربي بصورة مشرفة لملايين من المشاهدين حول العالم.</t>
  </si>
  <si>
    <t>The #FIFAWorldCup2022 ends today, but the vision does not end and does not stop here. The symbolism of the #QatarNationalDay coinciding with the tournament’s finals lies in Qatar's ability to turn dreams into reality and challenges into opportunities.</t>
  </si>
  <si>
    <t>تنتهي بطولة #كأس_العالم_قطر_2022 اليوم، ولكن الرؤية لا تنتهي ولا تقف عند هذا الحد. إن رمزية تزامن #اليوم_الوطني_القطري مع اختتام البطولة تكمن في قدرة قطر على تحويل الأحلام إلى واقع والتحديات إلى فرص.</t>
  </si>
  <si>
    <t>أهنئ سمو الأمير المفدى على هذا النجاح الكبير ل #كأس_العالم_قطر_2022 أداء وتنظيما وحضورا .. كما أهنئ الأرجنتين وجمهور منتخبها عبر العالم على فوزها بالكأس. أشكر جميع من عمل وساهم وشارك في جعل هذه البطولة حدثا كرويا استثنائيا وانجازا تاريخيا مشهودا لقطر.</t>
  </si>
  <si>
    <t>أبارك لمنتخب الأرجنتين فوزهم بكأس العالم قطر 2022، وللمنتخب الفرنسي وصافة البطولة، وأشكر كل المنتخبات على لعبهم الرائع، والجماهير التي شجعتهم بحماس. ومع الختام نكون أوفينا بوعدنا بتنظيم بطولة استثنائية من بلاد العرب، أتاحت الفرصة لشعوب العالم لتتعرف على ثراء ثقافتنا وأصالة قيمنا.</t>
  </si>
  <si>
    <t>سمو الأمير المفدى يشهد حفل ختام بطولة كأس العالم FIFA قطر 2022، في استاد لوسيل. https://t.co/SZgiBalnHK https://t.co/gGYRuUNGW7</t>
  </si>
  <si>
    <t>MarsalQatar_EN</t>
  </si>
  <si>
    <t>Qatar Embassy to Belgium commemorates the National Day 🇶🇦
@QatarEmb_BXL
#QND2022 #Doha #Qatar #MarsalQatar https://t.co/ucu2G9l0NM</t>
  </si>
  <si>
    <t>أتقدم بخالص التهاني لسيدي سمو الأمير @TamimBinHamad في #اليوم_الوطني لبلدنا وأهنئ شعبنا والمقيمين بيننا بهذا اليوم الذي يأتينا في لحظة تاريخية واستثنائية والعالم يحتفي معنا بختام مونديال قطر الذي جاء حافلا بالنجاح والمفاجآت المفرحة سائلا الله المزيد من العطاء والنماء.</t>
  </si>
  <si>
    <t>نبارك لشعبنا والمقيمين على هذه الأرض الطيبة بمناسبة يومنا الوطني، الذي يصادف هذا العام أجواء احتفالية مع ضيوف قطر من شتى أنحاء العالم في ختام بطولة كروية عالمية واستثنائية. كل عام وقطر في عز ورفعة، وأدام الله على بلدنا الأمن والأمان والاستقرار.</t>
  </si>
  <si>
    <t>نتقدم بأطيب التهاني والتبريكات لأبناء شعبنا القطري لمناسبة #اليوم_الوطني سائلين الله تعالى أن تواصل دولة #قطر مسيرة التقدم في ظل القيادة الحكيمة.
#وحدتنا_مصدر_قوتنا https://t.co/jhgcuqU1JC</t>
  </si>
  <si>
    <t>QatarTelevision</t>
  </si>
  <si>
    <t>سفارة دولة قطر في بروكسل تنظم حفلاً بهيجاً بمناسبة اليوم الوطني للدولة 
#تلفزيون_قطر https://t.co/ArvLKkEGyy</t>
  </si>
  <si>
    <t>سمو الأمير المفدى يتلقى التهاني من أصحاب الجلالة والفخامة والسمو قادة ورؤساء الدول الشقيقة والصديقة، بمناسبة اليوم الوطني للدولة. https://t.co/ESuxCTPSQy</t>
  </si>
  <si>
    <t>سمو الأمير المفدى يشارك في عرضة هل قطر، التي أقيمت في الساحة الخارجية بقصر لوسيل، احتفالا باليوم الوطني للدولة. https://t.co/AaolcUJi1t https://t.co/cvzHgxRZDO</t>
  </si>
  <si>
    <t>سمو الأمير المفدى يستقبل في استاد خليفة الدولي مجموعة من المشجعين من الطلبة المتفوقين كجزء من مبادرة "قطر 2022 فرحة للجميع" والذين يزورون البلاد لحضور جانب من مباريات بطولة كأس العالم FIFA  قطر 2022. https://t.co/EMhHzeOF31 https://t.co/r0jb8Prke1</t>
  </si>
  <si>
    <t>سمو الأمير المفدى يصدر أمرا ساميًا بالعفو عن عدد من السجناء، بمناسبة ذكرى اليوم الوطني للدولة. https://t.co/ljU0XLqjFt</t>
  </si>
  <si>
    <t>Al Thumama Stadium is an architectural masterpiece that was inspired by a head garment called the “gahfiya”. During the @FIFAWorldCup in #Qatar, it transformed into a beautiful scene for fans from around the globe.
#VisiontoReality
#NowisAll https://t.co/pBxUzaGHAe</t>
  </si>
  <si>
    <t>سمو الأمير المفدى يلتقي مع جلالة السلطان عبدالله رعاية الدين المصطفى بالله شاه ملك ماليزيا، الذي يزور البلاد لحضور جانب من مباريات بطولة كأس العالم FIFA قطر 2022 ، وذلك في استاد لوسيل. https://t.co/JZ204CPqNn https://t.co/YRi82gSCgJ</t>
  </si>
  <si>
    <t>نائب رئيس مجلس الوزراء وزير الخارجية @MBA_AlThani_ في حديث لـ صحيفة واشنطن بوست: 
" بطولة كأس العالم FIFA قطر 2022 هي الأكثر شمولاً " 
#الخارجية_القطرية https://t.co/lH2USBfPDA</t>
  </si>
  <si>
    <t>احتفلنا اليوم بالتوقيع على استضافة دولة قطر لبطولة العالم لسباقات التحمل لعام ٢٠٢٤ بين كل من الاتحاد القطري للسيارات والدراجات النارية وشركة بطولة لي مانز للتحمل.. تمنياتنا بخالص التوفيق للبطولة التي ستقام لأول مرة في قطر https://t.co/dtU3LwXfNY</t>
  </si>
  <si>
    <t>Deputy Prime Minister and Minister of Foreign Affairs @MBA_AlThani_  Participates in "Power of Innovation in a Post-COVID-19 World" Event
🔗To learn more : https://t.co/EIW3wVhebQ
#MOFAQatar https://t.co/z7mruXcl9c</t>
  </si>
  <si>
    <t>📽️Deputy Prime Minister and Minister of Foreign Affairs @MBA_AlThani_  speech in "Power of Innovation in a Post-COVID-19 World" Event
#MOFAQatar https://t.co/K1OVHNKd9g</t>
  </si>
  <si>
    <t>Le vice-premier ministre et ministre des Affaires étrangères participe à l'événement « Power of Innovation in a Post-COVID-19 World » (le pouvoir de l’innovation dans le monde post-COVID 19)
#MOFAQatar https://t.co/nb5v7TpNNX</t>
  </si>
  <si>
    <t>من روح النهضة الإسلامية التي عرفتها منطقتنا، استُوحي التصميم الفريد لاستاد لوسيل ليكون محطة هامة تتعرف من خلالها جماهير #كأس_العالم_قطر_2022 على وجه آخر من وجوه عالمنا العربي.
#حلمنا_واقع
#عالوعد https://t.co/Kr5INZ4qzg</t>
  </si>
  <si>
    <t>Inspired by the Islamic architecture of our region, Lusail Stadium was designed and built as a hub through which @FIFAWorldCup Qatar 2022 fans and spectators can learn about distinctive aspects of the Arab World's heritage and culture.
#VisiontoReality
#NowisAll https://t.co/zOmyXJmL4d</t>
  </si>
  <si>
    <t>نائب رئيس مجلس الوزراء وزير الخارجية @MBA_AlThani_  يشارك في فعالية “قوة الابتكار في عالم ما بعد كوفيد 19 “
🔗لقراءة المزيد : https://t.co/1TMh328Off
#الخارجية_القطرية https://t.co/QafTGETI07</t>
  </si>
  <si>
    <t>سعدت بالمشاركة في حفل افتتاح فعالية "قوة الابتكار في عالم ما بعد كوفيد" مع @BillGates، الرئيس المشارك لمؤسسة بيل وميليندا غيتس، والذي سلط الضوء على الدروس المستفادة من جائحة كورونا، وأبرز أهمية الاستثمار في الرعاية الصحية المبتكرة لمعالجة الأزمات الصحية العابرة للحدود. https://t.co/vyjgdn5sAH</t>
  </si>
  <si>
    <t>Participated in “The Power of Innovation in the Post-Covid World” with @BillGates, Co-chair of the Bill &amp;amp; Melinda Gates Foundation, which highlighted lessons learned from the pandemic, &amp;amp; the importance of investing in innovative healthcare to address cross-border health crises. https://t.co/xKlyjxip96</t>
  </si>
  <si>
    <t>QatarMissionEU</t>
  </si>
  <si>
    <t>https://t.co/mdxmvl8EOF</t>
  </si>
  <si>
    <t>سمو الأمير المفدى يجري اتصالا هاتفيا مع أخيه جلالة الملك محمد السادس ملك المملكة المغربية الشقيقة، هنأه خلاله بفوز المنتخب المغربي لكرة القدم وصعوده للدور نصف النهائي في بطولة كأس العالم FIFA قطر 2022. https://t.co/mdIwzV615I</t>
  </si>
  <si>
    <t>رفعتم الراس يا #أسود_الأطلس 
 🇲🇦🇲🇦🇲🇦</t>
  </si>
  <si>
    <t>majedalansari</t>
  </si>
  <si>
    <t>كفو #أسود_الأطلس 👏🏼👏🏼👏🏼👏🏼👏🏼👏🏼👏🏼
سجل يا تاريخ أول منتخب عربي إلى نصف نهائي كأس العالم 🇲🇦🇲🇦🇲🇦🇲🇦🇲🇦🇲🇦🇲🇦
كلنا المغرب
#ديما_المغرب</t>
  </si>
  <si>
    <t>أشكر أخي خادم الحرمين الشريفين وسمو ولي عهده الأمير محمد بن سلمان على حفاوة الاستقبال وكرم الضيافة، وأهنئهم على نجاح قمم الرياض الثلاث التي جمعت العرب مع أصدقائهم الصينيين لتعزيز العلاقات التاريخية بين الجانبين بما يحقق مصلحتهما المشتركة ويدعم الأمن والسلام في منطقتنا والعالم. https://t.co/PUZiHs3GbV</t>
  </si>
  <si>
    <t>سعدت بمباحثاتنا مع الرئيس الصيني شي جين بينغ في الرياض اليوم والتي تربطنا به وبالصين الصديقة علاقات متميزة يسودها الاحترام المتبادل والعمل المشترك في كافة مجالات التنمية وبما يخدم طموح شعبينا من تطور وازدهار. https://t.co/t36GMjNuHl</t>
  </si>
  <si>
    <t>المدير التنفيذي للجنة الدائمة لتنظيم المؤتمرات : قطر حرصت على تقديم تجربة استثنائية لضيوف المونديال
🔗لقراءة المزيد : https://t.co/IMfUrAqidm
#الخارجية_القطرية
#قطر2022 https://t.co/XkahrSgZf6</t>
  </si>
  <si>
    <t>سمو الأمير المفدى يشارك في قمة الرياض الخليجية الصينية للتعاون والتنمية، وذلك في مركز الملك عبدالعزيز الدولي للمؤتمرات بمدينة الرياض. https://t.co/UMcXAiAqbd https://t.co/Ub2PVZ41yy</t>
  </si>
  <si>
    <t>سمو الأمير المفدى يشارك في قمة مجلس التعاون لدول الخليج العربية الـ43، التي عقدت في مركز الملك عبدالعزيز الدولي للمؤتمرات بمدينة الرياض. https://t.co/UtiIrUk1ie https://t.co/pUsY5FWNCt</t>
  </si>
  <si>
    <t>دولة قطر تشارك في اجتماع المجلس الوزاري التحضيري الـ 154 للمجلس الأعلى لمجلس التعاون لدول الخليج العربية
#الخارجية_القطرية 
@MBA_AlThani_ https://t.co/H1q4Vb7kd6</t>
  </si>
  <si>
    <t>🎥| دولة قطر تشارك في اجتماع المجلس الوزاري التحضيري الـ 154 للمجلس الأعلى لمجلس التعاون لدول الخليج العربية
#الخارجية_القطرية 
@MBA_AlThani_ https://t.co/agdygtX77L</t>
  </si>
  <si>
    <t>Qatar Participates in 154th Preparatory Ministerial Meeting of GCC Supreme Council
#MOFAQatar
@MBA_AlThani_ https://t.co/HyQcEKmM3d</t>
  </si>
  <si>
    <t>Pleased to participate today in the 154th preparatory ministerial meeting of the Gulf Cooperation Council in #Riyadh, in preparation for the summit of their Majesties &amp;amp; Highnesses, which will be held on Friday. https://t.co/QRVmyyeMCq</t>
  </si>
  <si>
    <t>سعدت بالمشاركة اليوم في الاجتماع الوزاري التحضيري ال(154) لمجلس التعاون الخليجي في #الرياض، في إطار الإعداد لقمة أصحاب الجلالة والسمو القادة يوم الجمعة. https://t.co/CsnW2XKW4j</t>
  </si>
  <si>
    <t>سمو الأمير المفدى يحضر حفل جائزة "سمو الشيخ تميم بن حمد آل ثاني الدولية للتميز في مكافحة الفساد" بفندق شيراتون الدوحة، ويزيح الستار عن النسخة السادسة من نصب الجائزة، وذلك في حديقة الدفنة. https://t.co/k0SVRlix62 https://t.co/JUg6Ito6Qj</t>
  </si>
  <si>
    <t>سعدت اليوم بحضور حفل جائزة @TamimBinHamad الدولية للتميز في مكافحة الفساد بحضور زعماء دوليين وممثلة عن الأمم المتحدة شريكنا في هذه المبادرة الدولية التي أطلقتها قطر كجزء من جهودها لمكافحة هذه الظاهرة والتوعية بمخاطرها العميقة سعيا لبناء مجتمعات يسودها العدل والشفافية والمساواة.</t>
  </si>
  <si>
    <t>أهنئ الفائزين بجائزة التميز في مكافحة الفساد، وأرحب بهم في الدوحة التي يقام فيها حفل الجائزة للمرة الأولى. وكلي ثقة بأن الفائزين بالجائزة سيضاعفون جهودهم في مكافحة الفساد، الآفة التي تعيق التنمية والتطور وتضر بالمصلحة العامة. https://t.co/fK2m3NVPrc</t>
  </si>
  <si>
    <t>نفخر بهذا الإنجاز لأول منتخب عربي يتأهل لربع النهائي في تاريخ كأس العالم، #أسود_الأطلس أسعدوا جماهيرنا العربية في أول كأس عالم على أرض عربية في قطر.
كل التوفيق لهم و #ديما_مغرب 
🇲🇦 https://t.co/9VAm4WO7A4</t>
  </si>
  <si>
    <t>فيديو - استقبال سمو الأمير المفدى لرئيس دولة الإمارات العربية المتحدة الشقيقة. https://t.co/n1mmMQdiDT</t>
  </si>
  <si>
    <t>أرحب بأخي سمو الشيخ محمد بن زايد آل نهيان في الدوحة الذي اتاحت لنا زيارته التباحث حول سبل تعزيز العلاقات الأخوية بين بلدينا، وتبادل وجهات النظر حول القضايا الإقليمية والدولية ذات الاهتمام المشترك وفي مقدمتها سبل دعم الأمن والاستقرار في المنطقة. https://t.co/Lvifh22ojv</t>
  </si>
  <si>
    <t>سمو الأمير المفدى يتقدم مستقبلي أخيه صاحب السمو الشيخ محمد بن زايد آل نهيان رئيس دولة الإمارات العربية المتحدة الشقيقة، لدى وصوله الصالة الأميرية بمطار حمد الدولي. #قطر #الإمارات https://t.co/s0v6CENgEJ https://t.co/m7kTV6y9Lp</t>
  </si>
  <si>
    <t>سمو الأمير المفدى وأخوه صاحب السمو الشيخ محمد بن زايد آل نهيان رئيس دولة الإمارات العربية المتحدة الشقيقة يعقدان جلسة مباحثات رسمية في الديوان الأميري، بحثا خلالها تعزيز العلاقات الأخوية والعمل الخليجي المشترك. #قطر #الإمارات https://t.co/Vvj42lbe1v https://t.co/WA7sw6Zncu</t>
  </si>
  <si>
    <t>بذلت دولة #قطر، من خلال مؤسسة قطر للتربية والعلوم وتنمية المجتمع، جهوداً كبيرة لجعل بطولة كأس العالم FIFA قطر 2022 متاحة للجميع، بما فيهم ذوي الإعاقة.
#حلمنا_واقع
#عالوعد https://t.co/e4hkv6QFby</t>
  </si>
  <si>
    <t>Through @QF, the State of #Qatar has made great efforts to ensure that the @FIFAWorldCup Qatar 2022 is accessible to everyone, including those with disabilities.
#VisiontoReality
#NowisAll https://t.co/L8exXWUYJ7</t>
  </si>
  <si>
    <t>PJKleiweg</t>
  </si>
  <si>
    <t>Met de ambassadeur van Qatar @Amb_KFALHajri 
We zijn gereed voor de wedstrijd!
#QATNED #NEDQAT #WorldcupQatar2022 https://t.co/GZ3nTTbLEE</t>
  </si>
  <si>
    <t>استوحي تصميم استاد البيت من بيت الشعر الذي سكنه أهل البادية الذين عاشوا مرتحلين، وذلك في إشارة إلى الثقافة والتاريخ الغنيين لدولة #قطر. استضاف هذا الملعب المباراة الافتتاحية لبطولة كأس العالم FIFA قطر 2022.
 https://t.co/wfwmMn40gZ
#حلمنا_واقع
#عالوعد https://t.co/2gO0uMLdVg</t>
  </si>
  <si>
    <t>As the host of the Opening Match of the @FIFAWorldCup, #Qatar chose to welcome the world by drawing upon its rich culture through Al Bayt Stadium’s design, which was inspired by the bayt al sha'ar of Qatar's bedouin people.
https://t.co/WQwfaSsBjv
#VisiontoReality
#NowisAll https://t.co/Q30zL5Lv7P</t>
  </si>
  <si>
    <t>دولة قطر تعلن عن مساهمتها بمبلغ 20 مليون دولار دعما لبرنامج إنساني لمساعدة البلدان الأفريقية
🔗لقراءة المزيد: https://t.co/qGZn1yGg93
#الخارجية_القطرية https://t.co/JhpzAQcELe</t>
  </si>
  <si>
    <t>سعادة الشيخ @MBA_AlThani_ : نُرَحِّب بمبادرة أوكرانيا لإطلاق البرنامج الإنساني “Grain from Ukraine” كمبادرة لمساعدة البلدان الأفريقية للحصول على الصارات الغذائية الأوكرانية. ويُسعِدُنا أن نُعلن عن مساهمة دولة قطر في البرنامج بمبلغ وقدره 20 مليون دولار أمريكي.
#الخارجية_القطرية https://t.co/2lxV4nJ1Nl</t>
  </si>
  <si>
    <t>شاركت اليوم في إطلاق البرنامج الإنساني "الحبوب من أوكرانيا" وأعلنت عن مساهمة دولة قطر المالية فيها لدعم الجهود الإنسانية في تحقيق الأمن الغذائي إبتداءً بالدول والمجتمعات الأكثر تأثراً بالأزمات، إيمانًا منا بأن الحصول على الغذاء الكافي هو حق إنساني أساسي لا يجوز أن يتأثر بالنزاعات https://t.co/4yyFE1avCl</t>
  </si>
  <si>
    <t>Participated in the launch of the humanitarian program "Grains from Ukraine" &amp;amp; announced #Qatar's contribution to support humanitarian efforts to achieve food security, stemming from our belief that access to adequate food is a basic human right that can’t be affected by conflict https://t.co/nySkZjqHDU</t>
  </si>
  <si>
    <t>إعلان دولة قطر اليوم على لسان سعادة @MBA_AlThani_ مساهمتها بمبلغ ٢٠ مليون دولار في البرنامج الذي سيساهم في تخفيف معاناة العديد من المجتمعات من نقص إمدادات الغذاء هو دلالة على المكانة التي توليها الدولة للجانب الإنساني من مواجهة تحديات الاستقرار حول العالم. https://t.co/VQdKYIMms8</t>
  </si>
  <si>
    <t>Qatar Contributes $20 Million for Humanitarian Program to Help African Countries
🔗To learn more: https://t.co/qdh4h0ih2A
#MOFAQatar 
@MBA_AlThani_ https://t.co/nwXt76Vu0Z</t>
  </si>
  <si>
    <t>المتحدث الرسمي لوزارة الخارجية @majedalansari : دولة قطر في مقدمة الدول التي تسعى لتحقيق الأمن الغذائي عالميا
🔗لقراءة المزيد: https://t.co/MCKFR2wOrS
#الخارجية_القطرية https://t.co/ScWj2JN4O0</t>
  </si>
  <si>
    <t>نظمت سفارة دولة قطر لدى 🇧🇪 و🇱🇺 فعالية لمشاهدة المبارة الأولى للفريق الوطني البلجيكي لكرة القدم بمشاركة وزارة الرياضة والشباب البلجيكية وأعضاء من البرلمان البلجيكي وعدد من السفراء المعتمدين في بروكسل. وتضمنت الفعالية مشاهدة مباراة بلجيكا ضد كندا بحضور السفير الكندي في 🇧🇪. https://t.co/aZRFp4gpR0</t>
  </si>
  <si>
    <t>The Embassy of the State of Qatar to 🇧🇪&amp;amp;  🇱🇺 organized an event to watch the First Match of Belgium National Football Team in the presence of Belgium's Ministry of Sports and Youth, Members of the Belgian Federal Chamber of Representatives and Ambassadors in Brussels. https://t.co/F6vCPg6rf1</t>
  </si>
  <si>
    <t>The Embassy of the State of Qatar to 🇧🇪&amp;amp;  🇱🇺 organized an event to watch the First Match of Belgium National Football Team in the presence of Belgium's Ministry of Sports and Youth, Members of the Belgian Federal Chamber of Representatives and Ambassadors in Brussels. https://t.co/FSROzOoDqF</t>
  </si>
  <si>
    <t>نظمت سفارة دولة قطر لدى 🇧🇪 و🇱🇺 فعالية لمشاهدة المبارة الأولى للفريق الوطني البلجيكي لكرة القدم بمشاركة وزارة الرياضة والشباب البلجيكية وأعضاء من البرلمان البلجيكي وعدد من السفراء المعتمدين في بروكسل. وتضمنت الفعالية مشاهدة مباراة بلجيكا ضد كندا بحضور السفير الكندي في 🇧🇪. https://t.co/fdq1HeorzV</t>
  </si>
  <si>
    <t>نائب رئيس مجلس الوزراء وزير الخارجية @MBA_AlThani_  يجتمع مع وزيرة خارجية بلجيكا 
#الخارجية_القطرية https://t.co/9Uf5HD71hj</t>
  </si>
  <si>
    <t>حضرة صاحب السمو الشيخ تميم بن حمد آل ثاني أمير البلاد المفدى، يجدد ترحيب دولة #قطر بالعالم لحضور بطولة كأس العالم FIFA  قطر 2022 ، مؤكداً على ضرورة أن يضع الناس ما يفرقهم جانباً ويحتفوا بتنوعهم وما يجمعهم. https://t.co/WgVYePVrEE</t>
  </si>
  <si>
    <t>HH the Amir Sheikh @TamimBinHamad welcomes all people attending the @FIFAWorldCup Qatar 2022, and stresses the need to put aside our differences and celebrate our diversity and what brings us together. https://t.co/7LLxKt8Rbg</t>
  </si>
  <si>
    <t>بعد جهدٍ متواصل وعمل دؤوب دام 12 عامًا نشهد اليوم بكل اعتزاز انطلاق بطولة كأس العالم FIFA قطر 2022. نرحب بضيوفنا من كافة أنحاء العالم، مع تمنياتنا بالتوفيق لجميع المنتخبات المُشاركة وللجماهير بقضاء أوقاتٍ ممتعة. #قطر2022 https://t.co/qmkcYqZhIc</t>
  </si>
  <si>
    <t>"وجعلناكم شعوباً وقبائل لتعارفوا" 
بهذه الرسالة الربانية انطلقت نهائيات كأس العالم لأول مرة من العالمين العربي والإسلامي، لتكون محطة للتواصل الحضاري ولاستعراض ثقافتنا وموروثنا ومنجزاتنا. 
هنيئاً لكل من عمل بإخلاص وجد خلال السنوات الماضية على هذه الانطلاقة المبهرة.
#FIFAWorldCup</t>
  </si>
  <si>
    <t>أتطلع لاستضافة صديقي @SecBlinken في #الدوحة غداً، لافتتاح الدورة الخامسة من الحوار الاستراتيجي القطري - الأمريكي. يوفر الحوار إطاراً محورياً لمبادرات تعزيز التعاون المشترك بيننا في شتى المجالات، وهي فرصة لتطوير علاقاتنا الاستراتيجية والارتقاء بها تحقيقاً لمصالحنا المشتركة.</t>
  </si>
  <si>
    <t>سعدت بالترحيب بسعادة السيد @MargSchinas نائب رئيس المفوضية الأوروبية، الذي ناقشت معه سبل تعزيز العلاقات الثنائية بين دولة #قطر و @EU_Commission، كما بحثنا آليات تعزيز التعاون بيننا خاصة في المجال الأمني و الاجتماعي والثقافي. متطلعاً لجهودنا المشتركة في هذا الصدد. https://t.co/0bJ0xN2av4</t>
  </si>
  <si>
    <t>Looking forward to host my friend @SecBlinken in #Doha tomorrow, for the opening of the 5th session of the Qatar-US Strategic Dialogue. The dialogue provides a pivotal framework for initiatives to enhance our strategic relations in various fields, to achieve our common interests.</t>
  </si>
  <si>
    <t>جانب من احتشاد الجماهير الفلسطينية في صالة الشهيد سعد صايل وسط مدينة غزة لحضور فعاليات افتتاح البطولة وتشجيع المنتخب القطري في مباراته الأولى أمام منتخب الاكوداور.
#الخارجية_القطرية https://t.co/2WoOQtzeeN https://t.co/kMzZ9pN3dR</t>
  </si>
  <si>
    <t>مشاركة المئات من الفلسطينين في حفل نقل افتتاح المباراة الافتتاحية للبطولة  في مجمع رام الله الترويحي
#الخارجية_القطرية https://t.co/o3RyBmWVwq https://t.co/97AJluMsL7</t>
  </si>
  <si>
    <t>سعدت بلقاء سعادة السيد @JamesCleverly، وزير الخارجية بالمملكة المتحدة حيث ناقشنا سبل تعزيز علاقاتنا الثنائية وذلك في إطار مشاركته في فعاليات  #كأس_العالم_قطر_2022 ، ونتطلع للاستمتاع بمباراة اليوم بين انجلترا وايران، متمنياً التوفيق للجميع. https://t.co/9dY7a2D2Vh</t>
  </si>
  <si>
    <t>سمو الأمير المفدى يشارك في القمة التنفيذية للاتحاد الدولي لكرة القدم (الفيفا) ، ويلقي كلمة بهذه المناسبة، وذلك بفندق فيرمونت الدوحة. #قطر2022 https://t.co/opX7jCFO7S https://t.co/s1chbxSl4K</t>
  </si>
  <si>
    <t>Pleased to welcome HE @MargSchinas Vice-President of the @EU_Commission, to discuss ways to strengthen bilateral relations &amp;amp; mechanisms to enhance cooperation between us, especially in the security, social, &amp;amp; cultural fields. Looking forward to our joint efforts in this regard. https://t.co/BpnP9p7fbj</t>
  </si>
  <si>
    <t>📽️نائب رئيس مجلس الوزراء وزير الخارجية @MBA_AlThani_  يجتمع مع نائب رئيسة المفوضية الأوروبية
#الخارجية_القطرية
#قطر2022 https://t.co/2JWuchYIHQ</t>
  </si>
  <si>
    <t>سمو نائب الأمير يتقدم مستقبلي سمو الشيخ مشعل الأحمد الجابر الصباح ممثل سمو أمير دولة الكويت الشقيقة ولي العهد، لدى وصوله اليوم إلى الدوحة لحضور حفل افتتاح بطولة كأس العالم FIFA قطر 2022، في استاد البيت. #قطر2022  https://t.co/j1NBlB3veb https://t.co/HnlY58Ahct</t>
  </si>
  <si>
    <t>سمو نائب الأمير يتقدم مستقبلي فخامة الرئيس عبدالمجيد تبون رئيس الجمهورية الجزائرية الديمقراطية الشعبية الشقيقة، لدى وصوله اليوم إلى الدوحة لحضور حفل افتتاح بطولة كأس العالم FIFA قطر 2022 مساء غد الأحد في استاد البيت. https://t.co/LbQ7cIocDB https://t.co/Q9KR8h3f3D</t>
  </si>
  <si>
    <t>باقٍ نصف ساعة فقط على تتويج عقد من الجهود الهائلة التي بذلتها دولة قطر استعداداً لاستضافة أكبر بطولة في تاريخ كرة القدم. كأس العالم FIFA #قطر 2022 تنطلق غداً. زوروا الموقع الإلكتروني لمكتب الاتصال الحكومي لمشاهدة ساعة العد التنازلي.
https://t.co/6czQBgD9ha
#حلمنا_واقع
#عالوعد https://t.co/0oRTCs7fl9</t>
  </si>
  <si>
    <t>سمو نائب الأمير يتقدم مستقبلي صاحب السمو الملكي الأمير محمد بن سلمان بن عبدالعزيز آل سعود ولي العهد رئيس مجلس الوزراء بالمملكة العربية السعودية الشقيقة، لدى وصوله اليوم إلى الدوحة لحضور حفل افتتاح بطولة كأس العالم FIFA قطر 2022 في استاد البيت. #قطر2022 https://t.co/FJ1mYFdmIC</t>
  </si>
  <si>
    <t>سمو الأمير المفدى يزور اليوم مركز البث الدولي والمركز الإعلامي الرئيسي الخاص ببطولة كأس العالم FIFA قطر 2022، وذلك بمركز قطر الوطني للمؤتمرات. https://t.co/Cml0XctrTF</t>
  </si>
  <si>
    <t>سمو الأمير المفدى وسمو الأمير الوالد يقومان بجولة في قصر الحكم في الديوان الأميري. https://t.co/uWLOPmVo03 https://t.co/AeUSDxTIIU</t>
  </si>
  <si>
    <t>سمو الأمير المفدى يزور مركز قيادة بطولة كأس العالم FIFA قطر 2022 الرئيسي بمركز الدوحة للمعارض في منطقة القصار. https://t.co/fPv5cEetuw https://t.co/rxHqvYW4on</t>
  </si>
  <si>
    <t>أضفنا لخريطة قطر السياحية اليوم معلما سياحيا مبهرا سيجعل تجربة جمهور  #كأس_العالم_قطر_2022 أكثر إلهاما. فجزيرة المها التي افتتحناها الليلة توفر مرافق وخدمات عديدة ومتنوعة للأفراد والعائلات من مطاعم وشواطئ ومتاجر ومرافق ترفيه حديثة ومشوقة وتتميز بموقعها وإطلالتها البحرية الساحرة. https://t.co/vib2keYu2V</t>
  </si>
  <si>
    <t>MOI_Qatar</t>
  </si>
  <si>
    <t>بوصولك إلى دولة قطر حاضنة الحدث الرياضي؛ بطولة كأس العالم FIFA قطر 2022™، فأنت على موعد مع تجربة فريدة، حماسية وآمنة، في دولة من أكثر الدول أمانا، وستجد رجال الأمن في خدمتك #الداخلية_قطر #قطر_2022 https://t.co/yhy8n1oK07</t>
  </si>
  <si>
    <t>يشكل مركز زوار ميناء حمد الذي افتتحه معالي رئيس الوزراء ووزير الداخلية، إضافة نوعية للدور الذي يلعبه الميناء كونه مرفق استراتيجي من مرافق دولة #قطر ،كما سيسهم نظام " موانينا" في تسهيل عمليات الاستراد والتصدير. https://t.co/aa9TaMLrET</t>
  </si>
  <si>
    <t>Inaugurated by HE the Prime Minister and Minister of Interior, the Hamad Port Visitors Centre is an invaluable addition to the port which is a strategic facility for #Qatar. The new Port Communication System, "Mwanina", will help facilitate import and export operations. https://t.co/hkGmYlTfbT</t>
  </si>
  <si>
    <t>أحر التهاني الى جمهورية #أذربيجان الشقيقة بمناسبة يوم الدستور، متمنياً لهم دوام التقدم والازدهار. نتطلع لتطوير علاقتنا الوطيدة بما يخدم مصالح شعبينا الشقيقين.</t>
  </si>
  <si>
    <t>I congratulate the Republic of #Azerbaijan on the occasion of their Constitution Day, wishing them continued progress &amp;amp; prosperity. We look forward to developing our close relationship to serve the interests of our two brotherly people.</t>
  </si>
  <si>
    <t>Qardaş Azərbaycan Re­spublikasına​ Konsti­tusiya Günü münasibə­tilə ən səmimi təbri­klərimizi çatdıraraq ona davamlı inkişaf və çiçəklənmə diləy­irik. İki qardaş xal­qın mənafelərinə xid­mət edən möhkəm əlaq­ələrimizin daha da inkişafını səbirsizli­klə gözləyirik.</t>
  </si>
  <si>
    <t>بيان | قطر تدين بشدة تفجيراً في اسطنبول 
#الخارجية_القطرية https://t.co/OpeWsFnEgy</t>
  </si>
  <si>
    <t>Le Qatar condamne fermement un attentat à la bombe à Istanbul
#MOFAQatar https://t.co/wimCYgpoQb</t>
  </si>
  <si>
    <t>Statement | Qatar Strongly Condemns Bombing in Istanbul
#MOFAQatar https://t.co/Et4jsgbbmh</t>
  </si>
  <si>
    <t>سمو الأمير المفدى يجري اتصالًا هاتفيًا مع أخيه فخامة الرئيس رجب طيب أردوغان رئيس الجمهورية التركية الشقيقة، أعرب فيه عن خالص تعازيه ومواساته في ضحايا الانفجار الذي وقع في مدينة إسطنبول، متمنيًا سموه الشفاء العاجل للمصابين. https://t.co/RFiggv0JAu</t>
  </si>
  <si>
    <t>almayassahamad</t>
  </si>
  <si>
    <t>عمل فني ضوئي جميل على شاطئ الخليج الغربي للفنانة الكويتية منيرة القادري، يضيء ساحلنا ويحتفي ببيئتنا الطبيعية. أُهني أشغال على تطوير شاطئ عام آخر ليستمتع به الجميع https://t.co/JC2FgCYpT7</t>
  </si>
  <si>
    <t>شارك سعادة خالد بن فهد الهاجري سفير قطر في بلجيكا في مؤتمر حول استراتيجية الحكومة البلجيكية بشأن طاقة الهيدروجين تلبية لدعوة سعادة رئيس وزراء بلجيكا في إطار سعي بلجيكا لتنويع مصادر الطاقة في ظل الأزمة التي تمر بها أوروبا.
#جريدة_الراية #قطر     @QatarEmb_BXL https://t.co/we0noA22dL</t>
  </si>
  <si>
    <t>دشنا اليوم التوسعة الجديدة بمطار حمد الدولي الذي يحظى منذ سنوات بسمعة دولية في أحدث إضافة لجاهزية بلدنا لاستقبال جماهير 
#كأس_العالم_قطر_2022  .. واطلعنا على ما تضمنته من أنظمة تشغيل عالمية متطورة وصالات ومرافق ترفع طاقته الاستيعابية بدرجة كبيرة .. فأهلا وسهلا بضيوف قطر. https://t.co/8VRfnLqyoW</t>
  </si>
  <si>
    <t>HE @MBA_AlThani_ , in an interview with "The Frankfurter Allgemeine" : Qatar has always been open to constructive criticism of its foreign labor laws or its system. 
We have opened our doors to NGO's and international human rights organizations.
#MOFAQatar 
#Qatar2022 https://t.co/byL7M3CPdX</t>
  </si>
  <si>
    <t>@MBA_AlThani_ #MOFAQatar 
#Qatar2022 https://t.co/FaizUhvsqp</t>
  </si>
  <si>
    <t>@MBA_AlThani_ #MOFAQatar 
#Qatar2022 https://t.co/W3X8wcMai8</t>
  </si>
  <si>
    <t>@MBA_AlThani_ #MOFAQatar 
#Qatar2022 https://t.co/c8ofj4v4hi</t>
  </si>
  <si>
    <t>@MBA_AlThani_ #MOFAQatar 
#Qatar2022 https://t.co/aE5gd3MnSf</t>
  </si>
  <si>
    <t>HE @MBA_AlThani_ in an interview with @SkyNews : The numbers of the fatality in Qatar is published and classified.
When we are reporting that the death that relates to the World Cup are 6500 is untrue.
#MOFAQatar 
#Qatar2022 https://t.co/gGZIhEQ1hS</t>
  </si>
  <si>
    <t>سعادة الشيخ محمد بن عبدالرحمن آل ثاني
نائب رئيس مجلس الوزراء وزير الخارجية @MBA_AlThani_ في مقابلة مع صحيفة فرانكفورتر: لطالما كانت قطر منفتحة على النقد البناء لقوانين العمل الخاصة بالعمالة. لقد فتحنا أبوابنا للمنظمات غير الحكومية والمنظمات الدولية لحقوق الإنسان
#الخارجية_القطرية https://t.co/7cglIly6em</t>
  </si>
  <si>
    <t>@MBA_AlThani_ #MOFAQatar 
#Qatar2022 https://t.co/OVvblqzfUp</t>
  </si>
  <si>
    <t>ministre des Affaires étrangères @MBA_AlThani_ au journal Frankfurter
:Le Qatar a toujours été ouvert aux critiques constructives sur sa législation
du travail. Nous avons ouvert nos portes aux ONG et aux organisations
internationales des droits de l’Homme.
#MOFAQatar
#Qatar2022 https://t.co/w55A84kUjL</t>
  </si>
  <si>
    <t>سمو الأمير الوالد يفتتح مستشفى عائشة بنت حمد العطية التابع لمؤسسة حمد الطبية، بمنطقة تنبك. https://t.co/9iarPDjdXn https://t.co/FZ0KsoNAUf</t>
  </si>
  <si>
    <t>افتتاح صاحب السمو الأمير الوالد الشيخ حمد بن خليفة آل ثاني لمستشفى عائشة بنت حمد العطية، سيعزز قطاع الرعاية الصحية في دولة #قطر حيث يُعد المستشفى الواقع في منطقة تنبك ثاني أكبر المستشفيات التابعة لمؤسسة حمد الطبية بعد مستشفى حمد العام من ناحية الحجم والقدرة الاستيعابية. https://t.co/z5FcTdTWpR</t>
  </si>
  <si>
    <t>The opening of Aisha bint Hamad Al Attiyah Hospital by HH the Father Amir, Sheikh Hamad bin Khalifa Al Thani, will further enhance the healthcare sector across the State of #Qatar. Located in Tenbek, it is Qatar's second largest hospital in terms of size and capacity. https://t.co/CyN4N3xhlK</t>
  </si>
  <si>
    <t>HE @MBA_AlThani_ in an interview with @SkyNews :Sports should not never be politicized. 
What kind of message they are sending for their own public if they are just criticizing &amp;amp; preaching from a distance? 
#MOFAQatar 
#Qatar2022 https://t.co/n8hBvcuQ01</t>
  </si>
  <si>
    <t>سمو الأمير المفدى يمنح سعادة سيد أحسن رضا شاه سفير جمهورية باكستان الإسلامية، وسام الوجبة تقديرا لدوره في المساهمة في تعزيز العلاقات الثنائية بين البلدين، وذلك خلال استقبال سموه له في الديوان الأميري بمناسبة انتهاء فترة عمله في البلاد. https://t.co/19dPE3J758 https://t.co/kqn4ElJ4Ma</t>
  </si>
  <si>
    <t>سعدت بالمشاركة في المسيرة التي نظمتها سفارة المملكة العربية السعودية في بروكسل لنشر الوعي بأهمية الحفاظ على القطط البرية ضمن المبادرة العالمية #كات_ووك وفي اطار مبادرة #catmosphere https://t.co/yRD2bL5q1x</t>
  </si>
  <si>
    <t>It was a pleasure participating in the walk organised in Brussels by the Embassy of the Kingdom of Saudi Arabia to raise awareness about the importance of conservation of Big Cats as part of the global initiative #Catwalk &amp;amp; in the framework of #catmosphere https://t.co/6C7JpGnjjj</t>
  </si>
  <si>
    <t>سمو الأمير المفدى يتسلم في مكتبه بالديوان الأميري، أوراق اعتماد ستة سفراء جدد لدى الدولة، فقد تسلم سموه أوراق اعتماد سفير كل من جمهورية فنزويلا البوليفارية، وجمهورية مولدوفا، وكندا. https://t.co/4L1GCp7cQU</t>
  </si>
  <si>
    <t>كما تسلم سمو الأمير أوراق اعتماد سفير كل من جمهورية الكونغو الديمقراطية، وجمهورية البرتغال، والجمهورية الإيطالية. https://t.co/bAp3G1i7Po https://t.co/1OFJOrlzPd</t>
  </si>
  <si>
    <t>HE @MBA_AlThani_ Deputy Prime Minister and Minister of Foreign Affairs, in an interview with @lemondefr 
#MOFAQatar
#Qatar2022 https://t.co/HEsiBBoRhC</t>
  </si>
  <si>
    <t>سعادة الشيخ محمد بن عبدالرحمن آل ثاني
 نائب رئيس مجلس الوزراء وزير الخارجية @MBA_AlThani_ ، في لقاء مع صحيفة "لوموند" 
#الخارجية_القطرية 
#قطر2022 https://t.co/hTQYJLNA5K</t>
  </si>
  <si>
    <t>Son Excellence Cheikh Mohammed bin Abdulrahman Al Thani vice-Premier ministre et ministre des Affaires étrangères @MBA_AlThani_ , dans une interview avec le journal "Le Monde"
#MOFAQatar
#Qatar2022 https://t.co/cgb37Ho0FF</t>
  </si>
  <si>
    <t>#MOFAQatar
#Qatar2022 https://t.co/ibXhOWZ3n3</t>
  </si>
  <si>
    <t>#الخارجية_القطرية 
#قطر2022 https://t.co/kyKSjVXaug</t>
  </si>
  <si>
    <t>لقراءة مقابلة سعادة الشيخ محمد بن عبدالرحمن آل ثاني نائب رئيس مجلس الوزراء وزير الخارجية @MBA_AlThani_ ، مع صحيفة "لوموند"
🔗 https://t.co/Of5UfbvfGs
#الخارجيةـالقطرية
#قطر2022</t>
  </si>
  <si>
    <t>To read HE @MBA_AlThani_ Deputy Prime Minister and Minister of Foreign Affairs interview with @lemondefr
🔗 https://t.co/1OedoEnVAU
#MOFAQatar
#Qatar2022</t>
  </si>
  <si>
    <t>@MofaQatar_EN @MBA_AlThani_ @lemondefr #MOFAQatar
#Qatar2022 https://t.co/r2f1sn8Urb</t>
  </si>
  <si>
    <t>Dans une interview avec le journal français “ Le Monde”    
Le vice-Premier ministre et ministre des Affaires étrangères @MBA_AlThani_ : le peuple qatari est très accueillant, et le monde entier est le bienvenu dans notre pays
#MOFAQatar
#Qatar2022
@lemondefr https://t.co/wGT616eLOj</t>
  </si>
  <si>
    <t>Infographic | In an interview with @lemondefr 
His Excellency, Deputy Prime Minister and Minister of Foreign Affairs @MBA_AlThani_ : The Qatari people are very welcoming and the entire world is welcome in our country
#MOFAQatar
#Qatar2022 https://t.co/NZ9VMgrB1j</t>
  </si>
  <si>
    <t>إنفوجراف | في حديث لصحيفة" لوموند "الفرنسية
نائب رئيس مجلس الوزراء وزير الخارجية @MBA_AlThani_ : الشعب القطري مضياف .. والعالم بأسره مرحب به في بلدنا
#الخارجية_القطرية 
#قطر2022 https://t.co/n2TB5YhiFC</t>
  </si>
  <si>
    <t>Pleased to meet HE. Mr. Gilbert Van Lierop, Ambassador of the Republic of Suriname to the Kingdom of Belgium who paid me a courtesy visit this afternoon. We discussed several subjects of common interest. https://t.co/kjaS3uZmzk</t>
  </si>
  <si>
    <t>فيديو - مشاركة سمو الأمير المفدى في القمة العربية الـ31. https://t.co/u78175LZWC</t>
  </si>
  <si>
    <t>أهنئ أخي الرئيس @TebbouneAmadjid على نجاح القمة العربية الـ31، وأشكر أشقاءنا في الجزائر على حسن التنظيم وكرم الضيافة، متمنياً أن تدفع مخرجات القمة العمل العربي المشترك إلى آفاق أرحب تلبي طموحات شعوبنا العربية في التنمية والازدهار، وتدعم الأمن والسلام في المنطقة. https://t.co/1CMMxy6IM7</t>
  </si>
  <si>
    <t>سمو الأمير المفدى يشارك مع إخوانه أصحاب الفخامة والسمو في الجلسة الافتتاحية للقمة العربية الـ31 بالمركز الدولي للمؤتمرات “عبداللطيف رحال” في الجزائر. https://t.co/Ffpl9MDPD4 https://t.co/dsBnc4qWlc</t>
  </si>
  <si>
    <t>سمو الأمير المفدى وأخوه فخامة الرئيس الجزائري يشهدان إطلاق مشروع المستشفى "الجزائري القطري الألماني"، وافتتاح مشروع مصنع الحديد والصلب للشركة الجزائرية القطرية للصلب، وذلك في المركز الدولي للمؤتمرات "عبداللطيف رحال" في الجزائر. https://t.co/BL35nXyrHm https://t.co/e0PAPO5OaO</t>
  </si>
  <si>
    <t>سمو الأمير المفدى يصل الجزائر للمشاركة في القمة العربية الـ31، وفي مقدمة مستقبلي سموه، أخوه فخامة الرئيس عبدالمجيد تبون رئيس الجمهورية الجزائرية الديمقراطية الشعبية الشقيقة. https://t.co/bP5CVTqfeT https://t.co/vXQVbVZMz6</t>
  </si>
  <si>
    <t>Pleased to meet HE @EvaKaili, Vice President of the European Parliament, to discuss ways to enhance &amp;amp; develop our relations. I affirmed during the meeting the strength of our relations with the union’s various branches &amp;amp; our aspirations for further development in all fields. https://t.co/BDJOI8z28P</t>
  </si>
  <si>
    <t>سررت اليوم باستقبال سعادة السيدة @EvaKaili، نائبة رئيس البرلمان الأوروبي، حيث تباحثنا في سبل تعزيز وتطوير العلاقات الثنائية بين دولة #قطر والاتحاد الأوروبي. أكدت خلال الاجتماع على متانة علاقاتنا مع مؤسسات الاتحاد بمختلف أذرعها وتطلعنا إلى تعزيزها في كافة المجالات. https://t.co/57pffwkNd7</t>
  </si>
  <si>
    <t>نائب رئيس مجلس الوزراء وزير الخارجية @MBA_AlThani_  يجتمع مع نائب رئيس البرلمان الأوروبي
#الخارجية_القطرية https://t.co/PoVkAQiClP</t>
  </si>
  <si>
    <t>🎥 | اللجنة العليا للمشاريع والإرث تفتتح أول مركز للخدمات القنصلية في تاريخ كأس العالم
#الخارجية_القطرية https://t.co/v4oIHUcFSW</t>
  </si>
  <si>
    <t>سمو الأمير المفدى يصدر قرارين بتعيين سفيرين لدى جمهورية السودان وجمهورية تشاد. https://t.co/ChohFlabke</t>
  </si>
  <si>
    <t>🎥 | نائب رئيس مجلس الوزراء وزير الخارجية @MBA_AlThani_ يجتمع مع مساعد وزير الخارجية الأمريكي لشؤون الإدارة 
#الخارجية_القطرية https://t.co/HCzf6Rxwto</t>
  </si>
  <si>
    <t>افتتاح المقر الجديد لبعثة دولة قطر لدى الاتحاد الأوروبي و(الناتو) في بروكسل 
#الخارجية_القطرية https://t.co/RmhDqZFlxR</t>
  </si>
  <si>
    <t>Minister of State for Foreign Affairs Inaugurates New Headquarters of Qatar's Mission to European Union and NATO in Brussels
🔗 To learn more: https://t.co/WLYVzpC8F8
#MOFAQatar https://t.co/oPbTMbeoiS</t>
  </si>
  <si>
    <t>https://t.co/ylOewQxkSU</t>
  </si>
  <si>
    <t>My warmest congratulations to His Excellency @AMB_AlMalki, Head of Mission of 🇶🇦 to the EU &amp;amp; NATO on the occasion of the inauguration of the new premises of the Mission of the State of Qatar to the European Union and NATO in Brussels. https://t.co/BZvxSB0RTa</t>
  </si>
  <si>
    <t>وزير الدولة للشؤون الخارجية يفتتح المقر الجديد لبعثة دولة قطر لدى الاتحاد الأوروبي و(الناتو) في بروكسل
🔗 لقراءة المزيد : https://t.co/F4u8g7anYB
#الخارجية_القطرية https://t.co/JZ8tv5bclT</t>
  </si>
  <si>
    <t>roadto2022en</t>
  </si>
  <si>
    <t>We can’t wait to 𝐰𝐞𝐥𝐜𝐨𝐦𝐞 everyone to #Qatar2022! 🇶🇦 https://t.co/YWFqiECDph</t>
  </si>
  <si>
    <t>I met today with HE @JanLipavsky, Foreign Minister of the Czech Republic, to discuss ways to develop our bilateral relations in various fields, especially in economy, trade, &amp;amp; investment. We also discussed a number of international issues of common interest. https://t.co/0vTQZNho0E</t>
  </si>
  <si>
    <t>التقيت اليوم بسعادة السيد @JanLipavsky ، وزير الخارجية بجمهورية التشيك، خضنا حواراً مثمراً حول تعزيز العلاقات الثنائية بين بلدينا في شتى المجالات، وخاصة الاقتصادية والتجارية والاستثمارية. كما تطرقنا في اجتماعنا الى عدد من القضايا الدولية ذات الاهتمام المشترك. https://t.co/Xrba9To09d</t>
  </si>
  <si>
    <t>باعتبارها واحدة من الركائز الأساسية ل #رؤية_قطر_الوطنية_2030،  تضع دولة #قطر الاستدامة على رأس أولوياتها من خلال التزامها بالبنية التحتية المستدامة والتنمية البيئية. https://t.co/hrzhdt81tj</t>
  </si>
  <si>
    <t>As one of the key pillars of #QNV2030, the State of #Qatar places sustainability at the top of its priorities through its commitment to sustainable infrastructure and environmental development. https://t.co/42GVVbgnmR</t>
  </si>
  <si>
    <t>Deputy Prime Minister and Minister of Foreign Affairs @MBA_AlThani_  Meets Czech Foreign Minister
#MOFAQatar https://t.co/j7tTi7EciS</t>
  </si>
  <si>
    <t>سمو الأمير المفدى يؤدي صلاة الاستسقاء مع جموع المصلين بمصلى الوجبة. https://t.co/6mM4eEe84w https://t.co/eXzS9NUQg7</t>
  </si>
  <si>
    <t>Dans le discours de Son Altesse devant le Conseil de Choura
Son Altesse l'Émir: Qatar un partenaire fiable dans le rétablissement de la paix et le soutien à la stabilité
#MOFAQatar https://t.co/KbORdV159T</t>
  </si>
  <si>
    <t>سمو الأمير المفدى رئيس المجلس الأعلى للشؤون الاقتصادية والاستثمار، يترأس الاجتماع الثالث للمجلس لعام 2022 والذي عقد بالديوان الأميري. https://t.co/9PInbXQYgT https://t.co/TTGq8hQWPJ</t>
  </si>
  <si>
    <t>فيديو - سمو الأمير المفدى يفتتح دور الانعقاد السنوي الـ51 لمجلس الشورى. https://t.co/x8l8ZJpzMF</t>
  </si>
  <si>
    <t>إنفوجراف |  المتحدث الرسمي لوزارة الخارجية @majedalansari : خطاب سمو الأمير أمام مجلس الشوري خطة عمل متكاملة لمواصلة مسيرة الإنجازات
#الخارجية_القطرية https://t.co/CLh4gyIyRf</t>
  </si>
  <si>
    <t>HH stressed in his speech at the #Shura_Council that the 2022 World Cup is a major national &amp;amp; humanitarian occasion for the world to see Qatari society &amp;amp; its impressive capabilities in the areas of organization &amp;amp; hospitality. Looking forward to hosting the world in a few weeks. https://t.co/EauRxzExbC</t>
  </si>
  <si>
    <t>في خطاب سموه أمام مجلس الشورى
سمو الأمير @TamimBinHamad : قطر شريك يعتد به في صناعة السلام ودعم الاستقرار
#مجلس_الشورى 
#الخارجية_القطرية https://t.co/R9V64Rnnqg</t>
  </si>
  <si>
    <t>أكد حضرة صاحب السمو الشيخ تميم بن حمد آل ثاني أمير البلاد المفدى، أن التنمية الشاملة للبلاد هي الهدف الأسمى الذي تعمل الدولة على تحقيقه، جاء ذلك خلال افتتاح سموه لدور الانعقاد الثاني من الفصل التشريعي الأول للدورة السنوية ال 51 لمجلس الشورى. https://t.co/sVL5UaXAAJ</t>
  </si>
  <si>
    <t>HH the Amir Sheikh @TamimBinHamad states that the comprehensive development of the country is the ultimate goal that the state is working to achieve. This came during his inauguration of the second session of the first legislative term of the Shura Council’s 51st annual session. https://t.co/kpqDwiAYr3</t>
  </si>
  <si>
    <t>أبرز ما جاء في خطاب سمو الأمير المفدى في افتتاح دور الانعقاد السنوي الـ51 لمجلس الشورى. https://t.co/xmM4AAySnx</t>
  </si>
  <si>
    <t>خطاب سمو الأمير المفدى أمام مجلس الشورى اليوم خطاب تاريخي يأتي في لحظة تاريخية بالنسبة لقطر وهي تتهيّأ لأعظم حدث رياضي بثبات وعزيمة وترسخ صورتها كحالة تنموية ملهمة وفاعل مؤثر في سلم العالم وأمنه وازدهاره .. وبالنسبة للعالم أيضا وهو يمر بمرحلة مفصلية خاصة أمنيا واقتصاديا. https://t.co/4G5daaF1y1</t>
  </si>
  <si>
    <t>قطر والأمم المتحدة.. شراكات مثمرة
#الخارجية_القطرية 
#يوم_الأمم_المتحدة https://t.co/5I7Nl0o6d1</t>
  </si>
  <si>
    <t>Qatar and the United Nations.. Fruitful partnerships
#MOFAQatar 
#UNDay https://t.co/S1XKfzZtJX</t>
  </si>
  <si>
    <t>دولة قطر والأونروا.. تعاون مستمر
#الخارجية_القطرية 
#يوم_الأمم_المتحدة https://t.co/ghejoHzycu</t>
  </si>
  <si>
    <t>The State of Qatar and UNRWA: Continuous Cooperation
#MOFAQatar 
#UNDay https://t.co/3GG0vfYkTf</t>
  </si>
  <si>
    <t>قطر والأمم المتحدة 
#الخارجية_القطرية 
#يوم_الأمم_المتحدة https://t.co/R0Y8yXmpub</t>
  </si>
  <si>
    <t>Qatar and the United Nations 
#MOFAQatar 
#UNDay https://t.co/xoWws3bdZU</t>
  </si>
  <si>
    <t>His Highness Sheikh Tamim bin Hamad Al-Thani, Amir of Qatar The 77th United Nations General Assembly session
#MOFAQatar 
#UNDay https://t.co/4puBC3SiK0</t>
  </si>
  <si>
    <t>من خطاب سمو الأمير المفدى في الجلسة الافتتاحية للجمعية العامة للأمم المتحدة الـ 77
#الخارجية_القطرية 
#يوم_الأمم_المتحدة https://t.co/fwTLRe1dff</t>
  </si>
  <si>
    <t>In September The State of Qatar launched at   @QatarAtUN the "Scoring for the goals" event for sustainable development, as part of its preparations to host a sustainable version of FIFA World Cup Qatar 2022.
#MOFAQatar 
#UNDay https://t.co/oVZW5jtVPu</t>
  </si>
  <si>
    <t>Le Qatar a lancé en septembre l'action « Scoring for the goals »  pour le développement Durable @QatarAtUN, pour accueillir une version durable de la Coupe du monde FIFA  Qatar 2022
#MOFAQatar 
#UNDay https://t.co/I3rSkA5eiK</t>
  </si>
  <si>
    <t>نشارك المجتمع الدولي اليوم الاحتفال بذكرى تأسيس @UNarabic ، تأتي هذه المناسبة هذا العام في ظل تحديات عالمية غير مسبوقة لتذكرنا بأهمية الحفاظ على النظام الدولي وتعزيز العمل متعدد الأطراف كسبيل أمثل لمواجهة هذه التحديات. #UNDay</t>
  </si>
  <si>
    <t>Today, we celebrate with the international community the founding of the @UN. This year brought unprecedented global challenges, to remind us that the optimal way to confront such challenges is through preserving the international order &amp;amp; strengthening multilateral action. #UNDay</t>
  </si>
  <si>
    <t>دشنت دولة قطر في سبتمبر الماضي فعالية "لحظة التهديف" من أجل التنمية المستدامة من خلال @QatarAtUN ، وذلك في إطار استعداداتها لاستضافة نسخة مستدامة من بطولة كأس العالم FIFA قطر 2022.
#الخارجية_القطرية 
#يوم_الأمم_المتحدة https://t.co/zHCu4jo198</t>
  </si>
  <si>
    <t>سمو الأمير المفدى يفتتح صباح يوم غد الثلاثاء دور الانعقاد العادي الثاني من الفصل التشريعي الأول، الموافق لدور الانعقاد السنوي الـ51 لمجلس الشورى. https://t.co/ofkNDgV10F</t>
  </si>
  <si>
    <t>سمو الأمير المفدى يصدر قرارات أميرية بالهياكل التنظيمية للوزارات. https://t.co/zkW3Af0qZo</t>
  </si>
  <si>
    <t>سعادة نائب رئيس مجلس الوزراء وزير الخارجية @MBA_AlThani_ في حفل افتتاح معرض سفر: نجدد التأكيد على التزام دولة قطر بمسؤولياتها الإنسانية تجاه أشقائنا في أفغانستان، وحرصنا الدائم وموقفنا الثابت من دعم الشعب الأفغاني وحقه في العيش بكرامة، وتحقيق المصالحة والتعايش بين جميع أطيافه. https://t.co/LV2KxSIChP</t>
  </si>
  <si>
    <t>سعدت بحضور حفل افتتاح معرض "سَفر" الذي يقام بالتعاون بين @MofaQatar_AR و @Qatar_Museums ليسلط الضوء على تجارب إجلاء أشقائنا الأفغان في عام 2021. نتقدم بخالص الشكر والتقدير لشركائنا على جهودهم في هذا النجاح، ونتمنى للشعب الأفغاني تحقيق آماله المشروعة للتقدم والازدهار. https://t.co/dONPyrLhjZ</t>
  </si>
  <si>
    <t>سمو الأمير المفدى يستقبل بمكتبه في الديوان الأميري، السيد بن فان بيردن الرئيس التنفيذي لمجموعة "شل بي إل سي" والوفد المرافق، وذلك للسلام على سموه بمناسبة انتهاء فترة عمله. https://t.co/yInNIfleLw https://t.co/NxiYakYgMt</t>
  </si>
  <si>
    <t>HE. Mr. Khalid Fahad Al-Hajri, Ambassador of 🇶🇦 to 🇧🇪 was invited by Prime Minister De Croo to attend a Conference on the Belgian Hydrogen Strategy. This conference reflects Belgium’s endeavor to diversify its energy sources in the context of the energy crisis facing Europe. https://t.co/pl1zAqtypL</t>
  </si>
  <si>
    <t>شارك سعادة السفير خالد بن فهد الهاجري في مؤتمر حول استراتيجية الحكومة البلجيكية بشأن طاقة الهيدروجين تلبية لدعوة سعادة رئيس وزراء بلجيكا بحضور وزيرة الطاقة البلجيكية ومسؤولين في هذا المجال. يندرج هذا المؤتمر في إطار سعي بلجيكا لتنويع مصادر الطاقة في ظل الأزمة التي تمر بها أوروبا. https://t.co/F6uhDPAspp</t>
  </si>
  <si>
    <t>HE. Mr. Khalid Fahad Al-Hajri participated in the 4th Ambassadors’ Day organised by Mr. @TommyLeclercq, Governor of the Province of #Hainaut. The event included a guided tour to the Castle of Chimay in the presence of the Prince &amp;amp; Princess of Chimay. https://t.co/xkOVJPWpW3</t>
  </si>
  <si>
    <t>شارك سعادة السفير خالد بن فهد الهاجري، سفير دولة قطر لدى مملكة بلجيكا ودوقية لكسمبورج الكبرى في فعالية من تنظيم السيد/ تومي لوكليرك حاكم مقاطعة هينو البلجيكية بمناسبة يوم السفراء حيث قام سعادته بزيارة قصر شيمي بحضور امير وأميرة شيمي. https://t.co/Tdtc7bC3jG</t>
  </si>
  <si>
    <t>افتتحنا اليوم محطة الخرسعة للطاقة الشمسية، الأولى من نوعها في البلاد، والتي ستُسهم في توليد ما يعادل عُشر الطاقة المستخدمة في الشبكة الوطنية للكهرباء في أوقات الذروة من مصدرٍ مستدام وصديقٍ للبيئة، وضمن خططنا نحو تقليل انبعاثات الكربون وآثار التغيّر المُناخي. https://t.co/soAgQ4dpqn</t>
  </si>
  <si>
    <t>في إنجاز يرسخ مكانة دولة #قطر كعاصمة رياضية عالمية، أكدت اللجنة التنفيذية للاتحاد الآسيوي لكرة القدم أن الاتحاد القطري لكرة القدم سيستضيف بطولة كأس آسيا لكرة القدم 2023. https://t.co/NyNZOCIWo4</t>
  </si>
  <si>
    <t>The Executive Committee of the Asian Football Confederation selected the Qatar Football Association as the host for the AFC Asian Cup 2023, cementing the State of #Qatar's position as a global sports capital. https://t.co/Vi3vytVWUP</t>
  </si>
  <si>
    <t>سمو الأمير المفدى يستقبل سعادة الدكتور محسن رضائي مساعد رئيس الجمهورية الإسلامية الإيرانية للشؤون الاقتصادية، والوفد المرافق، وذلك في مكتبه بالديوان الأميري. https://t.co/2yC5lYdKyn https://t.co/gwZP1sMuTr</t>
  </si>
  <si>
    <t>UNRWA</t>
  </si>
  <si>
    <t>شكراً #قطر! 🙏🇶🇦  داعم طويل الأمد #لاجئي_فلسطين وشريك #الاونروا
شاهدوا هذا الفيديو⬇️
@MofaQatar_EN
@MofaQatar_AR
@Qatar_fund
@QF
@qcharity
@EAA_Foundaition
@AlFakhoora https://t.co/Sro5HcvKv4</t>
  </si>
  <si>
    <t>Lors d'une conférence de presse conjointe avec le ministre Turc des Affaires étrangères 
Le vice-Premier ministre et ministre des Affaires étrangères : Le droit international est indivisible, il doit s'appliquer à l'occupation en Palestine et en Ukraine de la même manière https://t.co/mndfnRpCAW</t>
  </si>
  <si>
    <t>سعادة الدكتور عبدالله بن عبدالعزيز بن تركي السبيعي وزير البلدية و فريق عمل الوزارة، يتحدثون عن استعدادات الوزارة وجهودها قبل وخلال بطولة كأس العالم FIFA قطر 2022. https://t.co/x0Sw5BWCAl</t>
  </si>
  <si>
    <t>HE Dr. Abdullah bin Abdulaziz bin Turki Al-Subaie, Minister of Municipality, and his work team discuss the Ministry's preparations and efforts before and during the FIFA World Cup Qatar 2022. https://t.co/TDwGuQCSlt</t>
  </si>
  <si>
    <t>اختتمنا اليوم زيارتنا إلى جمهورية كازاخستان، والتي سعدنا خلالها بلقاء فخامة الرئيس @TokayevKZ وبالمباحثات معه حول سبل تطوير التعاون بين بلدينا الصديقين، وأبرز المستجدات الإقليمية والدولية. https://t.co/kwmFhNnCue</t>
  </si>
  <si>
    <t>I attended the ministerial meeting of the Qatari-Turkish Supreme Committee, to stress the importance of our brotherly relations &amp;amp; our common positions on regional &amp;amp; international issues. I thank my brother HE @MevlutCavusoglu, Foreign Minister of #Türkiye, for the warm welcome. https://t.co/VtfAbIRdUR</t>
  </si>
  <si>
    <t>Felicito al Reino de #España por el día de la Hispanidad, deseándole futura prosperidad y progreso. Esperamos continuar reforzando nuestra distinguida relación para servir a los intereses de nuestros pueblos.</t>
  </si>
  <si>
    <t>سمو الأمير المفدى يعزي أخاه فخامة الرئيس رجب طيب أردوغان رئيس الجمهورية التركية الشقيقة، في ضحايا انفجار منجم للمعادن بولاية بارطن شمالي تركيا، متمنيا سموه الشفاء العاجل للمصابين. https://t.co/ClVnehKg4a</t>
  </si>
  <si>
    <t>حضرت اليوم الاجتماع الوزاري للجنة العليا القطرية التركية، الذي أكدت فيه على أهمية علاقاتنا الأخوية والمتميزة، وعلى التوافق بيننا في المواقف من القضايا الإقليمية والدولية. أشكر أخي سعادة السيد @MevlutCavusoglu، وزير خارجية #تركيا الشقيقة، على حسن الاستقبال وكرم الضيافة. https://t.co/pxTrgkl4Po</t>
  </si>
  <si>
    <t>فيديو - سمو الأمير المفدى في زيارة دولة إلى جمهورية كازاخستان الصديقة، ومشاركة سموه في القمة السادسة لمؤتمر "سيكا" في أستانا. https://t.co/lV6QNk7lyc</t>
  </si>
  <si>
    <t>🎥| المؤتمر الصحفي المشترك لسعادة نائب رئيس مجلس الوزراء وزير الخارجية مع نظيره التركي
🔗 https://t.co/aJcDJpIJrf
#الخارجية_القطرية</t>
  </si>
  <si>
    <t>H.E @MBA_AlThani_ : We commend Turkey’s role in stabilizing food markets &amp;amp; diplomatic efforts to solve Russia-Ukraine crisis. We affirm Qatar’s position regarding this crisis, reject violation of state sovereignty &amp;amp; support diplomatic efforts to end the war ASAP
#MOFAQatar https://t.co/xhLlQz5Ebu</t>
  </si>
  <si>
    <t>H.E @MBA_AlThani_ : The results of today’s talks were productive. We agreed 2 enhance bilateral relations &amp;amp; work on constant development, in economic, investment &amp;amp; commercial fields,  &amp;amp; 2 enhance cultural &amp;amp; humanitarian relations between our peoples
🇶🇦🇹🇷
#MoFaQatar https://t.co/4rpoXifXgz</t>
  </si>
  <si>
    <t>Deputy PM &amp;amp; Minister of Foreign Affairs @MBA_AlThani_ : Qatar and Turkey welcome Declaration of Algeria signed by various Palestinian factions. We hope these positive steps and results will contribute 2 ending the state of division that greatly affected the Palestinian cause. https://t.co/PXdwG7IzsU</t>
  </si>
  <si>
    <t>سمو الأمير المفدى يلتقي أخاه فخامة الرئيس رجب طيب أردوغان رئيس الجمهورية التركية الشقيقة، في قصر "دولما بهتشه" في إسطنبول. #قطر #تركيا https://t.co/fw4Js20muj https://t.co/12PzQJISEP</t>
  </si>
  <si>
    <t>H.E @MBA_AlThani_ : We stress the firm position of Qatar regarding respect for the sovereignty of states and the indivisible international law. As it applies to Ukraine, it also applies to the occupation in Palestine and other issues.
#MOFAQatar https://t.co/BOGqwn7Jc0</t>
  </si>
  <si>
    <t>إنفوجراف| خلال مؤتمر صحفي مشترك مع وزير الخارجية التركي
نائب رئيس مجلس الوزراء وزير الخارجية @MBA_AlThani_ : القانون الدولي الذي لا يتجزأ مثل ما ينطبق على أوكرانيا ينطبق على الاحتلال في فلسطين
#الخارجية_القطرية https://t.co/okiDXcGKwj</t>
  </si>
  <si>
    <t>🎥| Ministerial Meeting of Qatari-Turkish Supreme Strategic Committee Takes Place in Istanbul
🇶🇦🇹🇷
#MOFAQatar 
@MBA_AlThani_ 
@MevlutCavusoglu https://t.co/8ols9qjUBk</t>
  </si>
  <si>
    <t>Infographic | During a joint press conference with the Turkish Foreign Minister
Deputy Prime Minister and Minister of Foreign Affairs @MBA_AlThani_ : International law is indivisible. As it applies to Ukraine, it also applies to the occupation in Palestine
#MOFAQatar https://t.co/g4REdTHZU0</t>
  </si>
  <si>
    <t>سمو الأمير المفدى وأخوه فخامة الرئيس رجب طيب أردوغان رئيس الجمهورية التركية الشقيقة يشهدان التوقيع على عدد من الاتفاقيات ومذكرات التفاهم بين البلدين، وذلك في قصر "دولما بهتشه" في إسطنبول. #قطر #تركيا https://t.co/s6NACKAo78 https://t.co/ltXrPV7APd</t>
  </si>
  <si>
    <t>Deputy Prime Minister and Minister of Foreign Affairs @MBA_AlThani_ : Qatar, Turkey Agree to Keep Enhancing Bilateral Relations
🔗To learn more: https://t.co/OqgMbbw537
#MOFAQatar https://t.co/YZu0eFm9OM</t>
  </si>
  <si>
    <t>ترأست اليوم مع أخي فخامة الرئيس @RTErdogan اجتماع الدورة الثامنة للجنة الاستراتيجية العليا القطرية التركية، والتي تُعبّر بانتظام دوراتها والاتفاقيات ومذكرات التفاهم التي تُوقع خلالها، عن مستوى التعاون الاستراتيجي بين بلدينا الشقيقين. مرتاحون لما تحقق ونتطلع للمزيد. https://t.co/frfwYpasZa</t>
  </si>
  <si>
    <t>سمو الأمير المفدى وأخوه فخامة الرئيس رجب طيب أردوغان رئيس الجمهورية التركية الشقيقة يترأسان اجتماع الدورة الثامنة للجنة الاستراتيجية العليا القطرية التركية، في قصر "دولما بهتشه" في إسطنبول. #قطر #تركيا https://t.co/NoeIqwXpeq https://t.co/4o3SNzMsR6</t>
  </si>
  <si>
    <t>كما سعدنا بمشاركتنا في القمة السادسة لمؤتمر التفاعل وإجراءات بناء الثقة في آسيا "سيكا" المنعقدة بأستانا، متمنين أن تكلل نتائجها بالنجاح لما فيه خير ومصلحة شعوب القارة الآسيوية. نشكر رئيس كازاخستان على حسن الاستقبال وكرم الضيافة. https://t.co/GyuUAqNxs2</t>
  </si>
  <si>
    <t>سمو الأمير المفدى يشارك في القمة السادسة لمؤتمر التفاعل وإجراءات بناء الثقة في آسيا "سيكا"، وذلك بقصر الاستقلال في العاصمة أستانا بجمهورية كازاخستان. https://t.co/8sQjxUmN2c https://t.co/uSbar913J1</t>
  </si>
  <si>
    <t>سمو الأمير المفدى يلتقي فخامة الرئيس الدكتور إبراهيم رئيسي رئيس الجمهورية الإسلامية الإيرانية، وذلك على هامش انعقاد القمة السادسة لمؤتمر التفاعل وإجراءات بناء الثقة في آسيا "سيكا" في العاصمة أستانا بجمهورية كازاخستان. https://t.co/R6GHYB1XKQ https://t.co/gsFohJw1cq</t>
  </si>
  <si>
    <t>دولة قطر ترحّب بتوقيع الفصائل الفلسطينية على إعلان الجزائر
#الخارجية_القطرية https://t.co/1B2aHdbfbh</t>
  </si>
  <si>
    <t>سمو الأمير المفدى يصل مدينة إسطنبول، في زيارة عمل إلى الجمهورية التركية الشقيقة، يترأس خلالها مع أخيه فخامة الرئيس رجب طيب أردوغان، اجتماع الدورة الثامنة للجنة الاستراتيجية العليا القطرية التركية. https://t.co/PLVSxifm1P</t>
  </si>
  <si>
    <t>سمو الأمير المفدى يغادر العاصمة أستانا بعد ختام زيارة دولة لجمهورية كازاخستان والمشاركة في القمة السادسة لمؤتمر التفاعل وإجراءات بناء الثقة في آسيا "سيكا"، متوجها إلى مدينة إسطنبول في زيارة عمل للجمهورية التركية. https://t.co/4wzKS2k6C5</t>
  </si>
  <si>
    <t>مراسم استقبال رسمية لسمو الأمير المفدى في القصر الرئاسي "آق أوردا" بجمهورية كازاخستان الصديقة. #قطر #كازاخستان https://t.co/Dx28FLM9Rk https://t.co/Lo9eTr3xC7</t>
  </si>
  <si>
    <t>سمو الأمير المفدى وفخامة الرئيس قاسم جومارت توكاييف رئيس جمهورية كازاخستان الصديقة، يعقدان جلسة مباحثات رسمية، بالقصر الرئاسي "آق أوردا" في العاصمة أستانا. #قطر #كازاخستان https://t.co/n2pAlsPZ8j https://t.co/l0kmLnOflD</t>
  </si>
  <si>
    <t>سمو الأمير المفدى وفخامة الرئيس قاسم جومارت توكاييف رئيس جمهورية كازاخستان الصديقة يشهدان التوقيع على عدد من الاتفاقيات ومذكرات التفاهم بين البلدين، وذلك بالقصر الرئاسي "آق أوردا" في العاصمة أستانا. #قطر #كازاخستان https://t.co/LgUPLLDpa0 https://t.co/oQa6rMxnEd</t>
  </si>
  <si>
    <t>التصريحات الصحفية المشتركة لسمو الأمير المفدى وفخامة الرئيس قاسم جومارت توكاييف رئيس جمهورية كازاخستان الصديقة. #قطر #كازاخستان https://t.co/Vwb34kJrWU https://t.co/YNuOQAeKT6</t>
  </si>
  <si>
    <t>سمو الأمير المفدى يُمنح وسام النسر الذهبي الكازاخستاني "ألتين قيران" من فخامة رئيس جمهورية كازاخستان الصديقة، تقديرًا لجهود سموه في تعميق أواصر العلاقات بين البلدين الصديقين، وذلك خلال المراسم التي أقيمت في القصر الرئاسي في العاصمة أستانا. #قطر #كازاخستان https://t.co/SitghrHtsI https://t.co/nvXBb33DZH</t>
  </si>
  <si>
    <t>سمو الأمير المفدى يعزي فخامة الرئيس نيكولاس مادورو رئيس جمهورية فنزويلا البوليفارية، في ضحايا الانهيارات الأرضيّة في مدينة لاس تيخيرياس، متمنيًا سموه الشفاء العاجل للمصابين. https://t.co/Qk8CFzhzmB</t>
  </si>
  <si>
    <t>Pleased to meet Mr. Guy Olivier Faure, who was appointed as President of the @cerisbxl at the reception held on the occasion of the Graduation Ceremony 2022 of Ceris-ULB Diplomatic School of Brussels. https://t.co/ZiCWGsE1p7</t>
  </si>
  <si>
    <t>سعداء بافتتاح مركز الخور الصحي الذي يمثل نقلة هامة في الرعاية الطبية لأهلنا في هذه المنطقة وجوارها نظرا للخدمات المتطورة والتخصصات المتنوعة التي يقدمها وهو إضافة نوعية لمنظومتنا الصحية بفضل قدرته الاستيعابية العالية واشتماله على تجهيزات طبية متقدمة ضمن بيئة صحية متكاملة ومريحة. https://t.co/X7K8hf5FhV</t>
  </si>
  <si>
    <t>HE Sheikh @KBKAlThani, Prime Minister and Minister of Interior, inaugurates the new Al Khor Health Center, which offers a variety of health services to ensure that the residents of Al Khor and the surrounding areas lead healthier lives. https://t.co/P4urB9uOjE</t>
  </si>
  <si>
    <t>افتتح معالي الشيخ خالد بن خليفة بن عبدالعزيز آل ثاني رئيس مجلس الوزراء ووزير الداخلية، مركز الخور الصحي الجديد والذي يوفر مختلف الخدمات الصحية، مما يسهم في تعزيز الحياة الصحية للمراجعين من سكان الخور والمناطق المجاورة للمركز. https://t.co/nze7siJ308</t>
  </si>
  <si>
    <t>سمو الأمير المفدى يصل العاصمة أستانا في زيارة دولة إلى جمهورية كازاخستان الصديقة، وفي مقدمة مستقبلي سموه، فخامة الرئيس قاسم جومارت توكاييف رئيس جمهورية كازاخستان. #قطر #كازاخستان https://t.co/AQAEmbcxK8 https://t.co/UyAQwPEtMp</t>
  </si>
  <si>
    <t>HE. Mr. Khalid Fahad Al-Hajri, Ambassador of  Qatar to Belgium &amp;amp; the GD of Luxembourg met with Mr. Peter  Moors, Chief of Cabinet  of Prime Minister De Croo for Security &amp;amp; International Relations. They discussed topics of common interest &amp;amp; ways to enhance bilateral relations. https://t.co/bmbVmsDA2z</t>
  </si>
  <si>
    <t>التقى سعادة السيد خالد بن فهد الهاجري، سفير دولة قطر لدى مملكة بلجيكا ودوقية لكسمبورج الكبرى بالسيد/ بيتر مورس،مدير مكتب رئيس الوزراء البلجيكي للأمن والعلاقات الدولية. وتم اثناء اللقاء مناقشة مواضيع ذات اهتمام مشترك وسبل تعزيز العلاقات الثنائية. https://t.co/YHKFNP77QI</t>
  </si>
  <si>
    <t>بروكسل، 10 أكتوبر 2022م
التقى سعادة السيد/ خالد بن فهد الهاجري، سفير دولة قطر لدى مملكة بلجيكا ودوقية لكسمبورج الكبرى بسعادة السيد/ ايليو دي روبو، رئيس حكومة اقليم والونيا وذلك في مكتبه في بروكسل.
جرى خلال اللقاء استعراض العلاقات الثنائية  وسبل تطويرها وتعزيزها في مختلف المجالات. https://t.co/Wl1OML4HwF</t>
  </si>
  <si>
    <t>HE. Mr. Khalid bin Fahad Al-Hajri, Ambassador of Qatar to Belgium and Luxembourg, met with HE. Mr. Elio di Rupo, Minister-President of Wallonia. They reviewed bilateral relations and discussed ways to develop and strengthen them in various areas. https://t.co/0RXoAu89v2</t>
  </si>
  <si>
    <t>التقى سعادة السيد خالد بن فهد الهاجري، سفير دولة قطر لدى مملكة بلجيكا ودوقية لكسمبورج الكبرى بالسيد/ مارك بالتس، مستشار دوق لكسمبورج الاكبر. وتم اثناء اللقاء مناقشة مواضيع ذات اهتمام مشترك وسبل تعزيز العلاقات الثنائية. https://t.co/FOOBsu53he</t>
  </si>
  <si>
    <t>HE. Mr. Khalid Fahad Al-Hajri, Ambassador of  the State of Qatar to the Kingdom of Belgium &amp;amp; the Grand Duchy of Luxembourg met with Mr. Marc Baltes, Advisor of HRH the Grand Duke of Luxembourg where they discussed topics of common interest and ways to enhance bilateral relations. https://t.co/RCoqeEvm76</t>
  </si>
  <si>
    <t>لقطات من تدشين ساحة الأعلام بحضور سعادة نائب رئيس مجلس الوزراء وزير الخارجية @MBA_AlThani_ 
#الخارجية_القطرية https://t.co/pyEFWzXgZG</t>
  </si>
  <si>
    <t>🎥 | افتتاح متحف الفن الإسلامي في حلته الجديدة وتدشين ساحة الأعلام
#الخارجية_القطرية 
@MBA_AlThani_ 
@Qatar_Museums https://t.co/wZAva6Ihux</t>
  </si>
  <si>
    <t>Dr_Al_Khulaifi</t>
  </si>
  <si>
    <t>تولي دولة قطر أهمية خاصة للدور الذي تقوم به وكالات @UN المتخصصة. كما تؤكد دوماً استعدادها للمساهمة بشكل فاعل في أعمال منظمة @icao في مجال سلامة وأمن الطيران المدني الدولي. وإن انتخاب الدولة اليوم عضواً في مجلس المنظمة @qatar_icao لهو تعبير عن ثقة المجتمع الدولي للقيام بهذا الدور. https://t.co/pCpKomCq4W</t>
  </si>
  <si>
    <t>The State of Qatar places particular importance on the proper and harmonious function of @UN specialized agencies. Qatar stands ready to further contribute to the @icao work in the sectors of aviation safety, security, efficiency and regularity, and environmental protection. https://t.co/Da2Qc7NKbZ</t>
  </si>
  <si>
    <t>سعدت بتكريم كوكبة من معلماتنا ومعلمينا على عطائهم الطويل والمخلص لأبناء شعبنا والمقيمين معنا. #يوم_المعلم مناسبة لتأكيد مدى اهتمام قطر بتوجيهات من سمو الأمير 'برسل العلم والتربية' بوصفهم اللبنة الأولى في نهضة أي أمة وتأكيد إيماننا أن العلم مسؤولية وطنية وضرورة تنموية.</t>
  </si>
  <si>
    <t>مراسم استقبال رسمية لسمو الأمير المفدى في المقر الرئاسي بقلعة براغ بجمهورية التشيك الصديقة. #قطر #التشيك https://t.co/u95NEiyN1p https://t.co/WNpz3iZK7l</t>
  </si>
  <si>
    <t>المتحدث الرسمي لمكتب الاتصال الحكومي
 @ALHAJRI_MBN، 
يعلن تفاصيل قرارات مجلس الوزراء بخصوص الدوام الرسمي للجهات الحكومية وتفاصيل دوام القطاع التعليمي خلال استضافة كأس العالم فيفا قطر 2022. https://t.co/lEnumvLdRq</t>
  </si>
  <si>
    <t>التصريحات الصحفية المشتركة لسمو الأمير المفدى وفخامة رئيس جمهورية التشيك. #قطر #التشيك https://t.co/TEZcJFa1ae https://t.co/t8d5D6Jmjj</t>
  </si>
  <si>
    <t>سمو الأمير المفدى وفخامة الرئيس ميلوش زيمان رئيس جمهورية التشيك الصديقة، يعقدان جلسة مباحثات رسمية، ويشهدان التوقيع على إعلان مشترك واتفاقية، بالمقر الرئاسي بقلعة براغ في جمهورية التشيك. #قطر #التشيك  https://t.co/qHZ5b72MCb https://t.co/CS7KSNCunD</t>
  </si>
  <si>
    <t>Pleasant meeting this afternoon with H.E. Ambassador Abdellahi Bah Nagi Kebd of the Islamic Republic of #Mauritania. We exchanged views of on topics of common interest. https://t.co/eHibP42XNZ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</si>
</sst>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071"/>
  <sheetViews>
    <sheetView tabSelected="1" topLeftCell="A211" workbookViewId="0">
      <selection activeCell="C258" sqref="C258"/>
    </sheetView>
  </sheetViews>
  <sheetFormatPr baseColWidth="10" defaultColWidth="8.83203125" defaultRowHeight="15" x14ac:dyDescent="0.2"/>
  <cols>
    <col min="3" max="3" width="43.83203125" customWidth="1"/>
  </cols>
  <sheetData>
    <row r="1" spans="1:1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
      <c r="A2" s="1" t="str">
        <f>HYPERLINK("http://www.twitter.com/banuakdenizli/status/1605641698196869120", "1605641698196869120")</f>
        <v>1605641698196869120</v>
      </c>
      <c r="B2" t="s">
        <v>15</v>
      </c>
      <c r="C2" s="2">
        <v>44916.798449074071</v>
      </c>
      <c r="D2">
        <v>0</v>
      </c>
      <c r="E2">
        <v>64</v>
      </c>
      <c r="F2" t="s">
        <v>19</v>
      </c>
      <c r="G2" t="s">
        <v>26</v>
      </c>
      <c r="L2">
        <v>0</v>
      </c>
      <c r="M2">
        <v>0</v>
      </c>
      <c r="N2">
        <v>1</v>
      </c>
      <c r="O2">
        <v>0</v>
      </c>
    </row>
    <row r="3" spans="1:15" x14ac:dyDescent="0.2">
      <c r="A3" s="1" t="str">
        <f>HYPERLINK("http://www.twitter.com/banuakdenizli/status/1605596643822141440", "1605596643822141440")</f>
        <v>1605596643822141440</v>
      </c>
      <c r="B3" t="s">
        <v>15</v>
      </c>
      <c r="C3" s="2">
        <v>44916.674131944441</v>
      </c>
      <c r="D3">
        <v>0</v>
      </c>
      <c r="E3">
        <v>10</v>
      </c>
      <c r="F3" t="s">
        <v>22</v>
      </c>
      <c r="G3" t="s">
        <v>27</v>
      </c>
      <c r="H3" t="str">
        <f>HYPERLINK("http://pbs.twimg.com/media/Fkg475IWIAEiy2P.jpg", "http://pbs.twimg.com/media/Fkg475IWIAEiy2P.jpg")</f>
        <v>http://pbs.twimg.com/media/Fkg475IWIAEiy2P.jpg</v>
      </c>
      <c r="L3">
        <v>0</v>
      </c>
      <c r="M3">
        <v>0</v>
      </c>
      <c r="N3">
        <v>1</v>
      </c>
      <c r="O3">
        <v>0</v>
      </c>
    </row>
    <row r="4" spans="1:15" x14ac:dyDescent="0.2">
      <c r="A4" s="1" t="str">
        <f>HYPERLINK("http://www.twitter.com/banuakdenizli/status/1605596634099744769", "1605596634099744769")</f>
        <v>1605596634099744769</v>
      </c>
      <c r="B4" t="s">
        <v>15</v>
      </c>
      <c r="C4" s="2">
        <v>44916.674097222232</v>
      </c>
      <c r="D4">
        <v>0</v>
      </c>
      <c r="E4">
        <v>7</v>
      </c>
      <c r="F4" t="s">
        <v>22</v>
      </c>
      <c r="G4" t="s">
        <v>28</v>
      </c>
      <c r="H4" t="str">
        <f>HYPERLINK("http://pbs.twimg.com/media/Fkg5VCnWYAIJfX1.jpg", "http://pbs.twimg.com/media/Fkg5VCnWYAIJfX1.jpg")</f>
        <v>http://pbs.twimg.com/media/Fkg5VCnWYAIJfX1.jpg</v>
      </c>
      <c r="L4">
        <v>0.84419999999999995</v>
      </c>
      <c r="M4">
        <v>0</v>
      </c>
      <c r="N4">
        <v>0.76700000000000002</v>
      </c>
      <c r="O4">
        <v>0.23300000000000001</v>
      </c>
    </row>
    <row r="5" spans="1:15" x14ac:dyDescent="0.2">
      <c r="A5" s="1" t="str">
        <f>HYPERLINK("http://www.twitter.com/banuakdenizli/status/1604588179478253568", "1604588179478253568")</f>
        <v>1604588179478253568</v>
      </c>
      <c r="B5" t="s">
        <v>15</v>
      </c>
      <c r="C5" s="2">
        <v>44913.891296296293</v>
      </c>
      <c r="D5">
        <v>0</v>
      </c>
      <c r="E5">
        <v>16212</v>
      </c>
      <c r="F5" t="s">
        <v>20</v>
      </c>
      <c r="G5" t="s">
        <v>29</v>
      </c>
      <c r="L5">
        <v>0</v>
      </c>
      <c r="M5">
        <v>0</v>
      </c>
      <c r="N5">
        <v>1</v>
      </c>
      <c r="O5">
        <v>0</v>
      </c>
    </row>
    <row r="6" spans="1:15" x14ac:dyDescent="0.2">
      <c r="A6" s="1" t="str">
        <f>HYPERLINK("http://www.twitter.com/banuakdenizli/status/1604585433995784193", "1604585433995784193")</f>
        <v>1604585433995784193</v>
      </c>
      <c r="B6" t="s">
        <v>15</v>
      </c>
      <c r="C6" s="2">
        <v>44913.883715277778</v>
      </c>
      <c r="D6">
        <v>0</v>
      </c>
      <c r="E6">
        <v>75</v>
      </c>
      <c r="F6" t="s">
        <v>18</v>
      </c>
      <c r="G6" t="s">
        <v>30</v>
      </c>
      <c r="L6">
        <v>0.8881</v>
      </c>
      <c r="M6">
        <v>7.2999999999999995E-2</v>
      </c>
      <c r="N6">
        <v>0.60899999999999999</v>
      </c>
      <c r="O6">
        <v>0.318</v>
      </c>
    </row>
    <row r="7" spans="1:15" x14ac:dyDescent="0.2">
      <c r="A7" s="1" t="str">
        <f>HYPERLINK("http://www.twitter.com/banuakdenizli/status/1604557801845563395", "1604557801845563395")</f>
        <v>1604557801845563395</v>
      </c>
      <c r="B7" t="s">
        <v>15</v>
      </c>
      <c r="C7" s="2">
        <v>44913.80746527778</v>
      </c>
      <c r="D7">
        <v>0</v>
      </c>
      <c r="E7">
        <v>231</v>
      </c>
      <c r="F7" t="s">
        <v>18</v>
      </c>
      <c r="G7" t="s">
        <v>31</v>
      </c>
      <c r="L7">
        <v>0</v>
      </c>
      <c r="M7">
        <v>0</v>
      </c>
      <c r="N7">
        <v>1</v>
      </c>
      <c r="O7">
        <v>0</v>
      </c>
    </row>
    <row r="8" spans="1:15" x14ac:dyDescent="0.2">
      <c r="A8" s="1" t="str">
        <f>HYPERLINK("http://www.twitter.com/banuakdenizli/status/1604555664939958274", "1604555664939958274")</f>
        <v>1604555664939958274</v>
      </c>
      <c r="B8" t="s">
        <v>15</v>
      </c>
      <c r="C8" s="2">
        <v>44913.801574074067</v>
      </c>
      <c r="D8">
        <v>0</v>
      </c>
      <c r="E8">
        <v>208</v>
      </c>
      <c r="F8" t="s">
        <v>24</v>
      </c>
      <c r="G8" t="s">
        <v>32</v>
      </c>
      <c r="L8">
        <v>0</v>
      </c>
      <c r="M8">
        <v>0</v>
      </c>
      <c r="N8">
        <v>1</v>
      </c>
      <c r="O8">
        <v>0</v>
      </c>
    </row>
    <row r="9" spans="1:15" x14ac:dyDescent="0.2">
      <c r="A9" s="1" t="str">
        <f>HYPERLINK("http://www.twitter.com/banuakdenizli/status/1604555650880614401", "1604555650880614401")</f>
        <v>1604555650880614401</v>
      </c>
      <c r="B9" t="s">
        <v>15</v>
      </c>
      <c r="C9" s="2">
        <v>44913.801539351851</v>
      </c>
      <c r="D9">
        <v>0</v>
      </c>
      <c r="E9">
        <v>39528</v>
      </c>
      <c r="F9" t="s">
        <v>20</v>
      </c>
      <c r="G9" t="s">
        <v>33</v>
      </c>
      <c r="L9">
        <v>0</v>
      </c>
      <c r="M9">
        <v>0</v>
      </c>
      <c r="N9">
        <v>1</v>
      </c>
      <c r="O9">
        <v>0</v>
      </c>
    </row>
    <row r="10" spans="1:15" x14ac:dyDescent="0.2">
      <c r="A10" s="1" t="str">
        <f>HYPERLINK("http://www.twitter.com/banuakdenizli/status/1604521300638240769", "1604521300638240769")</f>
        <v>1604521300638240769</v>
      </c>
      <c r="B10" t="s">
        <v>15</v>
      </c>
      <c r="C10" s="2">
        <v>44913.706747685188</v>
      </c>
      <c r="D10">
        <v>0</v>
      </c>
      <c r="E10">
        <v>75</v>
      </c>
      <c r="F10" t="s">
        <v>19</v>
      </c>
      <c r="G10" t="s">
        <v>34</v>
      </c>
      <c r="H10" t="str">
        <f>HYPERLINK("http://pbs.twimg.com/media/FkRm6IMXgAEjNBH.jpg", "http://pbs.twimg.com/media/FkRm6IMXgAEjNBH.jpg")</f>
        <v>http://pbs.twimg.com/media/FkRm6IMXgAEjNBH.jpg</v>
      </c>
      <c r="I10" t="str">
        <f>HYPERLINK("http://pbs.twimg.com/media/FkRm6KjXoAAjSD1.jpg", "http://pbs.twimg.com/media/FkRm6KjXoAAjSD1.jpg")</f>
        <v>http://pbs.twimg.com/media/FkRm6KjXoAAjSD1.jpg</v>
      </c>
      <c r="L10">
        <v>0</v>
      </c>
      <c r="M10">
        <v>0</v>
      </c>
      <c r="N10">
        <v>1</v>
      </c>
      <c r="O10">
        <v>0</v>
      </c>
    </row>
    <row r="11" spans="1:15" x14ac:dyDescent="0.2">
      <c r="A11" s="1" t="str">
        <f>HYPERLINK("http://www.twitter.com/banuakdenizli/status/1604486063996674049", "1604486063996674049")</f>
        <v>1604486063996674049</v>
      </c>
      <c r="B11" t="s">
        <v>15</v>
      </c>
      <c r="C11" s="2">
        <v>44913.609513888892</v>
      </c>
      <c r="D11">
        <v>0</v>
      </c>
      <c r="E11">
        <v>1</v>
      </c>
      <c r="F11" t="s">
        <v>35</v>
      </c>
      <c r="G11" t="s">
        <v>36</v>
      </c>
      <c r="H11" t="str">
        <f>HYPERLINK("http://pbs.twimg.com/media/FkQlotPWYAA1RyG.jpg", "http://pbs.twimg.com/media/FkQlotPWYAA1RyG.jpg")</f>
        <v>http://pbs.twimg.com/media/FkQlotPWYAA1RyG.jpg</v>
      </c>
      <c r="I11" t="str">
        <f>HYPERLINK("http://pbs.twimg.com/media/FkQlq7LXoAA0a-u.jpg", "http://pbs.twimg.com/media/FkQlq7LXoAA0a-u.jpg")</f>
        <v>http://pbs.twimg.com/media/FkQlq7LXoAA0a-u.jpg</v>
      </c>
      <c r="J11" t="str">
        <f>HYPERLINK("http://pbs.twimg.com/media/FkQluh0WIAEz6mk.jpg", "http://pbs.twimg.com/media/FkQluh0WIAEz6mk.jpg")</f>
        <v>http://pbs.twimg.com/media/FkQluh0WIAEz6mk.jpg</v>
      </c>
      <c r="L11">
        <v>0</v>
      </c>
      <c r="M11">
        <v>0</v>
      </c>
      <c r="N11">
        <v>1</v>
      </c>
      <c r="O11">
        <v>0</v>
      </c>
    </row>
    <row r="12" spans="1:15" x14ac:dyDescent="0.2">
      <c r="A12" s="1" t="str">
        <f>HYPERLINK("http://www.twitter.com/banuakdenizli/status/1604453984114446336", "1604453984114446336")</f>
        <v>1604453984114446336</v>
      </c>
      <c r="B12" t="s">
        <v>15</v>
      </c>
      <c r="C12" s="2">
        <v>44913.520983796298</v>
      </c>
      <c r="D12">
        <v>0</v>
      </c>
      <c r="E12">
        <v>138</v>
      </c>
      <c r="F12" t="s">
        <v>24</v>
      </c>
      <c r="G12" t="s">
        <v>37</v>
      </c>
      <c r="L12">
        <v>0</v>
      </c>
      <c r="M12">
        <v>0</v>
      </c>
      <c r="N12">
        <v>1</v>
      </c>
      <c r="O12">
        <v>0</v>
      </c>
    </row>
    <row r="13" spans="1:15" x14ac:dyDescent="0.2">
      <c r="A13" s="1" t="str">
        <f>HYPERLINK("http://www.twitter.com/banuakdenizli/status/1604431217046306816", "1604431217046306816")</f>
        <v>1604431217046306816</v>
      </c>
      <c r="B13" t="s">
        <v>15</v>
      </c>
      <c r="C13" s="2">
        <v>44913.45815972222</v>
      </c>
      <c r="D13">
        <v>0</v>
      </c>
      <c r="E13">
        <v>9886</v>
      </c>
      <c r="F13" t="s">
        <v>20</v>
      </c>
      <c r="G13" t="s">
        <v>38</v>
      </c>
      <c r="L13">
        <v>0</v>
      </c>
      <c r="M13">
        <v>0</v>
      </c>
      <c r="N13">
        <v>1</v>
      </c>
      <c r="O13">
        <v>0</v>
      </c>
    </row>
    <row r="14" spans="1:15" x14ac:dyDescent="0.2">
      <c r="A14" s="1" t="str">
        <f>HYPERLINK("http://www.twitter.com/banuakdenizli/status/1604226905015820289", "1604226905015820289")</f>
        <v>1604226905015820289</v>
      </c>
      <c r="B14" t="s">
        <v>15</v>
      </c>
      <c r="C14" s="2">
        <v>44912.894363425927</v>
      </c>
      <c r="D14">
        <v>0</v>
      </c>
      <c r="E14">
        <v>25</v>
      </c>
      <c r="F14" t="s">
        <v>22</v>
      </c>
      <c r="G14" t="s">
        <v>39</v>
      </c>
      <c r="H14" t="str">
        <f>HYPERLINK("http://pbs.twimg.com/media/FkNb03jXoAAfIre.jpg", "http://pbs.twimg.com/media/FkNb03jXoAAfIre.jpg")</f>
        <v>http://pbs.twimg.com/media/FkNb03jXoAAfIre.jpg</v>
      </c>
      <c r="L14">
        <v>0</v>
      </c>
      <c r="M14">
        <v>0</v>
      </c>
      <c r="N14">
        <v>1</v>
      </c>
      <c r="O14">
        <v>0</v>
      </c>
    </row>
    <row r="15" spans="1:15" x14ac:dyDescent="0.2">
      <c r="A15" s="1" t="str">
        <f>HYPERLINK("http://www.twitter.com/banuakdenizli/status/1604190164993343488", "1604190164993343488")</f>
        <v>1604190164993343488</v>
      </c>
      <c r="B15" t="s">
        <v>15</v>
      </c>
      <c r="C15" s="2">
        <v>44912.792986111112</v>
      </c>
      <c r="D15">
        <v>0</v>
      </c>
      <c r="E15">
        <v>2</v>
      </c>
      <c r="F15" t="s">
        <v>40</v>
      </c>
      <c r="G15" t="s">
        <v>41</v>
      </c>
      <c r="H15" t="str">
        <f>HYPERLINK("https://video.twimg.com/ext_tw_video/1604103121764028417/pu/vid/1280x720/zLsrKGbCh-H22Dv3.mp4?tag=12", "https://video.twimg.com/ext_tw_video/1604103121764028417/pu/vid/1280x720/zLsrKGbCh-H22Dv3.mp4?tag=12")</f>
        <v>https://video.twimg.com/ext_tw_video/1604103121764028417/pu/vid/1280x720/zLsrKGbCh-H22Dv3.mp4?tag=12</v>
      </c>
      <c r="L15">
        <v>0</v>
      </c>
      <c r="M15">
        <v>0</v>
      </c>
      <c r="N15">
        <v>1</v>
      </c>
      <c r="O15">
        <v>0</v>
      </c>
    </row>
    <row r="16" spans="1:15" x14ac:dyDescent="0.2">
      <c r="A16" s="1" t="str">
        <f>HYPERLINK("http://www.twitter.com/banuakdenizli/status/1604189045076234240", "1604189045076234240")</f>
        <v>1604189045076234240</v>
      </c>
      <c r="B16" t="s">
        <v>15</v>
      </c>
      <c r="C16" s="2">
        <v>44912.789895833332</v>
      </c>
      <c r="D16">
        <v>0</v>
      </c>
      <c r="E16">
        <v>48</v>
      </c>
      <c r="F16" t="s">
        <v>19</v>
      </c>
      <c r="G16" t="s">
        <v>42</v>
      </c>
      <c r="L16">
        <v>0</v>
      </c>
      <c r="M16">
        <v>0</v>
      </c>
      <c r="N16">
        <v>1</v>
      </c>
      <c r="O16">
        <v>0</v>
      </c>
    </row>
    <row r="17" spans="1:15" x14ac:dyDescent="0.2">
      <c r="A17" s="1" t="str">
        <f>HYPERLINK("http://www.twitter.com/banuakdenizli/status/1604189008988364809", "1604189008988364809")</f>
        <v>1604189008988364809</v>
      </c>
      <c r="B17" t="s">
        <v>15</v>
      </c>
      <c r="C17" s="2">
        <v>44912.78979166667</v>
      </c>
      <c r="D17">
        <v>0</v>
      </c>
      <c r="E17">
        <v>79</v>
      </c>
      <c r="F17" t="s">
        <v>19</v>
      </c>
      <c r="G17" t="s">
        <v>43</v>
      </c>
      <c r="H17" t="str">
        <f>HYPERLINK("http://pbs.twimg.com/media/FkMYqBvX0AAjbh6.jpg", "http://pbs.twimg.com/media/FkMYqBvX0AAjbh6.jpg")</f>
        <v>http://pbs.twimg.com/media/FkMYqBvX0AAjbh6.jpg</v>
      </c>
      <c r="I17" t="str">
        <f>HYPERLINK("http://pbs.twimg.com/media/FkMYqB4XgAEPTtm.jpg", "http://pbs.twimg.com/media/FkMYqB4XgAEPTtm.jpg")</f>
        <v>http://pbs.twimg.com/media/FkMYqB4XgAEPTtm.jpg</v>
      </c>
      <c r="J17" t="str">
        <f>HYPERLINK("http://pbs.twimg.com/media/FkMYqB1WYAAcou3.jpg", "http://pbs.twimg.com/media/FkMYqB1WYAAcou3.jpg")</f>
        <v>http://pbs.twimg.com/media/FkMYqB1WYAAcou3.jpg</v>
      </c>
      <c r="K17" t="str">
        <f>HYPERLINK("http://pbs.twimg.com/media/FkMYqBvXEAAg0f-.jpg", "http://pbs.twimg.com/media/FkMYqBvXEAAg0f-.jpg")</f>
        <v>http://pbs.twimg.com/media/FkMYqBvXEAAg0f-.jpg</v>
      </c>
      <c r="L17">
        <v>0</v>
      </c>
      <c r="M17">
        <v>0</v>
      </c>
      <c r="N17">
        <v>1</v>
      </c>
      <c r="O17">
        <v>0</v>
      </c>
    </row>
    <row r="18" spans="1:15" x14ac:dyDescent="0.2">
      <c r="A18" s="1" t="str">
        <f>HYPERLINK("http://www.twitter.com/banuakdenizli/status/1604188989778546692", "1604188989778546692")</f>
        <v>1604188989778546692</v>
      </c>
      <c r="B18" t="s">
        <v>15</v>
      </c>
      <c r="C18" s="2">
        <v>44912.78974537037</v>
      </c>
      <c r="D18">
        <v>0</v>
      </c>
      <c r="E18">
        <v>87</v>
      </c>
      <c r="F18" t="s">
        <v>19</v>
      </c>
      <c r="G18" t="s">
        <v>44</v>
      </c>
      <c r="H18" t="str">
        <f>HYPERLINK("http://pbs.twimg.com/media/FkMuCq3XoAAG0Oi.jpg", "http://pbs.twimg.com/media/FkMuCq3XoAAG0Oi.jpg")</f>
        <v>http://pbs.twimg.com/media/FkMuCq3XoAAG0Oi.jpg</v>
      </c>
      <c r="L18">
        <v>0</v>
      </c>
      <c r="M18">
        <v>0</v>
      </c>
      <c r="N18">
        <v>1</v>
      </c>
      <c r="O18">
        <v>0</v>
      </c>
    </row>
    <row r="19" spans="1:15" x14ac:dyDescent="0.2">
      <c r="A19" s="1" t="str">
        <f>HYPERLINK("http://www.twitter.com/banuakdenizli/status/1604188964797435905", "1604188964797435905")</f>
        <v>1604188964797435905</v>
      </c>
      <c r="B19" t="s">
        <v>15</v>
      </c>
      <c r="C19" s="2">
        <v>44912.789675925917</v>
      </c>
      <c r="D19">
        <v>0</v>
      </c>
      <c r="E19">
        <v>50</v>
      </c>
      <c r="F19" t="s">
        <v>19</v>
      </c>
      <c r="G19" t="s">
        <v>45</v>
      </c>
      <c r="L19">
        <v>0</v>
      </c>
      <c r="M19">
        <v>0</v>
      </c>
      <c r="N19">
        <v>1</v>
      </c>
      <c r="O19">
        <v>0</v>
      </c>
    </row>
    <row r="20" spans="1:15" x14ac:dyDescent="0.2">
      <c r="A20" s="1" t="str">
        <f>HYPERLINK("http://www.twitter.com/banuakdenizli/status/1603011374049001474", "1603011374049001474")</f>
        <v>1603011374049001474</v>
      </c>
      <c r="B20" t="s">
        <v>15</v>
      </c>
      <c r="C20" s="2">
        <v>44909.540138888893</v>
      </c>
      <c r="D20">
        <v>0</v>
      </c>
      <c r="E20">
        <v>6</v>
      </c>
      <c r="F20" t="s">
        <v>22</v>
      </c>
      <c r="G20" t="s">
        <v>46</v>
      </c>
      <c r="H20" t="str">
        <f>HYPERLINK("https://video.twimg.com/ext_tw_video/1602952506614681600/pu/vid/1280x720/NdGZq0wGjWyGhZ5C.mp4?tag=12", "https://video.twimg.com/ext_tw_video/1602952506614681600/pu/vid/1280x720/NdGZq0wGjWyGhZ5C.mp4?tag=12")</f>
        <v>https://video.twimg.com/ext_tw_video/1602952506614681600/pu/vid/1280x720/NdGZq0wGjWyGhZ5C.mp4?tag=12</v>
      </c>
      <c r="L20">
        <v>0.9042</v>
      </c>
      <c r="M20">
        <v>0</v>
      </c>
      <c r="N20">
        <v>0.74099999999999999</v>
      </c>
      <c r="O20">
        <v>0.25900000000000001</v>
      </c>
    </row>
    <row r="21" spans="1:15" x14ac:dyDescent="0.2">
      <c r="A21" s="1" t="str">
        <f>HYPERLINK("http://www.twitter.com/banuakdenizli/status/1602743551586336769", "1602743551586336769")</f>
        <v>1602743551586336769</v>
      </c>
      <c r="B21" t="s">
        <v>15</v>
      </c>
      <c r="C21" s="2">
        <v>44908.801087962973</v>
      </c>
      <c r="D21">
        <v>0</v>
      </c>
      <c r="E21">
        <v>45</v>
      </c>
      <c r="F21" t="s">
        <v>19</v>
      </c>
      <c r="G21" t="s">
        <v>47</v>
      </c>
      <c r="H21" t="str">
        <f>HYPERLINK("http://pbs.twimg.com/media/Fj4VYCuWQAELBWT.jpg", "http://pbs.twimg.com/media/Fj4VYCuWQAELBWT.jpg")</f>
        <v>http://pbs.twimg.com/media/Fj4VYCuWQAELBWT.jpg</v>
      </c>
      <c r="I21" t="str">
        <f>HYPERLINK("http://pbs.twimg.com/media/Fj4VYC1XoAMfbWc.jpg", "http://pbs.twimg.com/media/Fj4VYC1XoAMfbWc.jpg")</f>
        <v>http://pbs.twimg.com/media/Fj4VYC1XoAMfbWc.jpg</v>
      </c>
      <c r="L21">
        <v>0</v>
      </c>
      <c r="M21">
        <v>0</v>
      </c>
      <c r="N21">
        <v>1</v>
      </c>
      <c r="O21">
        <v>0</v>
      </c>
    </row>
    <row r="22" spans="1:15" x14ac:dyDescent="0.2">
      <c r="A22" s="1" t="str">
        <f>HYPERLINK("http://www.twitter.com/banuakdenizli/status/1602433326752702464", "1602433326752702464")</f>
        <v>1602433326752702464</v>
      </c>
      <c r="B22" t="s">
        <v>15</v>
      </c>
      <c r="C22" s="2">
        <v>44907.945034722223</v>
      </c>
      <c r="D22">
        <v>0</v>
      </c>
      <c r="E22">
        <v>16</v>
      </c>
      <c r="F22" t="s">
        <v>21</v>
      </c>
      <c r="G22" t="s">
        <v>48</v>
      </c>
      <c r="H22" t="str">
        <f>HYPERLINK("http://pbs.twimg.com/media/Fjzr7YDXEBgrXGR.jpg", "http://pbs.twimg.com/media/Fjzr7YDXEBgrXGR.jpg")</f>
        <v>http://pbs.twimg.com/media/Fjzr7YDXEBgrXGR.jpg</v>
      </c>
      <c r="L22">
        <v>0</v>
      </c>
      <c r="M22">
        <v>0</v>
      </c>
      <c r="N22">
        <v>1</v>
      </c>
      <c r="O22">
        <v>0</v>
      </c>
    </row>
    <row r="23" spans="1:15" x14ac:dyDescent="0.2">
      <c r="A23" s="1" t="str">
        <f>HYPERLINK("http://www.twitter.com/banuakdenizli/status/1602401846861172736", "1602401846861172736")</f>
        <v>1602401846861172736</v>
      </c>
      <c r="B23" t="s">
        <v>15</v>
      </c>
      <c r="C23" s="2">
        <v>44907.858171296299</v>
      </c>
      <c r="D23">
        <v>0</v>
      </c>
      <c r="E23">
        <v>96</v>
      </c>
      <c r="F23" t="s">
        <v>24</v>
      </c>
      <c r="G23" t="s">
        <v>49</v>
      </c>
      <c r="H23" t="str">
        <f>HYPERLINK("http://pbs.twimg.com/media/FjzcSR6XEBEH1Qs.jpg", "http://pbs.twimg.com/media/FjzcSR6XEBEH1Qs.jpg")</f>
        <v>http://pbs.twimg.com/media/FjzcSR6XEBEH1Qs.jpg</v>
      </c>
      <c r="I23" t="str">
        <f>HYPERLINK("http://pbs.twimg.com/media/FjzcSR8WYAA1MVx.jpg", "http://pbs.twimg.com/media/FjzcSR8WYAA1MVx.jpg")</f>
        <v>http://pbs.twimg.com/media/FjzcSR8WYAA1MVx.jpg</v>
      </c>
      <c r="L23">
        <v>0</v>
      </c>
      <c r="M23">
        <v>0</v>
      </c>
      <c r="N23">
        <v>1</v>
      </c>
      <c r="O23">
        <v>0</v>
      </c>
    </row>
    <row r="24" spans="1:15" x14ac:dyDescent="0.2">
      <c r="A24" s="1" t="str">
        <f>HYPERLINK("http://www.twitter.com/banuakdenizli/status/1602396739654254609", "1602396739654254609")</f>
        <v>1602396739654254609</v>
      </c>
      <c r="B24" t="s">
        <v>15</v>
      </c>
      <c r="C24" s="2">
        <v>44907.844074074077</v>
      </c>
      <c r="D24">
        <v>0</v>
      </c>
      <c r="E24">
        <v>20</v>
      </c>
      <c r="F24" t="s">
        <v>16</v>
      </c>
      <c r="G24" t="s">
        <v>50</v>
      </c>
      <c r="H24" t="str">
        <f>HYPERLINK("http://pbs.twimg.com/media/FjyKiHLWYAAzJFe.jpg", "http://pbs.twimg.com/media/FjyKiHLWYAAzJFe.jpg")</f>
        <v>http://pbs.twimg.com/media/FjyKiHLWYAAzJFe.jpg</v>
      </c>
      <c r="I24" t="str">
        <f>HYPERLINK("http://pbs.twimg.com/media/FjyKjWXXEAUtOzw.jpg", "http://pbs.twimg.com/media/FjyKjWXXEAUtOzw.jpg")</f>
        <v>http://pbs.twimg.com/media/FjyKjWXXEAUtOzw.jpg</v>
      </c>
      <c r="L24">
        <v>0.38179999999999997</v>
      </c>
      <c r="M24">
        <v>0</v>
      </c>
      <c r="N24">
        <v>0.89800000000000002</v>
      </c>
      <c r="O24">
        <v>0.10199999999999999</v>
      </c>
    </row>
    <row r="25" spans="1:15" x14ac:dyDescent="0.2">
      <c r="A25" s="1" t="str">
        <f>HYPERLINK("http://www.twitter.com/banuakdenizli/status/1602396727889231899", "1602396727889231899")</f>
        <v>1602396727889231899</v>
      </c>
      <c r="B25" t="s">
        <v>15</v>
      </c>
      <c r="C25" s="2">
        <v>44907.844039351847</v>
      </c>
      <c r="D25">
        <v>0</v>
      </c>
      <c r="E25">
        <v>18</v>
      </c>
      <c r="F25" t="s">
        <v>16</v>
      </c>
      <c r="G25" t="s">
        <v>51</v>
      </c>
      <c r="H25" t="str">
        <f>HYPERLINK("https://video.twimg.com/amplify_video/1602331902228058112/vid/1920x1080/oeKUd-cSMsKFwoXi.mp4?tag=16", "https://video.twimg.com/amplify_video/1602331902228058112/vid/1920x1080/oeKUd-cSMsKFwoXi.mp4?tag=16")</f>
        <v>https://video.twimg.com/amplify_video/1602331902228058112/vid/1920x1080/oeKUd-cSMsKFwoXi.mp4?tag=16</v>
      </c>
      <c r="L25">
        <v>0.38179999999999997</v>
      </c>
      <c r="M25">
        <v>0</v>
      </c>
      <c r="N25">
        <v>0.88</v>
      </c>
      <c r="O25">
        <v>0.12</v>
      </c>
    </row>
    <row r="26" spans="1:15" x14ac:dyDescent="0.2">
      <c r="A26" s="1" t="str">
        <f>HYPERLINK("http://www.twitter.com/banuakdenizli/status/1602396706691219469", "1602396706691219469")</f>
        <v>1602396706691219469</v>
      </c>
      <c r="B26" t="s">
        <v>15</v>
      </c>
      <c r="C26" s="2">
        <v>44907.843981481477</v>
      </c>
      <c r="D26">
        <v>0</v>
      </c>
      <c r="E26">
        <v>2</v>
      </c>
      <c r="F26" t="s">
        <v>25</v>
      </c>
      <c r="G26" t="s">
        <v>52</v>
      </c>
      <c r="H26" t="str">
        <f>HYPERLINK("http://pbs.twimg.com/media/Fjy2P5gXkAA-89o.jpg", "http://pbs.twimg.com/media/Fjy2P5gXkAA-89o.jpg")</f>
        <v>http://pbs.twimg.com/media/Fjy2P5gXkAA-89o.jpg</v>
      </c>
      <c r="I26" t="str">
        <f>HYPERLINK("http://pbs.twimg.com/media/Fjy2P5fXkAcvwmg.jpg", "http://pbs.twimg.com/media/Fjy2P5fXkAcvwmg.jpg")</f>
        <v>http://pbs.twimg.com/media/Fjy2P5fXkAcvwmg.jpg</v>
      </c>
      <c r="J26" t="str">
        <f>HYPERLINK("http://pbs.twimg.com/media/Fjy2P5mWQAAeInU.jpg", "http://pbs.twimg.com/media/Fjy2P5mWQAAeInU.jpg")</f>
        <v>http://pbs.twimg.com/media/Fjy2P5mWQAAeInU.jpg</v>
      </c>
      <c r="K26" t="str">
        <f>HYPERLINK("http://pbs.twimg.com/media/Fjy2P5hWAAAZ6jM.jpg", "http://pbs.twimg.com/media/Fjy2P5hWAAAZ6jM.jpg")</f>
        <v>http://pbs.twimg.com/media/Fjy2P5hWAAAZ6jM.jpg</v>
      </c>
      <c r="L26">
        <v>0.38179999999999997</v>
      </c>
      <c r="M26">
        <v>0</v>
      </c>
      <c r="N26">
        <v>0.90900000000000003</v>
      </c>
      <c r="O26">
        <v>9.0999999999999998E-2</v>
      </c>
    </row>
    <row r="27" spans="1:15" x14ac:dyDescent="0.2">
      <c r="A27" s="1" t="str">
        <f>HYPERLINK("http://www.twitter.com/banuakdenizli/status/1602291648863653889", "1602291648863653889")</f>
        <v>1602291648863653889</v>
      </c>
      <c r="B27" t="s">
        <v>15</v>
      </c>
      <c r="C27" s="2">
        <v>44907.554074074083</v>
      </c>
      <c r="D27">
        <v>0</v>
      </c>
      <c r="E27">
        <v>12</v>
      </c>
      <c r="F27" t="s">
        <v>22</v>
      </c>
      <c r="G27" t="s">
        <v>53</v>
      </c>
      <c r="H27" t="str">
        <f>HYPERLINK("https://video.twimg.com/ext_tw_video/1602224931810549760/pu/vid/1280x720/K4O_k_2qf4UjZLzJ.mp4?tag=12", "https://video.twimg.com/ext_tw_video/1602224931810549760/pu/vid/1280x720/K4O_k_2qf4UjZLzJ.mp4?tag=12")</f>
        <v>https://video.twimg.com/ext_tw_video/1602224931810549760/pu/vid/1280x720/K4O_k_2qf4UjZLzJ.mp4?tag=12</v>
      </c>
      <c r="L27">
        <v>0</v>
      </c>
      <c r="M27">
        <v>0</v>
      </c>
      <c r="N27">
        <v>1</v>
      </c>
      <c r="O27">
        <v>0</v>
      </c>
    </row>
    <row r="28" spans="1:15" x14ac:dyDescent="0.2">
      <c r="A28" s="1" t="str">
        <f>HYPERLINK("http://www.twitter.com/banuakdenizli/status/1602291635475419136", "1602291635475419136")</f>
        <v>1602291635475419136</v>
      </c>
      <c r="B28" t="s">
        <v>15</v>
      </c>
      <c r="C28" s="2">
        <v>44907.554039351853</v>
      </c>
      <c r="D28">
        <v>0</v>
      </c>
      <c r="E28">
        <v>8</v>
      </c>
      <c r="F28" t="s">
        <v>22</v>
      </c>
      <c r="G28" t="s">
        <v>54</v>
      </c>
      <c r="H28" t="str">
        <f>HYPERLINK("https://video.twimg.com/ext_tw_video/1602225291597955072/pu/vid/1280x720/FnDuNucaojzyiX2i.mp4?tag=12", "https://video.twimg.com/ext_tw_video/1602225291597955072/pu/vid/1280x720/FnDuNucaojzyiX2i.mp4?tag=12")</f>
        <v>https://video.twimg.com/ext_tw_video/1602225291597955072/pu/vid/1280x720/FnDuNucaojzyiX2i.mp4?tag=12</v>
      </c>
      <c r="L28">
        <v>0.49390000000000001</v>
      </c>
      <c r="M28">
        <v>0</v>
      </c>
      <c r="N28">
        <v>0.92200000000000004</v>
      </c>
      <c r="O28">
        <v>7.8E-2</v>
      </c>
    </row>
    <row r="29" spans="1:15" x14ac:dyDescent="0.2">
      <c r="A29" s="1" t="str">
        <f>HYPERLINK("http://www.twitter.com/banuakdenizli/status/1602291612880601093", "1602291612880601093")</f>
        <v>1602291612880601093</v>
      </c>
      <c r="B29" t="s">
        <v>15</v>
      </c>
      <c r="C29" s="2">
        <v>44907.553981481477</v>
      </c>
      <c r="D29">
        <v>0</v>
      </c>
      <c r="E29">
        <v>15</v>
      </c>
      <c r="F29" t="s">
        <v>21</v>
      </c>
      <c r="G29" t="s">
        <v>55</v>
      </c>
      <c r="H29" t="str">
        <f>HYPERLINK("http://pbs.twimg.com/media/Fjxzvj4XkAE-5Oy.jpg", "http://pbs.twimg.com/media/Fjxzvj4XkAE-5Oy.jpg")</f>
        <v>http://pbs.twimg.com/media/Fjxzvj4XkAE-5Oy.jpg</v>
      </c>
      <c r="I29" t="str">
        <f>HYPERLINK("http://pbs.twimg.com/media/FjxzwpsWQAEWAXQ.jpg", "http://pbs.twimg.com/media/FjxzwpsWQAEWAXQ.jpg")</f>
        <v>http://pbs.twimg.com/media/FjxzwpsWQAEWAXQ.jpg</v>
      </c>
      <c r="L29">
        <v>0</v>
      </c>
      <c r="M29">
        <v>0</v>
      </c>
      <c r="N29">
        <v>1</v>
      </c>
      <c r="O29">
        <v>0</v>
      </c>
    </row>
    <row r="30" spans="1:15" x14ac:dyDescent="0.2">
      <c r="A30" s="1" t="str">
        <f>HYPERLINK("http://www.twitter.com/banuakdenizli/status/1602291601518329862", "1602291601518329862")</f>
        <v>1602291601518329862</v>
      </c>
      <c r="B30" t="s">
        <v>15</v>
      </c>
      <c r="C30" s="2">
        <v>44907.553946759261</v>
      </c>
      <c r="D30">
        <v>0</v>
      </c>
      <c r="E30">
        <v>52</v>
      </c>
      <c r="F30" t="s">
        <v>18</v>
      </c>
      <c r="G30" t="s">
        <v>56</v>
      </c>
      <c r="H30" t="str">
        <f>HYPERLINK("http://pbs.twimg.com/media/FjxywgjWIAYESq-.jpg", "http://pbs.twimg.com/media/FjxywgjWIAYESq-.jpg")</f>
        <v>http://pbs.twimg.com/media/FjxywgjWIAYESq-.jpg</v>
      </c>
      <c r="I30" t="str">
        <f>HYPERLINK("http://pbs.twimg.com/media/FjxywglXoAAj0OF.jpg", "http://pbs.twimg.com/media/FjxywglXoAAj0OF.jpg")</f>
        <v>http://pbs.twimg.com/media/FjxywglXoAAj0OF.jpg</v>
      </c>
      <c r="L30">
        <v>0</v>
      </c>
      <c r="M30">
        <v>0</v>
      </c>
      <c r="N30">
        <v>1</v>
      </c>
      <c r="O30">
        <v>0</v>
      </c>
    </row>
    <row r="31" spans="1:15" x14ac:dyDescent="0.2">
      <c r="A31" s="1" t="str">
        <f>HYPERLINK("http://www.twitter.com/banuakdenizli/status/1602291572154183681", "1602291572154183681")</f>
        <v>1602291572154183681</v>
      </c>
      <c r="B31" t="s">
        <v>15</v>
      </c>
      <c r="C31" s="2">
        <v>44907.553865740738</v>
      </c>
      <c r="D31">
        <v>0</v>
      </c>
      <c r="E31">
        <v>39</v>
      </c>
      <c r="F31" t="s">
        <v>18</v>
      </c>
      <c r="G31" t="s">
        <v>57</v>
      </c>
      <c r="H31" t="str">
        <f>HYPERLINK("http://pbs.twimg.com/media/Fjx69I8WYAARAm6.jpg", "http://pbs.twimg.com/media/Fjx69I8WYAARAm6.jpg")</f>
        <v>http://pbs.twimg.com/media/Fjx69I8WYAARAm6.jpg</v>
      </c>
      <c r="I31" t="str">
        <f>HYPERLINK("http://pbs.twimg.com/media/Fjx69I7XgAMXb8Q.jpg", "http://pbs.twimg.com/media/Fjx69I7XgAMXb8Q.jpg")</f>
        <v>http://pbs.twimg.com/media/Fjx69I7XgAMXb8Q.jpg</v>
      </c>
      <c r="L31">
        <v>0.79059999999999997</v>
      </c>
      <c r="M31">
        <v>0</v>
      </c>
      <c r="N31">
        <v>0.82599999999999996</v>
      </c>
      <c r="O31">
        <v>0.17399999999999999</v>
      </c>
    </row>
    <row r="32" spans="1:15" x14ac:dyDescent="0.2">
      <c r="A32" s="1" t="str">
        <f>HYPERLINK("http://www.twitter.com/banuakdenizli/status/1601962462282416128", "1601962462282416128")</f>
        <v>1601962462282416128</v>
      </c>
      <c r="B32" t="s">
        <v>15</v>
      </c>
      <c r="C32" s="2">
        <v>44906.645694444444</v>
      </c>
      <c r="D32">
        <v>0</v>
      </c>
      <c r="E32">
        <v>39</v>
      </c>
      <c r="F32" t="s">
        <v>58</v>
      </c>
      <c r="G32" t="s">
        <v>59</v>
      </c>
      <c r="H32" t="str">
        <f>HYPERLINK("http://pbs.twimg.com/media/FjsligfX0AAx-Dk.jpg", "http://pbs.twimg.com/media/FjsligfX0AAx-Dk.jpg")</f>
        <v>http://pbs.twimg.com/media/FjsligfX0AAx-Dk.jpg</v>
      </c>
      <c r="L32">
        <v>0</v>
      </c>
      <c r="M32">
        <v>0</v>
      </c>
      <c r="N32">
        <v>1</v>
      </c>
      <c r="O32">
        <v>0</v>
      </c>
    </row>
    <row r="33" spans="1:15" x14ac:dyDescent="0.2">
      <c r="A33" s="1" t="str">
        <f>HYPERLINK("http://www.twitter.com/banuakdenizli/status/1601961769609887746", "1601961769609887746")</f>
        <v>1601961769609887746</v>
      </c>
      <c r="B33" t="s">
        <v>15</v>
      </c>
      <c r="C33" s="2">
        <v>44906.643784722219</v>
      </c>
      <c r="D33">
        <v>0</v>
      </c>
      <c r="E33">
        <v>337</v>
      </c>
      <c r="F33" t="s">
        <v>19</v>
      </c>
      <c r="G33" t="s">
        <v>60</v>
      </c>
      <c r="L33">
        <v>0</v>
      </c>
      <c r="M33">
        <v>0</v>
      </c>
      <c r="N33">
        <v>1</v>
      </c>
      <c r="O33">
        <v>0</v>
      </c>
    </row>
    <row r="34" spans="1:15" x14ac:dyDescent="0.2">
      <c r="A34" s="1" t="str">
        <f>HYPERLINK("http://www.twitter.com/banuakdenizli/status/1601628465094340610", "1601628465094340610")</f>
        <v>1601628465094340610</v>
      </c>
      <c r="B34" t="s">
        <v>15</v>
      </c>
      <c r="C34" s="2">
        <v>44905.724039351851</v>
      </c>
      <c r="D34">
        <v>0</v>
      </c>
      <c r="E34">
        <v>246</v>
      </c>
      <c r="F34" t="s">
        <v>18</v>
      </c>
      <c r="G34" t="s">
        <v>61</v>
      </c>
      <c r="L34">
        <v>0</v>
      </c>
      <c r="M34">
        <v>0</v>
      </c>
      <c r="N34">
        <v>1</v>
      </c>
      <c r="O34">
        <v>0</v>
      </c>
    </row>
    <row r="35" spans="1:15" x14ac:dyDescent="0.2">
      <c r="A35" s="1" t="str">
        <f>HYPERLINK("http://www.twitter.com/banuakdenizli/status/1601623014079987712", "1601623014079987712")</f>
        <v>1601623014079987712</v>
      </c>
      <c r="B35" t="s">
        <v>15</v>
      </c>
      <c r="C35" s="2">
        <v>44905.708993055552</v>
      </c>
      <c r="D35">
        <v>0</v>
      </c>
      <c r="E35">
        <v>15</v>
      </c>
      <c r="F35" t="s">
        <v>62</v>
      </c>
      <c r="G35" t="s">
        <v>63</v>
      </c>
      <c r="L35">
        <v>0</v>
      </c>
      <c r="M35">
        <v>0</v>
      </c>
      <c r="N35">
        <v>1</v>
      </c>
      <c r="O35">
        <v>0</v>
      </c>
    </row>
    <row r="36" spans="1:15" x14ac:dyDescent="0.2">
      <c r="A36" s="1" t="str">
        <f>HYPERLINK("http://www.twitter.com/banuakdenizli/status/1601588241085263872", "1601588241085263872")</f>
        <v>1601588241085263872</v>
      </c>
      <c r="B36" t="s">
        <v>15</v>
      </c>
      <c r="C36" s="2">
        <v>44905.613043981481</v>
      </c>
      <c r="D36">
        <v>0</v>
      </c>
      <c r="E36">
        <v>2359</v>
      </c>
      <c r="F36" t="s">
        <v>20</v>
      </c>
      <c r="G36" t="s">
        <v>64</v>
      </c>
      <c r="H36" t="str">
        <f>HYPERLINK("http://pbs.twimg.com/media/FjjM0JvWYAYcpnQ.jpg", "http://pbs.twimg.com/media/FjjM0JvWYAYcpnQ.jpg")</f>
        <v>http://pbs.twimg.com/media/FjjM0JvWYAYcpnQ.jpg</v>
      </c>
      <c r="I36" t="str">
        <f>HYPERLINK("http://pbs.twimg.com/media/FjjM0JtX0AEVI9l.jpg", "http://pbs.twimg.com/media/FjjM0JtX0AEVI9l.jpg")</f>
        <v>http://pbs.twimg.com/media/FjjM0JtX0AEVI9l.jpg</v>
      </c>
      <c r="L36">
        <v>0</v>
      </c>
      <c r="M36">
        <v>0</v>
      </c>
      <c r="N36">
        <v>1</v>
      </c>
      <c r="O36">
        <v>0</v>
      </c>
    </row>
    <row r="37" spans="1:15" x14ac:dyDescent="0.2">
      <c r="A37" s="1" t="str">
        <f>HYPERLINK("http://www.twitter.com/banuakdenizli/status/1601588226321715200", "1601588226321715200")</f>
        <v>1601588226321715200</v>
      </c>
      <c r="B37" t="s">
        <v>15</v>
      </c>
      <c r="C37" s="2">
        <v>44905.612997685188</v>
      </c>
      <c r="D37">
        <v>0</v>
      </c>
      <c r="E37">
        <v>880</v>
      </c>
      <c r="F37" t="s">
        <v>20</v>
      </c>
      <c r="G37" t="s">
        <v>65</v>
      </c>
      <c r="H37" t="str">
        <f>HYPERLINK("http://pbs.twimg.com/media/FjjX8Y1WAAEQwGv.jpg", "http://pbs.twimg.com/media/FjjX8Y1WAAEQwGv.jpg")</f>
        <v>http://pbs.twimg.com/media/FjjX8Y1WAAEQwGv.jpg</v>
      </c>
      <c r="L37">
        <v>0</v>
      </c>
      <c r="M37">
        <v>0</v>
      </c>
      <c r="N37">
        <v>1</v>
      </c>
      <c r="O37">
        <v>0</v>
      </c>
    </row>
    <row r="38" spans="1:15" x14ac:dyDescent="0.2">
      <c r="A38" s="1" t="str">
        <f>HYPERLINK("http://www.twitter.com/banuakdenizli/status/1601587931575386112", "1601587931575386112")</f>
        <v>1601587931575386112</v>
      </c>
      <c r="B38" t="s">
        <v>15</v>
      </c>
      <c r="C38" s="2">
        <v>44905.612187500003</v>
      </c>
      <c r="D38">
        <v>0</v>
      </c>
      <c r="E38">
        <v>9</v>
      </c>
      <c r="F38" t="s">
        <v>21</v>
      </c>
      <c r="G38" t="s">
        <v>66</v>
      </c>
      <c r="H38" t="str">
        <f>HYPERLINK("http://pbs.twimg.com/media/Fjn7nGqXkAIlfFs.jpg", "http://pbs.twimg.com/media/Fjn7nGqXkAIlfFs.jpg")</f>
        <v>http://pbs.twimg.com/media/Fjn7nGqXkAIlfFs.jpg</v>
      </c>
      <c r="L38">
        <v>0</v>
      </c>
      <c r="M38">
        <v>0</v>
      </c>
      <c r="N38">
        <v>1</v>
      </c>
      <c r="O38">
        <v>0</v>
      </c>
    </row>
    <row r="39" spans="1:15" x14ac:dyDescent="0.2">
      <c r="A39" s="1" t="str">
        <f>HYPERLINK("http://www.twitter.com/banuakdenizli/status/1601207280837758976", "1601207280837758976")</f>
        <v>1601207280837758976</v>
      </c>
      <c r="B39" t="s">
        <v>15</v>
      </c>
      <c r="C39" s="2">
        <v>44904.561793981477</v>
      </c>
      <c r="D39">
        <v>0</v>
      </c>
      <c r="E39">
        <v>57</v>
      </c>
      <c r="F39" t="s">
        <v>19</v>
      </c>
      <c r="G39" t="s">
        <v>67</v>
      </c>
      <c r="H39" t="str">
        <f>HYPERLINK("http://pbs.twimg.com/media/FjigNtjWQAAjwDx.jpg", "http://pbs.twimg.com/media/FjigNtjWQAAjwDx.jpg")</f>
        <v>http://pbs.twimg.com/media/FjigNtjWQAAjwDx.jpg</v>
      </c>
      <c r="L39">
        <v>0</v>
      </c>
      <c r="M39">
        <v>0</v>
      </c>
      <c r="N39">
        <v>1</v>
      </c>
      <c r="O39">
        <v>0</v>
      </c>
    </row>
    <row r="40" spans="1:15" x14ac:dyDescent="0.2">
      <c r="A40" s="1" t="str">
        <f>HYPERLINK("http://www.twitter.com/banuakdenizli/status/1601181766337036288", "1601181766337036288")</f>
        <v>1601181766337036288</v>
      </c>
      <c r="B40" t="s">
        <v>15</v>
      </c>
      <c r="C40" s="2">
        <v>44904.491388888891</v>
      </c>
      <c r="D40">
        <v>0</v>
      </c>
      <c r="E40">
        <v>52</v>
      </c>
      <c r="F40" t="s">
        <v>19</v>
      </c>
      <c r="G40" t="s">
        <v>68</v>
      </c>
      <c r="H40" t="str">
        <f>HYPERLINK("http://pbs.twimg.com/media/FjiJSabWAAU3m0v.jpg", "http://pbs.twimg.com/media/FjiJSabWAAU3m0v.jpg")</f>
        <v>http://pbs.twimg.com/media/FjiJSabWAAU3m0v.jpg</v>
      </c>
      <c r="L40">
        <v>0</v>
      </c>
      <c r="M40">
        <v>0</v>
      </c>
      <c r="N40">
        <v>1</v>
      </c>
      <c r="O40">
        <v>0</v>
      </c>
    </row>
    <row r="41" spans="1:15" x14ac:dyDescent="0.2">
      <c r="A41" s="1" t="str">
        <f>HYPERLINK("http://www.twitter.com/banuakdenizli/status/1600813798734323712", "1600813798734323712")</f>
        <v>1600813798734323712</v>
      </c>
      <c r="B41" t="s">
        <v>15</v>
      </c>
      <c r="C41" s="2">
        <v>44903.475983796299</v>
      </c>
      <c r="D41">
        <v>0</v>
      </c>
      <c r="E41">
        <v>13</v>
      </c>
      <c r="F41" t="s">
        <v>21</v>
      </c>
      <c r="G41" t="s">
        <v>69</v>
      </c>
      <c r="H41" t="str">
        <f>HYPERLINK("http://pbs.twimg.com/media/FjYDwkmXkAEEwXH.jpg", "http://pbs.twimg.com/media/FjYDwkmXkAEEwXH.jpg")</f>
        <v>http://pbs.twimg.com/media/FjYDwkmXkAEEwXH.jpg</v>
      </c>
      <c r="I41" t="str">
        <f>HYPERLINK("http://pbs.twimg.com/media/FjYDwkfX0AACn7j.jpg", "http://pbs.twimg.com/media/FjYDwkfX0AACn7j.jpg")</f>
        <v>http://pbs.twimg.com/media/FjYDwkfX0AACn7j.jpg</v>
      </c>
      <c r="J41" t="str">
        <f>HYPERLINK("http://pbs.twimg.com/media/FjYDwkfXkAMt_Rj.jpg", "http://pbs.twimg.com/media/FjYDwkfXkAMt_Rj.jpg")</f>
        <v>http://pbs.twimg.com/media/FjYDwkfXkAMt_Rj.jpg</v>
      </c>
      <c r="K41" t="str">
        <f>HYPERLINK("http://pbs.twimg.com/media/FjYDwkjXwAAzApW.jpg", "http://pbs.twimg.com/media/FjYDwkjXwAAzApW.jpg")</f>
        <v>http://pbs.twimg.com/media/FjYDwkjXwAAzApW.jpg</v>
      </c>
      <c r="L41">
        <v>0</v>
      </c>
      <c r="M41">
        <v>0</v>
      </c>
      <c r="N41">
        <v>1</v>
      </c>
      <c r="O41">
        <v>0</v>
      </c>
    </row>
    <row r="42" spans="1:15" x14ac:dyDescent="0.2">
      <c r="A42" s="1" t="str">
        <f>HYPERLINK("http://www.twitter.com/banuakdenizli/status/1600813787040591872", "1600813787040591872")</f>
        <v>1600813787040591872</v>
      </c>
      <c r="B42" t="s">
        <v>15</v>
      </c>
      <c r="C42" s="2">
        <v>44903.475960648153</v>
      </c>
      <c r="D42">
        <v>0</v>
      </c>
      <c r="E42">
        <v>11</v>
      </c>
      <c r="F42" t="s">
        <v>21</v>
      </c>
      <c r="G42" t="s">
        <v>70</v>
      </c>
      <c r="H42" t="str">
        <f>HYPERLINK("https://video.twimg.com/ext_tw_video/1600480281923932161/pu/vid/1280x720/ly51fGVUfJhJQ2-l.mp4?tag=12", "https://video.twimg.com/ext_tw_video/1600480281923932161/pu/vid/1280x720/ly51fGVUfJhJQ2-l.mp4?tag=12")</f>
        <v>https://video.twimg.com/ext_tw_video/1600480281923932161/pu/vid/1280x720/ly51fGVUfJhJQ2-l.mp4?tag=12</v>
      </c>
      <c r="L42">
        <v>0</v>
      </c>
      <c r="M42">
        <v>0</v>
      </c>
      <c r="N42">
        <v>1</v>
      </c>
      <c r="O42">
        <v>0</v>
      </c>
    </row>
    <row r="43" spans="1:15" x14ac:dyDescent="0.2">
      <c r="A43" s="1" t="str">
        <f>HYPERLINK("http://www.twitter.com/banuakdenizli/status/1600813772817371136", "1600813772817371136")</f>
        <v>1600813772817371136</v>
      </c>
      <c r="B43" t="s">
        <v>15</v>
      </c>
      <c r="C43" s="2">
        <v>44903.475914351853</v>
      </c>
      <c r="D43">
        <v>0</v>
      </c>
      <c r="E43">
        <v>6</v>
      </c>
      <c r="F43" t="s">
        <v>16</v>
      </c>
      <c r="G43" t="s">
        <v>71</v>
      </c>
      <c r="H43" t="str">
        <f>HYPERLINK("http://pbs.twimg.com/media/FjYSE87XgAAYBR8.jpg", "http://pbs.twimg.com/media/FjYSE87XgAAYBR8.jpg")</f>
        <v>http://pbs.twimg.com/media/FjYSE87XgAAYBR8.jpg</v>
      </c>
      <c r="I43" t="str">
        <f>HYPERLINK("http://pbs.twimg.com/media/FjYSE88XEAUyu3f.jpg", "http://pbs.twimg.com/media/FjYSE88XEAUyu3f.jpg")</f>
        <v>http://pbs.twimg.com/media/FjYSE88XEAUyu3f.jpg</v>
      </c>
      <c r="J43" t="str">
        <f>HYPERLINK("http://pbs.twimg.com/media/FjYSE9JX0AEDdgo.jpg", "http://pbs.twimg.com/media/FjYSE9JX0AEDdgo.jpg")</f>
        <v>http://pbs.twimg.com/media/FjYSE9JX0AEDdgo.jpg</v>
      </c>
      <c r="K43" t="str">
        <f>HYPERLINK("http://pbs.twimg.com/media/FjYSE9BWYAArufa.jpg", "http://pbs.twimg.com/media/FjYSE9BWYAArufa.jpg")</f>
        <v>http://pbs.twimg.com/media/FjYSE9BWYAArufa.jpg</v>
      </c>
      <c r="L43">
        <v>0.55740000000000001</v>
      </c>
      <c r="M43">
        <v>0</v>
      </c>
      <c r="N43">
        <v>0.78300000000000003</v>
      </c>
      <c r="O43">
        <v>0.217</v>
      </c>
    </row>
    <row r="44" spans="1:15" x14ac:dyDescent="0.2">
      <c r="A44" s="1" t="str">
        <f>HYPERLINK("http://www.twitter.com/banuakdenizli/status/1600813750302703616", "1600813750302703616")</f>
        <v>1600813750302703616</v>
      </c>
      <c r="B44" t="s">
        <v>15</v>
      </c>
      <c r="C44" s="2">
        <v>44903.475856481477</v>
      </c>
      <c r="D44">
        <v>0</v>
      </c>
      <c r="E44">
        <v>27</v>
      </c>
      <c r="F44" t="s">
        <v>18</v>
      </c>
      <c r="G44" t="s">
        <v>72</v>
      </c>
      <c r="H44" t="str">
        <f>HYPERLINK("http://pbs.twimg.com/media/FjY2jyOWYAgNUkJ.jpg", "http://pbs.twimg.com/media/FjY2jyOWYAgNUkJ.jpg")</f>
        <v>http://pbs.twimg.com/media/FjY2jyOWYAgNUkJ.jpg</v>
      </c>
      <c r="L44">
        <v>0.44040000000000001</v>
      </c>
      <c r="M44">
        <v>0</v>
      </c>
      <c r="N44">
        <v>0.91900000000000004</v>
      </c>
      <c r="O44">
        <v>8.1000000000000003E-2</v>
      </c>
    </row>
    <row r="45" spans="1:15" x14ac:dyDescent="0.2">
      <c r="A45" s="1" t="str">
        <f>HYPERLINK("http://www.twitter.com/banuakdenizli/status/1600813729163399169", "1600813729163399169")</f>
        <v>1600813729163399169</v>
      </c>
      <c r="B45" t="s">
        <v>15</v>
      </c>
      <c r="C45" s="2">
        <v>44903.475798611107</v>
      </c>
      <c r="D45">
        <v>0</v>
      </c>
      <c r="E45">
        <v>58</v>
      </c>
      <c r="F45" t="s">
        <v>18</v>
      </c>
      <c r="G45" t="s">
        <v>73</v>
      </c>
      <c r="H45" t="str">
        <f>HYPERLINK("http://pbs.twimg.com/media/FjYuwR_XwAEeBp-.jpg", "http://pbs.twimg.com/media/FjYuwR_XwAEeBp-.jpg")</f>
        <v>http://pbs.twimg.com/media/FjYuwR_XwAEeBp-.jpg</v>
      </c>
      <c r="L45">
        <v>0</v>
      </c>
      <c r="M45">
        <v>0</v>
      </c>
      <c r="N45">
        <v>1</v>
      </c>
      <c r="O45">
        <v>0</v>
      </c>
    </row>
    <row r="46" spans="1:15" x14ac:dyDescent="0.2">
      <c r="A46" s="1" t="str">
        <f>HYPERLINK("http://www.twitter.com/banuakdenizli/status/1600813701589659648", "1600813701589659648")</f>
        <v>1600813701589659648</v>
      </c>
      <c r="B46" t="s">
        <v>15</v>
      </c>
      <c r="C46" s="2">
        <v>44903.475717592592</v>
      </c>
      <c r="D46">
        <v>0</v>
      </c>
      <c r="E46">
        <v>86</v>
      </c>
      <c r="F46" t="s">
        <v>19</v>
      </c>
      <c r="G46" t="s">
        <v>74</v>
      </c>
      <c r="H46" t="str">
        <f>HYPERLINK("http://pbs.twimg.com/media/FjctXv9WQAEWiHw.jpg", "http://pbs.twimg.com/media/FjctXv9WQAEWiHw.jpg")</f>
        <v>http://pbs.twimg.com/media/FjctXv9WQAEWiHw.jpg</v>
      </c>
      <c r="I46" t="str">
        <f>HYPERLINK("http://pbs.twimg.com/media/FjctXv6WIAArN2y.jpg", "http://pbs.twimg.com/media/FjctXv6WIAArN2y.jpg")</f>
        <v>http://pbs.twimg.com/media/FjctXv6WIAArN2y.jpg</v>
      </c>
      <c r="J46" t="str">
        <f>HYPERLINK("http://pbs.twimg.com/media/FjctXv5WQAEp87y.jpg", "http://pbs.twimg.com/media/FjctXv5WQAEp87y.jpg")</f>
        <v>http://pbs.twimg.com/media/FjctXv5WQAEp87y.jpg</v>
      </c>
      <c r="K46" t="str">
        <f>HYPERLINK("http://pbs.twimg.com/media/FjctXv3XEAEBvtG.jpg", "http://pbs.twimg.com/media/FjctXv3XEAEBvtG.jpg")</f>
        <v>http://pbs.twimg.com/media/FjctXv3XEAEBvtG.jpg</v>
      </c>
      <c r="L46">
        <v>0</v>
      </c>
      <c r="M46">
        <v>0</v>
      </c>
      <c r="N46">
        <v>1</v>
      </c>
      <c r="O46">
        <v>0</v>
      </c>
    </row>
    <row r="47" spans="1:15" x14ac:dyDescent="0.2">
      <c r="A47" s="1" t="str">
        <f>HYPERLINK("http://www.twitter.com/banuakdenizli/status/1600813689916923904", "1600813689916923904")</f>
        <v>1600813689916923904</v>
      </c>
      <c r="B47" t="s">
        <v>15</v>
      </c>
      <c r="C47" s="2">
        <v>44903.475694444453</v>
      </c>
      <c r="D47">
        <v>0</v>
      </c>
      <c r="E47">
        <v>99</v>
      </c>
      <c r="F47" t="s">
        <v>24</v>
      </c>
      <c r="G47" t="s">
        <v>75</v>
      </c>
      <c r="L47">
        <v>0</v>
      </c>
      <c r="M47">
        <v>0</v>
      </c>
      <c r="N47">
        <v>1</v>
      </c>
      <c r="O47">
        <v>0</v>
      </c>
    </row>
    <row r="48" spans="1:15" x14ac:dyDescent="0.2">
      <c r="A48" s="1" t="str">
        <f>HYPERLINK("http://www.twitter.com/banuakdenizli/status/1600813659361783813", "1600813659361783813")</f>
        <v>1600813659361783813</v>
      </c>
      <c r="B48" t="s">
        <v>15</v>
      </c>
      <c r="C48" s="2">
        <v>44903.475601851853</v>
      </c>
      <c r="D48">
        <v>0</v>
      </c>
      <c r="E48">
        <v>878</v>
      </c>
      <c r="F48" t="s">
        <v>20</v>
      </c>
      <c r="G48" t="s">
        <v>76</v>
      </c>
      <c r="H48" t="str">
        <f>HYPERLINK("http://pbs.twimg.com/media/Fjc7f_bXwAEwgkn.jpg", "http://pbs.twimg.com/media/Fjc7f_bXwAEwgkn.jpg")</f>
        <v>http://pbs.twimg.com/media/Fjc7f_bXwAEwgkn.jpg</v>
      </c>
      <c r="L48">
        <v>0</v>
      </c>
      <c r="M48">
        <v>0</v>
      </c>
      <c r="N48">
        <v>1</v>
      </c>
      <c r="O48">
        <v>0</v>
      </c>
    </row>
    <row r="49" spans="1:15" x14ac:dyDescent="0.2">
      <c r="A49" s="1" t="str">
        <f>HYPERLINK("http://www.twitter.com/banuakdenizli/status/1600200408886034432", "1600200408886034432")</f>
        <v>1600200408886034432</v>
      </c>
      <c r="B49" t="s">
        <v>15</v>
      </c>
      <c r="C49" s="2">
        <v>44901.783356481479</v>
      </c>
      <c r="D49">
        <v>0</v>
      </c>
      <c r="E49">
        <v>252</v>
      </c>
      <c r="F49" t="s">
        <v>18</v>
      </c>
      <c r="G49" t="s">
        <v>77</v>
      </c>
      <c r="H49" t="str">
        <f>HYPERLINK("http://pbs.twimg.com/media/FjUNmNIWAAcK9fi.jpg", "http://pbs.twimg.com/media/FjUNmNIWAAcK9fi.jpg")</f>
        <v>http://pbs.twimg.com/media/FjUNmNIWAAcK9fi.jpg</v>
      </c>
      <c r="L49">
        <v>0</v>
      </c>
      <c r="M49">
        <v>0</v>
      </c>
      <c r="N49">
        <v>1</v>
      </c>
      <c r="O49">
        <v>0</v>
      </c>
    </row>
    <row r="50" spans="1:15" x14ac:dyDescent="0.2">
      <c r="A50" s="1" t="str">
        <f>HYPERLINK("http://www.twitter.com/banuakdenizli/status/1599810213246570496", "1599810213246570496")</f>
        <v>1599810213246570496</v>
      </c>
      <c r="B50" t="s">
        <v>15</v>
      </c>
      <c r="C50" s="2">
        <v>44900.706620370373</v>
      </c>
      <c r="D50">
        <v>0</v>
      </c>
      <c r="E50">
        <v>386</v>
      </c>
      <c r="F50" t="s">
        <v>19</v>
      </c>
      <c r="G50" t="s">
        <v>78</v>
      </c>
      <c r="H50" t="str">
        <f>HYPERLINK("https://video.twimg.com/ext_tw_video/1599803617195839493/pu/vid/1280x720/xRuconil493M21OR.mp4?tag=12", "https://video.twimg.com/ext_tw_video/1599803617195839493/pu/vid/1280x720/xRuconil493M21OR.mp4?tag=12")</f>
        <v>https://video.twimg.com/ext_tw_video/1599803617195839493/pu/vid/1280x720/xRuconil493M21OR.mp4?tag=12</v>
      </c>
      <c r="L50">
        <v>0</v>
      </c>
      <c r="M50">
        <v>0</v>
      </c>
      <c r="N50">
        <v>1</v>
      </c>
      <c r="O50">
        <v>0</v>
      </c>
    </row>
    <row r="51" spans="1:15" x14ac:dyDescent="0.2">
      <c r="A51" s="1" t="str">
        <f>HYPERLINK("http://www.twitter.com/banuakdenizli/status/1599727052399120384", "1599727052399120384")</f>
        <v>1599727052399120384</v>
      </c>
      <c r="B51" t="s">
        <v>15</v>
      </c>
      <c r="C51" s="2">
        <v>44900.477141203701</v>
      </c>
      <c r="D51">
        <v>0</v>
      </c>
      <c r="E51">
        <v>2895</v>
      </c>
      <c r="F51" t="s">
        <v>20</v>
      </c>
      <c r="G51" t="s">
        <v>79</v>
      </c>
      <c r="H51" t="str">
        <f>HYPERLINK("http://pbs.twimg.com/media/FjNduwXWIAIVEqm.jpg", "http://pbs.twimg.com/media/FjNduwXWIAIVEqm.jpg")</f>
        <v>http://pbs.twimg.com/media/FjNduwXWIAIVEqm.jpg</v>
      </c>
      <c r="I51" t="str">
        <f>HYPERLINK("http://pbs.twimg.com/media/FjNduwUX0AILiMW.jpg", "http://pbs.twimg.com/media/FjNduwUX0AILiMW.jpg")</f>
        <v>http://pbs.twimg.com/media/FjNduwUX0AILiMW.jpg</v>
      </c>
      <c r="L51">
        <v>0</v>
      </c>
      <c r="M51">
        <v>0</v>
      </c>
      <c r="N51">
        <v>1</v>
      </c>
      <c r="O51">
        <v>0</v>
      </c>
    </row>
    <row r="52" spans="1:15" x14ac:dyDescent="0.2">
      <c r="A52" s="1" t="str">
        <f>HYPERLINK("http://www.twitter.com/banuakdenizli/status/1599719868080627712", "1599719868080627712")</f>
        <v>1599719868080627712</v>
      </c>
      <c r="B52" t="s">
        <v>15</v>
      </c>
      <c r="C52" s="2">
        <v>44900.457314814812</v>
      </c>
      <c r="D52">
        <v>0</v>
      </c>
      <c r="E52">
        <v>578</v>
      </c>
      <c r="F52" t="s">
        <v>19</v>
      </c>
      <c r="G52" t="s">
        <v>80</v>
      </c>
      <c r="H52" t="str">
        <f>HYPERLINK("http://pbs.twimg.com/media/FjM0ia4XgAEYoqq.jpg", "http://pbs.twimg.com/media/FjM0ia4XgAEYoqq.jpg")</f>
        <v>http://pbs.twimg.com/media/FjM0ia4XgAEYoqq.jpg</v>
      </c>
      <c r="I52" t="str">
        <f>HYPERLINK("http://pbs.twimg.com/media/FjM0ia3XoAA4Snn.jpg", "http://pbs.twimg.com/media/FjM0ia3XoAA4Snn.jpg")</f>
        <v>http://pbs.twimg.com/media/FjM0ia3XoAA4Snn.jpg</v>
      </c>
      <c r="J52" t="str">
        <f>HYPERLINK("http://pbs.twimg.com/media/FjM0ia2X0AAd-3m.jpg", "http://pbs.twimg.com/media/FjM0ia2X0AAd-3m.jpg")</f>
        <v>http://pbs.twimg.com/media/FjM0ia2X0AAd-3m.jpg</v>
      </c>
      <c r="L52">
        <v>0</v>
      </c>
      <c r="M52">
        <v>0</v>
      </c>
      <c r="N52">
        <v>1</v>
      </c>
      <c r="O52">
        <v>0</v>
      </c>
    </row>
    <row r="53" spans="1:15" x14ac:dyDescent="0.2">
      <c r="A53" s="1" t="str">
        <f>HYPERLINK("http://www.twitter.com/banuakdenizli/status/1599719848736481280", "1599719848736481280")</f>
        <v>1599719848736481280</v>
      </c>
      <c r="B53" t="s">
        <v>15</v>
      </c>
      <c r="C53" s="2">
        <v>44900.457256944443</v>
      </c>
      <c r="D53">
        <v>0</v>
      </c>
      <c r="E53">
        <v>139</v>
      </c>
      <c r="F53" t="s">
        <v>19</v>
      </c>
      <c r="G53" t="s">
        <v>81</v>
      </c>
      <c r="H53" t="str">
        <f>HYPERLINK("http://pbs.twimg.com/media/FjNS3gZXkAAeDFH.jpg", "http://pbs.twimg.com/media/FjNS3gZXkAAeDFH.jpg")</f>
        <v>http://pbs.twimg.com/media/FjNS3gZXkAAeDFH.jpg</v>
      </c>
      <c r="I53" t="str">
        <f>HYPERLINK("http://pbs.twimg.com/media/FjNS3gbX0AAdR5E.jpg", "http://pbs.twimg.com/media/FjNS3gbX0AAdR5E.jpg")</f>
        <v>http://pbs.twimg.com/media/FjNS3gbX0AAdR5E.jpg</v>
      </c>
      <c r="J53" t="str">
        <f>HYPERLINK("http://pbs.twimg.com/media/FjNS3gZXwAAEWpG.jpg", "http://pbs.twimg.com/media/FjNS3gZXwAAEWpG.jpg")</f>
        <v>http://pbs.twimg.com/media/FjNS3gZXwAAEWpG.jpg</v>
      </c>
      <c r="K53" t="str">
        <f>HYPERLINK("http://pbs.twimg.com/media/FjNS3gfXEAAKTAt.jpg", "http://pbs.twimg.com/media/FjNS3gfXEAAKTAt.jpg")</f>
        <v>http://pbs.twimg.com/media/FjNS3gfXEAAKTAt.jpg</v>
      </c>
      <c r="L53">
        <v>0</v>
      </c>
      <c r="M53">
        <v>0</v>
      </c>
      <c r="N53">
        <v>1</v>
      </c>
      <c r="O53">
        <v>0</v>
      </c>
    </row>
    <row r="54" spans="1:15" x14ac:dyDescent="0.2">
      <c r="A54" s="1" t="str">
        <f>HYPERLINK("http://www.twitter.com/banuakdenizli/status/1597938023898849281", "1597938023898849281")</f>
        <v>1597938023898849281</v>
      </c>
      <c r="B54" t="s">
        <v>15</v>
      </c>
      <c r="C54" s="2">
        <v>44895.540358796286</v>
      </c>
      <c r="D54">
        <v>0</v>
      </c>
      <c r="E54">
        <v>10</v>
      </c>
      <c r="F54" t="s">
        <v>22</v>
      </c>
      <c r="G54" t="s">
        <v>82</v>
      </c>
      <c r="H54" t="str">
        <f>HYPERLINK("http://pbs.twimg.com/media/Fiv5j_oXEAIEn0c.jpg", "http://pbs.twimg.com/media/Fiv5j_oXEAIEn0c.jpg")</f>
        <v>http://pbs.twimg.com/media/Fiv5j_oXEAIEn0c.jpg</v>
      </c>
      <c r="L54">
        <v>0</v>
      </c>
      <c r="M54">
        <v>0</v>
      </c>
      <c r="N54">
        <v>1</v>
      </c>
      <c r="O54">
        <v>0</v>
      </c>
    </row>
    <row r="55" spans="1:15" x14ac:dyDescent="0.2">
      <c r="A55" s="1" t="str">
        <f>HYPERLINK("http://www.twitter.com/banuakdenizli/status/1597938013773869056", "1597938013773869056")</f>
        <v>1597938013773869056</v>
      </c>
      <c r="B55" t="s">
        <v>15</v>
      </c>
      <c r="C55" s="2">
        <v>44895.540335648147</v>
      </c>
      <c r="D55">
        <v>0</v>
      </c>
      <c r="E55">
        <v>9</v>
      </c>
      <c r="F55" t="s">
        <v>22</v>
      </c>
      <c r="G55" t="s">
        <v>83</v>
      </c>
      <c r="H55" t="str">
        <f>HYPERLINK("http://pbs.twimg.com/media/Fiv53HPWIAE44l8.jpg", "http://pbs.twimg.com/media/Fiv53HPWIAE44l8.jpg")</f>
        <v>http://pbs.twimg.com/media/Fiv53HPWIAE44l8.jpg</v>
      </c>
      <c r="L55">
        <v>0.77170000000000005</v>
      </c>
      <c r="M55">
        <v>0</v>
      </c>
      <c r="N55">
        <v>0.79500000000000004</v>
      </c>
      <c r="O55">
        <v>0.20499999999999999</v>
      </c>
    </row>
    <row r="56" spans="1:15" x14ac:dyDescent="0.2">
      <c r="A56" s="1" t="str">
        <f>HYPERLINK("http://www.twitter.com/banuakdenizli/status/1597567616914444289", "1597567616914444289")</f>
        <v>1597567616914444289</v>
      </c>
      <c r="B56" t="s">
        <v>15</v>
      </c>
      <c r="C56" s="2">
        <v>44894.518229166657</v>
      </c>
      <c r="D56">
        <v>0</v>
      </c>
      <c r="E56">
        <v>3</v>
      </c>
      <c r="F56" t="s">
        <v>84</v>
      </c>
      <c r="G56" t="s">
        <v>85</v>
      </c>
      <c r="H56" t="str">
        <f>HYPERLINK("http://pbs.twimg.com/media/FiuyKFJWYAE_Th4.jpg", "http://pbs.twimg.com/media/FiuyKFJWYAE_Th4.jpg")</f>
        <v>http://pbs.twimg.com/media/FiuyKFJWYAE_Th4.jpg</v>
      </c>
      <c r="L56">
        <v>0</v>
      </c>
      <c r="M56">
        <v>0</v>
      </c>
      <c r="N56">
        <v>1</v>
      </c>
      <c r="O56">
        <v>0</v>
      </c>
    </row>
    <row r="57" spans="1:15" x14ac:dyDescent="0.2">
      <c r="A57" s="1" t="str">
        <f>HYPERLINK("http://www.twitter.com/banuakdenizli/status/1596557121679953920", "1596557121679953920")</f>
        <v>1596557121679953920</v>
      </c>
      <c r="B57" t="s">
        <v>15</v>
      </c>
      <c r="C57" s="2">
        <v>44891.729803240742</v>
      </c>
      <c r="D57">
        <v>0</v>
      </c>
      <c r="E57">
        <v>16</v>
      </c>
      <c r="F57" t="s">
        <v>22</v>
      </c>
      <c r="G57" t="s">
        <v>86</v>
      </c>
      <c r="H57" t="str">
        <f>HYPERLINK("http://pbs.twimg.com/media/Fif8sr1WYAAAGKJ.jpg", "http://pbs.twimg.com/media/Fif8sr1WYAAAGKJ.jpg")</f>
        <v>http://pbs.twimg.com/media/Fif8sr1WYAAAGKJ.jpg</v>
      </c>
      <c r="L57">
        <v>0</v>
      </c>
      <c r="M57">
        <v>0</v>
      </c>
      <c r="N57">
        <v>1</v>
      </c>
      <c r="O57">
        <v>0</v>
      </c>
    </row>
    <row r="58" spans="1:15" x14ac:dyDescent="0.2">
      <c r="A58" s="1" t="str">
        <f>HYPERLINK("http://www.twitter.com/banuakdenizli/status/1596557098724503552", "1596557098724503552")</f>
        <v>1596557098724503552</v>
      </c>
      <c r="B58" t="s">
        <v>15</v>
      </c>
      <c r="C58" s="2">
        <v>44891.729733796303</v>
      </c>
      <c r="D58">
        <v>0</v>
      </c>
      <c r="E58">
        <v>11</v>
      </c>
      <c r="F58" t="s">
        <v>22</v>
      </c>
      <c r="G58" t="s">
        <v>87</v>
      </c>
      <c r="H58" t="str">
        <f>HYPERLINK("http://pbs.twimg.com/media/Fif9SHtWAAElnhw.jpg", "http://pbs.twimg.com/media/Fif9SHtWAAElnhw.jpg")</f>
        <v>http://pbs.twimg.com/media/Fif9SHtWAAElnhw.jpg</v>
      </c>
      <c r="L58">
        <v>0.86890000000000001</v>
      </c>
      <c r="M58">
        <v>0</v>
      </c>
      <c r="N58">
        <v>0.80300000000000005</v>
      </c>
      <c r="O58">
        <v>0.19700000000000001</v>
      </c>
    </row>
    <row r="59" spans="1:15" x14ac:dyDescent="0.2">
      <c r="A59" s="1" t="str">
        <f>HYPERLINK("http://www.twitter.com/banuakdenizli/status/1596557087844212737", "1596557087844212737")</f>
        <v>1596557087844212737</v>
      </c>
      <c r="B59" t="s">
        <v>15</v>
      </c>
      <c r="C59" s="2">
        <v>44891.729699074072</v>
      </c>
      <c r="D59">
        <v>0</v>
      </c>
      <c r="E59">
        <v>20</v>
      </c>
      <c r="F59" t="s">
        <v>21</v>
      </c>
      <c r="G59" t="s">
        <v>88</v>
      </c>
      <c r="H59" t="str">
        <f>HYPERLINK("http://pbs.twimg.com/media/FigFQ0QWYAEYymv.jpg", "http://pbs.twimg.com/media/FigFQ0QWYAEYymv.jpg")</f>
        <v>http://pbs.twimg.com/media/FigFQ0QWYAEYymv.jpg</v>
      </c>
      <c r="I59" t="str">
        <f>HYPERLINK("http://pbs.twimg.com/media/FigFQ0cXEAAEeTe.jpg", "http://pbs.twimg.com/media/FigFQ0cXEAAEeTe.jpg")</f>
        <v>http://pbs.twimg.com/media/FigFQ0cXEAAEeTe.jpg</v>
      </c>
      <c r="L59">
        <v>0</v>
      </c>
      <c r="M59">
        <v>0</v>
      </c>
      <c r="N59">
        <v>1</v>
      </c>
      <c r="O59">
        <v>0</v>
      </c>
    </row>
    <row r="60" spans="1:15" x14ac:dyDescent="0.2">
      <c r="A60" s="1" t="str">
        <f>HYPERLINK("http://www.twitter.com/banuakdenizli/status/1596557070131666944", "1596557070131666944")</f>
        <v>1596557070131666944</v>
      </c>
      <c r="B60" t="s">
        <v>15</v>
      </c>
      <c r="C60" s="2">
        <v>44891.72965277778</v>
      </c>
      <c r="D60">
        <v>0</v>
      </c>
      <c r="E60">
        <v>18</v>
      </c>
      <c r="F60" t="s">
        <v>21</v>
      </c>
      <c r="G60" t="s">
        <v>89</v>
      </c>
      <c r="H60" t="str">
        <f>HYPERLINK("https://video.twimg.com/ext_tw_video/1596535058726375429/pu/vid/1280x720/TSFjp8S3F6c9JLXY.mp4?tag=12", "https://video.twimg.com/ext_tw_video/1596535058726375429/pu/vid/1280x720/TSFjp8S3F6c9JLXY.mp4?tag=12")</f>
        <v>https://video.twimg.com/ext_tw_video/1596535058726375429/pu/vid/1280x720/TSFjp8S3F6c9JLXY.mp4?tag=12</v>
      </c>
      <c r="L60">
        <v>0</v>
      </c>
      <c r="M60">
        <v>0</v>
      </c>
      <c r="N60">
        <v>1</v>
      </c>
      <c r="O60">
        <v>0</v>
      </c>
    </row>
    <row r="61" spans="1:15" x14ac:dyDescent="0.2">
      <c r="A61" s="1" t="str">
        <f>HYPERLINK("http://www.twitter.com/banuakdenizli/status/1596557041341980672", "1596557041341980672")</f>
        <v>1596557041341980672</v>
      </c>
      <c r="B61" t="s">
        <v>15</v>
      </c>
      <c r="C61" s="2">
        <v>44891.729571759257</v>
      </c>
      <c r="D61">
        <v>0</v>
      </c>
      <c r="E61">
        <v>90</v>
      </c>
      <c r="F61" t="s">
        <v>18</v>
      </c>
      <c r="G61" t="s">
        <v>90</v>
      </c>
      <c r="H61" t="str">
        <f>HYPERLINK("http://pbs.twimg.com/media/FigJpTyXEAA7H9m.jpg", "http://pbs.twimg.com/media/FigJpTyXEAA7H9m.jpg")</f>
        <v>http://pbs.twimg.com/media/FigJpTyXEAA7H9m.jpg</v>
      </c>
      <c r="L61">
        <v>0</v>
      </c>
      <c r="M61">
        <v>0</v>
      </c>
      <c r="N61">
        <v>1</v>
      </c>
      <c r="O61">
        <v>0</v>
      </c>
    </row>
    <row r="62" spans="1:15" x14ac:dyDescent="0.2">
      <c r="A62" s="1" t="str">
        <f>HYPERLINK("http://www.twitter.com/banuakdenizli/status/1596557030294278145", "1596557030294278145")</f>
        <v>1596557030294278145</v>
      </c>
      <c r="B62" t="s">
        <v>15</v>
      </c>
      <c r="C62" s="2">
        <v>44891.729548611111</v>
      </c>
      <c r="D62">
        <v>0</v>
      </c>
      <c r="E62">
        <v>44</v>
      </c>
      <c r="F62" t="s">
        <v>18</v>
      </c>
      <c r="G62" t="s">
        <v>91</v>
      </c>
      <c r="H62" t="str">
        <f>HYPERLINK("http://pbs.twimg.com/media/FigOQxNXwAILEtU.jpg", "http://pbs.twimg.com/media/FigOQxNXwAILEtU.jpg")</f>
        <v>http://pbs.twimg.com/media/FigOQxNXwAILEtU.jpg</v>
      </c>
      <c r="L62">
        <v>0.47670000000000001</v>
      </c>
      <c r="M62">
        <v>0.08</v>
      </c>
      <c r="N62">
        <v>0.77700000000000002</v>
      </c>
      <c r="O62">
        <v>0.14299999999999999</v>
      </c>
    </row>
    <row r="63" spans="1:15" x14ac:dyDescent="0.2">
      <c r="A63" s="1" t="str">
        <f>HYPERLINK("http://www.twitter.com/banuakdenizli/status/1596557019967799301", "1596557019967799301")</f>
        <v>1596557019967799301</v>
      </c>
      <c r="B63" t="s">
        <v>15</v>
      </c>
      <c r="C63" s="2">
        <v>44891.729513888888</v>
      </c>
      <c r="D63">
        <v>0</v>
      </c>
      <c r="E63">
        <v>24</v>
      </c>
      <c r="F63" t="s">
        <v>62</v>
      </c>
      <c r="G63" t="s">
        <v>92</v>
      </c>
      <c r="L63">
        <v>0</v>
      </c>
      <c r="M63">
        <v>0</v>
      </c>
      <c r="N63">
        <v>1</v>
      </c>
      <c r="O63">
        <v>0</v>
      </c>
    </row>
    <row r="64" spans="1:15" x14ac:dyDescent="0.2">
      <c r="A64" s="1" t="str">
        <f>HYPERLINK("http://www.twitter.com/banuakdenizli/status/1596556991446523911", "1596556991446523911")</f>
        <v>1596556991446523911</v>
      </c>
      <c r="B64" t="s">
        <v>15</v>
      </c>
      <c r="C64" s="2">
        <v>44891.729444444441</v>
      </c>
      <c r="D64">
        <v>0</v>
      </c>
      <c r="E64">
        <v>16</v>
      </c>
      <c r="F64" t="s">
        <v>16</v>
      </c>
      <c r="G64" t="s">
        <v>93</v>
      </c>
      <c r="H64" t="str">
        <f>HYPERLINK("http://pbs.twimg.com/media/FigaPh2WYAM6ax2.jpg", "http://pbs.twimg.com/media/FigaPh2WYAM6ax2.jpg")</f>
        <v>http://pbs.twimg.com/media/FigaPh2WYAM6ax2.jpg</v>
      </c>
      <c r="I64" t="str">
        <f>HYPERLINK("http://pbs.twimg.com/media/FigaPhwXgAMpTKU.jpg", "http://pbs.twimg.com/media/FigaPhwXgAMpTKU.jpg")</f>
        <v>http://pbs.twimg.com/media/FigaPhwXgAMpTKU.jpg</v>
      </c>
      <c r="L64">
        <v>0.40189999999999998</v>
      </c>
      <c r="M64">
        <v>0</v>
      </c>
      <c r="N64">
        <v>0.86299999999999999</v>
      </c>
      <c r="O64">
        <v>0.13700000000000001</v>
      </c>
    </row>
    <row r="65" spans="1:15" x14ac:dyDescent="0.2">
      <c r="A65" s="1" t="str">
        <f>HYPERLINK("http://www.twitter.com/banuakdenizli/status/1596556963374313473", "1596556963374313473")</f>
        <v>1596556963374313473</v>
      </c>
      <c r="B65" t="s">
        <v>15</v>
      </c>
      <c r="C65" s="2">
        <v>44891.729363425933</v>
      </c>
      <c r="D65">
        <v>0</v>
      </c>
      <c r="E65">
        <v>10</v>
      </c>
      <c r="F65" t="s">
        <v>21</v>
      </c>
      <c r="G65" t="s">
        <v>94</v>
      </c>
      <c r="H65" t="str">
        <f>HYPERLINK("http://pbs.twimg.com/media/FigcDF7WYAEqhA9.jpg", "http://pbs.twimg.com/media/FigcDF7WYAEqhA9.jpg")</f>
        <v>http://pbs.twimg.com/media/FigcDF7WYAEqhA9.jpg</v>
      </c>
      <c r="L65">
        <v>0</v>
      </c>
      <c r="M65">
        <v>0</v>
      </c>
      <c r="N65">
        <v>1</v>
      </c>
      <c r="O65">
        <v>0</v>
      </c>
    </row>
    <row r="66" spans="1:15" x14ac:dyDescent="0.2">
      <c r="A66" s="1" t="str">
        <f>HYPERLINK("http://www.twitter.com/banuakdenizli/status/1595727085628268545", "1595727085628268545")</f>
        <v>1595727085628268545</v>
      </c>
      <c r="B66" t="s">
        <v>15</v>
      </c>
      <c r="C66" s="2">
        <v>44889.439340277779</v>
      </c>
      <c r="D66">
        <v>7</v>
      </c>
      <c r="E66">
        <v>0</v>
      </c>
      <c r="G66" t="s">
        <v>95</v>
      </c>
      <c r="H66" t="str">
        <f>HYPERLINK("https://video.twimg.com/ext_tw_video/1595727039121719296/pu/vid/848x480/GKDtSrQmPs2Usf2b.mp4?tag=12", "https://video.twimg.com/ext_tw_video/1595727039121719296/pu/vid/848x480/GKDtSrQmPs2Usf2b.mp4?tag=12")</f>
        <v>https://video.twimg.com/ext_tw_video/1595727039121719296/pu/vid/848x480/GKDtSrQmPs2Usf2b.mp4?tag=12</v>
      </c>
      <c r="L66">
        <v>0</v>
      </c>
      <c r="M66">
        <v>0</v>
      </c>
      <c r="N66">
        <v>1</v>
      </c>
      <c r="O66">
        <v>0</v>
      </c>
    </row>
    <row r="67" spans="1:15" x14ac:dyDescent="0.2">
      <c r="A67" s="1" t="str">
        <f>HYPERLINK("http://www.twitter.com/banuakdenizli/status/1595726944368205826", "1595726944368205826")</f>
        <v>1595726944368205826</v>
      </c>
      <c r="B67" t="s">
        <v>15</v>
      </c>
      <c r="C67" s="2">
        <v>44889.438946759263</v>
      </c>
      <c r="D67">
        <v>5</v>
      </c>
      <c r="E67">
        <v>1</v>
      </c>
      <c r="G67" t="s">
        <v>96</v>
      </c>
      <c r="H67" t="str">
        <f>HYPERLINK("https://video.twimg.com/ext_tw_video/1595726893243842562/pu/vid/848x480/q3fre5WwfoFCz-0S.mp4?tag=12", "https://video.twimg.com/ext_tw_video/1595726893243842562/pu/vid/848x480/q3fre5WwfoFCz-0S.mp4?tag=12")</f>
        <v>https://video.twimg.com/ext_tw_video/1595726893243842562/pu/vid/848x480/q3fre5WwfoFCz-0S.mp4?tag=12</v>
      </c>
      <c r="L67">
        <v>0</v>
      </c>
      <c r="M67">
        <v>0</v>
      </c>
      <c r="N67">
        <v>1</v>
      </c>
      <c r="O67">
        <v>0</v>
      </c>
    </row>
    <row r="68" spans="1:15" x14ac:dyDescent="0.2">
      <c r="A68" s="1" t="str">
        <f>HYPERLINK("http://www.twitter.com/banuakdenizli/status/1595726419111600130", "1595726419111600130")</f>
        <v>1595726419111600130</v>
      </c>
      <c r="B68" t="s">
        <v>15</v>
      </c>
      <c r="C68" s="2">
        <v>44889.4375</v>
      </c>
      <c r="D68">
        <v>4</v>
      </c>
      <c r="E68">
        <v>1</v>
      </c>
      <c r="G68" t="s">
        <v>97</v>
      </c>
      <c r="H68" t="str">
        <f>HYPERLINK("http://pbs.twimg.com/media/FiUouEaXEAAmsft.jpg", "http://pbs.twimg.com/media/FiUouEaXEAAmsft.jpg")</f>
        <v>http://pbs.twimg.com/media/FiUouEaXEAAmsft.jpg</v>
      </c>
      <c r="I68" t="str">
        <f>HYPERLINK("http://pbs.twimg.com/media/FiUouEcWIAMg9_4.jpg", "http://pbs.twimg.com/media/FiUouEcWIAMg9_4.jpg")</f>
        <v>http://pbs.twimg.com/media/FiUouEcWIAMg9_4.jpg</v>
      </c>
      <c r="J68" t="str">
        <f>HYPERLINK("http://pbs.twimg.com/media/FiUouEiXoAAebBI.jpg", "http://pbs.twimg.com/media/FiUouEiXoAAebBI.jpg")</f>
        <v>http://pbs.twimg.com/media/FiUouEiXoAAebBI.jpg</v>
      </c>
      <c r="K68" t="str">
        <f>HYPERLINK("http://pbs.twimg.com/media/FiUouEdWAAI2hHo.jpg", "http://pbs.twimg.com/media/FiUouEdWAAI2hHo.jpg")</f>
        <v>http://pbs.twimg.com/media/FiUouEdWAAI2hHo.jpg</v>
      </c>
      <c r="L68">
        <v>0</v>
      </c>
      <c r="M68">
        <v>0</v>
      </c>
      <c r="N68">
        <v>1</v>
      </c>
      <c r="O68">
        <v>0</v>
      </c>
    </row>
    <row r="69" spans="1:15" x14ac:dyDescent="0.2">
      <c r="A69" s="1" t="str">
        <f>HYPERLINK("http://www.twitter.com/banuakdenizli/status/1595726331861504001", "1595726331861504001")</f>
        <v>1595726331861504001</v>
      </c>
      <c r="B69" t="s">
        <v>15</v>
      </c>
      <c r="C69" s="2">
        <v>44889.437256944453</v>
      </c>
      <c r="D69">
        <v>2</v>
      </c>
      <c r="E69">
        <v>0</v>
      </c>
      <c r="G69" t="s">
        <v>98</v>
      </c>
      <c r="H69" t="str">
        <f>HYPERLINK("http://pbs.twimg.com/media/FiUoo_gXwAQill1.jpg", "http://pbs.twimg.com/media/FiUoo_gXwAQill1.jpg")</f>
        <v>http://pbs.twimg.com/media/FiUoo_gXwAQill1.jpg</v>
      </c>
      <c r="I69" t="str">
        <f>HYPERLINK("http://pbs.twimg.com/media/FiUoo_mWAAAKcXP.jpg", "http://pbs.twimg.com/media/FiUoo_mWAAAKcXP.jpg")</f>
        <v>http://pbs.twimg.com/media/FiUoo_mWAAAKcXP.jpg</v>
      </c>
      <c r="J69" t="str">
        <f>HYPERLINK("http://pbs.twimg.com/media/FiUoo_gWQAAAQ0R.jpg", "http://pbs.twimg.com/media/FiUoo_gWQAAAQ0R.jpg")</f>
        <v>http://pbs.twimg.com/media/FiUoo_gWQAAAQ0R.jpg</v>
      </c>
      <c r="K69" t="str">
        <f>HYPERLINK("http://pbs.twimg.com/media/FiUoo_gXwAE48SH.jpg", "http://pbs.twimg.com/media/FiUoo_gXwAE48SH.jpg")</f>
        <v>http://pbs.twimg.com/media/FiUoo_gXwAE48SH.jpg</v>
      </c>
      <c r="L69">
        <v>0</v>
      </c>
      <c r="M69">
        <v>0</v>
      </c>
      <c r="N69">
        <v>1</v>
      </c>
      <c r="O69">
        <v>0</v>
      </c>
    </row>
    <row r="70" spans="1:15" x14ac:dyDescent="0.2">
      <c r="A70" s="1" t="str">
        <f>HYPERLINK("http://www.twitter.com/banuakdenizli/status/1595460126684897280", "1595460126684897280")</f>
        <v>1595460126684897280</v>
      </c>
      <c r="B70" t="s">
        <v>15</v>
      </c>
      <c r="C70" s="2">
        <v>44888.702673611107</v>
      </c>
      <c r="D70">
        <v>0</v>
      </c>
      <c r="E70">
        <v>8</v>
      </c>
      <c r="F70" t="s">
        <v>21</v>
      </c>
      <c r="G70" t="s">
        <v>99</v>
      </c>
      <c r="H70" t="str">
        <f>HYPERLINK("http://pbs.twimg.com/media/FiQ0etMWAAAgz1v.jpg", "http://pbs.twimg.com/media/FiQ0etMWAAAgz1v.jpg")</f>
        <v>http://pbs.twimg.com/media/FiQ0etMWAAAgz1v.jpg</v>
      </c>
      <c r="I70" t="str">
        <f>HYPERLINK("http://pbs.twimg.com/media/FiQ0jv8WQAIXcxs.jpg", "http://pbs.twimg.com/media/FiQ0jv8WQAIXcxs.jpg")</f>
        <v>http://pbs.twimg.com/media/FiQ0jv8WQAIXcxs.jpg</v>
      </c>
      <c r="J70" t="str">
        <f>HYPERLINK("http://pbs.twimg.com/media/FiQ0jwVWYAMiEoX.jpg", "http://pbs.twimg.com/media/FiQ0jwVWYAMiEoX.jpg")</f>
        <v>http://pbs.twimg.com/media/FiQ0jwVWYAMiEoX.jpg</v>
      </c>
      <c r="K70" t="str">
        <f>HYPERLINK("http://pbs.twimg.com/media/FiQ0jwkWYAAcwPo.jpg", "http://pbs.twimg.com/media/FiQ0jwkWYAAcwPo.jpg")</f>
        <v>http://pbs.twimg.com/media/FiQ0jwkWYAAcwPo.jpg</v>
      </c>
      <c r="L70">
        <v>0</v>
      </c>
      <c r="M70">
        <v>0</v>
      </c>
      <c r="N70">
        <v>1</v>
      </c>
      <c r="O70">
        <v>0</v>
      </c>
    </row>
    <row r="71" spans="1:15" x14ac:dyDescent="0.2">
      <c r="A71" s="1" t="str">
        <f>HYPERLINK("http://www.twitter.com/banuakdenizli/status/1594668567693238272", "1594668567693238272")</f>
        <v>1594668567693238272</v>
      </c>
      <c r="B71" t="s">
        <v>15</v>
      </c>
      <c r="C71" s="2">
        <v>44886.518379629633</v>
      </c>
      <c r="D71">
        <v>0</v>
      </c>
      <c r="E71">
        <v>33</v>
      </c>
      <c r="F71" t="s">
        <v>22</v>
      </c>
      <c r="G71" t="s">
        <v>100</v>
      </c>
      <c r="H71" t="str">
        <f>HYPERLINK("http://pbs.twimg.com/media/FiB9XdzWAAEp4n-.jpg", "http://pbs.twimg.com/media/FiB9XdzWAAEp4n-.jpg")</f>
        <v>http://pbs.twimg.com/media/FiB9XdzWAAEp4n-.jpg</v>
      </c>
      <c r="L71">
        <v>0</v>
      </c>
      <c r="M71">
        <v>0</v>
      </c>
      <c r="N71">
        <v>1</v>
      </c>
      <c r="O71">
        <v>0</v>
      </c>
    </row>
    <row r="72" spans="1:15" x14ac:dyDescent="0.2">
      <c r="A72" s="1" t="str">
        <f>HYPERLINK("http://www.twitter.com/banuakdenizli/status/1594668556003819521", "1594668556003819521")</f>
        <v>1594668556003819521</v>
      </c>
      <c r="B72" t="s">
        <v>15</v>
      </c>
      <c r="C72" s="2">
        <v>44886.51834490741</v>
      </c>
      <c r="D72">
        <v>0</v>
      </c>
      <c r="E72">
        <v>31</v>
      </c>
      <c r="F72" t="s">
        <v>22</v>
      </c>
      <c r="G72" t="s">
        <v>101</v>
      </c>
      <c r="H72" t="str">
        <f>HYPERLINK("http://pbs.twimg.com/media/FiB9mHgWAAM9lS8.jpg", "http://pbs.twimg.com/media/FiB9mHgWAAM9lS8.jpg")</f>
        <v>http://pbs.twimg.com/media/FiB9mHgWAAM9lS8.jpg</v>
      </c>
      <c r="L72">
        <v>0.52669999999999995</v>
      </c>
      <c r="M72">
        <v>7.8E-2</v>
      </c>
      <c r="N72">
        <v>0.755</v>
      </c>
      <c r="O72">
        <v>0.16700000000000001</v>
      </c>
    </row>
    <row r="73" spans="1:15" x14ac:dyDescent="0.2">
      <c r="A73" s="1" t="str">
        <f>HYPERLINK("http://www.twitter.com/banuakdenizli/status/1594668464362455040", "1594668464362455040")</f>
        <v>1594668464362455040</v>
      </c>
      <c r="B73" t="s">
        <v>15</v>
      </c>
      <c r="C73" s="2">
        <v>44886.518101851849</v>
      </c>
      <c r="D73">
        <v>0</v>
      </c>
      <c r="E73">
        <v>11495</v>
      </c>
      <c r="F73" t="s">
        <v>20</v>
      </c>
      <c r="G73" t="s">
        <v>102</v>
      </c>
      <c r="H73" t="str">
        <f>HYPERLINK("http://pbs.twimg.com/media/FiBxWObWIAE8gpl.jpg", "http://pbs.twimg.com/media/FiBxWObWIAE8gpl.jpg")</f>
        <v>http://pbs.twimg.com/media/FiBxWObWIAE8gpl.jpg</v>
      </c>
      <c r="I73" t="str">
        <f>HYPERLINK("http://pbs.twimg.com/media/FiBxWOcXwAwOB1Z.jpg", "http://pbs.twimg.com/media/FiBxWOcXwAwOB1Z.jpg")</f>
        <v>http://pbs.twimg.com/media/FiBxWOcXwAwOB1Z.jpg</v>
      </c>
      <c r="L73">
        <v>0</v>
      </c>
      <c r="M73">
        <v>0</v>
      </c>
      <c r="N73">
        <v>1</v>
      </c>
      <c r="O73">
        <v>0</v>
      </c>
    </row>
    <row r="74" spans="1:15" x14ac:dyDescent="0.2">
      <c r="A74" s="1" t="str">
        <f>HYPERLINK("http://www.twitter.com/banuakdenizli/status/1594668435740528640", "1594668435740528640")</f>
        <v>1594668435740528640</v>
      </c>
      <c r="B74" t="s">
        <v>15</v>
      </c>
      <c r="C74" s="2">
        <v>44886.518020833333</v>
      </c>
      <c r="D74">
        <v>0</v>
      </c>
      <c r="E74">
        <v>42</v>
      </c>
      <c r="F74" t="s">
        <v>62</v>
      </c>
      <c r="G74" t="s">
        <v>103</v>
      </c>
      <c r="L74">
        <v>0</v>
      </c>
      <c r="M74">
        <v>0</v>
      </c>
      <c r="N74">
        <v>1</v>
      </c>
      <c r="O74">
        <v>0</v>
      </c>
    </row>
    <row r="75" spans="1:15" x14ac:dyDescent="0.2">
      <c r="A75" s="1" t="str">
        <f>HYPERLINK("http://www.twitter.com/banuakdenizli/status/1594668171172392961", "1594668171172392961")</f>
        <v>1594668171172392961</v>
      </c>
      <c r="B75" t="s">
        <v>15</v>
      </c>
      <c r="C75" s="2">
        <v>44886.517291666663</v>
      </c>
      <c r="D75">
        <v>0</v>
      </c>
      <c r="E75">
        <v>50</v>
      </c>
      <c r="F75" t="s">
        <v>18</v>
      </c>
      <c r="G75" t="s">
        <v>104</v>
      </c>
      <c r="L75">
        <v>0</v>
      </c>
      <c r="M75">
        <v>0</v>
      </c>
      <c r="N75">
        <v>1</v>
      </c>
      <c r="O75">
        <v>0</v>
      </c>
    </row>
    <row r="76" spans="1:15" x14ac:dyDescent="0.2">
      <c r="A76" s="1" t="str">
        <f>HYPERLINK("http://www.twitter.com/banuakdenizli/status/1594668130357346304", "1594668130357346304")</f>
        <v>1594668130357346304</v>
      </c>
      <c r="B76" t="s">
        <v>15</v>
      </c>
      <c r="C76" s="2">
        <v>44886.517175925917</v>
      </c>
      <c r="D76">
        <v>0</v>
      </c>
      <c r="E76">
        <v>36</v>
      </c>
      <c r="F76" t="s">
        <v>18</v>
      </c>
      <c r="G76" t="s">
        <v>105</v>
      </c>
      <c r="H76" t="str">
        <f>HYPERLINK("http://pbs.twimg.com/media/FiAMBIWXoAEgyy_.jpg", "http://pbs.twimg.com/media/FiAMBIWXoAEgyy_.jpg")</f>
        <v>http://pbs.twimg.com/media/FiAMBIWXoAEgyy_.jpg</v>
      </c>
      <c r="L76">
        <v>0</v>
      </c>
      <c r="M76">
        <v>0</v>
      </c>
      <c r="N76">
        <v>1</v>
      </c>
      <c r="O76">
        <v>0</v>
      </c>
    </row>
    <row r="77" spans="1:15" x14ac:dyDescent="0.2">
      <c r="A77" s="1" t="str">
        <f>HYPERLINK("http://www.twitter.com/banuakdenizli/status/1594668058177585152", "1594668058177585152")</f>
        <v>1594668058177585152</v>
      </c>
      <c r="B77" t="s">
        <v>15</v>
      </c>
      <c r="C77" s="2">
        <v>44886.516979166663</v>
      </c>
      <c r="D77">
        <v>0</v>
      </c>
      <c r="E77">
        <v>26</v>
      </c>
      <c r="F77" t="s">
        <v>18</v>
      </c>
      <c r="G77" t="s">
        <v>106</v>
      </c>
      <c r="L77">
        <v>0.63690000000000002</v>
      </c>
      <c r="M77">
        <v>0</v>
      </c>
      <c r="N77">
        <v>0.88500000000000001</v>
      </c>
      <c r="O77">
        <v>0.115</v>
      </c>
    </row>
    <row r="78" spans="1:15" x14ac:dyDescent="0.2">
      <c r="A78" s="1" t="str">
        <f>HYPERLINK("http://www.twitter.com/banuakdenizli/status/1594668035469631488", "1594668035469631488")</f>
        <v>1594668035469631488</v>
      </c>
      <c r="B78" t="s">
        <v>15</v>
      </c>
      <c r="C78" s="2">
        <v>44886.516909722217</v>
      </c>
      <c r="D78">
        <v>0</v>
      </c>
      <c r="E78">
        <v>15</v>
      </c>
      <c r="F78" t="s">
        <v>21</v>
      </c>
      <c r="G78" t="s">
        <v>107</v>
      </c>
      <c r="H78" t="str">
        <f>HYPERLINK("https://video.twimg.com/ext_tw_video/1594655755503915008/pu/vid/1280x720/85zEEsj7nnldlE60.mp4?tag=12", "https://video.twimg.com/ext_tw_video/1594655755503915008/pu/vid/1280x720/85zEEsj7nnldlE60.mp4?tag=12")</f>
        <v>https://video.twimg.com/ext_tw_video/1594655755503915008/pu/vid/1280x720/85zEEsj7nnldlE60.mp4?tag=12</v>
      </c>
      <c r="L78">
        <v>0</v>
      </c>
      <c r="M78">
        <v>0</v>
      </c>
      <c r="N78">
        <v>1</v>
      </c>
      <c r="O78">
        <v>0</v>
      </c>
    </row>
    <row r="79" spans="1:15" x14ac:dyDescent="0.2">
      <c r="A79" s="1" t="str">
        <f>HYPERLINK("http://www.twitter.com/banuakdenizli/status/1594668011126157312", "1594668011126157312")</f>
        <v>1594668011126157312</v>
      </c>
      <c r="B79" t="s">
        <v>15</v>
      </c>
      <c r="C79" s="2">
        <v>44886.516851851848</v>
      </c>
      <c r="D79">
        <v>0</v>
      </c>
      <c r="E79">
        <v>17</v>
      </c>
      <c r="F79" t="s">
        <v>21</v>
      </c>
      <c r="G79" t="s">
        <v>108</v>
      </c>
      <c r="H79" t="str">
        <f>HYPERLINK("https://video.twimg.com/ext_tw_video/1594657873195409414/pu/vid/1280x720/sP8SS8grYaYWqa8t.mp4?tag=12", "https://video.twimg.com/ext_tw_video/1594657873195409414/pu/vid/1280x720/sP8SS8grYaYWqa8t.mp4?tag=12")</f>
        <v>https://video.twimg.com/ext_tw_video/1594657873195409414/pu/vid/1280x720/sP8SS8grYaYWqa8t.mp4?tag=12</v>
      </c>
      <c r="L79">
        <v>0</v>
      </c>
      <c r="M79">
        <v>0</v>
      </c>
      <c r="N79">
        <v>1</v>
      </c>
      <c r="O79">
        <v>0</v>
      </c>
    </row>
    <row r="80" spans="1:15" x14ac:dyDescent="0.2">
      <c r="A80" s="1" t="str">
        <f>HYPERLINK("http://www.twitter.com/banuakdenizli/status/1594667929492226048", "1594667929492226048")</f>
        <v>1594667929492226048</v>
      </c>
      <c r="B80" t="s">
        <v>15</v>
      </c>
      <c r="C80" s="2">
        <v>44886.51662037037</v>
      </c>
      <c r="D80">
        <v>0</v>
      </c>
      <c r="E80">
        <v>43</v>
      </c>
      <c r="F80" t="s">
        <v>18</v>
      </c>
      <c r="G80" t="s">
        <v>109</v>
      </c>
      <c r="H80" t="str">
        <f>HYPERLINK("http://pbs.twimg.com/media/FiFgu7-XEAE10uB.jpg", "http://pbs.twimg.com/media/FiFgu7-XEAE10uB.jpg")</f>
        <v>http://pbs.twimg.com/media/FiFgu7-XEAE10uB.jpg</v>
      </c>
      <c r="L80">
        <v>0</v>
      </c>
      <c r="M80">
        <v>0</v>
      </c>
      <c r="N80">
        <v>1</v>
      </c>
      <c r="O80">
        <v>0</v>
      </c>
    </row>
    <row r="81" spans="1:15" x14ac:dyDescent="0.2">
      <c r="A81" s="1" t="str">
        <f>HYPERLINK("http://www.twitter.com/banuakdenizli/status/1594313375118462978", "1594313375118462978")</f>
        <v>1594313375118462978</v>
      </c>
      <c r="B81" t="s">
        <v>15</v>
      </c>
      <c r="C81" s="2">
        <v>44885.538240740738</v>
      </c>
      <c r="D81">
        <v>0</v>
      </c>
      <c r="E81">
        <v>112</v>
      </c>
      <c r="F81" t="s">
        <v>19</v>
      </c>
      <c r="G81" t="s">
        <v>110</v>
      </c>
      <c r="H81" t="str">
        <f>HYPERLINK("http://pbs.twimg.com/media/FiAP_cdWQAAgnVj.jpg", "http://pbs.twimg.com/media/FiAP_cdWQAAgnVj.jpg")</f>
        <v>http://pbs.twimg.com/media/FiAP_cdWQAAgnVj.jpg</v>
      </c>
      <c r="I81" t="str">
        <f>HYPERLINK("http://pbs.twimg.com/media/FiAP_clX0AAjjf_.jpg", "http://pbs.twimg.com/media/FiAP_clX0AAjjf_.jpg")</f>
        <v>http://pbs.twimg.com/media/FiAP_clX0AAjjf_.jpg</v>
      </c>
      <c r="J81" t="str">
        <f>HYPERLINK("http://pbs.twimg.com/media/FiAP_cgXoAIubYE.jpg", "http://pbs.twimg.com/media/FiAP_cgXoAIubYE.jpg")</f>
        <v>http://pbs.twimg.com/media/FiAP_cgXoAIubYE.jpg</v>
      </c>
      <c r="L81">
        <v>0</v>
      </c>
      <c r="M81">
        <v>0</v>
      </c>
      <c r="N81">
        <v>1</v>
      </c>
      <c r="O81">
        <v>0</v>
      </c>
    </row>
    <row r="82" spans="1:15" x14ac:dyDescent="0.2">
      <c r="A82" s="1" t="str">
        <f>HYPERLINK("http://www.twitter.com/banuakdenizli/status/1594313320755929088", "1594313320755929088")</f>
        <v>1594313320755929088</v>
      </c>
      <c r="B82" t="s">
        <v>15</v>
      </c>
      <c r="C82" s="2">
        <v>44885.538090277783</v>
      </c>
      <c r="D82">
        <v>0</v>
      </c>
      <c r="E82">
        <v>35</v>
      </c>
      <c r="F82" t="s">
        <v>18</v>
      </c>
      <c r="G82" t="s">
        <v>111</v>
      </c>
      <c r="H82" t="str">
        <f>HYPERLINK("http://pbs.twimg.com/media/FiATteXWAAE8Lfx.jpg", "http://pbs.twimg.com/media/FiATteXWAAE8Lfx.jpg")</f>
        <v>http://pbs.twimg.com/media/FiATteXWAAE8Lfx.jpg</v>
      </c>
      <c r="L82">
        <v>0.87090000000000001</v>
      </c>
      <c r="M82">
        <v>0</v>
      </c>
      <c r="N82">
        <v>0.77300000000000002</v>
      </c>
      <c r="O82">
        <v>0.22700000000000001</v>
      </c>
    </row>
    <row r="83" spans="1:15" x14ac:dyDescent="0.2">
      <c r="A83" s="1" t="str">
        <f>HYPERLINK("http://www.twitter.com/banuakdenizli/status/1594313288069914625", "1594313288069914625")</f>
        <v>1594313288069914625</v>
      </c>
      <c r="B83" t="s">
        <v>15</v>
      </c>
      <c r="C83" s="2">
        <v>44885.537997685176</v>
      </c>
      <c r="D83">
        <v>0</v>
      </c>
      <c r="E83">
        <v>7</v>
      </c>
      <c r="F83" t="s">
        <v>21</v>
      </c>
      <c r="G83" t="s">
        <v>112</v>
      </c>
      <c r="H83" t="str">
        <f>HYPERLINK("https://video.twimg.com/ext_tw_video/1594311153676599300/pu/vid/1280x720/sVwY9XgIJoS0GsNl.mp4?tag=12", "https://video.twimg.com/ext_tw_video/1594311153676599300/pu/vid/1280x720/sVwY9XgIJoS0GsNl.mp4?tag=12")</f>
        <v>https://video.twimg.com/ext_tw_video/1594311153676599300/pu/vid/1280x720/sVwY9XgIJoS0GsNl.mp4?tag=12</v>
      </c>
      <c r="L83">
        <v>0</v>
      </c>
      <c r="M83">
        <v>0</v>
      </c>
      <c r="N83">
        <v>1</v>
      </c>
      <c r="O83">
        <v>0</v>
      </c>
    </row>
    <row r="84" spans="1:15" x14ac:dyDescent="0.2">
      <c r="A84" s="1" t="str">
        <f>HYPERLINK("http://www.twitter.com/banuakdenizli/status/1594313257644396544", "1594313257644396544")</f>
        <v>1594313257644396544</v>
      </c>
      <c r="B84" t="s">
        <v>15</v>
      </c>
      <c r="C84" s="2">
        <v>44885.537916666668</v>
      </c>
      <c r="D84">
        <v>0</v>
      </c>
      <c r="E84">
        <v>62</v>
      </c>
      <c r="F84" t="s">
        <v>19</v>
      </c>
      <c r="G84" t="s">
        <v>113</v>
      </c>
      <c r="H84" t="str">
        <f>HYPERLINK("http://pbs.twimg.com/media/FiAi1LsWIAEsVqW.jpg", "http://pbs.twimg.com/media/FiAi1LsWIAEsVqW.jpg")</f>
        <v>http://pbs.twimg.com/media/FiAi1LsWIAEsVqW.jpg</v>
      </c>
      <c r="I84" t="str">
        <f>HYPERLINK("http://pbs.twimg.com/media/FiAi1LuWIAEjK0f.jpg", "http://pbs.twimg.com/media/FiAi1LuWIAEjK0f.jpg")</f>
        <v>http://pbs.twimg.com/media/FiAi1LuWIAEjK0f.jpg</v>
      </c>
      <c r="L84">
        <v>0</v>
      </c>
      <c r="M84">
        <v>0</v>
      </c>
      <c r="N84">
        <v>1</v>
      </c>
      <c r="O84">
        <v>0</v>
      </c>
    </row>
    <row r="85" spans="1:15" x14ac:dyDescent="0.2">
      <c r="A85" s="1" t="str">
        <f>HYPERLINK("http://www.twitter.com/banuakdenizli/status/1594106344990285824", "1594106344990285824")</f>
        <v>1594106344990285824</v>
      </c>
      <c r="B85" t="s">
        <v>15</v>
      </c>
      <c r="C85" s="2">
        <v>44884.966944444437</v>
      </c>
      <c r="D85">
        <v>0</v>
      </c>
      <c r="E85">
        <v>128</v>
      </c>
      <c r="F85" t="s">
        <v>19</v>
      </c>
      <c r="G85" t="s">
        <v>114</v>
      </c>
      <c r="H85" t="str">
        <f>HYPERLINK("http://pbs.twimg.com/media/Fh86OcFXwAEgWkU.jpg", "http://pbs.twimg.com/media/Fh86OcFXwAEgWkU.jpg")</f>
        <v>http://pbs.twimg.com/media/Fh86OcFXwAEgWkU.jpg</v>
      </c>
      <c r="I85" t="str">
        <f>HYPERLINK("http://pbs.twimg.com/media/Fh86OcEXEAE01Q3.jpg", "http://pbs.twimg.com/media/Fh86OcEXEAE01Q3.jpg")</f>
        <v>http://pbs.twimg.com/media/Fh86OcEXEAE01Q3.jpg</v>
      </c>
      <c r="L85">
        <v>0</v>
      </c>
      <c r="M85">
        <v>0</v>
      </c>
      <c r="N85">
        <v>1</v>
      </c>
      <c r="O85">
        <v>0</v>
      </c>
    </row>
    <row r="86" spans="1:15" x14ac:dyDescent="0.2">
      <c r="A86" s="1" t="str">
        <f>HYPERLINK("http://www.twitter.com/banuakdenizli/status/1594106252446994432", "1594106252446994432")</f>
        <v>1594106252446994432</v>
      </c>
      <c r="B86" t="s">
        <v>15</v>
      </c>
      <c r="C86" s="2">
        <v>44884.966689814813</v>
      </c>
      <c r="D86">
        <v>0</v>
      </c>
      <c r="E86">
        <v>13</v>
      </c>
      <c r="F86" t="s">
        <v>22</v>
      </c>
      <c r="G86" t="s">
        <v>115</v>
      </c>
      <c r="L86">
        <v>0</v>
      </c>
      <c r="M86">
        <v>0</v>
      </c>
      <c r="N86">
        <v>1</v>
      </c>
      <c r="O86">
        <v>0</v>
      </c>
    </row>
    <row r="87" spans="1:15" x14ac:dyDescent="0.2">
      <c r="A87" s="1" t="str">
        <f>HYPERLINK("http://www.twitter.com/banuakdenizli/status/1594106221027467264", "1594106221027467264")</f>
        <v>1594106221027467264</v>
      </c>
      <c r="B87" t="s">
        <v>15</v>
      </c>
      <c r="C87" s="2">
        <v>44884.966597222221</v>
      </c>
      <c r="D87">
        <v>0</v>
      </c>
      <c r="E87">
        <v>198</v>
      </c>
      <c r="F87" t="s">
        <v>19</v>
      </c>
      <c r="G87" t="s">
        <v>116</v>
      </c>
      <c r="L87">
        <v>0</v>
      </c>
      <c r="M87">
        <v>0</v>
      </c>
      <c r="N87">
        <v>1</v>
      </c>
      <c r="O87">
        <v>0</v>
      </c>
    </row>
    <row r="88" spans="1:15" x14ac:dyDescent="0.2">
      <c r="A88" s="1" t="str">
        <f>HYPERLINK("http://www.twitter.com/banuakdenizli/status/1593601427439509506", "1593601427439509506")</f>
        <v>1593601427439509506</v>
      </c>
      <c r="B88" t="s">
        <v>15</v>
      </c>
      <c r="C88" s="2">
        <v>44883.573634259257</v>
      </c>
      <c r="D88">
        <v>0</v>
      </c>
      <c r="E88">
        <v>96</v>
      </c>
      <c r="F88" t="s">
        <v>19</v>
      </c>
      <c r="G88" t="s">
        <v>117</v>
      </c>
      <c r="H88" t="str">
        <f>HYPERLINK("http://pbs.twimg.com/media/Fh2b1xLXoAMT5b-.jpg", "http://pbs.twimg.com/media/Fh2b1xLXoAMT5b-.jpg")</f>
        <v>http://pbs.twimg.com/media/Fh2b1xLXoAMT5b-.jpg</v>
      </c>
      <c r="I88" t="str">
        <f>HYPERLINK("http://pbs.twimg.com/media/Fh2b1xIX0AAgKQ-.jpg", "http://pbs.twimg.com/media/Fh2b1xIX0AAgKQ-.jpg")</f>
        <v>http://pbs.twimg.com/media/Fh2b1xIX0AAgKQ-.jpg</v>
      </c>
      <c r="J88" t="str">
        <f>HYPERLINK("http://pbs.twimg.com/media/Fh2b1w9WQAI_gAv.jpg", "http://pbs.twimg.com/media/Fh2b1w9WQAI_gAv.jpg")</f>
        <v>http://pbs.twimg.com/media/Fh2b1w9WQAI_gAv.jpg</v>
      </c>
      <c r="K88" t="str">
        <f>HYPERLINK("http://pbs.twimg.com/media/Fh2b1w7XEAcgGQO.jpg", "http://pbs.twimg.com/media/Fh2b1w7XEAcgGQO.jpg")</f>
        <v>http://pbs.twimg.com/media/Fh2b1w7XEAcgGQO.jpg</v>
      </c>
      <c r="L88">
        <v>0</v>
      </c>
      <c r="M88">
        <v>0</v>
      </c>
      <c r="N88">
        <v>1</v>
      </c>
      <c r="O88">
        <v>0</v>
      </c>
    </row>
    <row r="89" spans="1:15" x14ac:dyDescent="0.2">
      <c r="A89" s="1" t="str">
        <f>HYPERLINK("http://www.twitter.com/banuakdenizli/status/1592854667117330432", "1592854667117330432")</f>
        <v>1592854667117330432</v>
      </c>
      <c r="B89" t="s">
        <v>15</v>
      </c>
      <c r="C89" s="2">
        <v>44881.512974537043</v>
      </c>
      <c r="D89">
        <v>0</v>
      </c>
      <c r="E89">
        <v>136</v>
      </c>
      <c r="F89" t="s">
        <v>19</v>
      </c>
      <c r="G89" t="s">
        <v>118</v>
      </c>
      <c r="H89" t="str">
        <f>HYPERLINK("http://pbs.twimg.com/media/Fhr0xyeWAAA8zfc.jpg", "http://pbs.twimg.com/media/Fhr0xyeWAAA8zfc.jpg")</f>
        <v>http://pbs.twimg.com/media/Fhr0xyeWAAA8zfc.jpg</v>
      </c>
      <c r="I89" t="str">
        <f>HYPERLINK("http://pbs.twimg.com/media/Fhr0xyZWIAAdqL5.jpg", "http://pbs.twimg.com/media/Fhr0xyZWIAAdqL5.jpg")</f>
        <v>http://pbs.twimg.com/media/Fhr0xyZWIAAdqL5.jpg</v>
      </c>
      <c r="J89" t="str">
        <f>HYPERLINK("http://pbs.twimg.com/media/Fhr0xyXXkAE9bOY.jpg", "http://pbs.twimg.com/media/Fhr0xyXXkAE9bOY.jpg")</f>
        <v>http://pbs.twimg.com/media/Fhr0xyXXkAE9bOY.jpg</v>
      </c>
      <c r="K89" t="str">
        <f>HYPERLINK("http://pbs.twimg.com/media/Fhr0xyaXwAEFbLd.jpg", "http://pbs.twimg.com/media/Fhr0xyaXwAEFbLd.jpg")</f>
        <v>http://pbs.twimg.com/media/Fhr0xyaXwAEFbLd.jpg</v>
      </c>
      <c r="L89">
        <v>0</v>
      </c>
      <c r="M89">
        <v>0</v>
      </c>
      <c r="N89">
        <v>1</v>
      </c>
      <c r="O89">
        <v>0</v>
      </c>
    </row>
    <row r="90" spans="1:15" x14ac:dyDescent="0.2">
      <c r="A90" s="1" t="str">
        <f>HYPERLINK("http://www.twitter.com/banuakdenizli/status/1592304451628441600", "1592304451628441600")</f>
        <v>1592304451628441600</v>
      </c>
      <c r="B90" t="s">
        <v>15</v>
      </c>
      <c r="C90" s="2">
        <v>44879.994664351849</v>
      </c>
      <c r="D90">
        <v>0</v>
      </c>
      <c r="E90">
        <v>102</v>
      </c>
      <c r="F90" t="s">
        <v>19</v>
      </c>
      <c r="G90" t="s">
        <v>119</v>
      </c>
      <c r="H90" t="str">
        <f>HYPERLINK("http://pbs.twimg.com/media/FhhPPkdX0AE4IF5.jpg", "http://pbs.twimg.com/media/FhhPPkdX0AE4IF5.jpg")</f>
        <v>http://pbs.twimg.com/media/FhhPPkdX0AE4IF5.jpg</v>
      </c>
      <c r="I90" t="str">
        <f>HYPERLINK("http://pbs.twimg.com/media/FhhPPkeXoAAHbt_.jpg", "http://pbs.twimg.com/media/FhhPPkeXoAAHbt_.jpg")</f>
        <v>http://pbs.twimg.com/media/FhhPPkeXoAAHbt_.jpg</v>
      </c>
      <c r="J90" t="str">
        <f>HYPERLINK("http://pbs.twimg.com/media/FhhPPkdXgAE57Cd.jpg", "http://pbs.twimg.com/media/FhhPPkdXgAE57Cd.jpg")</f>
        <v>http://pbs.twimg.com/media/FhhPPkdXgAE57Cd.jpg</v>
      </c>
      <c r="K90" t="str">
        <f>HYPERLINK("http://pbs.twimg.com/media/FhhPPkdWQAEuunS.jpg", "http://pbs.twimg.com/media/FhhPPkdWQAEuunS.jpg")</f>
        <v>http://pbs.twimg.com/media/FhhPPkdWQAEuunS.jpg</v>
      </c>
      <c r="L90">
        <v>0</v>
      </c>
      <c r="M90">
        <v>0</v>
      </c>
      <c r="N90">
        <v>1</v>
      </c>
      <c r="O90">
        <v>0</v>
      </c>
    </row>
    <row r="91" spans="1:15" x14ac:dyDescent="0.2">
      <c r="A91" s="1" t="str">
        <f>HYPERLINK("http://www.twitter.com/banuakdenizli/status/1592304393327890432", "1592304393327890432")</f>
        <v>1592304393327890432</v>
      </c>
      <c r="B91" t="s">
        <v>15</v>
      </c>
      <c r="C91" s="2">
        <v>44879.994502314818</v>
      </c>
      <c r="D91">
        <v>0</v>
      </c>
      <c r="E91">
        <v>150</v>
      </c>
      <c r="F91" t="s">
        <v>24</v>
      </c>
      <c r="G91" t="s">
        <v>120</v>
      </c>
      <c r="H91" t="str">
        <f>HYPERLINK("http://pbs.twimg.com/media/Fhiu7BIX0AYlm5P.jpg", "http://pbs.twimg.com/media/Fhiu7BIX0AYlm5P.jpg")</f>
        <v>http://pbs.twimg.com/media/Fhiu7BIX0AYlm5P.jpg</v>
      </c>
      <c r="I91" t="str">
        <f>HYPERLINK("http://pbs.twimg.com/media/Fhiu7BMWIAAfolk.jpg", "http://pbs.twimg.com/media/Fhiu7BMWIAAfolk.jpg")</f>
        <v>http://pbs.twimg.com/media/Fhiu7BMWIAAfolk.jpg</v>
      </c>
      <c r="L91">
        <v>0</v>
      </c>
      <c r="M91">
        <v>0</v>
      </c>
      <c r="N91">
        <v>1</v>
      </c>
      <c r="O91">
        <v>0</v>
      </c>
    </row>
    <row r="92" spans="1:15" x14ac:dyDescent="0.2">
      <c r="A92" s="1" t="str">
        <f>HYPERLINK("http://www.twitter.com/banuakdenizli/status/1591893136766386184", "1591893136766386184")</f>
        <v>1591893136766386184</v>
      </c>
      <c r="B92" t="s">
        <v>15</v>
      </c>
      <c r="C92" s="2">
        <v>44878.859652777777</v>
      </c>
      <c r="D92">
        <v>0</v>
      </c>
      <c r="E92">
        <v>31</v>
      </c>
      <c r="F92" t="s">
        <v>121</v>
      </c>
      <c r="G92" t="s">
        <v>122</v>
      </c>
      <c r="L92">
        <v>0</v>
      </c>
      <c r="M92">
        <v>0</v>
      </c>
      <c r="N92">
        <v>1</v>
      </c>
      <c r="O92">
        <v>0</v>
      </c>
    </row>
    <row r="93" spans="1:15" x14ac:dyDescent="0.2">
      <c r="A93" s="1" t="str">
        <f>HYPERLINK("http://www.twitter.com/banuakdenizli/status/1591893103371505664", "1591893103371505664")</f>
        <v>1591893103371505664</v>
      </c>
      <c r="B93" t="s">
        <v>15</v>
      </c>
      <c r="C93" s="2">
        <v>44878.859560185178</v>
      </c>
      <c r="D93">
        <v>0</v>
      </c>
      <c r="E93">
        <v>17</v>
      </c>
      <c r="F93" t="s">
        <v>22</v>
      </c>
      <c r="G93" t="s">
        <v>123</v>
      </c>
      <c r="H93" t="str">
        <f>HYPERLINK("https://video.twimg.com/ext_tw_video/1591133651944734721/pu/vid/1280x720/w1OsUtGCxvUz5yUQ.mp4?tag=12", "https://video.twimg.com/ext_tw_video/1591133651944734721/pu/vid/1280x720/w1OsUtGCxvUz5yUQ.mp4?tag=12")</f>
        <v>https://video.twimg.com/ext_tw_video/1591133651944734721/pu/vid/1280x720/w1OsUtGCxvUz5yUQ.mp4?tag=12</v>
      </c>
      <c r="L93">
        <v>0</v>
      </c>
      <c r="M93">
        <v>0</v>
      </c>
      <c r="N93">
        <v>1</v>
      </c>
      <c r="O93">
        <v>0</v>
      </c>
    </row>
    <row r="94" spans="1:15" x14ac:dyDescent="0.2">
      <c r="A94" s="1" t="str">
        <f>HYPERLINK("http://www.twitter.com/banuakdenizli/status/1591893093950914563", "1591893093950914563")</f>
        <v>1591893093950914563</v>
      </c>
      <c r="B94" t="s">
        <v>15</v>
      </c>
      <c r="C94" s="2">
        <v>44878.859537037039</v>
      </c>
      <c r="D94">
        <v>0</v>
      </c>
      <c r="E94">
        <v>17</v>
      </c>
      <c r="F94" t="s">
        <v>22</v>
      </c>
      <c r="G94" t="s">
        <v>124</v>
      </c>
      <c r="H94" t="str">
        <f>HYPERLINK("https://video.twimg.com/ext_tw_video/1591133900180422692/pu/vid/1280x720/SJAxqEldZBuSfviS.mp4?tag=12", "https://video.twimg.com/ext_tw_video/1591133900180422692/pu/vid/1280x720/SJAxqEldZBuSfviS.mp4?tag=12")</f>
        <v>https://video.twimg.com/ext_tw_video/1591133900180422692/pu/vid/1280x720/SJAxqEldZBuSfviS.mp4?tag=12</v>
      </c>
      <c r="L94">
        <v>0.40189999999999998</v>
      </c>
      <c r="M94">
        <v>0</v>
      </c>
      <c r="N94">
        <v>0.93799999999999994</v>
      </c>
      <c r="O94">
        <v>6.2E-2</v>
      </c>
    </row>
    <row r="95" spans="1:15" x14ac:dyDescent="0.2">
      <c r="A95" s="1" t="str">
        <f>HYPERLINK("http://www.twitter.com/banuakdenizli/status/1591893073029742592", "1591893073029742592")</f>
        <v>1591893073029742592</v>
      </c>
      <c r="B95" t="s">
        <v>15</v>
      </c>
      <c r="C95" s="2">
        <v>44878.859479166669</v>
      </c>
      <c r="D95">
        <v>0</v>
      </c>
      <c r="E95">
        <v>41</v>
      </c>
      <c r="F95" t="s">
        <v>18</v>
      </c>
      <c r="G95" t="s">
        <v>125</v>
      </c>
      <c r="L95">
        <v>0</v>
      </c>
      <c r="M95">
        <v>0</v>
      </c>
      <c r="N95">
        <v>1</v>
      </c>
      <c r="O95">
        <v>0</v>
      </c>
    </row>
    <row r="96" spans="1:15" x14ac:dyDescent="0.2">
      <c r="A96" s="1" t="str">
        <f>HYPERLINK("http://www.twitter.com/banuakdenizli/status/1591893057464860673", "1591893057464860673")</f>
        <v>1591893057464860673</v>
      </c>
      <c r="B96" t="s">
        <v>15</v>
      </c>
      <c r="C96" s="2">
        <v>44878.859432870369</v>
      </c>
      <c r="D96">
        <v>0</v>
      </c>
      <c r="E96">
        <v>31</v>
      </c>
      <c r="F96" t="s">
        <v>18</v>
      </c>
      <c r="G96" t="s">
        <v>126</v>
      </c>
      <c r="L96">
        <v>0.83599999999999997</v>
      </c>
      <c r="M96">
        <v>0</v>
      </c>
      <c r="N96">
        <v>0.75800000000000001</v>
      </c>
      <c r="O96">
        <v>0.24199999999999999</v>
      </c>
    </row>
    <row r="97" spans="1:15" x14ac:dyDescent="0.2">
      <c r="A97" s="1" t="str">
        <f>HYPERLINK("http://www.twitter.com/banuakdenizli/status/1591893042000453632", "1591893042000453632")</f>
        <v>1591893042000453632</v>
      </c>
      <c r="B97" t="s">
        <v>15</v>
      </c>
      <c r="C97" s="2">
        <v>44878.859386574077</v>
      </c>
      <c r="D97">
        <v>0</v>
      </c>
      <c r="E97">
        <v>26</v>
      </c>
      <c r="F97" t="s">
        <v>18</v>
      </c>
      <c r="G97" t="s">
        <v>127</v>
      </c>
      <c r="L97">
        <v>0</v>
      </c>
      <c r="M97">
        <v>0</v>
      </c>
      <c r="N97">
        <v>1</v>
      </c>
      <c r="O97">
        <v>0</v>
      </c>
    </row>
    <row r="98" spans="1:15" x14ac:dyDescent="0.2">
      <c r="A98" s="1" t="str">
        <f>HYPERLINK("http://www.twitter.com/banuakdenizli/status/1591892988007182337", "1591892988007182337")</f>
        <v>1591892988007182337</v>
      </c>
      <c r="B98" t="s">
        <v>15</v>
      </c>
      <c r="C98" s="2">
        <v>44878.859236111108</v>
      </c>
      <c r="D98">
        <v>0</v>
      </c>
      <c r="E98">
        <v>43</v>
      </c>
      <c r="F98" t="s">
        <v>21</v>
      </c>
      <c r="G98" t="s">
        <v>128</v>
      </c>
      <c r="H98" t="str">
        <f>HYPERLINK("http://pbs.twimg.com/media/FhdYLjoXkAA2zzn.jpg", "http://pbs.twimg.com/media/FhdYLjoXkAA2zzn.jpg")</f>
        <v>http://pbs.twimg.com/media/FhdYLjoXkAA2zzn.jpg</v>
      </c>
      <c r="L98">
        <v>0</v>
      </c>
      <c r="M98">
        <v>0</v>
      </c>
      <c r="N98">
        <v>1</v>
      </c>
      <c r="O98">
        <v>0</v>
      </c>
    </row>
    <row r="99" spans="1:15" x14ac:dyDescent="0.2">
      <c r="A99" s="1" t="str">
        <f>HYPERLINK("http://www.twitter.com/banuakdenizli/status/1591892972983156736", "1591892972983156736")</f>
        <v>1591892972983156736</v>
      </c>
      <c r="B99" t="s">
        <v>15</v>
      </c>
      <c r="C99" s="2">
        <v>44878.859201388892</v>
      </c>
      <c r="D99">
        <v>0</v>
      </c>
      <c r="E99">
        <v>3</v>
      </c>
      <c r="F99" t="s">
        <v>25</v>
      </c>
      <c r="G99" t="s">
        <v>129</v>
      </c>
      <c r="H99" t="str">
        <f>HYPERLINK("http://pbs.twimg.com/media/Fhdqu6AXoAEHXpV.jpg", "http://pbs.twimg.com/media/Fhdqu6AXoAEHXpV.jpg")</f>
        <v>http://pbs.twimg.com/media/Fhdqu6AXoAEHXpV.jpg</v>
      </c>
      <c r="L99">
        <v>0</v>
      </c>
      <c r="M99">
        <v>0</v>
      </c>
      <c r="N99">
        <v>1</v>
      </c>
      <c r="O99">
        <v>0</v>
      </c>
    </row>
    <row r="100" spans="1:15" x14ac:dyDescent="0.2">
      <c r="A100" s="1" t="str">
        <f>HYPERLINK("http://www.twitter.com/banuakdenizli/status/1591892959368474625", "1591892959368474625")</f>
        <v>1591892959368474625</v>
      </c>
      <c r="B100" t="s">
        <v>15</v>
      </c>
      <c r="C100" s="2">
        <v>44878.859166666669</v>
      </c>
      <c r="D100">
        <v>0</v>
      </c>
      <c r="E100">
        <v>23</v>
      </c>
      <c r="F100" t="s">
        <v>16</v>
      </c>
      <c r="G100" t="s">
        <v>130</v>
      </c>
      <c r="H100" t="str">
        <f>HYPERLINK("http://pbs.twimg.com/media/FhdsoBLWIAEOUwP.jpg", "http://pbs.twimg.com/media/FhdsoBLWIAEOUwP.jpg")</f>
        <v>http://pbs.twimg.com/media/FhdsoBLWIAEOUwP.jpg</v>
      </c>
      <c r="L100">
        <v>-0.29599999999999999</v>
      </c>
      <c r="M100">
        <v>0.26600000000000001</v>
      </c>
      <c r="N100">
        <v>0.56499999999999995</v>
      </c>
      <c r="O100">
        <v>0.16900000000000001</v>
      </c>
    </row>
    <row r="101" spans="1:15" x14ac:dyDescent="0.2">
      <c r="A101" s="1" t="str">
        <f>HYPERLINK("http://www.twitter.com/banuakdenizli/status/1591892939953049601", "1591892939953049601")</f>
        <v>1591892939953049601</v>
      </c>
      <c r="B101" t="s">
        <v>15</v>
      </c>
      <c r="C101" s="2">
        <v>44878.8591087963</v>
      </c>
      <c r="D101">
        <v>0</v>
      </c>
      <c r="E101">
        <v>73</v>
      </c>
      <c r="F101" t="s">
        <v>19</v>
      </c>
      <c r="G101" t="s">
        <v>131</v>
      </c>
      <c r="L101">
        <v>0</v>
      </c>
      <c r="M101">
        <v>0</v>
      </c>
      <c r="N101">
        <v>1</v>
      </c>
      <c r="O101">
        <v>0</v>
      </c>
    </row>
    <row r="102" spans="1:15" x14ac:dyDescent="0.2">
      <c r="A102" s="1" t="str">
        <f>HYPERLINK("http://www.twitter.com/banuakdenizli/status/1591460796172845056", "1591460796172845056")</f>
        <v>1591460796172845056</v>
      </c>
      <c r="B102" t="s">
        <v>15</v>
      </c>
      <c r="C102" s="2">
        <v>44877.666620370372</v>
      </c>
      <c r="D102">
        <v>0</v>
      </c>
      <c r="E102">
        <v>105</v>
      </c>
      <c r="F102" t="s">
        <v>132</v>
      </c>
      <c r="G102" t="s">
        <v>133</v>
      </c>
      <c r="H102" t="str">
        <f>HYPERLINK("http://pbs.twimg.com/media/FhYAmxKWQAMrCaJ.jpg", "http://pbs.twimg.com/media/FhYAmxKWQAMrCaJ.jpg")</f>
        <v>http://pbs.twimg.com/media/FhYAmxKWQAMrCaJ.jpg</v>
      </c>
      <c r="I102" t="str">
        <f>HYPERLINK("http://pbs.twimg.com/media/FhYAmxUWIAQo6dq.jpg", "http://pbs.twimg.com/media/FhYAmxUWIAQo6dq.jpg")</f>
        <v>http://pbs.twimg.com/media/FhYAmxUWIAQo6dq.jpg</v>
      </c>
      <c r="J102" t="str">
        <f>HYPERLINK("http://pbs.twimg.com/media/FhYAmxWXoAAFYQm.jpg", "http://pbs.twimg.com/media/FhYAmxWXoAAFYQm.jpg")</f>
        <v>http://pbs.twimg.com/media/FhYAmxWXoAAFYQm.jpg</v>
      </c>
      <c r="K102" t="str">
        <f>HYPERLINK("http://pbs.twimg.com/media/FhYAmxYXwAAu7G7.jpg", "http://pbs.twimg.com/media/FhYAmxYXwAAu7G7.jpg")</f>
        <v>http://pbs.twimg.com/media/FhYAmxYXwAAu7G7.jpg</v>
      </c>
      <c r="L102">
        <v>0</v>
      </c>
      <c r="M102">
        <v>0</v>
      </c>
      <c r="N102">
        <v>1</v>
      </c>
      <c r="O102">
        <v>0</v>
      </c>
    </row>
    <row r="103" spans="1:15" x14ac:dyDescent="0.2">
      <c r="A103" s="1" t="str">
        <f>HYPERLINK("http://www.twitter.com/banuakdenizli/status/1591460708700807170", "1591460708700807170")</f>
        <v>1591460708700807170</v>
      </c>
      <c r="B103" t="s">
        <v>15</v>
      </c>
      <c r="C103" s="2">
        <v>44877.666377314818</v>
      </c>
      <c r="D103">
        <v>0</v>
      </c>
      <c r="E103">
        <v>1</v>
      </c>
      <c r="F103" t="s">
        <v>23</v>
      </c>
      <c r="G103" t="s">
        <v>134</v>
      </c>
      <c r="H103" t="str">
        <f>HYPERLINK("http://pbs.twimg.com/media/Ffgh1HAWYAUbfaZ.jpg", "http://pbs.twimg.com/media/Ffgh1HAWYAUbfaZ.jpg")</f>
        <v>http://pbs.twimg.com/media/Ffgh1HAWYAUbfaZ.jpg</v>
      </c>
      <c r="L103">
        <v>0</v>
      </c>
      <c r="M103">
        <v>0</v>
      </c>
      <c r="N103">
        <v>1</v>
      </c>
      <c r="O103">
        <v>0</v>
      </c>
    </row>
    <row r="104" spans="1:15" x14ac:dyDescent="0.2">
      <c r="A104" s="1" t="str">
        <f>HYPERLINK("http://www.twitter.com/banuakdenizli/status/1590676514022240256", "1590676514022240256")</f>
        <v>1590676514022240256</v>
      </c>
      <c r="B104" t="s">
        <v>15</v>
      </c>
      <c r="C104" s="2">
        <v>44875.50240740741</v>
      </c>
      <c r="D104">
        <v>0</v>
      </c>
      <c r="E104">
        <v>212</v>
      </c>
      <c r="F104" t="s">
        <v>24</v>
      </c>
      <c r="G104" t="s">
        <v>135</v>
      </c>
      <c r="H104" t="str">
        <f>HYPERLINK("http://pbs.twimg.com/media/FhM2_gXXwAMlXo1.jpg", "http://pbs.twimg.com/media/FhM2_gXXwAMlXo1.jpg")</f>
        <v>http://pbs.twimg.com/media/FhM2_gXXwAMlXo1.jpg</v>
      </c>
      <c r="L104">
        <v>0</v>
      </c>
      <c r="M104">
        <v>0</v>
      </c>
      <c r="N104">
        <v>1</v>
      </c>
      <c r="O104">
        <v>0</v>
      </c>
    </row>
    <row r="105" spans="1:15" x14ac:dyDescent="0.2">
      <c r="A105" s="1" t="str">
        <f>HYPERLINK("http://www.twitter.com/banuakdenizli/status/1590151094961045504", "1590151094961045504")</f>
        <v>1590151094961045504</v>
      </c>
      <c r="B105" t="s">
        <v>15</v>
      </c>
      <c r="C105" s="2">
        <v>44874.052534722221</v>
      </c>
      <c r="D105">
        <v>0</v>
      </c>
      <c r="E105">
        <v>20</v>
      </c>
      <c r="F105" t="s">
        <v>16</v>
      </c>
      <c r="G105" t="s">
        <v>136</v>
      </c>
      <c r="H105" t="str">
        <f>HYPERLINK("http://pbs.twimg.com/media/Fg9hGGTXwAEhBf6.jpg", "http://pbs.twimg.com/media/Fg9hGGTXwAEhBf6.jpg")</f>
        <v>http://pbs.twimg.com/media/Fg9hGGTXwAEhBf6.jpg</v>
      </c>
      <c r="L105">
        <v>-0.44040000000000001</v>
      </c>
      <c r="M105">
        <v>6.9000000000000006E-2</v>
      </c>
      <c r="N105">
        <v>0.93100000000000005</v>
      </c>
      <c r="O105">
        <v>0</v>
      </c>
    </row>
    <row r="106" spans="1:15" x14ac:dyDescent="0.2">
      <c r="A106" s="1" t="str">
        <f>HYPERLINK("http://www.twitter.com/banuakdenizli/status/1590151074111160320", "1590151074111160320")</f>
        <v>1590151074111160320</v>
      </c>
      <c r="B106" t="s">
        <v>15</v>
      </c>
      <c r="C106" s="2">
        <v>44874.052476851852</v>
      </c>
      <c r="D106">
        <v>0</v>
      </c>
      <c r="E106">
        <v>13</v>
      </c>
      <c r="F106" t="s">
        <v>16</v>
      </c>
      <c r="G106" t="s">
        <v>137</v>
      </c>
      <c r="H106" t="str">
        <f>HYPERLINK("http://pbs.twimg.com/media/Fg9h738WIAMMkGi.jpg", "http://pbs.twimg.com/media/Fg9h738WIAMMkGi.jpg")</f>
        <v>http://pbs.twimg.com/media/Fg9h738WIAMMkGi.jpg</v>
      </c>
      <c r="L106">
        <v>0</v>
      </c>
      <c r="M106">
        <v>0</v>
      </c>
      <c r="N106">
        <v>1</v>
      </c>
      <c r="O106">
        <v>0</v>
      </c>
    </row>
    <row r="107" spans="1:15" x14ac:dyDescent="0.2">
      <c r="A107" s="1" t="str">
        <f>HYPERLINK("http://www.twitter.com/banuakdenizli/status/1590151065584164864", "1590151065584164864")</f>
        <v>1590151065584164864</v>
      </c>
      <c r="B107" t="s">
        <v>15</v>
      </c>
      <c r="C107" s="2">
        <v>44874.052453703713</v>
      </c>
      <c r="D107">
        <v>0</v>
      </c>
      <c r="E107">
        <v>12</v>
      </c>
      <c r="F107" t="s">
        <v>16</v>
      </c>
      <c r="G107" t="s">
        <v>138</v>
      </c>
      <c r="H107" t="str">
        <f>HYPERLINK("http://pbs.twimg.com/media/Fg9iLtZWQAMyDTx.jpg", "http://pbs.twimg.com/media/Fg9iLtZWQAMyDTx.jpg")</f>
        <v>http://pbs.twimg.com/media/Fg9iLtZWQAMyDTx.jpg</v>
      </c>
      <c r="L107">
        <v>0</v>
      </c>
      <c r="M107">
        <v>0</v>
      </c>
      <c r="N107">
        <v>1</v>
      </c>
      <c r="O107">
        <v>0</v>
      </c>
    </row>
    <row r="108" spans="1:15" x14ac:dyDescent="0.2">
      <c r="A108" s="1" t="str">
        <f>HYPERLINK("http://www.twitter.com/banuakdenizli/status/1590151055752695808", "1590151055752695808")</f>
        <v>1590151055752695808</v>
      </c>
      <c r="B108" t="s">
        <v>15</v>
      </c>
      <c r="C108" s="2">
        <v>44874.052418981482</v>
      </c>
      <c r="D108">
        <v>0</v>
      </c>
      <c r="E108">
        <v>15</v>
      </c>
      <c r="F108" t="s">
        <v>16</v>
      </c>
      <c r="G108" t="s">
        <v>139</v>
      </c>
      <c r="H108" t="str">
        <f>HYPERLINK("http://pbs.twimg.com/media/Fg9iT78XkAAtjB5.jpg", "http://pbs.twimg.com/media/Fg9iT78XkAAtjB5.jpg")</f>
        <v>http://pbs.twimg.com/media/Fg9iT78XkAAtjB5.jpg</v>
      </c>
      <c r="L108">
        <v>0</v>
      </c>
      <c r="M108">
        <v>0</v>
      </c>
      <c r="N108">
        <v>1</v>
      </c>
      <c r="O108">
        <v>0</v>
      </c>
    </row>
    <row r="109" spans="1:15" x14ac:dyDescent="0.2">
      <c r="A109" s="1" t="str">
        <f>HYPERLINK("http://www.twitter.com/banuakdenizli/status/1590151044734291969", "1590151044734291969")</f>
        <v>1590151044734291969</v>
      </c>
      <c r="B109" t="s">
        <v>15</v>
      </c>
      <c r="C109" s="2">
        <v>44874.052395833343</v>
      </c>
      <c r="D109">
        <v>0</v>
      </c>
      <c r="E109">
        <v>12</v>
      </c>
      <c r="F109" t="s">
        <v>16</v>
      </c>
      <c r="G109" t="s">
        <v>140</v>
      </c>
      <c r="H109" t="str">
        <f>HYPERLINK("http://pbs.twimg.com/media/Fg9i6WAXgAIpmEo.jpg", "http://pbs.twimg.com/media/Fg9i6WAXgAIpmEo.jpg")</f>
        <v>http://pbs.twimg.com/media/Fg9i6WAXgAIpmEo.jpg</v>
      </c>
      <c r="L109">
        <v>0</v>
      </c>
      <c r="M109">
        <v>0</v>
      </c>
      <c r="N109">
        <v>1</v>
      </c>
      <c r="O109">
        <v>0</v>
      </c>
    </row>
    <row r="110" spans="1:15" x14ac:dyDescent="0.2">
      <c r="A110" s="1" t="str">
        <f>HYPERLINK("http://www.twitter.com/banuakdenizli/status/1590151022819037184", "1590151022819037184")</f>
        <v>1590151022819037184</v>
      </c>
      <c r="B110" t="s">
        <v>15</v>
      </c>
      <c r="C110" s="2">
        <v>44874.052337962959</v>
      </c>
      <c r="D110">
        <v>0</v>
      </c>
      <c r="E110">
        <v>63</v>
      </c>
      <c r="F110" t="s">
        <v>16</v>
      </c>
      <c r="G110" t="s">
        <v>141</v>
      </c>
      <c r="H110" t="str">
        <f>HYPERLINK("https://video.twimg.com/ext_tw_video/1589648714104184837/pu/vid/1280x720/3XCx_N3Ft0RcACot.mp4?tag=12", "https://video.twimg.com/ext_tw_video/1589648714104184837/pu/vid/1280x720/3XCx_N3Ft0RcACot.mp4?tag=12")</f>
        <v>https://video.twimg.com/ext_tw_video/1589648714104184837/pu/vid/1280x720/3XCx_N3Ft0RcACot.mp4?tag=12</v>
      </c>
      <c r="L110">
        <v>-0.85550000000000004</v>
      </c>
      <c r="M110">
        <v>0.189</v>
      </c>
      <c r="N110">
        <v>0.81100000000000005</v>
      </c>
      <c r="O110">
        <v>0</v>
      </c>
    </row>
    <row r="111" spans="1:15" x14ac:dyDescent="0.2">
      <c r="A111" s="1" t="str">
        <f>HYPERLINK("http://www.twitter.com/banuakdenizli/status/1590151012387430401", "1590151012387430401")</f>
        <v>1590151012387430401</v>
      </c>
      <c r="B111" t="s">
        <v>15</v>
      </c>
      <c r="C111" s="2">
        <v>44874.052303240736</v>
      </c>
      <c r="D111">
        <v>0</v>
      </c>
      <c r="E111">
        <v>37</v>
      </c>
      <c r="F111" t="s">
        <v>21</v>
      </c>
      <c r="G111" t="s">
        <v>142</v>
      </c>
      <c r="H111" t="str">
        <f>HYPERLINK("http://pbs.twimg.com/media/Fg-tjdAWQAA8AHY.jpg", "http://pbs.twimg.com/media/Fg-tjdAWQAA8AHY.jpg")</f>
        <v>http://pbs.twimg.com/media/Fg-tjdAWQAA8AHY.jpg</v>
      </c>
      <c r="L111">
        <v>0</v>
      </c>
      <c r="M111">
        <v>0</v>
      </c>
      <c r="N111">
        <v>1</v>
      </c>
      <c r="O111">
        <v>0</v>
      </c>
    </row>
    <row r="112" spans="1:15" x14ac:dyDescent="0.2">
      <c r="A112" s="1" t="str">
        <f>HYPERLINK("http://www.twitter.com/banuakdenizli/status/1590151003080622081", "1590151003080622081")</f>
        <v>1590151003080622081</v>
      </c>
      <c r="B112" t="s">
        <v>15</v>
      </c>
      <c r="C112" s="2">
        <v>44874.05228009259</v>
      </c>
      <c r="D112">
        <v>0</v>
      </c>
      <c r="E112">
        <v>14</v>
      </c>
      <c r="F112" t="s">
        <v>16</v>
      </c>
      <c r="G112" t="s">
        <v>143</v>
      </c>
      <c r="H112" t="str">
        <f>HYPERLINK("http://pbs.twimg.com/media/Fg9hU86XgAEKMRd.jpg", "http://pbs.twimg.com/media/Fg9hU86XgAEKMRd.jpg")</f>
        <v>http://pbs.twimg.com/media/Fg9hU86XgAEKMRd.jpg</v>
      </c>
      <c r="L112">
        <v>0</v>
      </c>
      <c r="M112">
        <v>0</v>
      </c>
      <c r="N112">
        <v>1</v>
      </c>
      <c r="O112">
        <v>0</v>
      </c>
    </row>
    <row r="113" spans="1:15" x14ac:dyDescent="0.2">
      <c r="A113" s="1" t="str">
        <f>HYPERLINK("http://www.twitter.com/banuakdenizli/status/1590150988547051520", "1590150988547051520")</f>
        <v>1590150988547051520</v>
      </c>
      <c r="B113" t="s">
        <v>15</v>
      </c>
      <c r="C113" s="2">
        <v>44874.052233796298</v>
      </c>
      <c r="D113">
        <v>0</v>
      </c>
      <c r="E113">
        <v>3</v>
      </c>
      <c r="F113" t="s">
        <v>25</v>
      </c>
      <c r="G113" t="s">
        <v>144</v>
      </c>
      <c r="H113" t="str">
        <f>HYPERLINK("http://pbs.twimg.com/media/Fg_It4GWAAEYhgm.jpg", "http://pbs.twimg.com/media/Fg_It4GWAAEYhgm.jpg")</f>
        <v>http://pbs.twimg.com/media/Fg_It4GWAAEYhgm.jpg</v>
      </c>
      <c r="L113">
        <v>0</v>
      </c>
      <c r="M113">
        <v>0</v>
      </c>
      <c r="N113">
        <v>1</v>
      </c>
      <c r="O113">
        <v>0</v>
      </c>
    </row>
    <row r="114" spans="1:15" x14ac:dyDescent="0.2">
      <c r="A114" s="1" t="str">
        <f>HYPERLINK("http://www.twitter.com/banuakdenizli/status/1590150917986611202", "1590150917986611202")</f>
        <v>1590150917986611202</v>
      </c>
      <c r="B114" t="s">
        <v>15</v>
      </c>
      <c r="C114" s="2">
        <v>44874.052048611113</v>
      </c>
      <c r="D114">
        <v>0</v>
      </c>
      <c r="E114">
        <v>81</v>
      </c>
      <c r="F114" t="s">
        <v>19</v>
      </c>
      <c r="G114" t="s">
        <v>145</v>
      </c>
      <c r="H114" t="str">
        <f>HYPERLINK("http://pbs.twimg.com/media/FhCv888XEAA07N1.jpg", "http://pbs.twimg.com/media/FhCv888XEAA07N1.jpg")</f>
        <v>http://pbs.twimg.com/media/FhCv888XEAA07N1.jpg</v>
      </c>
      <c r="I114" t="str">
        <f>HYPERLINK("http://pbs.twimg.com/media/FhCv884WAAEo7OL.jpg", "http://pbs.twimg.com/media/FhCv884WAAEo7OL.jpg")</f>
        <v>http://pbs.twimg.com/media/FhCv884WAAEo7OL.jpg</v>
      </c>
      <c r="J114" t="str">
        <f>HYPERLINK("http://pbs.twimg.com/media/FhCv881XoAAjbd0.jpg", "http://pbs.twimg.com/media/FhCv881XoAAjbd0.jpg")</f>
        <v>http://pbs.twimg.com/media/FhCv881XoAAjbd0.jpg</v>
      </c>
      <c r="K114" t="str">
        <f>HYPERLINK("http://pbs.twimg.com/media/FhCv89EXwAAtUKE.jpg", "http://pbs.twimg.com/media/FhCv89EXwAAtUKE.jpg")</f>
        <v>http://pbs.twimg.com/media/FhCv89EXwAAtUKE.jpg</v>
      </c>
      <c r="L114">
        <v>0</v>
      </c>
      <c r="M114">
        <v>0</v>
      </c>
      <c r="N114">
        <v>1</v>
      </c>
      <c r="O114">
        <v>0</v>
      </c>
    </row>
    <row r="115" spans="1:15" x14ac:dyDescent="0.2">
      <c r="A115" s="1" t="str">
        <f>HYPERLINK("http://www.twitter.com/banuakdenizli/status/1590150903973441537", "1590150903973441537")</f>
        <v>1590150903973441537</v>
      </c>
      <c r="B115" t="s">
        <v>15</v>
      </c>
      <c r="C115" s="2">
        <v>44874.052002314813</v>
      </c>
      <c r="D115">
        <v>0</v>
      </c>
      <c r="E115">
        <v>42</v>
      </c>
      <c r="F115" t="s">
        <v>22</v>
      </c>
      <c r="G115" t="s">
        <v>146</v>
      </c>
      <c r="H115" t="str">
        <f>HYPERLINK("https://video.twimg.com/ext_tw_video/1589986572505649152/pu/vid/1280x720/UF6M_o77WyfmrwUb.mp4?tag=12", "https://video.twimg.com/ext_tw_video/1589986572505649152/pu/vid/1280x720/UF6M_o77WyfmrwUb.mp4?tag=12")</f>
        <v>https://video.twimg.com/ext_tw_video/1589986572505649152/pu/vid/1280x720/UF6M_o77WyfmrwUb.mp4?tag=12</v>
      </c>
      <c r="L115">
        <v>0</v>
      </c>
      <c r="M115">
        <v>0</v>
      </c>
      <c r="N115">
        <v>1</v>
      </c>
      <c r="O115">
        <v>0</v>
      </c>
    </row>
    <row r="116" spans="1:15" x14ac:dyDescent="0.2">
      <c r="A116" s="1" t="str">
        <f>HYPERLINK("http://www.twitter.com/banuakdenizli/status/1590150893399609344", "1590150893399609344")</f>
        <v>1590150893399609344</v>
      </c>
      <c r="B116" t="s">
        <v>15</v>
      </c>
      <c r="C116" s="2">
        <v>44874.051979166667</v>
      </c>
      <c r="D116">
        <v>0</v>
      </c>
      <c r="E116">
        <v>12</v>
      </c>
      <c r="F116" t="s">
        <v>22</v>
      </c>
      <c r="G116" t="s">
        <v>147</v>
      </c>
      <c r="H116" t="str">
        <f>HYPERLINK("https://video.twimg.com/ext_tw_video/1589986881520926720/pu/vid/1280x720/l1OYVGJW-2a5uY3T.mp4?tag=12", "https://video.twimg.com/ext_tw_video/1589986881520926720/pu/vid/1280x720/l1OYVGJW-2a5uY3T.mp4?tag=12")</f>
        <v>https://video.twimg.com/ext_tw_video/1589986881520926720/pu/vid/1280x720/l1OYVGJW-2a5uY3T.mp4?tag=12</v>
      </c>
      <c r="L116">
        <v>0</v>
      </c>
      <c r="M116">
        <v>0</v>
      </c>
      <c r="N116">
        <v>1</v>
      </c>
      <c r="O116">
        <v>0</v>
      </c>
    </row>
    <row r="117" spans="1:15" x14ac:dyDescent="0.2">
      <c r="A117" s="1" t="str">
        <f>HYPERLINK("http://www.twitter.com/banuakdenizli/status/1589648563981946881", "1589648563981946881")</f>
        <v>1589648563981946881</v>
      </c>
      <c r="B117" t="s">
        <v>15</v>
      </c>
      <c r="C117" s="2">
        <v>44872.665810185194</v>
      </c>
      <c r="D117">
        <v>0</v>
      </c>
      <c r="E117">
        <v>57</v>
      </c>
      <c r="F117" t="s">
        <v>16</v>
      </c>
      <c r="G117" t="s">
        <v>148</v>
      </c>
      <c r="H117" t="str">
        <f>HYPERLINK("https://video.twimg.com/ext_tw_video/1589647621651570690/pu/vid/1280x720/ORUtOPaulbxJT5eT.mp4?tag=12", "https://video.twimg.com/ext_tw_video/1589647621651570690/pu/vid/1280x720/ORUtOPaulbxJT5eT.mp4?tag=12")</f>
        <v>https://video.twimg.com/ext_tw_video/1589647621651570690/pu/vid/1280x720/ORUtOPaulbxJT5eT.mp4?tag=12</v>
      </c>
      <c r="L117">
        <v>-0.36120000000000002</v>
      </c>
      <c r="M117">
        <v>6.7000000000000004E-2</v>
      </c>
      <c r="N117">
        <v>0.93300000000000005</v>
      </c>
      <c r="O117">
        <v>0</v>
      </c>
    </row>
    <row r="118" spans="1:15" x14ac:dyDescent="0.2">
      <c r="A118" s="1" t="str">
        <f>HYPERLINK("http://www.twitter.com/banuakdenizli/status/1589566766941773824", "1589566766941773824")</f>
        <v>1589566766941773824</v>
      </c>
      <c r="B118" t="s">
        <v>15</v>
      </c>
      <c r="C118" s="2">
        <v>44872.440092592587</v>
      </c>
      <c r="D118">
        <v>0</v>
      </c>
      <c r="E118">
        <v>56</v>
      </c>
      <c r="F118" t="s">
        <v>19</v>
      </c>
      <c r="G118" t="s">
        <v>149</v>
      </c>
      <c r="H118" t="str">
        <f>HYPERLINK("http://pbs.twimg.com/media/Fg9B2AiWAAAFjFM.jpg", "http://pbs.twimg.com/media/Fg9B2AiWAAAFjFM.jpg")</f>
        <v>http://pbs.twimg.com/media/Fg9B2AiWAAAFjFM.jpg</v>
      </c>
      <c r="L118">
        <v>0</v>
      </c>
      <c r="M118">
        <v>0</v>
      </c>
      <c r="N118">
        <v>1</v>
      </c>
      <c r="O118">
        <v>0</v>
      </c>
    </row>
    <row r="119" spans="1:15" x14ac:dyDescent="0.2">
      <c r="A119" s="1" t="str">
        <f>HYPERLINK("http://www.twitter.com/banuakdenizli/status/1589213301480730626", "1589213301480730626")</f>
        <v>1589213301480730626</v>
      </c>
      <c r="B119" t="s">
        <v>15</v>
      </c>
      <c r="C119" s="2">
        <v>44871.46471064815</v>
      </c>
      <c r="D119">
        <v>0</v>
      </c>
      <c r="E119">
        <v>4</v>
      </c>
      <c r="F119" t="s">
        <v>17</v>
      </c>
      <c r="G119" t="s">
        <v>150</v>
      </c>
      <c r="H119" t="str">
        <f>HYPERLINK("http://pbs.twimg.com/media/Fg3GolBX0AAgAMG.jpg", "http://pbs.twimg.com/media/Fg3GolBX0AAgAMG.jpg")</f>
        <v>http://pbs.twimg.com/media/Fg3GolBX0AAgAMG.jpg</v>
      </c>
      <c r="I119" t="str">
        <f>HYPERLINK("http://pbs.twimg.com/media/Fg3GolBWIAYIbNQ.jpg", "http://pbs.twimg.com/media/Fg3GolBWIAYIbNQ.jpg")</f>
        <v>http://pbs.twimg.com/media/Fg3GolBWIAYIbNQ.jpg</v>
      </c>
      <c r="L119">
        <v>0</v>
      </c>
      <c r="M119">
        <v>0</v>
      </c>
      <c r="N119">
        <v>1</v>
      </c>
      <c r="O119">
        <v>0</v>
      </c>
    </row>
    <row r="120" spans="1:15" x14ac:dyDescent="0.2">
      <c r="A120" s="1" t="str">
        <f>HYPERLINK("http://www.twitter.com/banuakdenizli/status/1589213271227498497", "1589213271227498497")</f>
        <v>1589213271227498497</v>
      </c>
      <c r="B120" t="s">
        <v>15</v>
      </c>
      <c r="C120" s="2">
        <v>44871.464629629627</v>
      </c>
      <c r="D120">
        <v>0</v>
      </c>
      <c r="E120">
        <v>2</v>
      </c>
      <c r="F120" t="s">
        <v>17</v>
      </c>
      <c r="G120" t="s">
        <v>151</v>
      </c>
      <c r="H120" t="str">
        <f>HYPERLINK("http://pbs.twimg.com/media/Fg3GuD0X0AEM12c.jpg", "http://pbs.twimg.com/media/Fg3GuD0X0AEM12c.jpg")</f>
        <v>http://pbs.twimg.com/media/Fg3GuD0X0AEM12c.jpg</v>
      </c>
      <c r="I120" t="str">
        <f>HYPERLINK("http://pbs.twimg.com/media/Fg3GuD0WYAIhfs7.jpg", "http://pbs.twimg.com/media/Fg3GuD0WYAIhfs7.jpg")</f>
        <v>http://pbs.twimg.com/media/Fg3GuD0WYAIhfs7.jpg</v>
      </c>
      <c r="L120">
        <v>0.73509999999999998</v>
      </c>
      <c r="M120">
        <v>0</v>
      </c>
      <c r="N120">
        <v>0.871</v>
      </c>
      <c r="O120">
        <v>0.129</v>
      </c>
    </row>
    <row r="121" spans="1:15" x14ac:dyDescent="0.2">
      <c r="A121" s="1" t="str">
        <f>HYPERLINK("http://www.twitter.com/banuakdenizli/status/1589213224049684480", "1589213224049684480")</f>
        <v>1589213224049684480</v>
      </c>
      <c r="B121" t="s">
        <v>15</v>
      </c>
      <c r="C121" s="2">
        <v>44871.464502314811</v>
      </c>
      <c r="D121">
        <v>0</v>
      </c>
      <c r="E121">
        <v>54</v>
      </c>
      <c r="F121" t="s">
        <v>19</v>
      </c>
      <c r="G121" t="s">
        <v>152</v>
      </c>
      <c r="H121" t="str">
        <f>HYPERLINK("http://pbs.twimg.com/media/Fg31xvTWIAAxnx2.jpg", "http://pbs.twimg.com/media/Fg31xvTWIAAxnx2.jpg")</f>
        <v>http://pbs.twimg.com/media/Fg31xvTWIAAxnx2.jpg</v>
      </c>
      <c r="I121" t="str">
        <f>HYPERLINK("http://pbs.twimg.com/media/Fg31xvUXEAQLs40.jpg", "http://pbs.twimg.com/media/Fg31xvUXEAQLs40.jpg")</f>
        <v>http://pbs.twimg.com/media/Fg31xvUXEAQLs40.jpg</v>
      </c>
      <c r="J121" t="str">
        <f>HYPERLINK("http://pbs.twimg.com/media/Fg31xvZX0AY_6aX.jpg", "http://pbs.twimg.com/media/Fg31xvZX0AY_6aX.jpg")</f>
        <v>http://pbs.twimg.com/media/Fg31xvZX0AY_6aX.jpg</v>
      </c>
      <c r="L121">
        <v>0</v>
      </c>
      <c r="M121">
        <v>0</v>
      </c>
      <c r="N121">
        <v>1</v>
      </c>
      <c r="O121">
        <v>0</v>
      </c>
    </row>
    <row r="122" spans="1:15" x14ac:dyDescent="0.2">
      <c r="A122" s="1" t="str">
        <f>HYPERLINK("http://www.twitter.com/banuakdenizli/status/1589213204877828096", "1589213204877828096")</f>
        <v>1589213204877828096</v>
      </c>
      <c r="B122" t="s">
        <v>15</v>
      </c>
      <c r="C122" s="2">
        <v>44871.464444444442</v>
      </c>
      <c r="D122">
        <v>0</v>
      </c>
      <c r="E122">
        <v>21</v>
      </c>
      <c r="F122" t="s">
        <v>19</v>
      </c>
      <c r="G122" t="s">
        <v>153</v>
      </c>
      <c r="H122" t="str">
        <f>HYPERLINK("http://pbs.twimg.com/media/Fg31yo1XEAMdD8g.jpg", "http://pbs.twimg.com/media/Fg31yo1XEAMdD8g.jpg")</f>
        <v>http://pbs.twimg.com/media/Fg31yo1XEAMdD8g.jpg</v>
      </c>
      <c r="I122" t="str">
        <f>HYPERLINK("http://pbs.twimg.com/media/Fg31yo2WAAEAGxZ.jpg", "http://pbs.twimg.com/media/Fg31yo2WAAEAGxZ.jpg")</f>
        <v>http://pbs.twimg.com/media/Fg31yo2WAAEAGxZ.jpg</v>
      </c>
      <c r="J122" t="str">
        <f>HYPERLINK("http://pbs.twimg.com/media/Fg31yo1XgAAlSvU.jpg", "http://pbs.twimg.com/media/Fg31yo1XgAAlSvU.jpg")</f>
        <v>http://pbs.twimg.com/media/Fg31yo1XgAAlSvU.jpg</v>
      </c>
      <c r="L122">
        <v>0</v>
      </c>
      <c r="M122">
        <v>0</v>
      </c>
      <c r="N122">
        <v>1</v>
      </c>
      <c r="O122">
        <v>0</v>
      </c>
    </row>
    <row r="123" spans="1:15" x14ac:dyDescent="0.2">
      <c r="A123" s="1" t="str">
        <f>HYPERLINK("http://www.twitter.com/banuakdenizli/status/1588767775715381248", "1588767775715381248")</f>
        <v>1588767775715381248</v>
      </c>
      <c r="B123" t="s">
        <v>15</v>
      </c>
      <c r="C123" s="2">
        <v>44870.235300925917</v>
      </c>
      <c r="D123">
        <v>0</v>
      </c>
      <c r="E123">
        <v>21</v>
      </c>
      <c r="F123" t="s">
        <v>16</v>
      </c>
      <c r="G123" t="s">
        <v>154</v>
      </c>
      <c r="H123" t="str">
        <f>HYPERLINK("http://pbs.twimg.com/media/Fgu6C4EXoAEn2eX.jpg", "http://pbs.twimg.com/media/Fgu6C4EXoAEn2eX.jpg")</f>
        <v>http://pbs.twimg.com/media/Fgu6C4EXoAEn2eX.jpg</v>
      </c>
      <c r="L123">
        <v>0</v>
      </c>
      <c r="M123">
        <v>0</v>
      </c>
      <c r="N123">
        <v>1</v>
      </c>
      <c r="O123">
        <v>0</v>
      </c>
    </row>
    <row r="124" spans="1:15" x14ac:dyDescent="0.2">
      <c r="A124" s="1" t="str">
        <f>HYPERLINK("http://www.twitter.com/banuakdenizli/status/1588767758732652547", "1588767758732652547")</f>
        <v>1588767758732652547</v>
      </c>
      <c r="B124" t="s">
        <v>15</v>
      </c>
      <c r="C124" s="2">
        <v>44870.235254629632</v>
      </c>
      <c r="D124">
        <v>0</v>
      </c>
      <c r="E124">
        <v>26</v>
      </c>
      <c r="F124" t="s">
        <v>21</v>
      </c>
      <c r="G124" t="s">
        <v>155</v>
      </c>
      <c r="H124" t="str">
        <f>HYPERLINK("http://pbs.twimg.com/media/Fgu8jENX0AE1YT0.jpg", "http://pbs.twimg.com/media/Fgu8jENX0AE1YT0.jpg")</f>
        <v>http://pbs.twimg.com/media/Fgu8jENX0AE1YT0.jpg</v>
      </c>
      <c r="L124">
        <v>0</v>
      </c>
      <c r="M124">
        <v>0</v>
      </c>
      <c r="N124">
        <v>1</v>
      </c>
      <c r="O124">
        <v>0</v>
      </c>
    </row>
    <row r="125" spans="1:15" x14ac:dyDescent="0.2">
      <c r="A125" s="1" t="str">
        <f>HYPERLINK("http://www.twitter.com/banuakdenizli/status/1588767736548974593", "1588767736548974593")</f>
        <v>1588767736548974593</v>
      </c>
      <c r="B125" t="s">
        <v>15</v>
      </c>
      <c r="C125" s="2">
        <v>44870.235185185193</v>
      </c>
      <c r="D125">
        <v>0</v>
      </c>
      <c r="E125">
        <v>16</v>
      </c>
      <c r="F125" t="s">
        <v>25</v>
      </c>
      <c r="G125" t="s">
        <v>156</v>
      </c>
      <c r="H125" t="str">
        <f>HYPERLINK("http://pbs.twimg.com/media/Fgu_10QXkAAffjf.jpg", "http://pbs.twimg.com/media/Fgu_10QXkAAffjf.jpg")</f>
        <v>http://pbs.twimg.com/media/Fgu_10QXkAAffjf.jpg</v>
      </c>
      <c r="L125">
        <v>0.62490000000000001</v>
      </c>
      <c r="M125">
        <v>0</v>
      </c>
      <c r="N125">
        <v>0.86399999999999999</v>
      </c>
      <c r="O125">
        <v>0.13600000000000001</v>
      </c>
    </row>
    <row r="126" spans="1:15" x14ac:dyDescent="0.2">
      <c r="A126" s="1" t="str">
        <f>HYPERLINK("http://www.twitter.com/banuakdenizli/status/1588767717518999552", "1588767717518999552")</f>
        <v>1588767717518999552</v>
      </c>
      <c r="B126" t="s">
        <v>15</v>
      </c>
      <c r="C126" s="2">
        <v>44870.235138888893</v>
      </c>
      <c r="D126">
        <v>0</v>
      </c>
      <c r="E126">
        <v>9</v>
      </c>
      <c r="F126" t="s">
        <v>16</v>
      </c>
      <c r="G126" t="s">
        <v>157</v>
      </c>
      <c r="H126" t="str">
        <f>HYPERLINK("http://pbs.twimg.com/media/FgvD__AWYAAaJZ6.jpg", "http://pbs.twimg.com/media/FgvD__AWYAAaJZ6.jpg")</f>
        <v>http://pbs.twimg.com/media/FgvD__AWYAAaJZ6.jpg</v>
      </c>
      <c r="L126">
        <v>0</v>
      </c>
      <c r="M126">
        <v>0</v>
      </c>
      <c r="N126">
        <v>1</v>
      </c>
      <c r="O126">
        <v>0</v>
      </c>
    </row>
    <row r="127" spans="1:15" x14ac:dyDescent="0.2">
      <c r="A127" s="1" t="str">
        <f>HYPERLINK("http://www.twitter.com/banuakdenizli/status/1588767704051511296", "1588767704051511296")</f>
        <v>1588767704051511296</v>
      </c>
      <c r="B127" t="s">
        <v>15</v>
      </c>
      <c r="C127" s="2">
        <v>44870.23510416667</v>
      </c>
      <c r="D127">
        <v>0</v>
      </c>
      <c r="E127">
        <v>16</v>
      </c>
      <c r="F127" t="s">
        <v>21</v>
      </c>
      <c r="G127" t="s">
        <v>158</v>
      </c>
      <c r="H127" t="str">
        <f>HYPERLINK("http://pbs.twimg.com/media/FgvDibMXgAI7hwM.jpg", "http://pbs.twimg.com/media/FgvDibMXgAI7hwM.jpg")</f>
        <v>http://pbs.twimg.com/media/FgvDibMXgAI7hwM.jpg</v>
      </c>
      <c r="L127">
        <v>0</v>
      </c>
      <c r="M127">
        <v>0</v>
      </c>
      <c r="N127">
        <v>1</v>
      </c>
      <c r="O127">
        <v>0</v>
      </c>
    </row>
    <row r="128" spans="1:15" x14ac:dyDescent="0.2">
      <c r="A128" s="1" t="str">
        <f>HYPERLINK("http://www.twitter.com/banuakdenizli/status/1588767683788832769", "1588767683788832769")</f>
        <v>1588767683788832769</v>
      </c>
      <c r="B128" t="s">
        <v>15</v>
      </c>
      <c r="C128" s="2">
        <v>44870.235046296293</v>
      </c>
      <c r="D128">
        <v>0</v>
      </c>
      <c r="E128">
        <v>11</v>
      </c>
      <c r="F128" t="s">
        <v>21</v>
      </c>
      <c r="G128" t="s">
        <v>159</v>
      </c>
      <c r="L128">
        <v>0</v>
      </c>
      <c r="M128">
        <v>0</v>
      </c>
      <c r="N128">
        <v>1</v>
      </c>
      <c r="O128">
        <v>0</v>
      </c>
    </row>
    <row r="129" spans="1:15" x14ac:dyDescent="0.2">
      <c r="A129" s="1" t="str">
        <f>HYPERLINK("http://www.twitter.com/banuakdenizli/status/1588767670325088262", "1588767670325088262")</f>
        <v>1588767670325088262</v>
      </c>
      <c r="B129" t="s">
        <v>15</v>
      </c>
      <c r="C129" s="2">
        <v>44870.235011574077</v>
      </c>
      <c r="D129">
        <v>0</v>
      </c>
      <c r="E129">
        <v>12</v>
      </c>
      <c r="F129" t="s">
        <v>16</v>
      </c>
      <c r="G129" t="s">
        <v>160</v>
      </c>
      <c r="L129">
        <v>0</v>
      </c>
      <c r="M129">
        <v>0</v>
      </c>
      <c r="N129">
        <v>1</v>
      </c>
      <c r="O129">
        <v>0</v>
      </c>
    </row>
    <row r="130" spans="1:15" x14ac:dyDescent="0.2">
      <c r="A130" s="1" t="str">
        <f>HYPERLINK("http://www.twitter.com/banuakdenizli/status/1588767652193144835", "1588767652193144835")</f>
        <v>1588767652193144835</v>
      </c>
      <c r="B130" t="s">
        <v>15</v>
      </c>
      <c r="C130" s="2">
        <v>44870.234953703701</v>
      </c>
      <c r="D130">
        <v>0</v>
      </c>
      <c r="E130">
        <v>3</v>
      </c>
      <c r="F130" t="s">
        <v>25</v>
      </c>
      <c r="G130" t="s">
        <v>161</v>
      </c>
      <c r="H130" t="str">
        <f>HYPERLINK("http://pbs.twimg.com/media/FgvXSSgWYAAplBf.jpg", "http://pbs.twimg.com/media/FgvXSSgWYAAplBf.jpg")</f>
        <v>http://pbs.twimg.com/media/FgvXSSgWYAAplBf.jpg</v>
      </c>
      <c r="L130">
        <v>0</v>
      </c>
      <c r="M130">
        <v>0</v>
      </c>
      <c r="N130">
        <v>1</v>
      </c>
      <c r="O130">
        <v>0</v>
      </c>
    </row>
    <row r="131" spans="1:15" x14ac:dyDescent="0.2">
      <c r="A131" s="1" t="str">
        <f>HYPERLINK("http://www.twitter.com/banuakdenizli/status/1588767627497082880", "1588767627497082880")</f>
        <v>1588767627497082880</v>
      </c>
      <c r="B131" t="s">
        <v>15</v>
      </c>
      <c r="C131" s="2">
        <v>44870.234884259262</v>
      </c>
      <c r="D131">
        <v>0</v>
      </c>
      <c r="E131">
        <v>5</v>
      </c>
      <c r="F131" t="s">
        <v>25</v>
      </c>
      <c r="G131" t="s">
        <v>162</v>
      </c>
      <c r="H131" t="str">
        <f>HYPERLINK("http://pbs.twimg.com/media/Fgv-hHhXwAIL23o.jpg", "http://pbs.twimg.com/media/Fgv-hHhXwAIL23o.jpg")</f>
        <v>http://pbs.twimg.com/media/Fgv-hHhXwAIL23o.jpg</v>
      </c>
      <c r="L131">
        <v>0</v>
      </c>
      <c r="M131">
        <v>0</v>
      </c>
      <c r="N131">
        <v>1</v>
      </c>
      <c r="O131">
        <v>0</v>
      </c>
    </row>
    <row r="132" spans="1:15" x14ac:dyDescent="0.2">
      <c r="A132" s="1" t="str">
        <f>HYPERLINK("http://www.twitter.com/banuakdenizli/status/1588767602066993153", "1588767602066993153")</f>
        <v>1588767602066993153</v>
      </c>
      <c r="B132" t="s">
        <v>15</v>
      </c>
      <c r="C132" s="2">
        <v>44870.234814814823</v>
      </c>
      <c r="D132">
        <v>0</v>
      </c>
      <c r="E132">
        <v>31</v>
      </c>
      <c r="F132" t="s">
        <v>16</v>
      </c>
      <c r="G132" t="s">
        <v>163</v>
      </c>
      <c r="H132" t="str">
        <f>HYPERLINK("http://pbs.twimg.com/media/FgwFGkVWIAAUJJp.jpg", "http://pbs.twimg.com/media/FgwFGkVWIAAUJJp.jpg")</f>
        <v>http://pbs.twimg.com/media/FgwFGkVWIAAUJJp.jpg</v>
      </c>
      <c r="L132">
        <v>0.86550000000000005</v>
      </c>
      <c r="M132">
        <v>0</v>
      </c>
      <c r="N132">
        <v>0.76800000000000002</v>
      </c>
      <c r="O132">
        <v>0.23200000000000001</v>
      </c>
    </row>
    <row r="133" spans="1:15" x14ac:dyDescent="0.2">
      <c r="A133" s="1" t="str">
        <f>HYPERLINK("http://www.twitter.com/banuakdenizli/status/1588767576233889793", "1588767576233889793")</f>
        <v>1588767576233889793</v>
      </c>
      <c r="B133" t="s">
        <v>15</v>
      </c>
      <c r="C133" s="2">
        <v>44870.23474537037</v>
      </c>
      <c r="D133">
        <v>0</v>
      </c>
      <c r="E133">
        <v>73</v>
      </c>
      <c r="F133" t="s">
        <v>21</v>
      </c>
      <c r="G133" t="s">
        <v>164</v>
      </c>
      <c r="H133" t="str">
        <f>HYPERLINK("http://pbs.twimg.com/media/Fgvv9cGXEAAagts.jpg", "http://pbs.twimg.com/media/Fgvv9cGXEAAagts.jpg")</f>
        <v>http://pbs.twimg.com/media/Fgvv9cGXEAAagts.jpg</v>
      </c>
      <c r="L133">
        <v>0</v>
      </c>
      <c r="M133">
        <v>0</v>
      </c>
      <c r="N133">
        <v>1</v>
      </c>
      <c r="O133">
        <v>0</v>
      </c>
    </row>
    <row r="134" spans="1:15" x14ac:dyDescent="0.2">
      <c r="A134" s="1" t="str">
        <f>HYPERLINK("http://www.twitter.com/banuakdenizli/status/1588275812591374337", "1588275812591374337")</f>
        <v>1588275812591374337</v>
      </c>
      <c r="B134" t="s">
        <v>15</v>
      </c>
      <c r="C134" s="2">
        <v>44868.877743055556</v>
      </c>
      <c r="D134">
        <v>0</v>
      </c>
      <c r="E134">
        <v>3</v>
      </c>
      <c r="F134" t="s">
        <v>17</v>
      </c>
      <c r="G134" t="s">
        <v>165</v>
      </c>
      <c r="H134" t="str">
        <f>HYPERLINK("http://pbs.twimg.com/media/FgpJipXXwAMGLBb.jpg", "http://pbs.twimg.com/media/FgpJipXXwAMGLBb.jpg")</f>
        <v>http://pbs.twimg.com/media/FgpJipXXwAMGLBb.jpg</v>
      </c>
      <c r="L134">
        <v>0.81259999999999999</v>
      </c>
      <c r="M134">
        <v>0</v>
      </c>
      <c r="N134">
        <v>0.78700000000000003</v>
      </c>
      <c r="O134">
        <v>0.21299999999999999</v>
      </c>
    </row>
    <row r="135" spans="1:15" x14ac:dyDescent="0.2">
      <c r="A135" s="1" t="str">
        <f>HYPERLINK("http://www.twitter.com/banuakdenizli/status/1588252341580353536", "1588252341580353536")</f>
        <v>1588252341580353536</v>
      </c>
      <c r="B135" t="s">
        <v>15</v>
      </c>
      <c r="C135" s="2">
        <v>44868.812974537039</v>
      </c>
      <c r="D135">
        <v>0</v>
      </c>
      <c r="E135">
        <v>233</v>
      </c>
      <c r="F135" t="s">
        <v>19</v>
      </c>
      <c r="G135" t="s">
        <v>166</v>
      </c>
      <c r="H135" t="str">
        <f>HYPERLINK("https://video.twimg.com/ext_tw_video/1588252028417019910/pu/vid/1280x720/CoxHzT0R6h_Omhi0.mp4?tag=12", "https://video.twimg.com/ext_tw_video/1588252028417019910/pu/vid/1280x720/CoxHzT0R6h_Omhi0.mp4?tag=12")</f>
        <v>https://video.twimg.com/ext_tw_video/1588252028417019910/pu/vid/1280x720/CoxHzT0R6h_Omhi0.mp4?tag=12</v>
      </c>
      <c r="L135">
        <v>0</v>
      </c>
      <c r="M135">
        <v>0</v>
      </c>
      <c r="N135">
        <v>1</v>
      </c>
      <c r="O135">
        <v>0</v>
      </c>
    </row>
    <row r="136" spans="1:15" x14ac:dyDescent="0.2">
      <c r="A136" s="1" t="str">
        <f>HYPERLINK("http://www.twitter.com/banuakdenizli/status/1587735834593198080", "1587735834593198080")</f>
        <v>1587735834593198080</v>
      </c>
      <c r="B136" t="s">
        <v>15</v>
      </c>
      <c r="C136" s="2">
        <v>44867.387685185182</v>
      </c>
      <c r="D136">
        <v>0</v>
      </c>
      <c r="E136">
        <v>1749</v>
      </c>
      <c r="F136" t="s">
        <v>20</v>
      </c>
      <c r="G136" t="s">
        <v>167</v>
      </c>
      <c r="H136" t="str">
        <f>HYPERLINK("http://pbs.twimg.com/media/FgjAFQkX0AE0cli.jpg", "http://pbs.twimg.com/media/FgjAFQkX0AE0cli.jpg")</f>
        <v>http://pbs.twimg.com/media/FgjAFQkX0AE0cli.jpg</v>
      </c>
      <c r="I136" t="str">
        <f>HYPERLINK("http://pbs.twimg.com/media/FgjAFQfWQAAnu2i.jpg", "http://pbs.twimg.com/media/FgjAFQfWQAAnu2i.jpg")</f>
        <v>http://pbs.twimg.com/media/FgjAFQfWQAAnu2i.jpg</v>
      </c>
      <c r="L136">
        <v>0</v>
      </c>
      <c r="M136">
        <v>0</v>
      </c>
      <c r="N136">
        <v>1</v>
      </c>
      <c r="O136">
        <v>0</v>
      </c>
    </row>
    <row r="137" spans="1:15" x14ac:dyDescent="0.2">
      <c r="A137" s="1" t="str">
        <f>HYPERLINK("http://www.twitter.com/banuakdenizli/status/1587528942877134850", "1587528942877134850")</f>
        <v>1587528942877134850</v>
      </c>
      <c r="B137" t="s">
        <v>15</v>
      </c>
      <c r="C137" s="2">
        <v>44866.816770833328</v>
      </c>
      <c r="D137">
        <v>0</v>
      </c>
      <c r="E137">
        <v>57</v>
      </c>
      <c r="F137" t="s">
        <v>19</v>
      </c>
      <c r="G137" t="s">
        <v>168</v>
      </c>
      <c r="H137" t="str">
        <f>HYPERLINK("http://pbs.twimg.com/media/FggCOZmXkAE1EKz.jpg", "http://pbs.twimg.com/media/FggCOZmXkAE1EKz.jpg")</f>
        <v>http://pbs.twimg.com/media/FggCOZmXkAE1EKz.jpg</v>
      </c>
      <c r="I137" t="str">
        <f>HYPERLINK("http://pbs.twimg.com/media/FggCOZpWIAABL0F.jpg", "http://pbs.twimg.com/media/FggCOZpWIAABL0F.jpg")</f>
        <v>http://pbs.twimg.com/media/FggCOZpWIAABL0F.jpg</v>
      </c>
      <c r="J137" t="str">
        <f>HYPERLINK("http://pbs.twimg.com/media/FggCOZpXgA8FnJn.jpg", "http://pbs.twimg.com/media/FggCOZpXgA8FnJn.jpg")</f>
        <v>http://pbs.twimg.com/media/FggCOZpXgA8FnJn.jpg</v>
      </c>
      <c r="L137">
        <v>0</v>
      </c>
      <c r="M137">
        <v>0</v>
      </c>
      <c r="N137">
        <v>1</v>
      </c>
      <c r="O137">
        <v>0</v>
      </c>
    </row>
    <row r="138" spans="1:15" x14ac:dyDescent="0.2">
      <c r="A138" s="1" t="str">
        <f>HYPERLINK("http://www.twitter.com/banuakdenizli/status/1587493536609587201", "1587493536609587201")</f>
        <v>1587493536609587201</v>
      </c>
      <c r="B138" t="s">
        <v>15</v>
      </c>
      <c r="C138" s="2">
        <v>44866.7190625</v>
      </c>
      <c r="D138">
        <v>0</v>
      </c>
      <c r="E138">
        <v>131</v>
      </c>
      <c r="F138" t="s">
        <v>19</v>
      </c>
      <c r="G138" t="s">
        <v>169</v>
      </c>
      <c r="H138" t="str">
        <f>HYPERLINK("http://pbs.twimg.com/media/FgfnBsJXEAYLwsp.jpg", "http://pbs.twimg.com/media/FgfnBsJXEAYLwsp.jpg")</f>
        <v>http://pbs.twimg.com/media/FgfnBsJXEAYLwsp.jpg</v>
      </c>
      <c r="I138" t="str">
        <f>HYPERLINK("http://pbs.twimg.com/media/FgfnBsOWQAEFyRO.jpg", "http://pbs.twimg.com/media/FgfnBsOWQAEFyRO.jpg")</f>
        <v>http://pbs.twimg.com/media/FgfnBsOWQAEFyRO.jpg</v>
      </c>
      <c r="J138" t="str">
        <f>HYPERLINK("http://pbs.twimg.com/media/FgfnBsKXoAcXChP.jpg", "http://pbs.twimg.com/media/FgfnBsKXoAcXChP.jpg")</f>
        <v>http://pbs.twimg.com/media/FgfnBsKXoAcXChP.jpg</v>
      </c>
      <c r="K138" t="str">
        <f>HYPERLINK("http://pbs.twimg.com/media/FgfnBsMWAAAZiDS.jpg", "http://pbs.twimg.com/media/FgfnBsMWAAAZiDS.jpg")</f>
        <v>http://pbs.twimg.com/media/FgfnBsMWAAAZiDS.jpg</v>
      </c>
      <c r="L138">
        <v>0</v>
      </c>
      <c r="M138">
        <v>0</v>
      </c>
      <c r="N138">
        <v>1</v>
      </c>
      <c r="O138">
        <v>0</v>
      </c>
    </row>
    <row r="139" spans="1:15" x14ac:dyDescent="0.2">
      <c r="A139" s="1" t="str">
        <f>HYPERLINK("http://www.twitter.com/banuakdenizli/status/1587463600737771521", "1587463600737771521")</f>
        <v>1587463600737771521</v>
      </c>
      <c r="B139" t="s">
        <v>15</v>
      </c>
      <c r="C139" s="2">
        <v>44866.636458333327</v>
      </c>
      <c r="D139">
        <v>0</v>
      </c>
      <c r="E139">
        <v>131</v>
      </c>
      <c r="F139" t="s">
        <v>19</v>
      </c>
      <c r="G139" t="s">
        <v>170</v>
      </c>
      <c r="H139" t="str">
        <f>HYPERLINK("http://pbs.twimg.com/media/FgfLaE-XEAE5_xR.jpg", "http://pbs.twimg.com/media/FgfLaE-XEAE5_xR.jpg")</f>
        <v>http://pbs.twimg.com/media/FgfLaE-XEAE5_xR.jpg</v>
      </c>
      <c r="I139" t="str">
        <f>HYPERLINK("http://pbs.twimg.com/media/FgfLaFAWAAEWAMf.jpg", "http://pbs.twimg.com/media/FgfLaFAWAAEWAMf.jpg")</f>
        <v>http://pbs.twimg.com/media/FgfLaFAWAAEWAMf.jpg</v>
      </c>
      <c r="J139" t="str">
        <f>HYPERLINK("http://pbs.twimg.com/media/FgfLaE-XwAM42ki.jpg", "http://pbs.twimg.com/media/FgfLaE-XwAM42ki.jpg")</f>
        <v>http://pbs.twimg.com/media/FgfLaE-XwAM42ki.jpg</v>
      </c>
      <c r="L139">
        <v>0</v>
      </c>
      <c r="M139">
        <v>0</v>
      </c>
      <c r="N139">
        <v>1</v>
      </c>
      <c r="O139">
        <v>0</v>
      </c>
    </row>
    <row r="140" spans="1:15" x14ac:dyDescent="0.2">
      <c r="A140" s="1" t="str">
        <f>HYPERLINK("http://www.twitter.com/banuakdenizli/status/1587021843562696706", "1587021843562696706")</f>
        <v>1587021843562696706</v>
      </c>
      <c r="B140" t="s">
        <v>15</v>
      </c>
      <c r="C140" s="2">
        <v>44865.417442129627</v>
      </c>
      <c r="D140">
        <v>0</v>
      </c>
      <c r="E140">
        <v>45</v>
      </c>
      <c r="F140" t="s">
        <v>18</v>
      </c>
      <c r="G140" t="s">
        <v>171</v>
      </c>
      <c r="H140" t="str">
        <f>HYPERLINK("http://pbs.twimg.com/media/FgY76-aWAAIYwcd.jpg", "http://pbs.twimg.com/media/FgY76-aWAAIYwcd.jpg")</f>
        <v>http://pbs.twimg.com/media/FgY76-aWAAIYwcd.jpg</v>
      </c>
      <c r="L140">
        <v>0.72689999999999999</v>
      </c>
      <c r="M140">
        <v>0</v>
      </c>
      <c r="N140">
        <v>0.873</v>
      </c>
      <c r="O140">
        <v>0.127</v>
      </c>
    </row>
    <row r="141" spans="1:15" x14ac:dyDescent="0.2">
      <c r="A141" s="1" t="str">
        <f>HYPERLINK("http://www.twitter.com/banuakdenizli/status/1587019026286403585", "1587019026286403585")</f>
        <v>1587019026286403585</v>
      </c>
      <c r="B141" t="s">
        <v>15</v>
      </c>
      <c r="C141" s="2">
        <v>44865.40966435185</v>
      </c>
      <c r="D141">
        <v>0</v>
      </c>
      <c r="E141">
        <v>44</v>
      </c>
      <c r="F141" t="s">
        <v>18</v>
      </c>
      <c r="G141" t="s">
        <v>172</v>
      </c>
      <c r="H141" t="str">
        <f>HYPERLINK("http://pbs.twimg.com/media/FgY47O-WQAAEi7c.jpg", "http://pbs.twimg.com/media/FgY47O-WQAAEi7c.jpg")</f>
        <v>http://pbs.twimg.com/media/FgY47O-WQAAEi7c.jpg</v>
      </c>
      <c r="L141">
        <v>0</v>
      </c>
      <c r="M141">
        <v>0</v>
      </c>
      <c r="N141">
        <v>1</v>
      </c>
      <c r="O141">
        <v>0</v>
      </c>
    </row>
    <row r="142" spans="1:15" x14ac:dyDescent="0.2">
      <c r="A142" s="1" t="str">
        <f>HYPERLINK("http://www.twitter.com/banuakdenizli/status/1587017709719621632", "1587017709719621632")</f>
        <v>1587017709719621632</v>
      </c>
      <c r="B142" t="s">
        <v>15</v>
      </c>
      <c r="C142" s="2">
        <v>44865.406041666669</v>
      </c>
      <c r="D142">
        <v>0</v>
      </c>
      <c r="E142">
        <v>12</v>
      </c>
      <c r="F142" t="s">
        <v>21</v>
      </c>
      <c r="G142" t="s">
        <v>173</v>
      </c>
      <c r="H142" t="str">
        <f>HYPERLINK("http://pbs.twimg.com/media/FgY4E4eXEAUo8ma.jpg", "http://pbs.twimg.com/media/FgY4E4eXEAUo8ma.jpg")</f>
        <v>http://pbs.twimg.com/media/FgY4E4eXEAUo8ma.jpg</v>
      </c>
      <c r="I142" t="str">
        <f>HYPERLINK("http://pbs.twimg.com/media/FgY4F74XgAQ7qpB.jpg", "http://pbs.twimg.com/media/FgY4F74XgAQ7qpB.jpg")</f>
        <v>http://pbs.twimg.com/media/FgY4F74XgAQ7qpB.jpg</v>
      </c>
      <c r="L142">
        <v>0</v>
      </c>
      <c r="M142">
        <v>0</v>
      </c>
      <c r="N142">
        <v>1</v>
      </c>
      <c r="O142">
        <v>0</v>
      </c>
    </row>
    <row r="143" spans="1:15" x14ac:dyDescent="0.2">
      <c r="A143" s="1" t="str">
        <f>HYPERLINK("http://www.twitter.com/banuakdenizli/status/1586715940342960128", "1586715940342960128")</f>
        <v>1586715940342960128</v>
      </c>
      <c r="B143" t="s">
        <v>15</v>
      </c>
      <c r="C143" s="2">
        <v>44864.573310185187</v>
      </c>
      <c r="D143">
        <v>0</v>
      </c>
      <c r="E143">
        <v>22</v>
      </c>
      <c r="F143" t="s">
        <v>21</v>
      </c>
      <c r="G143" t="s">
        <v>174</v>
      </c>
      <c r="H143" t="str">
        <f>HYPERLINK("https://video.twimg.com/ext_tw_video/1586684346970292226/pu/vid/1280x720/YY3cIuJObb5ixoeD.mp4?tag=12", "https://video.twimg.com/ext_tw_video/1586684346970292226/pu/vid/1280x720/YY3cIuJObb5ixoeD.mp4?tag=12")</f>
        <v>https://video.twimg.com/ext_tw_video/1586684346970292226/pu/vid/1280x720/YY3cIuJObb5ixoeD.mp4?tag=12</v>
      </c>
      <c r="L143">
        <v>0</v>
      </c>
      <c r="M143">
        <v>0</v>
      </c>
      <c r="N143">
        <v>1</v>
      </c>
      <c r="O143">
        <v>0</v>
      </c>
    </row>
    <row r="144" spans="1:15" x14ac:dyDescent="0.2">
      <c r="A144" s="1" t="str">
        <f>HYPERLINK("http://www.twitter.com/banuakdenizli/status/1586715917811175424", "1586715917811175424")</f>
        <v>1586715917811175424</v>
      </c>
      <c r="B144" t="s">
        <v>15</v>
      </c>
      <c r="C144" s="2">
        <v>44864.573252314818</v>
      </c>
      <c r="D144">
        <v>0</v>
      </c>
      <c r="E144">
        <v>28</v>
      </c>
      <c r="F144" t="s">
        <v>19</v>
      </c>
      <c r="G144" t="s">
        <v>175</v>
      </c>
      <c r="L144">
        <v>0</v>
      </c>
      <c r="M144">
        <v>0</v>
      </c>
      <c r="N144">
        <v>1</v>
      </c>
      <c r="O144">
        <v>0</v>
      </c>
    </row>
    <row r="145" spans="1:15" x14ac:dyDescent="0.2">
      <c r="A145" s="1" t="str">
        <f>HYPERLINK("http://www.twitter.com/banuakdenizli/status/1586715746209759233", "1586715746209759233")</f>
        <v>1586715746209759233</v>
      </c>
      <c r="B145" t="s">
        <v>15</v>
      </c>
      <c r="C145" s="2">
        <v>44864.572777777779</v>
      </c>
      <c r="D145">
        <v>0</v>
      </c>
      <c r="E145">
        <v>12</v>
      </c>
      <c r="F145" t="s">
        <v>21</v>
      </c>
      <c r="G145" t="s">
        <v>176</v>
      </c>
      <c r="H145" t="str">
        <f>HYPERLINK("https://video.twimg.com/ext_tw_video/1586708797418082304/pu/vid/1280x720/nDjdVKx341LPTLhF.mp4?tag=12", "https://video.twimg.com/ext_tw_video/1586708797418082304/pu/vid/1280x720/nDjdVKx341LPTLhF.mp4?tag=12")</f>
        <v>https://video.twimg.com/ext_tw_video/1586708797418082304/pu/vid/1280x720/nDjdVKx341LPTLhF.mp4?tag=12</v>
      </c>
      <c r="L145">
        <v>0</v>
      </c>
      <c r="M145">
        <v>0</v>
      </c>
      <c r="N145">
        <v>1</v>
      </c>
      <c r="O145">
        <v>0</v>
      </c>
    </row>
    <row r="146" spans="1:15" x14ac:dyDescent="0.2">
      <c r="A146" s="1" t="str">
        <f>HYPERLINK("http://www.twitter.com/banuakdenizli/status/1585747481756770304", "1585747481756770304")</f>
        <v>1585747481756770304</v>
      </c>
      <c r="B146" t="s">
        <v>15</v>
      </c>
      <c r="C146" s="2">
        <v>44861.900879629633</v>
      </c>
      <c r="D146">
        <v>0</v>
      </c>
      <c r="E146">
        <v>21</v>
      </c>
      <c r="F146" t="s">
        <v>21</v>
      </c>
      <c r="G146" t="s">
        <v>177</v>
      </c>
      <c r="H146" t="str">
        <f>HYPERLINK("http://pbs.twimg.com/media/FgG01FPX0AAFCVa.jpg", "http://pbs.twimg.com/media/FgG01FPX0AAFCVa.jpg")</f>
        <v>http://pbs.twimg.com/media/FgG01FPX0AAFCVa.jpg</v>
      </c>
      <c r="L146">
        <v>0</v>
      </c>
      <c r="M146">
        <v>0</v>
      </c>
      <c r="N146">
        <v>1</v>
      </c>
      <c r="O146">
        <v>0</v>
      </c>
    </row>
    <row r="147" spans="1:15" x14ac:dyDescent="0.2">
      <c r="A147" s="1" t="str">
        <f>HYPERLINK("http://www.twitter.com/banuakdenizli/status/1585746364322938886", "1585746364322938886")</f>
        <v>1585746364322938886</v>
      </c>
      <c r="B147" t="s">
        <v>15</v>
      </c>
      <c r="C147" s="2">
        <v>44861.897789351853</v>
      </c>
      <c r="D147">
        <v>0</v>
      </c>
      <c r="E147">
        <v>16</v>
      </c>
      <c r="F147" t="s">
        <v>16</v>
      </c>
      <c r="G147" t="s">
        <v>178</v>
      </c>
      <c r="H147" t="str">
        <f>HYPERLINK("http://pbs.twimg.com/media/FgGz047WYAEHUuq.jpg", "http://pbs.twimg.com/media/FgGz047WYAEHUuq.jpg")</f>
        <v>http://pbs.twimg.com/media/FgGz047WYAEHUuq.jpg</v>
      </c>
      <c r="I147" t="str">
        <f>HYPERLINK("http://pbs.twimg.com/media/FgGz05EXwAE56Pw.jpg", "http://pbs.twimg.com/media/FgGz05EXwAE56Pw.jpg")</f>
        <v>http://pbs.twimg.com/media/FgGz05EXwAE56Pw.jpg</v>
      </c>
      <c r="J147" t="str">
        <f>HYPERLINK("http://pbs.twimg.com/media/FgGz05BXkAgqyaL.jpg", "http://pbs.twimg.com/media/FgGz05BXkAgqyaL.jpg")</f>
        <v>http://pbs.twimg.com/media/FgGz05BXkAgqyaL.jpg</v>
      </c>
      <c r="K147" t="str">
        <f>HYPERLINK("http://pbs.twimg.com/media/FgGz048XEAEmxTL.jpg", "http://pbs.twimg.com/media/FgGz048XEAEmxTL.jpg")</f>
        <v>http://pbs.twimg.com/media/FgGz048XEAEmxTL.jpg</v>
      </c>
      <c r="L147">
        <v>0</v>
      </c>
      <c r="M147">
        <v>0</v>
      </c>
      <c r="N147">
        <v>1</v>
      </c>
      <c r="O147">
        <v>0</v>
      </c>
    </row>
    <row r="148" spans="1:15" x14ac:dyDescent="0.2">
      <c r="A148" s="1" t="str">
        <f>HYPERLINK("http://www.twitter.com/banuakdenizli/status/1585746354038403073", "1585746354038403073")</f>
        <v>1585746354038403073</v>
      </c>
      <c r="B148" t="s">
        <v>15</v>
      </c>
      <c r="C148" s="2">
        <v>44861.897766203707</v>
      </c>
      <c r="D148">
        <v>0</v>
      </c>
      <c r="E148">
        <v>6</v>
      </c>
      <c r="F148" t="s">
        <v>16</v>
      </c>
      <c r="G148" t="s">
        <v>179</v>
      </c>
      <c r="H148" t="str">
        <f>HYPERLINK("http://pbs.twimg.com/media/FgGz2CoXEAUiSwF.jpg", "http://pbs.twimg.com/media/FgGz2CoXEAUiSwF.jpg")</f>
        <v>http://pbs.twimg.com/media/FgGz2CoXEAUiSwF.jpg</v>
      </c>
      <c r="I148" t="str">
        <f>HYPERLINK("http://pbs.twimg.com/media/FgGz2CnXkAMhHiR.jpg", "http://pbs.twimg.com/media/FgGz2CnXkAMhHiR.jpg")</f>
        <v>http://pbs.twimg.com/media/FgGz2CnXkAMhHiR.jpg</v>
      </c>
      <c r="J148" t="str">
        <f>HYPERLINK("http://pbs.twimg.com/media/FgGz2CtXEAIb4yY.jpg", "http://pbs.twimg.com/media/FgGz2CtXEAIb4yY.jpg")</f>
        <v>http://pbs.twimg.com/media/FgGz2CtXEAIb4yY.jpg</v>
      </c>
      <c r="K148" t="str">
        <f>HYPERLINK("http://pbs.twimg.com/media/FgGz2CtXoAEd7wL.jpg", "http://pbs.twimg.com/media/FgGz2CtXoAEd7wL.jpg")</f>
        <v>http://pbs.twimg.com/media/FgGz2CtXoAEd7wL.jpg</v>
      </c>
      <c r="L148">
        <v>0</v>
      </c>
      <c r="M148">
        <v>0</v>
      </c>
      <c r="N148">
        <v>1</v>
      </c>
      <c r="O148">
        <v>0</v>
      </c>
    </row>
    <row r="149" spans="1:15" x14ac:dyDescent="0.2">
      <c r="A149" s="1" t="str">
        <f>HYPERLINK("http://www.twitter.com/banuakdenizli/status/1585731116501172224", "1585731116501172224")</f>
        <v>1585731116501172224</v>
      </c>
      <c r="B149" t="s">
        <v>15</v>
      </c>
      <c r="C149" s="2">
        <v>44861.855717592603</v>
      </c>
      <c r="D149">
        <v>0</v>
      </c>
      <c r="E149">
        <v>2</v>
      </c>
      <c r="F149" t="s">
        <v>17</v>
      </c>
      <c r="G149" t="s">
        <v>180</v>
      </c>
      <c r="H149" t="str">
        <f>HYPERLINK("http://pbs.twimg.com/media/FgGl99BXgAILIn2.jpg", "http://pbs.twimg.com/media/FgGl99BXgAILIn2.jpg")</f>
        <v>http://pbs.twimg.com/media/FgGl99BXgAILIn2.jpg</v>
      </c>
      <c r="L149">
        <v>0.87790000000000001</v>
      </c>
      <c r="M149">
        <v>0</v>
      </c>
      <c r="N149">
        <v>0.80200000000000005</v>
      </c>
      <c r="O149">
        <v>0.19800000000000001</v>
      </c>
    </row>
    <row r="150" spans="1:15" x14ac:dyDescent="0.2">
      <c r="A150" s="1" t="str">
        <f>HYPERLINK("http://www.twitter.com/banuakdenizli/status/1585705180305186819", "1585705180305186819")</f>
        <v>1585705180305186819</v>
      </c>
      <c r="B150" t="s">
        <v>15</v>
      </c>
      <c r="C150" s="2">
        <v>44861.784143518518</v>
      </c>
      <c r="D150">
        <v>0</v>
      </c>
      <c r="E150">
        <v>14</v>
      </c>
      <c r="F150" t="s">
        <v>21</v>
      </c>
      <c r="G150" t="s">
        <v>181</v>
      </c>
      <c r="H150" t="str">
        <f>HYPERLINK("http://pbs.twimg.com/media/FgGOW1PXoAAW0Q4.jpg", "http://pbs.twimg.com/media/FgGOW1PXoAAW0Q4.jpg")</f>
        <v>http://pbs.twimg.com/media/FgGOW1PXoAAW0Q4.jpg</v>
      </c>
      <c r="I150" t="str">
        <f>HYPERLINK("http://pbs.twimg.com/media/FgGOW1WX0AA5Wzs.jpg", "http://pbs.twimg.com/media/FgGOW1WX0AA5Wzs.jpg")</f>
        <v>http://pbs.twimg.com/media/FgGOW1WX0AA5Wzs.jpg</v>
      </c>
      <c r="J150" t="str">
        <f>HYPERLINK("http://pbs.twimg.com/media/FgGOW1PXEBYQGb5.jpg", "http://pbs.twimg.com/media/FgGOW1PXEBYQGb5.jpg")</f>
        <v>http://pbs.twimg.com/media/FgGOW1PXEBYQGb5.jpg</v>
      </c>
      <c r="K150" t="str">
        <f>HYPERLINK("http://pbs.twimg.com/media/FgGOW1LWQAAJds0.jpg", "http://pbs.twimg.com/media/FgGOW1LWQAAJds0.jpg")</f>
        <v>http://pbs.twimg.com/media/FgGOW1LWQAAJds0.jpg</v>
      </c>
      <c r="L150">
        <v>0</v>
      </c>
      <c r="M150">
        <v>0</v>
      </c>
      <c r="N150">
        <v>1</v>
      </c>
      <c r="O150">
        <v>0</v>
      </c>
    </row>
    <row r="151" spans="1:15" x14ac:dyDescent="0.2">
      <c r="A151" s="1" t="str">
        <f>HYPERLINK("http://www.twitter.com/banuakdenizli/status/1585690080374673409", "1585690080374673409")</f>
        <v>1585690080374673409</v>
      </c>
      <c r="B151" t="s">
        <v>15</v>
      </c>
      <c r="C151" s="2">
        <v>44861.742476851847</v>
      </c>
      <c r="D151">
        <v>0</v>
      </c>
      <c r="E151">
        <v>156</v>
      </c>
      <c r="F151" t="s">
        <v>182</v>
      </c>
      <c r="G151" t="s">
        <v>183</v>
      </c>
      <c r="H151" t="str">
        <f>HYPERLINK("https://video.twimg.com/ext_tw_video/1585670188485251073/pu/vid/720x720/HwEGs9mw4RHqHZW9.mp4?tag=12", "https://video.twimg.com/ext_tw_video/1585670188485251073/pu/vid/720x720/HwEGs9mw4RHqHZW9.mp4?tag=12")</f>
        <v>https://video.twimg.com/ext_tw_video/1585670188485251073/pu/vid/720x720/HwEGs9mw4RHqHZW9.mp4?tag=12</v>
      </c>
      <c r="L151">
        <v>0</v>
      </c>
      <c r="M151">
        <v>0</v>
      </c>
      <c r="N151">
        <v>1</v>
      </c>
      <c r="O151">
        <v>0</v>
      </c>
    </row>
    <row r="152" spans="1:15" x14ac:dyDescent="0.2">
      <c r="A152" s="1" t="str">
        <f>HYPERLINK("http://www.twitter.com/banuakdenizli/status/1585679492953014275", "1585679492953014275")</f>
        <v>1585679492953014275</v>
      </c>
      <c r="B152" t="s">
        <v>15</v>
      </c>
      <c r="C152" s="2">
        <v>44861.713263888887</v>
      </c>
      <c r="D152">
        <v>0</v>
      </c>
      <c r="E152">
        <v>35</v>
      </c>
      <c r="F152" t="s">
        <v>18</v>
      </c>
      <c r="G152" t="s">
        <v>184</v>
      </c>
      <c r="H152" t="str">
        <f>HYPERLINK("http://pbs.twimg.com/media/FgFOQeTUoAAcQWy.jpg", "http://pbs.twimg.com/media/FgFOQeTUoAAcQWy.jpg")</f>
        <v>http://pbs.twimg.com/media/FgFOQeTUoAAcQWy.jpg</v>
      </c>
      <c r="L152">
        <v>0.51060000000000005</v>
      </c>
      <c r="M152">
        <v>0</v>
      </c>
      <c r="N152">
        <v>0.89600000000000002</v>
      </c>
      <c r="O152">
        <v>0.104</v>
      </c>
    </row>
    <row r="153" spans="1:15" x14ac:dyDescent="0.2">
      <c r="A153" s="1" t="str">
        <f>HYPERLINK("http://www.twitter.com/banuakdenizli/status/1585679483436138510", "1585679483436138510")</f>
        <v>1585679483436138510</v>
      </c>
      <c r="B153" t="s">
        <v>15</v>
      </c>
      <c r="C153" s="2">
        <v>44861.713240740741</v>
      </c>
      <c r="D153">
        <v>0</v>
      </c>
      <c r="E153">
        <v>38</v>
      </c>
      <c r="F153" t="s">
        <v>18</v>
      </c>
      <c r="G153" t="s">
        <v>185</v>
      </c>
      <c r="H153" t="str">
        <f>HYPERLINK("http://pbs.twimg.com/media/FgFKVoqVIAERI89.jpg", "http://pbs.twimg.com/media/FgFKVoqVIAERI89.jpg")</f>
        <v>http://pbs.twimg.com/media/FgFKVoqVIAERI89.jpg</v>
      </c>
      <c r="L153">
        <v>0</v>
      </c>
      <c r="M153">
        <v>0</v>
      </c>
      <c r="N153">
        <v>1</v>
      </c>
      <c r="O153">
        <v>0</v>
      </c>
    </row>
    <row r="154" spans="1:15" x14ac:dyDescent="0.2">
      <c r="A154" s="1" t="str">
        <f>HYPERLINK("http://www.twitter.com/banuakdenizli/status/1585679444617957377", "1585679444617957377")</f>
        <v>1585679444617957377</v>
      </c>
      <c r="B154" t="s">
        <v>15</v>
      </c>
      <c r="C154" s="2">
        <v>44861.713125000002</v>
      </c>
      <c r="D154">
        <v>0</v>
      </c>
      <c r="E154">
        <v>15</v>
      </c>
      <c r="F154" t="s">
        <v>22</v>
      </c>
      <c r="G154" t="s">
        <v>186</v>
      </c>
      <c r="H154" t="str">
        <f>HYPERLINK("http://pbs.twimg.com/media/FgFcdZBagAA0zJx.jpg", "http://pbs.twimg.com/media/FgFcdZBagAA0zJx.jpg")</f>
        <v>http://pbs.twimg.com/media/FgFcdZBagAA0zJx.jpg</v>
      </c>
      <c r="L154">
        <v>0</v>
      </c>
      <c r="M154">
        <v>0</v>
      </c>
      <c r="N154">
        <v>1</v>
      </c>
      <c r="O154">
        <v>0</v>
      </c>
    </row>
    <row r="155" spans="1:15" x14ac:dyDescent="0.2">
      <c r="A155" s="1" t="str">
        <f>HYPERLINK("http://www.twitter.com/banuakdenizli/status/1585679434069180423", "1585679434069180423")</f>
        <v>1585679434069180423</v>
      </c>
      <c r="B155" t="s">
        <v>15</v>
      </c>
      <c r="C155" s="2">
        <v>44861.713101851848</v>
      </c>
      <c r="D155">
        <v>0</v>
      </c>
      <c r="E155">
        <v>16</v>
      </c>
      <c r="F155" t="s">
        <v>22</v>
      </c>
      <c r="G155" t="s">
        <v>187</v>
      </c>
      <c r="H155" t="str">
        <f>HYPERLINK("http://pbs.twimg.com/media/FgFcmlPakAMG4wx.jpg", "http://pbs.twimg.com/media/FgFcmlPakAMG4wx.jpg")</f>
        <v>http://pbs.twimg.com/media/FgFcmlPakAMG4wx.jpg</v>
      </c>
      <c r="L155">
        <v>0.52669999999999995</v>
      </c>
      <c r="M155">
        <v>0</v>
      </c>
      <c r="N155">
        <v>0.86399999999999999</v>
      </c>
      <c r="O155">
        <v>0.13600000000000001</v>
      </c>
    </row>
    <row r="156" spans="1:15" x14ac:dyDescent="0.2">
      <c r="A156" s="1" t="str">
        <f>HYPERLINK("http://www.twitter.com/banuakdenizli/status/1585679417640378368", "1585679417640378368")</f>
        <v>1585679417640378368</v>
      </c>
      <c r="B156" t="s">
        <v>15</v>
      </c>
      <c r="C156" s="2">
        <v>44861.713055555563</v>
      </c>
      <c r="D156">
        <v>0</v>
      </c>
      <c r="E156">
        <v>13</v>
      </c>
      <c r="F156" t="s">
        <v>16</v>
      </c>
      <c r="G156" t="s">
        <v>188</v>
      </c>
      <c r="H156" t="str">
        <f>HYPERLINK("http://pbs.twimg.com/media/FgFjBl1XgAMR78P.jpg", "http://pbs.twimg.com/media/FgFjBl1XgAMR78P.jpg")</f>
        <v>http://pbs.twimg.com/media/FgFjBl1XgAMR78P.jpg</v>
      </c>
      <c r="I156" t="str">
        <f>HYPERLINK("http://pbs.twimg.com/media/FgFjH8eWAAIDpZz.jpg", "http://pbs.twimg.com/media/FgFjH8eWAAIDpZz.jpg")</f>
        <v>http://pbs.twimg.com/media/FgFjH8eWAAIDpZz.jpg</v>
      </c>
      <c r="J156" t="str">
        <f>HYPERLINK("http://pbs.twimg.com/media/FgFjH8hWYAEmi02.jpg", "http://pbs.twimg.com/media/FgFjH8hWYAEmi02.jpg")</f>
        <v>http://pbs.twimg.com/media/FgFjH8hWYAEmi02.jpg</v>
      </c>
      <c r="L156">
        <v>0</v>
      </c>
      <c r="M156">
        <v>0</v>
      </c>
      <c r="N156">
        <v>1</v>
      </c>
      <c r="O156">
        <v>0</v>
      </c>
    </row>
    <row r="157" spans="1:15" x14ac:dyDescent="0.2">
      <c r="A157" s="1" t="str">
        <f>HYPERLINK("http://www.twitter.com/banuakdenizli/status/1585595922800644097", "1585595922800644097")</f>
        <v>1585595922800644097</v>
      </c>
      <c r="B157" t="s">
        <v>15</v>
      </c>
      <c r="C157" s="2">
        <v>44861.48265046296</v>
      </c>
      <c r="D157">
        <v>0</v>
      </c>
      <c r="E157">
        <v>114</v>
      </c>
      <c r="F157" t="s">
        <v>19</v>
      </c>
      <c r="G157" t="s">
        <v>189</v>
      </c>
      <c r="H157" t="str">
        <f>HYPERLINK("http://pbs.twimg.com/media/FgDMvDqWAAA_8oj.jpg", "http://pbs.twimg.com/media/FgDMvDqWAAA_8oj.jpg")</f>
        <v>http://pbs.twimg.com/media/FgDMvDqWAAA_8oj.jpg</v>
      </c>
      <c r="I157" t="str">
        <f>HYPERLINK("http://pbs.twimg.com/media/FgDMvDhXwAE68lU.jpg", "http://pbs.twimg.com/media/FgDMvDhXwAE68lU.jpg")</f>
        <v>http://pbs.twimg.com/media/FgDMvDhXwAE68lU.jpg</v>
      </c>
      <c r="J157" t="str">
        <f>HYPERLINK("http://pbs.twimg.com/media/FgDMvDgXoAEczS0.jpg", "http://pbs.twimg.com/media/FgDMvDgXoAEczS0.jpg")</f>
        <v>http://pbs.twimg.com/media/FgDMvDgXoAEczS0.jpg</v>
      </c>
      <c r="K157" t="str">
        <f>HYPERLINK("http://pbs.twimg.com/media/FgDMvDjWYAEDFx_.jpg", "http://pbs.twimg.com/media/FgDMvDjWYAEDFx_.jpg")</f>
        <v>http://pbs.twimg.com/media/FgDMvDjWYAEDFx_.jpg</v>
      </c>
      <c r="L157">
        <v>0</v>
      </c>
      <c r="M157">
        <v>0</v>
      </c>
      <c r="N157">
        <v>1</v>
      </c>
      <c r="O157">
        <v>0</v>
      </c>
    </row>
    <row r="158" spans="1:15" x14ac:dyDescent="0.2">
      <c r="A158" s="1" t="str">
        <f>HYPERLINK("http://www.twitter.com/banuakdenizli/status/1585234113425915904", "1585234113425915904")</f>
        <v>1585234113425915904</v>
      </c>
      <c r="B158" t="s">
        <v>15</v>
      </c>
      <c r="C158" s="2">
        <v>44860.484247685177</v>
      </c>
      <c r="D158">
        <v>0</v>
      </c>
      <c r="E158">
        <v>8</v>
      </c>
      <c r="F158" t="s">
        <v>25</v>
      </c>
      <c r="G158" t="s">
        <v>190</v>
      </c>
      <c r="H158" t="str">
        <f>HYPERLINK("http://pbs.twimg.com/media/Ff6sexZXgAIjZIP.jpg", "http://pbs.twimg.com/media/Ff6sexZXgAIjZIP.jpg")</f>
        <v>http://pbs.twimg.com/media/Ff6sexZXgAIjZIP.jpg</v>
      </c>
      <c r="L158">
        <v>0</v>
      </c>
      <c r="M158">
        <v>0</v>
      </c>
      <c r="N158">
        <v>1</v>
      </c>
      <c r="O158">
        <v>0</v>
      </c>
    </row>
    <row r="159" spans="1:15" x14ac:dyDescent="0.2">
      <c r="A159" s="1" t="str">
        <f>HYPERLINK("http://www.twitter.com/banuakdenizli/status/1585234072804429825", "1585234072804429825")</f>
        <v>1585234072804429825</v>
      </c>
      <c r="B159" t="s">
        <v>15</v>
      </c>
      <c r="C159" s="2">
        <v>44860.484131944453</v>
      </c>
      <c r="D159">
        <v>0</v>
      </c>
      <c r="E159">
        <v>34</v>
      </c>
      <c r="F159" t="s">
        <v>19</v>
      </c>
      <c r="G159" t="s">
        <v>191</v>
      </c>
      <c r="H159" t="str">
        <f>HYPERLINK("http://pbs.twimg.com/media/Ff_h9AQX0AATwCa.jpg", "http://pbs.twimg.com/media/Ff_h9AQX0AATwCa.jpg")</f>
        <v>http://pbs.twimg.com/media/Ff_h9AQX0AATwCa.jpg</v>
      </c>
      <c r="L159">
        <v>0</v>
      </c>
      <c r="M159">
        <v>0</v>
      </c>
      <c r="N159">
        <v>1</v>
      </c>
      <c r="O159">
        <v>0</v>
      </c>
    </row>
    <row r="160" spans="1:15" x14ac:dyDescent="0.2">
      <c r="A160" s="1" t="str">
        <f>HYPERLINK("http://www.twitter.com/banuakdenizli/status/1584989199895523328", "1584989199895523328")</f>
        <v>1584989199895523328</v>
      </c>
      <c r="B160" t="s">
        <v>15</v>
      </c>
      <c r="C160" s="2">
        <v>44859.80841435185</v>
      </c>
      <c r="D160">
        <v>0</v>
      </c>
      <c r="E160">
        <v>69</v>
      </c>
      <c r="F160" t="s">
        <v>19</v>
      </c>
      <c r="G160" t="s">
        <v>192</v>
      </c>
      <c r="H160" t="str">
        <f>HYPERLINK("https://video.twimg.com/ext_tw_video/1584988732465225728/pu/vid/1280x720/1wr-7nDU7B9NBbou.mp4?tag=12", "https://video.twimg.com/ext_tw_video/1584988732465225728/pu/vid/1280x720/1wr-7nDU7B9NBbou.mp4?tag=12")</f>
        <v>https://video.twimg.com/ext_tw_video/1584988732465225728/pu/vid/1280x720/1wr-7nDU7B9NBbou.mp4?tag=12</v>
      </c>
      <c r="L160">
        <v>0</v>
      </c>
      <c r="M160">
        <v>0</v>
      </c>
      <c r="N160">
        <v>1</v>
      </c>
      <c r="O160">
        <v>0</v>
      </c>
    </row>
    <row r="161" spans="1:15" x14ac:dyDescent="0.2">
      <c r="A161" s="1" t="str">
        <f>HYPERLINK("http://www.twitter.com/banuakdenizli/status/1584974881883828229", "1584974881883828229")</f>
        <v>1584974881883828229</v>
      </c>
      <c r="B161" t="s">
        <v>15</v>
      </c>
      <c r="C161" s="2">
        <v>44859.768900462957</v>
      </c>
      <c r="D161">
        <v>0</v>
      </c>
      <c r="E161">
        <v>13</v>
      </c>
      <c r="F161" t="s">
        <v>21</v>
      </c>
      <c r="G161" t="s">
        <v>193</v>
      </c>
      <c r="H161" t="str">
        <f>HYPERLINK("http://pbs.twimg.com/media/Ff703nVXEAwJqzQ.jpg", "http://pbs.twimg.com/media/Ff703nVXEAwJqzQ.jpg")</f>
        <v>http://pbs.twimg.com/media/Ff703nVXEAwJqzQ.jpg</v>
      </c>
      <c r="L161">
        <v>0</v>
      </c>
      <c r="M161">
        <v>0</v>
      </c>
      <c r="N161">
        <v>1</v>
      </c>
      <c r="O161">
        <v>0</v>
      </c>
    </row>
    <row r="162" spans="1:15" x14ac:dyDescent="0.2">
      <c r="A162" s="1" t="str">
        <f>HYPERLINK("http://www.twitter.com/banuakdenizli/status/1584914865340256257", "1584914865340256257")</f>
        <v>1584914865340256257</v>
      </c>
      <c r="B162" t="s">
        <v>15</v>
      </c>
      <c r="C162" s="2">
        <v>44859.60328703704</v>
      </c>
      <c r="D162">
        <v>0</v>
      </c>
      <c r="E162">
        <v>30</v>
      </c>
      <c r="F162" t="s">
        <v>18</v>
      </c>
      <c r="G162" t="s">
        <v>194</v>
      </c>
      <c r="H162" t="str">
        <f>HYPERLINK("http://pbs.twimg.com/media/Ff6BGHCXgAEakYa.jpg", "http://pbs.twimg.com/media/Ff6BGHCXgAEakYa.jpg")</f>
        <v>http://pbs.twimg.com/media/Ff6BGHCXgAEakYa.jpg</v>
      </c>
      <c r="L162">
        <v>0.2263</v>
      </c>
      <c r="M162">
        <v>4.7E-2</v>
      </c>
      <c r="N162">
        <v>0.88800000000000001</v>
      </c>
      <c r="O162">
        <v>6.5000000000000002E-2</v>
      </c>
    </row>
    <row r="163" spans="1:15" x14ac:dyDescent="0.2">
      <c r="A163" s="1" t="str">
        <f>HYPERLINK("http://www.twitter.com/banuakdenizli/status/1584914847296327682", "1584914847296327682")</f>
        <v>1584914847296327682</v>
      </c>
      <c r="B163" t="s">
        <v>15</v>
      </c>
      <c r="C163" s="2">
        <v>44859.60324074074</v>
      </c>
      <c r="D163">
        <v>0</v>
      </c>
      <c r="E163">
        <v>30</v>
      </c>
      <c r="F163" t="s">
        <v>21</v>
      </c>
      <c r="G163" t="s">
        <v>195</v>
      </c>
      <c r="H163" t="str">
        <f>HYPERLINK("http://pbs.twimg.com/media/Ff6M6YeWQAEeWMU.jpg", "http://pbs.twimg.com/media/Ff6M6YeWQAEeWMU.jpg")</f>
        <v>http://pbs.twimg.com/media/Ff6M6YeWQAEeWMU.jpg</v>
      </c>
      <c r="L163">
        <v>0</v>
      </c>
      <c r="M163">
        <v>0</v>
      </c>
      <c r="N163">
        <v>1</v>
      </c>
      <c r="O163">
        <v>0</v>
      </c>
    </row>
    <row r="164" spans="1:15" x14ac:dyDescent="0.2">
      <c r="A164" s="1" t="str">
        <f>HYPERLINK("http://www.twitter.com/banuakdenizli/status/1584914835338366978", "1584914835338366978")</f>
        <v>1584914835338366978</v>
      </c>
      <c r="B164" t="s">
        <v>15</v>
      </c>
      <c r="C164" s="2">
        <v>44859.603206018517</v>
      </c>
      <c r="D164">
        <v>0</v>
      </c>
      <c r="E164">
        <v>47</v>
      </c>
      <c r="F164" t="s">
        <v>22</v>
      </c>
      <c r="G164" t="s">
        <v>196</v>
      </c>
      <c r="H164" t="str">
        <f>HYPERLINK("http://pbs.twimg.com/media/Ff6SKNwXgAMi1N6.jpg", "http://pbs.twimg.com/media/Ff6SKNwXgAMi1N6.jpg")</f>
        <v>http://pbs.twimg.com/media/Ff6SKNwXgAMi1N6.jpg</v>
      </c>
      <c r="L164">
        <v>0</v>
      </c>
      <c r="M164">
        <v>0</v>
      </c>
      <c r="N164">
        <v>1</v>
      </c>
      <c r="O164">
        <v>0</v>
      </c>
    </row>
    <row r="165" spans="1:15" x14ac:dyDescent="0.2">
      <c r="A165" s="1" t="str">
        <f>HYPERLINK("http://www.twitter.com/banuakdenizli/status/1584914824349245440", "1584914824349245440")</f>
        <v>1584914824349245440</v>
      </c>
      <c r="B165" t="s">
        <v>15</v>
      </c>
      <c r="C165" s="2">
        <v>44859.603182870371</v>
      </c>
      <c r="D165">
        <v>0</v>
      </c>
      <c r="E165">
        <v>31</v>
      </c>
      <c r="F165" t="s">
        <v>22</v>
      </c>
      <c r="G165" t="s">
        <v>197</v>
      </c>
      <c r="H165" t="str">
        <f>HYPERLINK("http://pbs.twimg.com/media/Ff6Sys2XoAMP2Bk.jpg", "http://pbs.twimg.com/media/Ff6Sys2XoAMP2Bk.jpg")</f>
        <v>http://pbs.twimg.com/media/Ff6Sys2XoAMP2Bk.jpg</v>
      </c>
      <c r="L165">
        <v>0.25</v>
      </c>
      <c r="M165">
        <v>0</v>
      </c>
      <c r="N165">
        <v>0.95699999999999996</v>
      </c>
      <c r="O165">
        <v>4.2999999999999997E-2</v>
      </c>
    </row>
    <row r="166" spans="1:15" x14ac:dyDescent="0.2">
      <c r="A166" s="1" t="str">
        <f>HYPERLINK("http://www.twitter.com/banuakdenizli/status/1584914791155515394", "1584914791155515394")</f>
        <v>1584914791155515394</v>
      </c>
      <c r="B166" t="s">
        <v>15</v>
      </c>
      <c r="C166" s="2">
        <v>44859.603090277778</v>
      </c>
      <c r="D166">
        <v>0</v>
      </c>
      <c r="E166">
        <v>65</v>
      </c>
      <c r="F166" t="s">
        <v>19</v>
      </c>
      <c r="G166" t="s">
        <v>198</v>
      </c>
      <c r="H166" t="str">
        <f>HYPERLINK("http://pbs.twimg.com/media/Ff6d_faXEAAEbkV.jpg", "http://pbs.twimg.com/media/Ff6d_faXEAAEbkV.jpg")</f>
        <v>http://pbs.twimg.com/media/Ff6d_faXEAAEbkV.jpg</v>
      </c>
      <c r="L166">
        <v>0</v>
      </c>
      <c r="M166">
        <v>0</v>
      </c>
      <c r="N166">
        <v>1</v>
      </c>
      <c r="O166">
        <v>0</v>
      </c>
    </row>
    <row r="167" spans="1:15" x14ac:dyDescent="0.2">
      <c r="A167" s="1" t="str">
        <f>HYPERLINK("http://www.twitter.com/banuakdenizli/status/1584852887267835906", "1584852887267835906")</f>
        <v>1584852887267835906</v>
      </c>
      <c r="B167" t="s">
        <v>15</v>
      </c>
      <c r="C167" s="2">
        <v>44859.432268518518</v>
      </c>
      <c r="D167">
        <v>0</v>
      </c>
      <c r="E167">
        <v>124</v>
      </c>
      <c r="F167" t="s">
        <v>24</v>
      </c>
      <c r="G167" t="s">
        <v>199</v>
      </c>
      <c r="H167" t="str">
        <f>HYPERLINK("http://pbs.twimg.com/media/Ff6HQrvWAAU3xR1.jpg", "http://pbs.twimg.com/media/Ff6HQrvWAAU3xR1.jpg")</f>
        <v>http://pbs.twimg.com/media/Ff6HQrvWAAU3xR1.jpg</v>
      </c>
      <c r="I167" t="str">
        <f>HYPERLINK("http://pbs.twimg.com/media/Ff6HQrjXoAE4sE8.jpg", "http://pbs.twimg.com/media/Ff6HQrjXoAE4sE8.jpg")</f>
        <v>http://pbs.twimg.com/media/Ff6HQrjXoAE4sE8.jpg</v>
      </c>
      <c r="L167">
        <v>0</v>
      </c>
      <c r="M167">
        <v>0</v>
      </c>
      <c r="N167">
        <v>1</v>
      </c>
      <c r="O167">
        <v>0</v>
      </c>
    </row>
    <row r="168" spans="1:15" x14ac:dyDescent="0.2">
      <c r="A168" s="1" t="str">
        <f>HYPERLINK("http://www.twitter.com/banuakdenizli/status/1584565592178425856", "1584565592178425856")</f>
        <v>1584565592178425856</v>
      </c>
      <c r="B168" t="s">
        <v>15</v>
      </c>
      <c r="C168" s="2">
        <v>44858.639479166668</v>
      </c>
      <c r="D168">
        <v>0</v>
      </c>
      <c r="E168">
        <v>13</v>
      </c>
      <c r="F168" t="s">
        <v>21</v>
      </c>
      <c r="G168" t="s">
        <v>200</v>
      </c>
      <c r="H168" t="str">
        <f>HYPERLINK("http://pbs.twimg.com/media/Ff1M8RmWAAMdtcW.jpg", "http://pbs.twimg.com/media/Ff1M8RmWAAMdtcW.jpg")</f>
        <v>http://pbs.twimg.com/media/Ff1M8RmWAAMdtcW.jpg</v>
      </c>
      <c r="L168">
        <v>0</v>
      </c>
      <c r="M168">
        <v>0</v>
      </c>
      <c r="N168">
        <v>1</v>
      </c>
      <c r="O168">
        <v>0</v>
      </c>
    </row>
    <row r="169" spans="1:15" x14ac:dyDescent="0.2">
      <c r="A169" s="1" t="str">
        <f>HYPERLINK("http://www.twitter.com/banuakdenizli/status/1584565583399759872", "1584565583399759872")</f>
        <v>1584565583399759872</v>
      </c>
      <c r="B169" t="s">
        <v>15</v>
      </c>
      <c r="C169" s="2">
        <v>44858.639456018522</v>
      </c>
      <c r="D169">
        <v>0</v>
      </c>
      <c r="E169">
        <v>17</v>
      </c>
      <c r="F169" t="s">
        <v>16</v>
      </c>
      <c r="G169" t="s">
        <v>201</v>
      </c>
      <c r="H169" t="str">
        <f>HYPERLINK("http://pbs.twimg.com/media/Ff1NYPWX0AguQBX.jpg", "http://pbs.twimg.com/media/Ff1NYPWX0AguQBX.jpg")</f>
        <v>http://pbs.twimg.com/media/Ff1NYPWX0AguQBX.jpg</v>
      </c>
      <c r="L169">
        <v>0.42149999999999999</v>
      </c>
      <c r="M169">
        <v>0</v>
      </c>
      <c r="N169">
        <v>0.76300000000000001</v>
      </c>
      <c r="O169">
        <v>0.23699999999999999</v>
      </c>
    </row>
    <row r="170" spans="1:15" x14ac:dyDescent="0.2">
      <c r="A170" s="1" t="str">
        <f>HYPERLINK("http://www.twitter.com/banuakdenizli/status/1584565572682936320", "1584565572682936320")</f>
        <v>1584565572682936320</v>
      </c>
      <c r="B170" t="s">
        <v>15</v>
      </c>
      <c r="C170" s="2">
        <v>44858.639421296299</v>
      </c>
      <c r="D170">
        <v>0</v>
      </c>
      <c r="E170">
        <v>12</v>
      </c>
      <c r="F170" t="s">
        <v>21</v>
      </c>
      <c r="G170" t="s">
        <v>202</v>
      </c>
      <c r="H170" t="str">
        <f>HYPERLINK("http://pbs.twimg.com/media/Ff1OKJ2XwAExo9v.jpg", "http://pbs.twimg.com/media/Ff1OKJ2XwAExo9v.jpg")</f>
        <v>http://pbs.twimg.com/media/Ff1OKJ2XwAExo9v.jpg</v>
      </c>
      <c r="L170">
        <v>0</v>
      </c>
      <c r="M170">
        <v>0</v>
      </c>
      <c r="N170">
        <v>1</v>
      </c>
      <c r="O170">
        <v>0</v>
      </c>
    </row>
    <row r="171" spans="1:15" x14ac:dyDescent="0.2">
      <c r="A171" s="1" t="str">
        <f>HYPERLINK("http://www.twitter.com/banuakdenizli/status/1584565561039937536", "1584565561039937536")</f>
        <v>1584565561039937536</v>
      </c>
      <c r="B171" t="s">
        <v>15</v>
      </c>
      <c r="C171" s="2">
        <v>44858.639398148152</v>
      </c>
      <c r="D171">
        <v>0</v>
      </c>
      <c r="E171">
        <v>11</v>
      </c>
      <c r="F171" t="s">
        <v>16</v>
      </c>
      <c r="G171" t="s">
        <v>203</v>
      </c>
      <c r="H171" t="str">
        <f>HYPERLINK("http://pbs.twimg.com/media/Ff1N8XAWYAYPqd9.jpg", "http://pbs.twimg.com/media/Ff1N8XAWYAYPqd9.jpg")</f>
        <v>http://pbs.twimg.com/media/Ff1N8XAWYAYPqd9.jpg</v>
      </c>
      <c r="L171">
        <v>0</v>
      </c>
      <c r="M171">
        <v>0</v>
      </c>
      <c r="N171">
        <v>1</v>
      </c>
      <c r="O171">
        <v>0</v>
      </c>
    </row>
    <row r="172" spans="1:15" x14ac:dyDescent="0.2">
      <c r="A172" s="1" t="str">
        <f>HYPERLINK("http://www.twitter.com/banuakdenizli/status/1584565550201860097", "1584565550201860097")</f>
        <v>1584565550201860097</v>
      </c>
      <c r="B172" t="s">
        <v>15</v>
      </c>
      <c r="C172" s="2">
        <v>44858.639363425929</v>
      </c>
      <c r="D172">
        <v>0</v>
      </c>
      <c r="E172">
        <v>13</v>
      </c>
      <c r="F172" t="s">
        <v>21</v>
      </c>
      <c r="G172" t="s">
        <v>204</v>
      </c>
      <c r="H172" t="str">
        <f>HYPERLINK("http://pbs.twimg.com/media/Ff1OX8KXoAEJZkt.jpg", "http://pbs.twimg.com/media/Ff1OX8KXoAEJZkt.jpg")</f>
        <v>http://pbs.twimg.com/media/Ff1OX8KXoAEJZkt.jpg</v>
      </c>
      <c r="L172">
        <v>0</v>
      </c>
      <c r="M172">
        <v>0</v>
      </c>
      <c r="N172">
        <v>1</v>
      </c>
      <c r="O172">
        <v>0</v>
      </c>
    </row>
    <row r="173" spans="1:15" x14ac:dyDescent="0.2">
      <c r="A173" s="1" t="str">
        <f>HYPERLINK("http://www.twitter.com/banuakdenizli/status/1584565541238636544", "1584565541238636544")</f>
        <v>1584565541238636544</v>
      </c>
      <c r="B173" t="s">
        <v>15</v>
      </c>
      <c r="C173" s="2">
        <v>44858.639340277783</v>
      </c>
      <c r="D173">
        <v>0</v>
      </c>
      <c r="E173">
        <v>15</v>
      </c>
      <c r="F173" t="s">
        <v>16</v>
      </c>
      <c r="G173" t="s">
        <v>205</v>
      </c>
      <c r="H173" t="str">
        <f>HYPERLINK("http://pbs.twimg.com/media/Ff1OkAEWIAEJX5y.jpg", "http://pbs.twimg.com/media/Ff1OkAEWIAEJX5y.jpg")</f>
        <v>http://pbs.twimg.com/media/Ff1OkAEWIAEJX5y.jpg</v>
      </c>
      <c r="L173">
        <v>0.42149999999999999</v>
      </c>
      <c r="M173">
        <v>0</v>
      </c>
      <c r="N173">
        <v>0.71399999999999997</v>
      </c>
      <c r="O173">
        <v>0.28599999999999998</v>
      </c>
    </row>
    <row r="174" spans="1:15" x14ac:dyDescent="0.2">
      <c r="A174" s="1" t="str">
        <f>HYPERLINK("http://www.twitter.com/banuakdenizli/status/1584565530308259842", "1584565530308259842")</f>
        <v>1584565530308259842</v>
      </c>
      <c r="B174" t="s">
        <v>15</v>
      </c>
      <c r="C174" s="2">
        <v>44858.639305555553</v>
      </c>
      <c r="D174">
        <v>0</v>
      </c>
      <c r="E174">
        <v>15</v>
      </c>
      <c r="F174" t="s">
        <v>16</v>
      </c>
      <c r="G174" t="s">
        <v>206</v>
      </c>
      <c r="H174" t="str">
        <f>HYPERLINK("http://pbs.twimg.com/media/Ff1RnW6UcAAMXk7.jpg", "http://pbs.twimg.com/media/Ff1RnW6UcAAMXk7.jpg")</f>
        <v>http://pbs.twimg.com/media/Ff1RnW6UcAAMXk7.jpg</v>
      </c>
      <c r="L174">
        <v>0.42149999999999999</v>
      </c>
      <c r="M174">
        <v>0</v>
      </c>
      <c r="N174">
        <v>0.872</v>
      </c>
      <c r="O174">
        <v>0.128</v>
      </c>
    </row>
    <row r="175" spans="1:15" x14ac:dyDescent="0.2">
      <c r="A175" s="1" t="str">
        <f>HYPERLINK("http://www.twitter.com/banuakdenizli/status/1584565517536198658", "1584565517536198658")</f>
        <v>1584565517536198658</v>
      </c>
      <c r="B175" t="s">
        <v>15</v>
      </c>
      <c r="C175" s="2">
        <v>44858.639270833337</v>
      </c>
      <c r="D175">
        <v>0</v>
      </c>
      <c r="E175">
        <v>17</v>
      </c>
      <c r="F175" t="s">
        <v>21</v>
      </c>
      <c r="G175" t="s">
        <v>207</v>
      </c>
      <c r="H175" t="str">
        <f>HYPERLINK("http://pbs.twimg.com/media/Ff1RFihVQAISGAV.jpg", "http://pbs.twimg.com/media/Ff1RFihVQAISGAV.jpg")</f>
        <v>http://pbs.twimg.com/media/Ff1RFihVQAISGAV.jpg</v>
      </c>
      <c r="L175">
        <v>0</v>
      </c>
      <c r="M175">
        <v>0</v>
      </c>
      <c r="N175">
        <v>1</v>
      </c>
      <c r="O175">
        <v>0</v>
      </c>
    </row>
    <row r="176" spans="1:15" x14ac:dyDescent="0.2">
      <c r="A176" s="1" t="str">
        <f>HYPERLINK("http://www.twitter.com/banuakdenizli/status/1584565501719891968", "1584565501719891968")</f>
        <v>1584565501719891968</v>
      </c>
      <c r="B176" t="s">
        <v>15</v>
      </c>
      <c r="C176" s="2">
        <v>44858.639236111107</v>
      </c>
      <c r="D176">
        <v>0</v>
      </c>
      <c r="E176">
        <v>15</v>
      </c>
      <c r="F176" t="s">
        <v>16</v>
      </c>
      <c r="G176" t="s">
        <v>208</v>
      </c>
      <c r="H176" t="str">
        <f>HYPERLINK("https://video.twimg.com/amplify_video/1584512005221687296/vid/848x480/YDvw_09RdWVSVLAC.mp4?tag=14", "https://video.twimg.com/amplify_video/1584512005221687296/vid/848x480/YDvw_09RdWVSVLAC.mp4?tag=14")</f>
        <v>https://video.twimg.com/amplify_video/1584512005221687296/vid/848x480/YDvw_09RdWVSVLAC.mp4?tag=14</v>
      </c>
      <c r="L176">
        <v>0.128</v>
      </c>
      <c r="M176">
        <v>0</v>
      </c>
      <c r="N176">
        <v>0.95899999999999996</v>
      </c>
      <c r="O176">
        <v>4.1000000000000002E-2</v>
      </c>
    </row>
    <row r="177" spans="1:15" x14ac:dyDescent="0.2">
      <c r="A177" s="1" t="str">
        <f>HYPERLINK("http://www.twitter.com/banuakdenizli/status/1584565480148193280", "1584565480148193280")</f>
        <v>1584565480148193280</v>
      </c>
      <c r="B177" t="s">
        <v>15</v>
      </c>
      <c r="C177" s="2">
        <v>44858.639166666668</v>
      </c>
      <c r="D177">
        <v>0</v>
      </c>
      <c r="E177">
        <v>2</v>
      </c>
      <c r="F177" t="s">
        <v>25</v>
      </c>
      <c r="G177" t="s">
        <v>209</v>
      </c>
      <c r="H177" t="str">
        <f>HYPERLINK("https://video.twimg.com/ext_tw_video/1584543508991545350/pu/vid/848x480/Wsm8yXK8g7V5eVLf.mp4?tag=12", "https://video.twimg.com/ext_tw_video/1584543508991545350/pu/vid/848x480/Wsm8yXK8g7V5eVLf.mp4?tag=12")</f>
        <v>https://video.twimg.com/ext_tw_video/1584543508991545350/pu/vid/848x480/Wsm8yXK8g7V5eVLf.mp4?tag=12</v>
      </c>
      <c r="L177">
        <v>0</v>
      </c>
      <c r="M177">
        <v>0</v>
      </c>
      <c r="N177">
        <v>1</v>
      </c>
      <c r="O177">
        <v>0</v>
      </c>
    </row>
    <row r="178" spans="1:15" x14ac:dyDescent="0.2">
      <c r="A178" s="1" t="str">
        <f>HYPERLINK("http://www.twitter.com/banuakdenizli/status/1584565458979590145", "1584565458979590145")</f>
        <v>1584565458979590145</v>
      </c>
      <c r="B178" t="s">
        <v>15</v>
      </c>
      <c r="C178" s="2">
        <v>44858.639108796298</v>
      </c>
      <c r="D178">
        <v>0</v>
      </c>
      <c r="E178">
        <v>38</v>
      </c>
      <c r="F178" t="s">
        <v>18</v>
      </c>
      <c r="G178" t="s">
        <v>210</v>
      </c>
      <c r="L178">
        <v>0</v>
      </c>
      <c r="M178">
        <v>0</v>
      </c>
      <c r="N178">
        <v>1</v>
      </c>
      <c r="O178">
        <v>0</v>
      </c>
    </row>
    <row r="179" spans="1:15" x14ac:dyDescent="0.2">
      <c r="A179" s="1" t="str">
        <f>HYPERLINK("http://www.twitter.com/banuakdenizli/status/1584565434074165248", "1584565434074165248")</f>
        <v>1584565434074165248</v>
      </c>
      <c r="B179" t="s">
        <v>15</v>
      </c>
      <c r="C179" s="2">
        <v>44858.639039351852</v>
      </c>
      <c r="D179">
        <v>0</v>
      </c>
      <c r="E179">
        <v>31</v>
      </c>
      <c r="F179" t="s">
        <v>18</v>
      </c>
      <c r="G179" t="s">
        <v>211</v>
      </c>
      <c r="L179">
        <v>0.85189999999999999</v>
      </c>
      <c r="M179">
        <v>3.5999999999999997E-2</v>
      </c>
      <c r="N179">
        <v>0.71299999999999997</v>
      </c>
      <c r="O179">
        <v>0.252</v>
      </c>
    </row>
    <row r="180" spans="1:15" x14ac:dyDescent="0.2">
      <c r="A180" s="1" t="str">
        <f>HYPERLINK("http://www.twitter.com/banuakdenizli/status/1584531602901647361", "1584531602901647361")</f>
        <v>1584531602901647361</v>
      </c>
      <c r="B180" t="s">
        <v>15</v>
      </c>
      <c r="C180" s="2">
        <v>44858.545682870368</v>
      </c>
      <c r="D180">
        <v>0</v>
      </c>
      <c r="E180">
        <v>16</v>
      </c>
      <c r="F180" t="s">
        <v>21</v>
      </c>
      <c r="G180" t="s">
        <v>212</v>
      </c>
      <c r="H180" t="str">
        <f>HYPERLINK("https://video.twimg.com/amplify_video/1584510282801778690/vid/848x480/MdhzDtHDv5nfyGLG.mp4?tag=14", "https://video.twimg.com/amplify_video/1584510282801778690/vid/848x480/MdhzDtHDv5nfyGLG.mp4?tag=14")</f>
        <v>https://video.twimg.com/amplify_video/1584510282801778690/vid/848x480/MdhzDtHDv5nfyGLG.mp4?tag=14</v>
      </c>
      <c r="L180">
        <v>0</v>
      </c>
      <c r="M180">
        <v>0</v>
      </c>
      <c r="N180">
        <v>1</v>
      </c>
      <c r="O180">
        <v>0</v>
      </c>
    </row>
    <row r="181" spans="1:15" x14ac:dyDescent="0.2">
      <c r="A181" s="1" t="str">
        <f>HYPERLINK("http://www.twitter.com/banuakdenizli/status/1584531244796084226", "1584531244796084226")</f>
        <v>1584531244796084226</v>
      </c>
      <c r="B181" t="s">
        <v>15</v>
      </c>
      <c r="C181" s="2">
        <v>44858.544699074067</v>
      </c>
      <c r="D181">
        <v>0</v>
      </c>
      <c r="E181">
        <v>26</v>
      </c>
      <c r="F181" t="s">
        <v>19</v>
      </c>
      <c r="G181" t="s">
        <v>213</v>
      </c>
      <c r="L181">
        <v>0</v>
      </c>
      <c r="M181">
        <v>0</v>
      </c>
      <c r="N181">
        <v>1</v>
      </c>
      <c r="O181">
        <v>0</v>
      </c>
    </row>
    <row r="182" spans="1:15" x14ac:dyDescent="0.2">
      <c r="A182" s="1" t="str">
        <f>HYPERLINK("http://www.twitter.com/banuakdenizli/status/1584499353376690176", "1584499353376690176")</f>
        <v>1584499353376690176</v>
      </c>
      <c r="B182" t="s">
        <v>15</v>
      </c>
      <c r="C182" s="2">
        <v>44858.456701388888</v>
      </c>
      <c r="D182">
        <v>0</v>
      </c>
      <c r="E182">
        <v>79</v>
      </c>
      <c r="F182" t="s">
        <v>19</v>
      </c>
      <c r="G182" t="s">
        <v>214</v>
      </c>
      <c r="L182">
        <v>0</v>
      </c>
      <c r="M182">
        <v>0</v>
      </c>
      <c r="N182">
        <v>1</v>
      </c>
      <c r="O182">
        <v>0</v>
      </c>
    </row>
    <row r="183" spans="1:15" x14ac:dyDescent="0.2">
      <c r="A183" s="1" t="str">
        <f>HYPERLINK("http://www.twitter.com/banuakdenizli/status/1584275183216386048", "1584275183216386048")</f>
        <v>1584275183216386048</v>
      </c>
      <c r="B183" t="s">
        <v>15</v>
      </c>
      <c r="C183" s="2">
        <v>44857.838101851848</v>
      </c>
      <c r="D183">
        <v>0</v>
      </c>
      <c r="E183">
        <v>24</v>
      </c>
      <c r="F183" t="s">
        <v>21</v>
      </c>
      <c r="G183" t="s">
        <v>215</v>
      </c>
      <c r="H183" t="str">
        <f>HYPERLINK("https://video.twimg.com/amplify_video/1584254698747400193/vid/1280x720/9cRxL-Rn2zq9Tc7l.mp4?tag=14", "https://video.twimg.com/amplify_video/1584254698747400193/vid/1280x720/9cRxL-Rn2zq9Tc7l.mp4?tag=14")</f>
        <v>https://video.twimg.com/amplify_video/1584254698747400193/vid/1280x720/9cRxL-Rn2zq9Tc7l.mp4?tag=14</v>
      </c>
      <c r="L183">
        <v>0</v>
      </c>
      <c r="M183">
        <v>0</v>
      </c>
      <c r="N183">
        <v>1</v>
      </c>
      <c r="O183">
        <v>0</v>
      </c>
    </row>
    <row r="184" spans="1:15" x14ac:dyDescent="0.2">
      <c r="A184" s="1" t="str">
        <f>HYPERLINK("http://www.twitter.com/banuakdenizli/status/1584258372135661568", "1584258372135661568")</f>
        <v>1584258372135661568</v>
      </c>
      <c r="B184" t="s">
        <v>15</v>
      </c>
      <c r="C184" s="2">
        <v>44857.791712962957</v>
      </c>
      <c r="D184">
        <v>0</v>
      </c>
      <c r="E184">
        <v>54</v>
      </c>
      <c r="F184" t="s">
        <v>18</v>
      </c>
      <c r="G184" t="s">
        <v>216</v>
      </c>
      <c r="H184" t="str">
        <f>HYPERLINK("http://pbs.twimg.com/media/Ffxqi3AXEAA9SJ3.jpg", "http://pbs.twimg.com/media/Ffxqi3AXEAA9SJ3.jpg")</f>
        <v>http://pbs.twimg.com/media/Ffxqi3AXEAA9SJ3.jpg</v>
      </c>
      <c r="I184" t="str">
        <f>HYPERLINK("http://pbs.twimg.com/media/Ffxqi3BXkAMAVrQ.jpg", "http://pbs.twimg.com/media/Ffxqi3BXkAMAVrQ.jpg")</f>
        <v>http://pbs.twimg.com/media/Ffxqi3BXkAMAVrQ.jpg</v>
      </c>
      <c r="L184">
        <v>0</v>
      </c>
      <c r="M184">
        <v>0</v>
      </c>
      <c r="N184">
        <v>1</v>
      </c>
      <c r="O184">
        <v>0</v>
      </c>
    </row>
    <row r="185" spans="1:15" x14ac:dyDescent="0.2">
      <c r="A185" s="1" t="str">
        <f>HYPERLINK("http://www.twitter.com/banuakdenizli/status/1584117878013321217", "1584117878013321217")</f>
        <v>1584117878013321217</v>
      </c>
      <c r="B185" t="s">
        <v>15</v>
      </c>
      <c r="C185" s="2">
        <v>44857.404027777768</v>
      </c>
      <c r="D185">
        <v>0</v>
      </c>
      <c r="E185">
        <v>43</v>
      </c>
      <c r="F185" t="s">
        <v>19</v>
      </c>
      <c r="G185" t="s">
        <v>217</v>
      </c>
      <c r="H185" t="str">
        <f>HYPERLINK("http://pbs.twimg.com/media/FfvqwnfWYAEj92B.jpg", "http://pbs.twimg.com/media/FfvqwnfWYAEj92B.jpg")</f>
        <v>http://pbs.twimg.com/media/FfvqwnfWYAEj92B.jpg</v>
      </c>
      <c r="I185" t="str">
        <f>HYPERLINK("http://pbs.twimg.com/media/FfvqwnfX0AAUA9X.jpg", "http://pbs.twimg.com/media/FfvqwnfX0AAUA9X.jpg")</f>
        <v>http://pbs.twimg.com/media/FfvqwnfX0AAUA9X.jpg</v>
      </c>
      <c r="L185">
        <v>0</v>
      </c>
      <c r="M185">
        <v>0</v>
      </c>
      <c r="N185">
        <v>1</v>
      </c>
      <c r="O185">
        <v>0</v>
      </c>
    </row>
    <row r="186" spans="1:15" x14ac:dyDescent="0.2">
      <c r="A186" s="1" t="str">
        <f>HYPERLINK("http://www.twitter.com/banuakdenizli/status/1583036790444728320", "1583036790444728320")</f>
        <v>1583036790444728320</v>
      </c>
      <c r="B186" t="s">
        <v>15</v>
      </c>
      <c r="C186" s="2">
        <v>44854.420787037037</v>
      </c>
      <c r="D186">
        <v>10</v>
      </c>
      <c r="E186">
        <v>3</v>
      </c>
      <c r="G186" t="s">
        <v>218</v>
      </c>
      <c r="H186" t="str">
        <f>HYPERLINK("http://pbs.twimg.com/media/FfgTkd-WAAEawCW.jpg", "http://pbs.twimg.com/media/FfgTkd-WAAEawCW.jpg")</f>
        <v>http://pbs.twimg.com/media/FfgTkd-WAAEawCW.jpg</v>
      </c>
      <c r="L186">
        <v>-0.2263</v>
      </c>
      <c r="M186">
        <v>8.2000000000000003E-2</v>
      </c>
      <c r="N186">
        <v>0.83499999999999996</v>
      </c>
      <c r="O186">
        <v>8.3000000000000004E-2</v>
      </c>
    </row>
    <row r="187" spans="1:15" x14ac:dyDescent="0.2">
      <c r="A187" s="1" t="str">
        <f>HYPERLINK("http://www.twitter.com/banuakdenizli/status/1583036627878031361", "1583036627878031361")</f>
        <v>1583036627878031361</v>
      </c>
      <c r="B187" t="s">
        <v>15</v>
      </c>
      <c r="C187" s="2">
        <v>44854.420347222222</v>
      </c>
      <c r="D187">
        <v>6</v>
      </c>
      <c r="E187">
        <v>2</v>
      </c>
      <c r="G187" t="s">
        <v>219</v>
      </c>
      <c r="H187" t="str">
        <f>HYPERLINK("http://pbs.twimg.com/media/FfgTbALXkAAFWht.jpg", "http://pbs.twimg.com/media/FfgTbALXkAAFWht.jpg")</f>
        <v>http://pbs.twimg.com/media/FfgTbALXkAAFWht.jpg</v>
      </c>
      <c r="L187">
        <v>0</v>
      </c>
      <c r="M187">
        <v>0</v>
      </c>
      <c r="N187">
        <v>1</v>
      </c>
      <c r="O187">
        <v>0</v>
      </c>
    </row>
    <row r="188" spans="1:15" x14ac:dyDescent="0.2">
      <c r="A188" s="1" t="str">
        <f>HYPERLINK("http://www.twitter.com/banuakdenizli/status/1582340201841831938", "1582340201841831938")</f>
        <v>1582340201841831938</v>
      </c>
      <c r="B188" t="s">
        <v>15</v>
      </c>
      <c r="C188" s="2">
        <v>44852.498576388891</v>
      </c>
      <c r="D188">
        <v>9</v>
      </c>
      <c r="E188">
        <v>3</v>
      </c>
      <c r="G188" t="s">
        <v>220</v>
      </c>
      <c r="H188" t="str">
        <f>HYPERLINK("http://pbs.twimg.com/media/FfWaBp9X0AA2CYN.jpg", "http://pbs.twimg.com/media/FfWaBp9X0AA2CYN.jpg")</f>
        <v>http://pbs.twimg.com/media/FfWaBp9X0AA2CYN.jpg</v>
      </c>
      <c r="L188">
        <v>0</v>
      </c>
      <c r="M188">
        <v>0</v>
      </c>
      <c r="N188">
        <v>1</v>
      </c>
      <c r="O188">
        <v>0</v>
      </c>
    </row>
    <row r="189" spans="1:15" x14ac:dyDescent="0.2">
      <c r="A189" s="1" t="str">
        <f>HYPERLINK("http://www.twitter.com/banuakdenizli/status/1582340145185181697", "1582340145185181697")</f>
        <v>1582340145185181697</v>
      </c>
      <c r="B189" t="s">
        <v>15</v>
      </c>
      <c r="C189" s="2">
        <v>44852.498414351852</v>
      </c>
      <c r="D189">
        <v>5</v>
      </c>
      <c r="E189">
        <v>2</v>
      </c>
      <c r="G189" t="s">
        <v>221</v>
      </c>
      <c r="H189" t="str">
        <f>HYPERLINK("http://pbs.twimg.com/media/FfWZ-Y_WYAAtlSA.jpg", "http://pbs.twimg.com/media/FfWZ-Y_WYAAtlSA.jpg")</f>
        <v>http://pbs.twimg.com/media/FfWZ-Y_WYAAtlSA.jpg</v>
      </c>
      <c r="L189">
        <v>0</v>
      </c>
      <c r="M189">
        <v>0</v>
      </c>
      <c r="N189">
        <v>1</v>
      </c>
      <c r="O189">
        <v>0</v>
      </c>
    </row>
    <row r="190" spans="1:15" x14ac:dyDescent="0.2">
      <c r="A190" s="1" t="str">
        <f>HYPERLINK("http://www.twitter.com/banuakdenizli/status/1582328248360652800", "1582328248360652800")</f>
        <v>1582328248360652800</v>
      </c>
      <c r="B190" t="s">
        <v>15</v>
      </c>
      <c r="C190" s="2">
        <v>44852.465590277781</v>
      </c>
      <c r="D190">
        <v>0</v>
      </c>
      <c r="E190">
        <v>998</v>
      </c>
      <c r="F190" t="s">
        <v>20</v>
      </c>
      <c r="G190" t="s">
        <v>222</v>
      </c>
      <c r="H190" t="str">
        <f>HYPERLINK("http://pbs.twimg.com/media/FfWL0h-WYAAokZm.jpg", "http://pbs.twimg.com/media/FfWL0h-WYAAokZm.jpg")</f>
        <v>http://pbs.twimg.com/media/FfWL0h-WYAAokZm.jpg</v>
      </c>
      <c r="I190" t="str">
        <f>HYPERLINK("http://pbs.twimg.com/media/FfWL0iBWIAAVXpy.jpg", "http://pbs.twimg.com/media/FfWL0iBWIAAVXpy.jpg")</f>
        <v>http://pbs.twimg.com/media/FfWL0iBWIAAVXpy.jpg</v>
      </c>
      <c r="J190" t="str">
        <f>HYPERLINK("http://pbs.twimg.com/media/FfWL0h6XwAEpwbV.jpg", "http://pbs.twimg.com/media/FfWL0h6XwAEpwbV.jpg")</f>
        <v>http://pbs.twimg.com/media/FfWL0h6XwAEpwbV.jpg</v>
      </c>
      <c r="L190">
        <v>0</v>
      </c>
      <c r="M190">
        <v>0</v>
      </c>
      <c r="N190">
        <v>1</v>
      </c>
      <c r="O190">
        <v>0</v>
      </c>
    </row>
    <row r="191" spans="1:15" x14ac:dyDescent="0.2">
      <c r="A191" s="1" t="str">
        <f>HYPERLINK("http://www.twitter.com/banuakdenizli/status/1582200145265164288", "1582200145265164288")</f>
        <v>1582200145265164288</v>
      </c>
      <c r="B191" t="s">
        <v>15</v>
      </c>
      <c r="C191" s="2">
        <v>44852.11209490741</v>
      </c>
      <c r="D191">
        <v>0</v>
      </c>
      <c r="E191">
        <v>16</v>
      </c>
      <c r="F191" t="s">
        <v>22</v>
      </c>
      <c r="G191" t="s">
        <v>223</v>
      </c>
      <c r="H191" t="str">
        <f>HYPERLINK("http://pbs.twimg.com/media/FfRCrYFWYAMItdA.jpg", "http://pbs.twimg.com/media/FfRCrYFWYAMItdA.jpg")</f>
        <v>http://pbs.twimg.com/media/FfRCrYFWYAMItdA.jpg</v>
      </c>
      <c r="L191">
        <v>0</v>
      </c>
      <c r="M191">
        <v>0</v>
      </c>
      <c r="N191">
        <v>1</v>
      </c>
      <c r="O191">
        <v>0</v>
      </c>
    </row>
    <row r="192" spans="1:15" x14ac:dyDescent="0.2">
      <c r="A192" s="1" t="str">
        <f>HYPERLINK("http://www.twitter.com/banuakdenizli/status/1582200135467270145", "1582200135467270145")</f>
        <v>1582200135467270145</v>
      </c>
      <c r="B192" t="s">
        <v>15</v>
      </c>
      <c r="C192" s="2">
        <v>44852.112060185187</v>
      </c>
      <c r="D192">
        <v>0</v>
      </c>
      <c r="E192">
        <v>14</v>
      </c>
      <c r="F192" t="s">
        <v>22</v>
      </c>
      <c r="G192" t="s">
        <v>224</v>
      </c>
      <c r="H192" t="str">
        <f>HYPERLINK("http://pbs.twimg.com/media/FfRCxq8WAAI45vh.jpg", "http://pbs.twimg.com/media/FfRCxq8WAAI45vh.jpg")</f>
        <v>http://pbs.twimg.com/media/FfRCxq8WAAI45vh.jpg</v>
      </c>
      <c r="L192">
        <v>0</v>
      </c>
      <c r="M192">
        <v>0</v>
      </c>
      <c r="N192">
        <v>1</v>
      </c>
      <c r="O192">
        <v>0</v>
      </c>
    </row>
    <row r="193" spans="1:15" x14ac:dyDescent="0.2">
      <c r="A193" s="1" t="str">
        <f>HYPERLINK("http://www.twitter.com/banuakdenizli/status/1582200093708386306", "1582200093708386306")</f>
        <v>1582200093708386306</v>
      </c>
      <c r="B193" t="s">
        <v>15</v>
      </c>
      <c r="C193" s="2">
        <v>44852.111944444441</v>
      </c>
      <c r="D193">
        <v>0</v>
      </c>
      <c r="E193">
        <v>38</v>
      </c>
      <c r="F193" t="s">
        <v>19</v>
      </c>
      <c r="G193" t="s">
        <v>225</v>
      </c>
      <c r="H193" t="str">
        <f>HYPERLINK("http://pbs.twimg.com/media/FfRKh5RXoAAC8oo.jpg", "http://pbs.twimg.com/media/FfRKh5RXoAAC8oo.jpg")</f>
        <v>http://pbs.twimg.com/media/FfRKh5RXoAAC8oo.jpg</v>
      </c>
      <c r="L193">
        <v>0</v>
      </c>
      <c r="M193">
        <v>0</v>
      </c>
      <c r="N193">
        <v>1</v>
      </c>
      <c r="O193">
        <v>0</v>
      </c>
    </row>
    <row r="194" spans="1:15" x14ac:dyDescent="0.2">
      <c r="A194" s="1" t="str">
        <f>HYPERLINK("http://www.twitter.com/banuakdenizli/status/1582200070442979329", "1582200070442979329")</f>
        <v>1582200070442979329</v>
      </c>
      <c r="B194" t="s">
        <v>15</v>
      </c>
      <c r="C194" s="2">
        <v>44852.111886574072</v>
      </c>
      <c r="D194">
        <v>0</v>
      </c>
      <c r="E194">
        <v>21</v>
      </c>
      <c r="F194" t="s">
        <v>226</v>
      </c>
      <c r="G194" t="s">
        <v>227</v>
      </c>
      <c r="H194" t="str">
        <f>HYPERLINK("https://video.twimg.com/ext_tw_video/1581935384417673216/pu/vid/1280x720/jGejdcjHOflv1Uar.mp4?tag=12", "https://video.twimg.com/ext_tw_video/1581935384417673216/pu/vid/1280x720/jGejdcjHOflv1Uar.mp4?tag=12")</f>
        <v>https://video.twimg.com/ext_tw_video/1581935384417673216/pu/vid/1280x720/jGejdcjHOflv1Uar.mp4?tag=12</v>
      </c>
      <c r="L194">
        <v>0</v>
      </c>
      <c r="M194">
        <v>0</v>
      </c>
      <c r="N194">
        <v>1</v>
      </c>
      <c r="O194">
        <v>0</v>
      </c>
    </row>
    <row r="195" spans="1:15" x14ac:dyDescent="0.2">
      <c r="A195" s="1" t="str">
        <f>HYPERLINK("http://www.twitter.com/banuakdenizli/status/1581494380690833410", "1581494380690833410")</f>
        <v>1581494380690833410</v>
      </c>
      <c r="B195" t="s">
        <v>15</v>
      </c>
      <c r="C195" s="2">
        <v>44850.164548611108</v>
      </c>
      <c r="D195">
        <v>0</v>
      </c>
      <c r="E195">
        <v>7</v>
      </c>
      <c r="F195" t="s">
        <v>25</v>
      </c>
      <c r="G195" t="s">
        <v>228</v>
      </c>
      <c r="H195" t="str">
        <f>HYPERLINK("http://pbs.twimg.com/media/FfDceb-WYAEg153.jpg", "http://pbs.twimg.com/media/FfDceb-WYAEg153.jpg")</f>
        <v>http://pbs.twimg.com/media/FfDceb-WYAEg153.jpg</v>
      </c>
      <c r="L195">
        <v>0</v>
      </c>
      <c r="M195">
        <v>0</v>
      </c>
      <c r="N195">
        <v>1</v>
      </c>
      <c r="O195">
        <v>0</v>
      </c>
    </row>
    <row r="196" spans="1:15" x14ac:dyDescent="0.2">
      <c r="A196" s="1" t="str">
        <f>HYPERLINK("http://www.twitter.com/banuakdenizli/status/1581494355122360320", "1581494355122360320")</f>
        <v>1581494355122360320</v>
      </c>
      <c r="B196" t="s">
        <v>15</v>
      </c>
      <c r="C196" s="2">
        <v>44850.164479166669</v>
      </c>
      <c r="D196">
        <v>0</v>
      </c>
      <c r="E196">
        <v>26</v>
      </c>
      <c r="F196" t="s">
        <v>22</v>
      </c>
      <c r="G196" t="s">
        <v>229</v>
      </c>
      <c r="H196" t="str">
        <f>HYPERLINK("http://pbs.twimg.com/media/FfDxSi9XgAELUjC.jpg", "http://pbs.twimg.com/media/FfDxSi9XgAELUjC.jpg")</f>
        <v>http://pbs.twimg.com/media/FfDxSi9XgAELUjC.jpg</v>
      </c>
      <c r="L196">
        <v>0</v>
      </c>
      <c r="M196">
        <v>0</v>
      </c>
      <c r="N196">
        <v>1</v>
      </c>
      <c r="O196">
        <v>0</v>
      </c>
    </row>
    <row r="197" spans="1:15" x14ac:dyDescent="0.2">
      <c r="A197" s="1" t="str">
        <f>HYPERLINK("http://www.twitter.com/banuakdenizli/status/1581494342707204096", "1581494342707204096")</f>
        <v>1581494342707204096</v>
      </c>
      <c r="B197" t="s">
        <v>15</v>
      </c>
      <c r="C197" s="2">
        <v>44850.164444444446</v>
      </c>
      <c r="D197">
        <v>0</v>
      </c>
      <c r="E197">
        <v>16</v>
      </c>
      <c r="F197" t="s">
        <v>22</v>
      </c>
      <c r="G197" t="s">
        <v>230</v>
      </c>
      <c r="H197" t="str">
        <f>HYPERLINK("http://pbs.twimg.com/media/FfDxa2ZXgAIESo9.jpg", "http://pbs.twimg.com/media/FfDxa2ZXgAIESo9.jpg")</f>
        <v>http://pbs.twimg.com/media/FfDxa2ZXgAIESo9.jpg</v>
      </c>
      <c r="L197">
        <v>0</v>
      </c>
      <c r="M197">
        <v>0</v>
      </c>
      <c r="N197">
        <v>1</v>
      </c>
      <c r="O197">
        <v>0</v>
      </c>
    </row>
    <row r="198" spans="1:15" x14ac:dyDescent="0.2">
      <c r="A198" s="1" t="str">
        <f>HYPERLINK("http://www.twitter.com/banuakdenizli/status/1581494279242846208", "1581494279242846208")</f>
        <v>1581494279242846208</v>
      </c>
      <c r="B198" t="s">
        <v>15</v>
      </c>
      <c r="C198" s="2">
        <v>44850.164270833331</v>
      </c>
      <c r="D198">
        <v>0</v>
      </c>
      <c r="E198">
        <v>578</v>
      </c>
      <c r="F198" t="s">
        <v>20</v>
      </c>
      <c r="G198" t="s">
        <v>231</v>
      </c>
      <c r="H198" t="str">
        <f>HYPERLINK("http://pbs.twimg.com/media/Fe8e7rtWIAAbA2T.jpg", "http://pbs.twimg.com/media/Fe8e7rtWIAAbA2T.jpg")</f>
        <v>http://pbs.twimg.com/media/Fe8e7rtWIAAbA2T.jpg</v>
      </c>
      <c r="I198" t="str">
        <f>HYPERLINK("http://pbs.twimg.com/media/Fe8e7rqX0AcmXaN.jpg", "http://pbs.twimg.com/media/Fe8e7rqX0AcmXaN.jpg")</f>
        <v>http://pbs.twimg.com/media/Fe8e7rqX0AcmXaN.jpg</v>
      </c>
      <c r="L198">
        <v>0</v>
      </c>
      <c r="M198">
        <v>0</v>
      </c>
      <c r="N198">
        <v>1</v>
      </c>
      <c r="O198">
        <v>0</v>
      </c>
    </row>
    <row r="199" spans="1:15" x14ac:dyDescent="0.2">
      <c r="A199" s="1" t="str">
        <f>HYPERLINK("http://www.twitter.com/banuakdenizli/status/1581494262973497344", "1581494262973497344")</f>
        <v>1581494262973497344</v>
      </c>
      <c r="B199" t="s">
        <v>15</v>
      </c>
      <c r="C199" s="2">
        <v>44850.164224537039</v>
      </c>
      <c r="D199">
        <v>0</v>
      </c>
      <c r="E199">
        <v>59</v>
      </c>
      <c r="F199" t="s">
        <v>18</v>
      </c>
      <c r="G199" t="s">
        <v>232</v>
      </c>
      <c r="H199" t="str">
        <f>HYPERLINK("http://pbs.twimg.com/media/FfBuvj_WAAIp58h.jpg", "http://pbs.twimg.com/media/FfBuvj_WAAIp58h.jpg")</f>
        <v>http://pbs.twimg.com/media/FfBuvj_WAAIp58h.jpg</v>
      </c>
      <c r="L199">
        <v>0.86580000000000001</v>
      </c>
      <c r="M199">
        <v>5.6000000000000001E-2</v>
      </c>
      <c r="N199">
        <v>0.67600000000000005</v>
      </c>
      <c r="O199">
        <v>0.26800000000000002</v>
      </c>
    </row>
    <row r="200" spans="1:15" x14ac:dyDescent="0.2">
      <c r="A200" s="1" t="str">
        <f>HYPERLINK("http://www.twitter.com/banuakdenizli/status/1581494243755175936", "1581494243755175936")</f>
        <v>1581494243755175936</v>
      </c>
      <c r="B200" t="s">
        <v>15</v>
      </c>
      <c r="C200" s="2">
        <v>44850.164178240739</v>
      </c>
      <c r="D200">
        <v>0</v>
      </c>
      <c r="E200">
        <v>22</v>
      </c>
      <c r="F200" t="s">
        <v>18</v>
      </c>
      <c r="G200" t="s">
        <v>233</v>
      </c>
      <c r="L200">
        <v>0</v>
      </c>
      <c r="M200">
        <v>0</v>
      </c>
      <c r="N200">
        <v>1</v>
      </c>
      <c r="O200">
        <v>0</v>
      </c>
    </row>
    <row r="201" spans="1:15" x14ac:dyDescent="0.2">
      <c r="A201" s="1" t="str">
        <f>HYPERLINK("http://www.twitter.com/banuakdenizli/status/1581494186951340032", "1581494186951340032")</f>
        <v>1581494186951340032</v>
      </c>
      <c r="B201" t="s">
        <v>15</v>
      </c>
      <c r="C201" s="2">
        <v>44850.1640162037</v>
      </c>
      <c r="D201">
        <v>0</v>
      </c>
      <c r="E201">
        <v>51</v>
      </c>
      <c r="F201" t="s">
        <v>19</v>
      </c>
      <c r="G201" t="s">
        <v>234</v>
      </c>
      <c r="L201">
        <v>0</v>
      </c>
      <c r="M201">
        <v>0</v>
      </c>
      <c r="N201">
        <v>1</v>
      </c>
      <c r="O201">
        <v>0</v>
      </c>
    </row>
    <row r="202" spans="1:15" x14ac:dyDescent="0.2">
      <c r="A202" s="1" t="str">
        <f>HYPERLINK("http://www.twitter.com/banuakdenizli/status/1581494159898091520", "1581494159898091520")</f>
        <v>1581494159898091520</v>
      </c>
      <c r="B202" t="s">
        <v>15</v>
      </c>
      <c r="C202" s="2">
        <v>44850.163946759261</v>
      </c>
      <c r="D202">
        <v>0</v>
      </c>
      <c r="E202">
        <v>89</v>
      </c>
      <c r="F202" t="s">
        <v>18</v>
      </c>
      <c r="G202" t="s">
        <v>235</v>
      </c>
      <c r="H202" t="str">
        <f>HYPERLINK("http://pbs.twimg.com/media/FfBpjcVXoAE1C44.jpg", "http://pbs.twimg.com/media/FfBpjcVXoAE1C44.jpg")</f>
        <v>http://pbs.twimg.com/media/FfBpjcVXoAE1C44.jpg</v>
      </c>
      <c r="L202">
        <v>0</v>
      </c>
      <c r="M202">
        <v>0</v>
      </c>
      <c r="N202">
        <v>1</v>
      </c>
      <c r="O202">
        <v>0</v>
      </c>
    </row>
    <row r="203" spans="1:15" x14ac:dyDescent="0.2">
      <c r="A203" s="1" t="str">
        <f>HYPERLINK("http://www.twitter.com/banuakdenizli/status/1581494143142223872", "1581494143142223872")</f>
        <v>1581494143142223872</v>
      </c>
      <c r="B203" t="s">
        <v>15</v>
      </c>
      <c r="C203" s="2">
        <v>44850.163900462961</v>
      </c>
      <c r="D203">
        <v>0</v>
      </c>
      <c r="E203">
        <v>79</v>
      </c>
      <c r="F203" t="s">
        <v>19</v>
      </c>
      <c r="G203" t="s">
        <v>236</v>
      </c>
      <c r="H203" t="str">
        <f>HYPERLINK("https://video.twimg.com/ext_tw_video/1581180243666239488/pu/vid/1280x720/FOYyD74B-mPc020B.mp4?tag=12", "https://video.twimg.com/ext_tw_video/1581180243666239488/pu/vid/1280x720/FOYyD74B-mPc020B.mp4?tag=12")</f>
        <v>https://video.twimg.com/ext_tw_video/1581180243666239488/pu/vid/1280x720/FOYyD74B-mPc020B.mp4?tag=12</v>
      </c>
      <c r="L203">
        <v>0</v>
      </c>
      <c r="M203">
        <v>0</v>
      </c>
      <c r="N203">
        <v>1</v>
      </c>
      <c r="O203">
        <v>0</v>
      </c>
    </row>
    <row r="204" spans="1:15" x14ac:dyDescent="0.2">
      <c r="A204" s="1" t="str">
        <f>HYPERLINK("http://www.twitter.com/banuakdenizli/status/1580995010077466625", "1580995010077466625")</f>
        <v>1580995010077466625</v>
      </c>
      <c r="B204" t="s">
        <v>15</v>
      </c>
      <c r="C204" s="2">
        <v>44848.786550925928</v>
      </c>
      <c r="D204">
        <v>0</v>
      </c>
      <c r="E204">
        <v>7</v>
      </c>
      <c r="F204" t="s">
        <v>21</v>
      </c>
      <c r="G204" t="s">
        <v>237</v>
      </c>
      <c r="L204">
        <v>0</v>
      </c>
      <c r="M204">
        <v>0</v>
      </c>
      <c r="N204">
        <v>1</v>
      </c>
      <c r="O204">
        <v>0</v>
      </c>
    </row>
    <row r="205" spans="1:15" x14ac:dyDescent="0.2">
      <c r="A205" s="1" t="str">
        <f>HYPERLINK("http://www.twitter.com/banuakdenizli/status/1580994995087032320", "1580994995087032320")</f>
        <v>1580994995087032320</v>
      </c>
      <c r="B205" t="s">
        <v>15</v>
      </c>
      <c r="C205" s="2">
        <v>44848.786504629628</v>
      </c>
      <c r="D205">
        <v>0</v>
      </c>
      <c r="E205">
        <v>14</v>
      </c>
      <c r="F205" t="s">
        <v>16</v>
      </c>
      <c r="G205" t="s">
        <v>238</v>
      </c>
      <c r="H205" t="str">
        <f>HYPERLINK("https://video.twimg.com/ext_tw_video/1580952415121072134/pu/vid/1280x720/s7Z-k02HZVW1245b.mp4?tag=12", "https://video.twimg.com/ext_tw_video/1580952415121072134/pu/vid/1280x720/s7Z-k02HZVW1245b.mp4?tag=12")</f>
        <v>https://video.twimg.com/ext_tw_video/1580952415121072134/pu/vid/1280x720/s7Z-k02HZVW1245b.mp4?tag=12</v>
      </c>
      <c r="L205">
        <v>-0.91180000000000005</v>
      </c>
      <c r="M205">
        <v>0.314</v>
      </c>
      <c r="N205">
        <v>0.55700000000000005</v>
      </c>
      <c r="O205">
        <v>0.129</v>
      </c>
    </row>
    <row r="206" spans="1:15" x14ac:dyDescent="0.2">
      <c r="A206" s="1" t="str">
        <f>HYPERLINK("http://www.twitter.com/banuakdenizli/status/1580994976174903296", "1580994976174903296")</f>
        <v>1580994976174903296</v>
      </c>
      <c r="B206" t="s">
        <v>15</v>
      </c>
      <c r="C206" s="2">
        <v>44848.786458333343</v>
      </c>
      <c r="D206">
        <v>0</v>
      </c>
      <c r="E206">
        <v>10</v>
      </c>
      <c r="F206" t="s">
        <v>16</v>
      </c>
      <c r="G206" t="s">
        <v>239</v>
      </c>
      <c r="H206" t="str">
        <f>HYPERLINK("https://video.twimg.com/ext_tw_video/1580953993009823746/pu/vid/1280x720/5aJ2q0_glDPNNeyy.mp4?tag=12", "https://video.twimg.com/ext_tw_video/1580953993009823746/pu/vid/1280x720/5aJ2q0_glDPNNeyy.mp4?tag=12")</f>
        <v>https://video.twimg.com/ext_tw_video/1580953993009823746/pu/vid/1280x720/5aJ2q0_glDPNNeyy.mp4?tag=12</v>
      </c>
      <c r="L206">
        <v>0.2732</v>
      </c>
      <c r="M206">
        <v>0</v>
      </c>
      <c r="N206">
        <v>0.94499999999999995</v>
      </c>
      <c r="O206">
        <v>5.5E-2</v>
      </c>
    </row>
    <row r="207" spans="1:15" x14ac:dyDescent="0.2">
      <c r="A207" s="1" t="str">
        <f>HYPERLINK("http://www.twitter.com/banuakdenizli/status/1580994968042496000", "1580994968042496000")</f>
        <v>1580994968042496000</v>
      </c>
      <c r="B207" t="s">
        <v>15</v>
      </c>
      <c r="C207" s="2">
        <v>44848.786435185182</v>
      </c>
      <c r="D207">
        <v>0</v>
      </c>
      <c r="E207">
        <v>11</v>
      </c>
      <c r="F207" t="s">
        <v>16</v>
      </c>
      <c r="G207" t="s">
        <v>240</v>
      </c>
      <c r="H207" t="str">
        <f>HYPERLINK("https://video.twimg.com/ext_tw_video/1580955534156566528/pu/vid/1280x720/pOL83f42pTmeTNjm.mp4?tag=12", "https://video.twimg.com/ext_tw_video/1580955534156566528/pu/vid/1280x720/pOL83f42pTmeTNjm.mp4?tag=12")</f>
        <v>https://video.twimg.com/ext_tw_video/1580955534156566528/pu/vid/1280x720/pOL83f42pTmeTNjm.mp4?tag=12</v>
      </c>
      <c r="L207">
        <v>0.82279999999999998</v>
      </c>
      <c r="M207">
        <v>3.9E-2</v>
      </c>
      <c r="N207">
        <v>0.76500000000000001</v>
      </c>
      <c r="O207">
        <v>0.19600000000000001</v>
      </c>
    </row>
    <row r="208" spans="1:15" x14ac:dyDescent="0.2">
      <c r="A208" s="1" t="str">
        <f>HYPERLINK("http://www.twitter.com/banuakdenizli/status/1580994955233071105", "1580994955233071105")</f>
        <v>1580994955233071105</v>
      </c>
      <c r="B208" t="s">
        <v>15</v>
      </c>
      <c r="C208" s="2">
        <v>44848.786400462966</v>
      </c>
      <c r="D208">
        <v>0</v>
      </c>
      <c r="E208">
        <v>88</v>
      </c>
      <c r="F208" t="s">
        <v>19</v>
      </c>
      <c r="G208" t="s">
        <v>241</v>
      </c>
      <c r="H208" t="str">
        <f>HYPERLINK("http://pbs.twimg.com/media/FfCyFzJXgAAtU8W.jpg", "http://pbs.twimg.com/media/FfCyFzJXgAAtU8W.jpg")</f>
        <v>http://pbs.twimg.com/media/FfCyFzJXgAAtU8W.jpg</v>
      </c>
      <c r="I208" t="str">
        <f>HYPERLINK("http://pbs.twimg.com/media/FfCyFzCWQAAG6Ue.jpg", "http://pbs.twimg.com/media/FfCyFzCWQAAG6Ue.jpg")</f>
        <v>http://pbs.twimg.com/media/FfCyFzCWQAAG6Ue.jpg</v>
      </c>
      <c r="J208" t="str">
        <f>HYPERLINK("http://pbs.twimg.com/media/FfCyFzBWYAMXYVS.jpg", "http://pbs.twimg.com/media/FfCyFzBWYAMXYVS.jpg")</f>
        <v>http://pbs.twimg.com/media/FfCyFzBWYAMXYVS.jpg</v>
      </c>
      <c r="L208">
        <v>0</v>
      </c>
      <c r="M208">
        <v>0</v>
      </c>
      <c r="N208">
        <v>1</v>
      </c>
      <c r="O208">
        <v>0</v>
      </c>
    </row>
    <row r="209" spans="1:15" x14ac:dyDescent="0.2">
      <c r="A209" s="1" t="str">
        <f>HYPERLINK("http://www.twitter.com/banuakdenizli/status/1580994923213443072", "1580994923213443072")</f>
        <v>1580994923213443072</v>
      </c>
      <c r="B209" t="s">
        <v>15</v>
      </c>
      <c r="C209" s="2">
        <v>44848.786307870367</v>
      </c>
      <c r="D209">
        <v>0</v>
      </c>
      <c r="E209">
        <v>14</v>
      </c>
      <c r="F209" t="s">
        <v>16</v>
      </c>
      <c r="G209" t="s">
        <v>242</v>
      </c>
      <c r="H209" t="str">
        <f>HYPERLINK("https://video.twimg.com/ext_tw_video/1580974051723468800/pu/vid/1280x720/fCYStwEhW52fc5tn.mp4?tag=12", "https://video.twimg.com/ext_tw_video/1580974051723468800/pu/vid/1280x720/fCYStwEhW52fc5tn.mp4?tag=12")</f>
        <v>https://video.twimg.com/ext_tw_video/1580974051723468800/pu/vid/1280x720/fCYStwEhW52fc5tn.mp4?tag=12</v>
      </c>
      <c r="L209">
        <v>7.7200000000000005E-2</v>
      </c>
      <c r="M209">
        <v>6.5000000000000002E-2</v>
      </c>
      <c r="N209">
        <v>0.86199999999999999</v>
      </c>
      <c r="O209">
        <v>7.1999999999999995E-2</v>
      </c>
    </row>
    <row r="210" spans="1:15" x14ac:dyDescent="0.2">
      <c r="A210" s="1" t="str">
        <f>HYPERLINK("http://www.twitter.com/banuakdenizli/status/1580994914607063040", "1580994914607063040")</f>
        <v>1580994914607063040</v>
      </c>
      <c r="B210" t="s">
        <v>15</v>
      </c>
      <c r="C210" s="2">
        <v>44848.78628472222</v>
      </c>
      <c r="D210">
        <v>0</v>
      </c>
      <c r="E210">
        <v>25</v>
      </c>
      <c r="F210" t="s">
        <v>21</v>
      </c>
      <c r="G210" t="s">
        <v>243</v>
      </c>
      <c r="H210" t="str">
        <f>HYPERLINK("http://pbs.twimg.com/media/FfDBBcbXwAEuWsH.jpg", "http://pbs.twimg.com/media/FfDBBcbXwAEuWsH.jpg")</f>
        <v>http://pbs.twimg.com/media/FfDBBcbXwAEuWsH.jpg</v>
      </c>
      <c r="L210">
        <v>0</v>
      </c>
      <c r="M210">
        <v>0</v>
      </c>
      <c r="N210">
        <v>1</v>
      </c>
      <c r="O210">
        <v>0</v>
      </c>
    </row>
    <row r="211" spans="1:15" x14ac:dyDescent="0.2">
      <c r="A211" s="1" t="str">
        <f>HYPERLINK("http://www.twitter.com/banuakdenizli/status/1580994903231717377", "1580994903231717377")</f>
        <v>1580994903231717377</v>
      </c>
      <c r="B211" t="s">
        <v>15</v>
      </c>
      <c r="C211" s="2">
        <v>44848.786261574067</v>
      </c>
      <c r="D211">
        <v>0</v>
      </c>
      <c r="E211">
        <v>12</v>
      </c>
      <c r="F211" t="s">
        <v>16</v>
      </c>
      <c r="G211" t="s">
        <v>244</v>
      </c>
      <c r="H211" t="str">
        <f>HYPERLINK("https://video.twimg.com/ext_tw_video/1580978364793470981/pu/vid/1280x720/2d4_SUJdAtKAo3GU.mp4?tag=12", "https://video.twimg.com/ext_tw_video/1580978364793470981/pu/vid/1280x720/2d4_SUJdAtKAo3GU.mp4?tag=12")</f>
        <v>https://video.twimg.com/ext_tw_video/1580978364793470981/pu/vid/1280x720/2d4_SUJdAtKAo3GU.mp4?tag=12</v>
      </c>
      <c r="L211">
        <v>0.55740000000000001</v>
      </c>
      <c r="M211">
        <v>0</v>
      </c>
      <c r="N211">
        <v>0.81599999999999995</v>
      </c>
      <c r="O211">
        <v>0.184</v>
      </c>
    </row>
    <row r="212" spans="1:15" x14ac:dyDescent="0.2">
      <c r="A212" s="1" t="str">
        <f>HYPERLINK("http://www.twitter.com/banuakdenizli/status/1580994889722232832", "1580994889722232832")</f>
        <v>1580994889722232832</v>
      </c>
      <c r="B212" t="s">
        <v>15</v>
      </c>
      <c r="C212" s="2">
        <v>44848.786215277767</v>
      </c>
      <c r="D212">
        <v>0</v>
      </c>
      <c r="E212">
        <v>17</v>
      </c>
      <c r="F212" t="s">
        <v>16</v>
      </c>
      <c r="G212" t="s">
        <v>245</v>
      </c>
      <c r="H212" t="str">
        <f>HYPERLINK("http://pbs.twimg.com/media/FfDKFbDWAAE7h3I.jpg", "http://pbs.twimg.com/media/FfDKFbDWAAE7h3I.jpg")</f>
        <v>http://pbs.twimg.com/media/FfDKFbDWAAE7h3I.jpg</v>
      </c>
      <c r="L212">
        <v>0</v>
      </c>
      <c r="M212">
        <v>0</v>
      </c>
      <c r="N212">
        <v>1</v>
      </c>
      <c r="O212">
        <v>0</v>
      </c>
    </row>
    <row r="213" spans="1:15" x14ac:dyDescent="0.2">
      <c r="A213" s="1" t="str">
        <f>HYPERLINK("http://www.twitter.com/banuakdenizli/status/1580994867681193984", "1580994867681193984")</f>
        <v>1580994867681193984</v>
      </c>
      <c r="B213" t="s">
        <v>15</v>
      </c>
      <c r="C213" s="2">
        <v>44848.786157407398</v>
      </c>
      <c r="D213">
        <v>0</v>
      </c>
      <c r="E213">
        <v>68</v>
      </c>
      <c r="F213" t="s">
        <v>19</v>
      </c>
      <c r="G213" t="s">
        <v>246</v>
      </c>
      <c r="H213" t="str">
        <f>HYPERLINK("http://pbs.twimg.com/media/FfDMtThWAAIXQVT.jpg", "http://pbs.twimg.com/media/FfDMtThWAAIXQVT.jpg")</f>
        <v>http://pbs.twimg.com/media/FfDMtThWAAIXQVT.jpg</v>
      </c>
      <c r="I213" t="str">
        <f>HYPERLINK("http://pbs.twimg.com/media/FfDMtTYWAA8A7Zf.jpg", "http://pbs.twimg.com/media/FfDMtTYWAA8A7Zf.jpg")</f>
        <v>http://pbs.twimg.com/media/FfDMtTYWAA8A7Zf.jpg</v>
      </c>
      <c r="J213" t="str">
        <f>HYPERLINK("http://pbs.twimg.com/media/FfDMtTaWAAwAAvL.jpg", "http://pbs.twimg.com/media/FfDMtTaWAAwAAvL.jpg")</f>
        <v>http://pbs.twimg.com/media/FfDMtTaWAAwAAvL.jpg</v>
      </c>
      <c r="K213" t="str">
        <f>HYPERLINK("http://pbs.twimg.com/media/FfDMtTbWAAgScGv.jpg", "http://pbs.twimg.com/media/FfDMtTbWAAgScGv.jpg")</f>
        <v>http://pbs.twimg.com/media/FfDMtTbWAAgScGv.jpg</v>
      </c>
      <c r="L213">
        <v>0</v>
      </c>
      <c r="M213">
        <v>0</v>
      </c>
      <c r="N213">
        <v>1</v>
      </c>
      <c r="O213">
        <v>0</v>
      </c>
    </row>
    <row r="214" spans="1:15" x14ac:dyDescent="0.2">
      <c r="A214" s="1" t="str">
        <f>HYPERLINK("http://www.twitter.com/banuakdenizli/status/1580994858277167104", "1580994858277167104")</f>
        <v>1580994858277167104</v>
      </c>
      <c r="B214" t="s">
        <v>15</v>
      </c>
      <c r="C214" s="2">
        <v>44848.786134259259</v>
      </c>
      <c r="D214">
        <v>0</v>
      </c>
      <c r="E214">
        <v>8</v>
      </c>
      <c r="F214" t="s">
        <v>16</v>
      </c>
      <c r="G214" t="s">
        <v>247</v>
      </c>
      <c r="H214" t="str">
        <f>HYPERLINK("http://pbs.twimg.com/media/FfDSWMNXkAEiJu2.jpg", "http://pbs.twimg.com/media/FfDSWMNXkAEiJu2.jpg")</f>
        <v>http://pbs.twimg.com/media/FfDSWMNXkAEiJu2.jpg</v>
      </c>
      <c r="I214" t="str">
        <f>HYPERLINK("http://pbs.twimg.com/media/FfDSWMFWIAIn3U7.jpg", "http://pbs.twimg.com/media/FfDSWMFWIAIn3U7.jpg")</f>
        <v>http://pbs.twimg.com/media/FfDSWMFWIAIn3U7.jpg</v>
      </c>
      <c r="J214" t="str">
        <f>HYPERLINK("http://pbs.twimg.com/media/FfDSWMNXgAIBZ4q.jpg", "http://pbs.twimg.com/media/FfDSWMNXgAIBZ4q.jpg")</f>
        <v>http://pbs.twimg.com/media/FfDSWMNXgAIBZ4q.jpg</v>
      </c>
      <c r="K214" t="str">
        <f>HYPERLINK("http://pbs.twimg.com/media/FfDSWMKXgAIvpLv.jpg", "http://pbs.twimg.com/media/FfDSWMKXgAIvpLv.jpg")</f>
        <v>http://pbs.twimg.com/media/FfDSWMKXgAIvpLv.jpg</v>
      </c>
      <c r="L214">
        <v>0.36120000000000002</v>
      </c>
      <c r="M214">
        <v>0</v>
      </c>
      <c r="N214">
        <v>0.89800000000000002</v>
      </c>
      <c r="O214">
        <v>0.10199999999999999</v>
      </c>
    </row>
    <row r="215" spans="1:15" x14ac:dyDescent="0.2">
      <c r="A215" s="1" t="str">
        <f>HYPERLINK("http://www.twitter.com/banuakdenizli/status/1580994827532980224", "1580994827532980224")</f>
        <v>1580994827532980224</v>
      </c>
      <c r="B215" t="s">
        <v>15</v>
      </c>
      <c r="C215" s="2">
        <v>44848.786053240743</v>
      </c>
      <c r="D215">
        <v>0</v>
      </c>
      <c r="E215">
        <v>1014</v>
      </c>
      <c r="F215" t="s">
        <v>20</v>
      </c>
      <c r="G215" t="s">
        <v>248</v>
      </c>
      <c r="H215" t="str">
        <f>HYPERLINK("http://pbs.twimg.com/media/FfDSX7fXkAASJue.jpg", "http://pbs.twimg.com/media/FfDSX7fXkAASJue.jpg")</f>
        <v>http://pbs.twimg.com/media/FfDSX7fXkAASJue.jpg</v>
      </c>
      <c r="L215">
        <v>0</v>
      </c>
      <c r="M215">
        <v>0</v>
      </c>
      <c r="N215">
        <v>1</v>
      </c>
      <c r="O215">
        <v>0</v>
      </c>
    </row>
    <row r="216" spans="1:15" x14ac:dyDescent="0.2">
      <c r="A216" s="1" t="str">
        <f>HYPERLINK("http://www.twitter.com/banuakdenizli/status/1580981151405002753", "1580981151405002753")</f>
        <v>1580981151405002753</v>
      </c>
      <c r="B216" t="s">
        <v>15</v>
      </c>
      <c r="C216" s="2">
        <v>44848.748310185183</v>
      </c>
      <c r="D216">
        <v>0</v>
      </c>
      <c r="E216">
        <v>64</v>
      </c>
      <c r="F216" t="s">
        <v>19</v>
      </c>
      <c r="G216" t="s">
        <v>249</v>
      </c>
      <c r="H216" t="str">
        <f>HYPERLINK("http://pbs.twimg.com/media/FfDF70dWAAUVk1g.jpg", "http://pbs.twimg.com/media/FfDF70dWAAUVk1g.jpg")</f>
        <v>http://pbs.twimg.com/media/FfDF70dWAAUVk1g.jpg</v>
      </c>
      <c r="I216" t="str">
        <f>HYPERLINK("http://pbs.twimg.com/media/FfDF70ZWABI1gwO.jpg", "http://pbs.twimg.com/media/FfDF70ZWABI1gwO.jpg")</f>
        <v>http://pbs.twimg.com/media/FfDF70ZWABI1gwO.jpg</v>
      </c>
      <c r="L216">
        <v>0</v>
      </c>
      <c r="M216">
        <v>0</v>
      </c>
      <c r="N216">
        <v>1</v>
      </c>
      <c r="O216">
        <v>0</v>
      </c>
    </row>
    <row r="217" spans="1:15" x14ac:dyDescent="0.2">
      <c r="A217" s="1" t="str">
        <f>HYPERLINK("http://www.twitter.com/banuakdenizli/status/1580649168195923968", "1580649168195923968")</f>
        <v>1580649168195923968</v>
      </c>
      <c r="B217" t="s">
        <v>15</v>
      </c>
      <c r="C217" s="2">
        <v>44847.83221064815</v>
      </c>
      <c r="D217">
        <v>0</v>
      </c>
      <c r="E217">
        <v>404</v>
      </c>
      <c r="F217" t="s">
        <v>20</v>
      </c>
      <c r="G217" t="s">
        <v>250</v>
      </c>
      <c r="H217" t="str">
        <f>HYPERLINK("http://pbs.twimg.com/media/Fe8e8nFWAAA-K7z.jpg", "http://pbs.twimg.com/media/Fe8e8nFWAAA-K7z.jpg")</f>
        <v>http://pbs.twimg.com/media/Fe8e8nFWAAA-K7z.jpg</v>
      </c>
      <c r="I217" t="str">
        <f>HYPERLINK("http://pbs.twimg.com/media/Fe8e8nHX0AI3Yom.jpg", "http://pbs.twimg.com/media/Fe8e8nHX0AI3Yom.jpg")</f>
        <v>http://pbs.twimg.com/media/Fe8e8nHX0AI3Yom.jpg</v>
      </c>
      <c r="L217">
        <v>0</v>
      </c>
      <c r="M217">
        <v>0</v>
      </c>
      <c r="N217">
        <v>1</v>
      </c>
      <c r="O217">
        <v>0</v>
      </c>
    </row>
    <row r="218" spans="1:15" x14ac:dyDescent="0.2">
      <c r="A218" s="1" t="str">
        <f>HYPERLINK("http://www.twitter.com/banuakdenizli/status/1580649148377796608", "1580649148377796608")</f>
        <v>1580649148377796608</v>
      </c>
      <c r="B218" t="s">
        <v>15</v>
      </c>
      <c r="C218" s="2">
        <v>44847.832152777781</v>
      </c>
      <c r="D218">
        <v>0</v>
      </c>
      <c r="E218">
        <v>86</v>
      </c>
      <c r="F218" t="s">
        <v>19</v>
      </c>
      <c r="G218" t="s">
        <v>251</v>
      </c>
      <c r="H218" t="str">
        <f>HYPERLINK("http://pbs.twimg.com/media/Fe7o3sJXgAAz2k0.jpg", "http://pbs.twimg.com/media/Fe7o3sJXgAAz2k0.jpg")</f>
        <v>http://pbs.twimg.com/media/Fe7o3sJXgAAz2k0.jpg</v>
      </c>
      <c r="I218" t="str">
        <f>HYPERLINK("http://pbs.twimg.com/media/Fe7o3sAX0AArOmM.jpg", "http://pbs.twimg.com/media/Fe7o3sAX0AArOmM.jpg")</f>
        <v>http://pbs.twimg.com/media/Fe7o3sAX0AArOmM.jpg</v>
      </c>
      <c r="J218" t="str">
        <f>HYPERLINK("http://pbs.twimg.com/media/Fe7o3sCWIAEXrAw.jpg", "http://pbs.twimg.com/media/Fe7o3sCWIAEXrAw.jpg")</f>
        <v>http://pbs.twimg.com/media/Fe7o3sCWIAEXrAw.jpg</v>
      </c>
      <c r="K218" t="str">
        <f>HYPERLINK("http://pbs.twimg.com/media/Fe7o3sEWIAEjEbu.jpg", "http://pbs.twimg.com/media/Fe7o3sEWIAEjEbu.jpg")</f>
        <v>http://pbs.twimg.com/media/Fe7o3sEWIAEjEbu.jpg</v>
      </c>
      <c r="L218">
        <v>0</v>
      </c>
      <c r="M218">
        <v>0</v>
      </c>
      <c r="N218">
        <v>1</v>
      </c>
      <c r="O218">
        <v>0</v>
      </c>
    </row>
    <row r="219" spans="1:15" x14ac:dyDescent="0.2">
      <c r="A219" s="1" t="str">
        <f>HYPERLINK("http://www.twitter.com/banuakdenizli/status/1580649125087182848", "1580649125087182848")</f>
        <v>1580649125087182848</v>
      </c>
      <c r="B219" t="s">
        <v>15</v>
      </c>
      <c r="C219" s="2">
        <v>44847.832094907397</v>
      </c>
      <c r="D219">
        <v>0</v>
      </c>
      <c r="E219">
        <v>64</v>
      </c>
      <c r="F219" t="s">
        <v>19</v>
      </c>
      <c r="G219" t="s">
        <v>252</v>
      </c>
      <c r="H219" t="str">
        <f>HYPERLINK("http://pbs.twimg.com/media/Fe7yYMJWYAAiXN2.jpg", "http://pbs.twimg.com/media/Fe7yYMJWYAAiXN2.jpg")</f>
        <v>http://pbs.twimg.com/media/Fe7yYMJWYAAiXN2.jpg</v>
      </c>
      <c r="L219">
        <v>0</v>
      </c>
      <c r="M219">
        <v>0</v>
      </c>
      <c r="N219">
        <v>1</v>
      </c>
      <c r="O219">
        <v>0</v>
      </c>
    </row>
    <row r="220" spans="1:15" x14ac:dyDescent="0.2">
      <c r="A220" s="1" t="str">
        <f>HYPERLINK("http://www.twitter.com/banuakdenizli/status/1580649102794452992", "1580649102794452992")</f>
        <v>1580649102794452992</v>
      </c>
      <c r="B220" t="s">
        <v>15</v>
      </c>
      <c r="C220" s="2">
        <v>44847.832025462973</v>
      </c>
      <c r="D220">
        <v>0</v>
      </c>
      <c r="E220">
        <v>68</v>
      </c>
      <c r="F220" t="s">
        <v>21</v>
      </c>
      <c r="G220" t="s">
        <v>253</v>
      </c>
      <c r="H220" t="str">
        <f>HYPERLINK("http://pbs.twimg.com/media/Fe-BPJTWAAAmU0r.jpg", "http://pbs.twimg.com/media/Fe-BPJTWAAAmU0r.jpg")</f>
        <v>http://pbs.twimg.com/media/Fe-BPJTWAAAmU0r.jpg</v>
      </c>
      <c r="L220">
        <v>0</v>
      </c>
      <c r="M220">
        <v>0</v>
      </c>
      <c r="N220">
        <v>1</v>
      </c>
      <c r="O220">
        <v>0</v>
      </c>
    </row>
    <row r="221" spans="1:15" x14ac:dyDescent="0.2">
      <c r="A221" s="1" t="str">
        <f>HYPERLINK("http://www.twitter.com/banuakdenizli/status/1580649080899792896", "1580649080899792896")</f>
        <v>1580649080899792896</v>
      </c>
      <c r="B221" t="s">
        <v>15</v>
      </c>
      <c r="C221" s="2">
        <v>44847.831967592603</v>
      </c>
      <c r="D221">
        <v>0</v>
      </c>
      <c r="E221">
        <v>39</v>
      </c>
      <c r="F221" t="s">
        <v>19</v>
      </c>
      <c r="G221" t="s">
        <v>254</v>
      </c>
      <c r="L221">
        <v>0</v>
      </c>
      <c r="M221">
        <v>0</v>
      </c>
      <c r="N221">
        <v>1</v>
      </c>
      <c r="O221">
        <v>0</v>
      </c>
    </row>
    <row r="222" spans="1:15" x14ac:dyDescent="0.2">
      <c r="A222" s="1" t="str">
        <f>HYPERLINK("http://www.twitter.com/banuakdenizli/status/1580509642870108160", "1580509642870108160")</f>
        <v>1580509642870108160</v>
      </c>
      <c r="B222" t="s">
        <v>15</v>
      </c>
      <c r="C222" s="2">
        <v>44847.447187500002</v>
      </c>
      <c r="D222">
        <v>0</v>
      </c>
      <c r="E222">
        <v>44</v>
      </c>
      <c r="F222" t="s">
        <v>19</v>
      </c>
      <c r="G222" t="s">
        <v>255</v>
      </c>
      <c r="L222">
        <v>0</v>
      </c>
      <c r="M222">
        <v>0</v>
      </c>
      <c r="N222">
        <v>1</v>
      </c>
      <c r="O222">
        <v>0</v>
      </c>
    </row>
    <row r="223" spans="1:15" x14ac:dyDescent="0.2">
      <c r="A223" s="1" t="str">
        <f>HYPERLINK("http://www.twitter.com/banuakdenizli/status/1580256154436849664", "1580256154436849664")</f>
        <v>1580256154436849664</v>
      </c>
      <c r="B223" t="s">
        <v>15</v>
      </c>
      <c r="C223" s="2">
        <v>44846.747696759259</v>
      </c>
      <c r="D223">
        <v>0</v>
      </c>
      <c r="E223">
        <v>58</v>
      </c>
      <c r="F223" t="s">
        <v>19</v>
      </c>
      <c r="G223" t="s">
        <v>256</v>
      </c>
      <c r="H223" t="str">
        <f>HYPERLINK("http://pbs.twimg.com/media/Fe2XR3eWYAARhLk.jpg", "http://pbs.twimg.com/media/Fe2XR3eWYAARhLk.jpg")</f>
        <v>http://pbs.twimg.com/media/Fe2XR3eWYAARhLk.jpg</v>
      </c>
      <c r="I223" t="str">
        <f>HYPERLINK("http://pbs.twimg.com/media/Fe2XR3iWYAEbRD2.jpg", "http://pbs.twimg.com/media/Fe2XR3iWYAEbRD2.jpg")</f>
        <v>http://pbs.twimg.com/media/Fe2XR3iWYAEbRD2.jpg</v>
      </c>
      <c r="J223" t="str">
        <f>HYPERLINK("http://pbs.twimg.com/media/Fe2XR3fWAAAVvOS.jpg", "http://pbs.twimg.com/media/Fe2XR3fWAAAVvOS.jpg")</f>
        <v>http://pbs.twimg.com/media/Fe2XR3fWAAAVvOS.jpg</v>
      </c>
      <c r="K223" t="str">
        <f>HYPERLINK("http://pbs.twimg.com/media/Fe2XR3XXoAENQ5B.jpg", "http://pbs.twimg.com/media/Fe2XR3XXoAENQ5B.jpg")</f>
        <v>http://pbs.twimg.com/media/Fe2XR3XXoAENQ5B.jpg</v>
      </c>
      <c r="L223">
        <v>0</v>
      </c>
      <c r="M223">
        <v>0</v>
      </c>
      <c r="N223">
        <v>1</v>
      </c>
      <c r="O223">
        <v>0</v>
      </c>
    </row>
    <row r="224" spans="1:15" x14ac:dyDescent="0.2">
      <c r="A224" s="1" t="str">
        <f>HYPERLINK("http://www.twitter.com/banuakdenizli/status/1580256130114035712", "1580256130114035712")</f>
        <v>1580256130114035712</v>
      </c>
      <c r="B224" t="s">
        <v>15</v>
      </c>
      <c r="C224" s="2">
        <v>44846.747627314813</v>
      </c>
      <c r="D224">
        <v>0</v>
      </c>
      <c r="E224">
        <v>48</v>
      </c>
      <c r="F224" t="s">
        <v>19</v>
      </c>
      <c r="G224" t="s">
        <v>257</v>
      </c>
      <c r="H224" t="str">
        <f>HYPERLINK("http://pbs.twimg.com/media/Fe2iPQdXgAA8rSy.jpg", "http://pbs.twimg.com/media/Fe2iPQdXgAA8rSy.jpg")</f>
        <v>http://pbs.twimg.com/media/Fe2iPQdXgAA8rSy.jpg</v>
      </c>
      <c r="I224" t="str">
        <f>HYPERLINK("http://pbs.twimg.com/media/Fe2iPQUXoAArKng.jpg", "http://pbs.twimg.com/media/Fe2iPQUXoAArKng.jpg")</f>
        <v>http://pbs.twimg.com/media/Fe2iPQUXoAArKng.jpg</v>
      </c>
      <c r="J224" t="str">
        <f>HYPERLINK("http://pbs.twimg.com/media/Fe2iPQdXoAEezNU.jpg", "http://pbs.twimg.com/media/Fe2iPQdXoAEezNU.jpg")</f>
        <v>http://pbs.twimg.com/media/Fe2iPQdXoAEezNU.jpg</v>
      </c>
      <c r="K224" t="str">
        <f>HYPERLINK("http://pbs.twimg.com/media/Fe2iPQsXkAAcZKQ.jpg", "http://pbs.twimg.com/media/Fe2iPQsXkAAcZKQ.jpg")</f>
        <v>http://pbs.twimg.com/media/Fe2iPQsXkAAcZKQ.jpg</v>
      </c>
      <c r="L224">
        <v>0</v>
      </c>
      <c r="M224">
        <v>0</v>
      </c>
      <c r="N224">
        <v>1</v>
      </c>
      <c r="O224">
        <v>0</v>
      </c>
    </row>
    <row r="225" spans="1:15" x14ac:dyDescent="0.2">
      <c r="A225" s="1" t="str">
        <f>HYPERLINK("http://www.twitter.com/banuakdenizli/status/1580256117749612545", "1580256117749612545")</f>
        <v>1580256117749612545</v>
      </c>
      <c r="B225" t="s">
        <v>15</v>
      </c>
      <c r="C225" s="2">
        <v>44846.74759259259</v>
      </c>
      <c r="D225">
        <v>0</v>
      </c>
      <c r="E225">
        <v>52</v>
      </c>
      <c r="F225" t="s">
        <v>19</v>
      </c>
      <c r="G225" t="s">
        <v>258</v>
      </c>
      <c r="H225" t="str">
        <f>HYPERLINK("http://pbs.twimg.com/media/Fe2mh6cXkAAKtva.jpg", "http://pbs.twimg.com/media/Fe2mh6cXkAAKtva.jpg")</f>
        <v>http://pbs.twimg.com/media/Fe2mh6cXkAAKtva.jpg</v>
      </c>
      <c r="I225" t="str">
        <f>HYPERLINK("http://pbs.twimg.com/media/Fe2mh6aXwAAzQJJ.jpg", "http://pbs.twimg.com/media/Fe2mh6aXwAAzQJJ.jpg")</f>
        <v>http://pbs.twimg.com/media/Fe2mh6aXwAAzQJJ.jpg</v>
      </c>
      <c r="L225">
        <v>0</v>
      </c>
      <c r="M225">
        <v>0</v>
      </c>
      <c r="N225">
        <v>1</v>
      </c>
      <c r="O225">
        <v>0</v>
      </c>
    </row>
    <row r="226" spans="1:15" x14ac:dyDescent="0.2">
      <c r="A226" s="1" t="str">
        <f>HYPERLINK("http://www.twitter.com/banuakdenizli/status/1580256103236968449", "1580256103236968449")</f>
        <v>1580256103236968449</v>
      </c>
      <c r="B226" t="s">
        <v>15</v>
      </c>
      <c r="C226" s="2">
        <v>44846.747557870367</v>
      </c>
      <c r="D226">
        <v>0</v>
      </c>
      <c r="E226">
        <v>60</v>
      </c>
      <c r="F226" t="s">
        <v>19</v>
      </c>
      <c r="G226" t="s">
        <v>259</v>
      </c>
      <c r="H226" t="str">
        <f>HYPERLINK("http://pbs.twimg.com/media/Fe2xI7KXEAIi0Vq.jpg", "http://pbs.twimg.com/media/Fe2xI7KXEAIi0Vq.jpg")</f>
        <v>http://pbs.twimg.com/media/Fe2xI7KXEAIi0Vq.jpg</v>
      </c>
      <c r="I226" t="str">
        <f>HYPERLINK("http://pbs.twimg.com/media/Fe2xI7RX0AIuj7U.jpg", "http://pbs.twimg.com/media/Fe2xI7RX0AIuj7U.jpg")</f>
        <v>http://pbs.twimg.com/media/Fe2xI7RX0AIuj7U.jpg</v>
      </c>
      <c r="J226" t="str">
        <f>HYPERLINK("http://pbs.twimg.com/media/Fe2xI7KWQAArHbb.jpg", "http://pbs.twimg.com/media/Fe2xI7KWQAArHbb.jpg")</f>
        <v>http://pbs.twimg.com/media/Fe2xI7KWQAArHbb.jpg</v>
      </c>
      <c r="K226" t="str">
        <f>HYPERLINK("http://pbs.twimg.com/media/Fe2xI7KXEAExKwy.jpg", "http://pbs.twimg.com/media/Fe2xI7KXEAExKwy.jpg")</f>
        <v>http://pbs.twimg.com/media/Fe2xI7KXEAExKwy.jpg</v>
      </c>
      <c r="L226">
        <v>0</v>
      </c>
      <c r="M226">
        <v>0</v>
      </c>
      <c r="N226">
        <v>1</v>
      </c>
      <c r="O226">
        <v>0</v>
      </c>
    </row>
    <row r="227" spans="1:15" x14ac:dyDescent="0.2">
      <c r="A227" s="1" t="str">
        <f>HYPERLINK("http://www.twitter.com/banuakdenizli/status/1580256090280710145", "1580256090280710145")</f>
        <v>1580256090280710145</v>
      </c>
      <c r="B227" t="s">
        <v>15</v>
      </c>
      <c r="C227" s="2">
        <v>44846.747523148151</v>
      </c>
      <c r="D227">
        <v>0</v>
      </c>
      <c r="E227">
        <v>63</v>
      </c>
      <c r="F227" t="s">
        <v>19</v>
      </c>
      <c r="G227" t="s">
        <v>260</v>
      </c>
      <c r="H227" t="str">
        <f>HYPERLINK("http://pbs.twimg.com/media/Fe27HFwWIAUTUU4.jpg", "http://pbs.twimg.com/media/Fe27HFwWIAUTUU4.jpg")</f>
        <v>http://pbs.twimg.com/media/Fe27HFwWIAUTUU4.jpg</v>
      </c>
      <c r="L227">
        <v>0</v>
      </c>
      <c r="M227">
        <v>0</v>
      </c>
      <c r="N227">
        <v>1</v>
      </c>
      <c r="O227">
        <v>0</v>
      </c>
    </row>
    <row r="228" spans="1:15" x14ac:dyDescent="0.2">
      <c r="A228" s="1" t="str">
        <f>HYPERLINK("http://www.twitter.com/banuakdenizli/status/1580256054125862913", "1580256054125862913")</f>
        <v>1580256054125862913</v>
      </c>
      <c r="B228" t="s">
        <v>15</v>
      </c>
      <c r="C228" s="2">
        <v>44846.747418981482</v>
      </c>
      <c r="D228">
        <v>0</v>
      </c>
      <c r="E228">
        <v>21</v>
      </c>
      <c r="F228" t="s">
        <v>19</v>
      </c>
      <c r="G228" t="s">
        <v>261</v>
      </c>
      <c r="L228">
        <v>0</v>
      </c>
      <c r="M228">
        <v>0</v>
      </c>
      <c r="N228">
        <v>1</v>
      </c>
      <c r="O228">
        <v>0</v>
      </c>
    </row>
    <row r="229" spans="1:15" x14ac:dyDescent="0.2">
      <c r="A229" s="1" t="str">
        <f>HYPERLINK("http://www.twitter.com/banuakdenizli/status/1579866870324547586", "1579866870324547586")</f>
        <v>1579866870324547586</v>
      </c>
      <c r="B229" t="s">
        <v>15</v>
      </c>
      <c r="C229" s="2">
        <v>44845.673483796287</v>
      </c>
      <c r="D229">
        <v>0</v>
      </c>
      <c r="E229">
        <v>2</v>
      </c>
      <c r="F229" t="s">
        <v>17</v>
      </c>
      <c r="G229" t="s">
        <v>262</v>
      </c>
      <c r="H229" t="str">
        <f>HYPERLINK("http://pbs.twimg.com/media/Fex0hseWYAARnPp.jpg", "http://pbs.twimg.com/media/Fex0hseWYAARnPp.jpg")</f>
        <v>http://pbs.twimg.com/media/Fex0hseWYAARnPp.jpg</v>
      </c>
      <c r="L229">
        <v>0.44040000000000001</v>
      </c>
      <c r="M229">
        <v>0</v>
      </c>
      <c r="N229">
        <v>0.91900000000000004</v>
      </c>
      <c r="O229">
        <v>8.1000000000000003E-2</v>
      </c>
    </row>
    <row r="230" spans="1:15" x14ac:dyDescent="0.2">
      <c r="A230" s="1" t="str">
        <f>HYPERLINK("http://www.twitter.com/banuakdenizli/status/1579866841081839616", "1579866841081839616")</f>
        <v>1579866841081839616</v>
      </c>
      <c r="B230" t="s">
        <v>15</v>
      </c>
      <c r="C230" s="2">
        <v>44845.673402777778</v>
      </c>
      <c r="D230">
        <v>0</v>
      </c>
      <c r="E230">
        <v>84</v>
      </c>
      <c r="F230" t="s">
        <v>24</v>
      </c>
      <c r="G230" t="s">
        <v>263</v>
      </c>
      <c r="H230" t="str">
        <f>HYPERLINK("http://pbs.twimg.com/media/FeyIKTJX0AA00-I.jpg", "http://pbs.twimg.com/media/FeyIKTJX0AA00-I.jpg")</f>
        <v>http://pbs.twimg.com/media/FeyIKTJX0AA00-I.jpg</v>
      </c>
      <c r="I230" t="str">
        <f>HYPERLINK("http://pbs.twimg.com/media/FeyIKTWXwAEn3dd.jpg", "http://pbs.twimg.com/media/FeyIKTWXwAEn3dd.jpg")</f>
        <v>http://pbs.twimg.com/media/FeyIKTWXwAEn3dd.jpg</v>
      </c>
      <c r="L230">
        <v>0</v>
      </c>
      <c r="M230">
        <v>0</v>
      </c>
      <c r="N230">
        <v>1</v>
      </c>
      <c r="O230">
        <v>0</v>
      </c>
    </row>
    <row r="231" spans="1:15" x14ac:dyDescent="0.2">
      <c r="A231" s="1" t="str">
        <f>HYPERLINK("http://www.twitter.com/banuakdenizli/status/1579866786409123842", "1579866786409123842")</f>
        <v>1579866786409123842</v>
      </c>
      <c r="B231" t="s">
        <v>15</v>
      </c>
      <c r="C231" s="2">
        <v>44845.673252314817</v>
      </c>
      <c r="D231">
        <v>0</v>
      </c>
      <c r="E231">
        <v>13</v>
      </c>
      <c r="F231" t="s">
        <v>22</v>
      </c>
      <c r="G231" t="s">
        <v>264</v>
      </c>
      <c r="H231" t="str">
        <f>HYPERLINK("https://video.twimg.com/ext_tw_video/1579817222490431489/pu/vid/1280x720/ZNSlwgXA_GHQ7tw-.mp4?tag=12", "https://video.twimg.com/ext_tw_video/1579817222490431489/pu/vid/1280x720/ZNSlwgXA_GHQ7tw-.mp4?tag=12")</f>
        <v>https://video.twimg.com/ext_tw_video/1579817222490431489/pu/vid/1280x720/ZNSlwgXA_GHQ7tw-.mp4?tag=12</v>
      </c>
      <c r="L231">
        <v>0.38179999999999997</v>
      </c>
      <c r="M231">
        <v>0</v>
      </c>
      <c r="N231">
        <v>0.93400000000000005</v>
      </c>
      <c r="O231">
        <v>6.6000000000000003E-2</v>
      </c>
    </row>
    <row r="232" spans="1:15" x14ac:dyDescent="0.2">
      <c r="A232" s="1" t="str">
        <f>HYPERLINK("http://www.twitter.com/banuakdenizli/status/1579866780721647616", "1579866780721647616")</f>
        <v>1579866780721647616</v>
      </c>
      <c r="B232" t="s">
        <v>15</v>
      </c>
      <c r="C232" s="2">
        <v>44845.673229166663</v>
      </c>
      <c r="D232">
        <v>0</v>
      </c>
      <c r="E232">
        <v>23</v>
      </c>
      <c r="F232" t="s">
        <v>22</v>
      </c>
      <c r="G232" t="s">
        <v>265</v>
      </c>
      <c r="H232" t="str">
        <f>HYPERLINK("https://video.twimg.com/ext_tw_video/1579816587657465856/pu/vid/1280x720/dOWA9b4fMoH0dvoR.mp4?tag=12", "https://video.twimg.com/ext_tw_video/1579816587657465856/pu/vid/1280x720/dOWA9b4fMoH0dvoR.mp4?tag=12")</f>
        <v>https://video.twimg.com/ext_tw_video/1579816587657465856/pu/vid/1280x720/dOWA9b4fMoH0dvoR.mp4?tag=12</v>
      </c>
      <c r="L232">
        <v>0</v>
      </c>
      <c r="M232">
        <v>0</v>
      </c>
      <c r="N232">
        <v>1</v>
      </c>
      <c r="O232">
        <v>0</v>
      </c>
    </row>
    <row r="233" spans="1:15" x14ac:dyDescent="0.2">
      <c r="A233" s="1" t="str">
        <f>HYPERLINK("http://www.twitter.com/banuakdenizli/status/1579866758093352961", "1579866758093352961")</f>
        <v>1579866758093352961</v>
      </c>
      <c r="B233" t="s">
        <v>15</v>
      </c>
      <c r="C233" s="2">
        <v>44845.673171296286</v>
      </c>
      <c r="D233">
        <v>0</v>
      </c>
      <c r="E233">
        <v>85</v>
      </c>
      <c r="F233" t="s">
        <v>19</v>
      </c>
      <c r="G233" t="s">
        <v>266</v>
      </c>
      <c r="H233" t="str">
        <f>HYPERLINK("http://pbs.twimg.com/media/FeywLcHXkAUCps_.jpg", "http://pbs.twimg.com/media/FeywLcHXkAUCps_.jpg")</f>
        <v>http://pbs.twimg.com/media/FeywLcHXkAUCps_.jpg</v>
      </c>
      <c r="I233" t="str">
        <f>HYPERLINK("http://pbs.twimg.com/media/FeywLcQXgAA1kkT.jpg", "http://pbs.twimg.com/media/FeywLcQXgAA1kkT.jpg")</f>
        <v>http://pbs.twimg.com/media/FeywLcQXgAA1kkT.jpg</v>
      </c>
      <c r="L233">
        <v>0</v>
      </c>
      <c r="M233">
        <v>0</v>
      </c>
      <c r="N233">
        <v>1</v>
      </c>
      <c r="O233">
        <v>0</v>
      </c>
    </row>
    <row r="234" spans="1:15" x14ac:dyDescent="0.2">
      <c r="A234" s="1" t="str">
        <f>HYPERLINK("http://www.twitter.com/banuakdenizli/status/1579809093401071618", "1579809093401071618")</f>
        <v>1579809093401071618</v>
      </c>
      <c r="B234" t="s">
        <v>15</v>
      </c>
      <c r="C234" s="2">
        <v>44845.514039351852</v>
      </c>
      <c r="D234">
        <v>10</v>
      </c>
      <c r="E234">
        <v>1</v>
      </c>
      <c r="G234" t="s">
        <v>267</v>
      </c>
      <c r="H234" t="str">
        <f>HYPERLINK("http://pbs.twimg.com/media/Feyb_vLWAAE_aIM.jpg", "http://pbs.twimg.com/media/Feyb_vLWAAE_aIM.jpg")</f>
        <v>http://pbs.twimg.com/media/Feyb_vLWAAE_aIM.jpg</v>
      </c>
      <c r="L234">
        <v>0.65969999999999995</v>
      </c>
      <c r="M234">
        <v>0</v>
      </c>
      <c r="N234">
        <v>0.89100000000000001</v>
      </c>
      <c r="O234">
        <v>0.109</v>
      </c>
    </row>
    <row r="235" spans="1:15" x14ac:dyDescent="0.2">
      <c r="A235" s="1" t="str">
        <f>HYPERLINK("http://www.twitter.com/banuakdenizli/status/1579801648490483712", "1579801648490483712")</f>
        <v>1579801648490483712</v>
      </c>
      <c r="B235" t="s">
        <v>15</v>
      </c>
      <c r="C235" s="2">
        <v>44845.493495370371</v>
      </c>
      <c r="D235">
        <v>1</v>
      </c>
      <c r="E235">
        <v>0</v>
      </c>
      <c r="G235" t="s">
        <v>268</v>
      </c>
      <c r="H235" t="str">
        <f>HYPERLINK("http://pbs.twimg.com/media/FeyVOYnXEAEOHQW.jpg", "http://pbs.twimg.com/media/FeyVOYnXEAEOHQW.jpg")</f>
        <v>http://pbs.twimg.com/media/FeyVOYnXEAEOHQW.jpg</v>
      </c>
      <c r="L235">
        <v>0</v>
      </c>
      <c r="M235">
        <v>0</v>
      </c>
      <c r="N235">
        <v>1</v>
      </c>
      <c r="O235">
        <v>0</v>
      </c>
    </row>
    <row r="236" spans="1:15" x14ac:dyDescent="0.2">
      <c r="A236" s="1" t="str">
        <f>HYPERLINK("http://www.twitter.com/banuakdenizli/status/1579460995302699008", "1579460995302699008")</f>
        <v>1579460995302699008</v>
      </c>
      <c r="B236" t="s">
        <v>15</v>
      </c>
      <c r="C236" s="2">
        <v>44844.553472222222</v>
      </c>
      <c r="D236">
        <v>3</v>
      </c>
      <c r="E236">
        <v>1</v>
      </c>
      <c r="G236" t="s">
        <v>269</v>
      </c>
      <c r="H236" t="str">
        <f>HYPERLINK("http://pbs.twimg.com/media/FetfZvIWIAEJ5Nj.jpg", "http://pbs.twimg.com/media/FetfZvIWIAEJ5Nj.jpg")</f>
        <v>http://pbs.twimg.com/media/FetfZvIWIAEJ5Nj.jpg</v>
      </c>
      <c r="L236">
        <v>0</v>
      </c>
      <c r="M236">
        <v>0</v>
      </c>
      <c r="N236">
        <v>1</v>
      </c>
      <c r="O236">
        <v>0</v>
      </c>
    </row>
    <row r="237" spans="1:15" x14ac:dyDescent="0.2">
      <c r="A237" s="1" t="str">
        <f>HYPERLINK("http://www.twitter.com/banuakdenizli/status/1579460895323082753", "1579460895323082753")</f>
        <v>1579460895323082753</v>
      </c>
      <c r="B237" t="s">
        <v>15</v>
      </c>
      <c r="C237" s="2">
        <v>44844.553206018521</v>
      </c>
      <c r="D237">
        <v>8</v>
      </c>
      <c r="E237">
        <v>1</v>
      </c>
      <c r="G237" t="s">
        <v>270</v>
      </c>
      <c r="H237" t="str">
        <f>HYPERLINK("http://pbs.twimg.com/media/FetfT5WWIAAOG6a.jpg", "http://pbs.twimg.com/media/FetfT5WWIAAOG6a.jpg")</f>
        <v>http://pbs.twimg.com/media/FetfT5WWIAAOG6a.jpg</v>
      </c>
      <c r="L237">
        <v>0.31819999999999998</v>
      </c>
      <c r="M237">
        <v>0</v>
      </c>
      <c r="N237">
        <v>0.94299999999999995</v>
      </c>
      <c r="O237">
        <v>5.7000000000000002E-2</v>
      </c>
    </row>
    <row r="238" spans="1:15" x14ac:dyDescent="0.2">
      <c r="A238" s="1" t="str">
        <f>HYPERLINK("http://www.twitter.com/banuakdenizli/status/1578380714441048064", "1578380714441048064")</f>
        <v>1578380714441048064</v>
      </c>
      <c r="B238" t="s">
        <v>15</v>
      </c>
      <c r="C238" s="2">
        <v>44841.572465277779</v>
      </c>
      <c r="D238">
        <v>0</v>
      </c>
      <c r="E238">
        <v>0</v>
      </c>
      <c r="G238" t="s">
        <v>271</v>
      </c>
      <c r="H238" t="str">
        <f>HYPERLINK("http://pbs.twimg.com/media/FeeI5DuX0AE0sTi.jpg", "http://pbs.twimg.com/media/FeeI5DuX0AE0sTi.jpg")</f>
        <v>http://pbs.twimg.com/media/FeeI5DuX0AE0sTi.jpg</v>
      </c>
      <c r="L238">
        <v>0</v>
      </c>
      <c r="M238">
        <v>0</v>
      </c>
      <c r="N238">
        <v>1</v>
      </c>
      <c r="O238">
        <v>0</v>
      </c>
    </row>
    <row r="239" spans="1:15" x14ac:dyDescent="0.2">
      <c r="A239" s="1" t="str">
        <f>HYPERLINK("http://www.twitter.com/banuakdenizli/status/1578380646921248769", "1578380646921248769")</f>
        <v>1578380646921248769</v>
      </c>
      <c r="B239" t="s">
        <v>15</v>
      </c>
      <c r="C239" s="2">
        <v>44841.572280092587</v>
      </c>
      <c r="D239">
        <v>7</v>
      </c>
      <c r="E239">
        <v>3</v>
      </c>
      <c r="G239" t="s">
        <v>272</v>
      </c>
      <c r="H239" t="str">
        <f>HYPERLINK("http://pbs.twimg.com/media/FeeI1KcXwAEdwZA.jpg", "http://pbs.twimg.com/media/FeeI1KcXwAEdwZA.jpg")</f>
        <v>http://pbs.twimg.com/media/FeeI1KcXwAEdwZA.jpg</v>
      </c>
      <c r="L239">
        <v>0.84019999999999995</v>
      </c>
      <c r="M239">
        <v>0</v>
      </c>
      <c r="N239">
        <v>0.83599999999999997</v>
      </c>
      <c r="O239">
        <v>0.16400000000000001</v>
      </c>
    </row>
    <row r="240" spans="1:15" x14ac:dyDescent="0.2">
      <c r="A240" s="1" t="str">
        <f>HYPERLINK("http://www.twitter.com/banuakdenizli/status/1577661236258430979", "1577661236258430979")</f>
        <v>1577661236258430979</v>
      </c>
      <c r="B240" t="s">
        <v>15</v>
      </c>
      <c r="C240" s="2">
        <v>44839.587083333332</v>
      </c>
      <c r="D240">
        <v>0</v>
      </c>
      <c r="E240">
        <v>20</v>
      </c>
      <c r="F240" t="s">
        <v>21</v>
      </c>
      <c r="G240" t="s">
        <v>273</v>
      </c>
      <c r="H240" t="str">
        <f>HYPERLINK("http://pbs.twimg.com/media/FeP52hWXkAAz_Wd.jpg", "http://pbs.twimg.com/media/FeP52hWXkAAz_Wd.jpg")</f>
        <v>http://pbs.twimg.com/media/FeP52hWXkAAz_Wd.jpg</v>
      </c>
      <c r="I240" t="str">
        <f>HYPERLINK("http://pbs.twimg.com/media/FeP52hsWQAc0LfN.jpg", "http://pbs.twimg.com/media/FeP52hsWQAc0LfN.jpg")</f>
        <v>http://pbs.twimg.com/media/FeP52hsWQAc0LfN.jpg</v>
      </c>
      <c r="J240" t="str">
        <f>HYPERLINK("http://pbs.twimg.com/media/FeP52haWQBUJQTA.jpg", "http://pbs.twimg.com/media/FeP52haWQBUJQTA.jpg")</f>
        <v>http://pbs.twimg.com/media/FeP52haWQBUJQTA.jpg</v>
      </c>
      <c r="K240" t="str">
        <f>HYPERLINK("http://pbs.twimg.com/media/FeP52hgWQAMKx2S.jpg", "http://pbs.twimg.com/media/FeP52hgWQAMKx2S.jpg")</f>
        <v>http://pbs.twimg.com/media/FeP52hgWQAMKx2S.jpg</v>
      </c>
      <c r="L240">
        <v>0</v>
      </c>
      <c r="M240">
        <v>0</v>
      </c>
      <c r="N240">
        <v>1</v>
      </c>
      <c r="O240">
        <v>0</v>
      </c>
    </row>
    <row r="241" spans="1:15" x14ac:dyDescent="0.2">
      <c r="A241" s="1" t="str">
        <f>HYPERLINK("http://www.twitter.com/banuakdenizli/status/1577661219518955523", "1577661219518955523")</f>
        <v>1577661219518955523</v>
      </c>
      <c r="B241" t="s">
        <v>15</v>
      </c>
      <c r="C241" s="2">
        <v>44839.587037037039</v>
      </c>
      <c r="D241">
        <v>0</v>
      </c>
      <c r="E241">
        <v>21</v>
      </c>
      <c r="F241" t="s">
        <v>21</v>
      </c>
      <c r="G241" t="s">
        <v>274</v>
      </c>
      <c r="H241" t="str">
        <f>HYPERLINK("https://video.twimg.com/ext_tw_video/1577384333018648578/pu/vid/1280x720/m0QexTFILxmpGc84.mp4?tag=12", "https://video.twimg.com/ext_tw_video/1577384333018648578/pu/vid/1280x720/m0QexTFILxmpGc84.mp4?tag=12")</f>
        <v>https://video.twimg.com/ext_tw_video/1577384333018648578/pu/vid/1280x720/m0QexTFILxmpGc84.mp4?tag=12</v>
      </c>
      <c r="L241">
        <v>0</v>
      </c>
      <c r="M241">
        <v>0</v>
      </c>
      <c r="N241">
        <v>1</v>
      </c>
      <c r="O241">
        <v>0</v>
      </c>
    </row>
    <row r="242" spans="1:15" x14ac:dyDescent="0.2">
      <c r="A242" s="1" t="str">
        <f>HYPERLINK("http://www.twitter.com/banuakdenizli/status/1577661174413418503", "1577661174413418503")</f>
        <v>1577661174413418503</v>
      </c>
      <c r="B242" t="s">
        <v>15</v>
      </c>
      <c r="C242" s="2">
        <v>44839.586921296293</v>
      </c>
      <c r="D242">
        <v>0</v>
      </c>
      <c r="E242">
        <v>21</v>
      </c>
      <c r="F242" t="s">
        <v>275</v>
      </c>
      <c r="G242" t="s">
        <v>276</v>
      </c>
      <c r="L242">
        <v>0</v>
      </c>
      <c r="M242">
        <v>0</v>
      </c>
      <c r="N242">
        <v>1</v>
      </c>
      <c r="O242">
        <v>0</v>
      </c>
    </row>
    <row r="243" spans="1:15" x14ac:dyDescent="0.2">
      <c r="A243" s="1" t="str">
        <f>HYPERLINK("http://www.twitter.com/banuakdenizli/status/1577661165244645380", "1577661165244645380")</f>
        <v>1577661165244645380</v>
      </c>
      <c r="B243" t="s">
        <v>15</v>
      </c>
      <c r="C243" s="2">
        <v>44839.586886574078</v>
      </c>
      <c r="D243">
        <v>0</v>
      </c>
      <c r="E243">
        <v>19</v>
      </c>
      <c r="F243" t="s">
        <v>275</v>
      </c>
      <c r="G243" t="s">
        <v>277</v>
      </c>
      <c r="L243">
        <v>0.92869999999999997</v>
      </c>
      <c r="M243">
        <v>0</v>
      </c>
      <c r="N243">
        <v>0.69</v>
      </c>
      <c r="O243">
        <v>0.31</v>
      </c>
    </row>
    <row r="244" spans="1:15" x14ac:dyDescent="0.2">
      <c r="A244" s="1" t="str">
        <f>HYPERLINK("http://www.twitter.com/banuakdenizli/status/1577661071476883456", "1577661071476883456")</f>
        <v>1577661071476883456</v>
      </c>
      <c r="B244" t="s">
        <v>15</v>
      </c>
      <c r="C244" s="2">
        <v>44839.586631944447</v>
      </c>
      <c r="D244">
        <v>0</v>
      </c>
      <c r="E244">
        <v>94</v>
      </c>
      <c r="F244" t="s">
        <v>24</v>
      </c>
      <c r="G244" t="s">
        <v>278</v>
      </c>
      <c r="L244">
        <v>0</v>
      </c>
      <c r="M244">
        <v>0</v>
      </c>
      <c r="N244">
        <v>1</v>
      </c>
      <c r="O244">
        <v>0</v>
      </c>
    </row>
    <row r="245" spans="1:15" x14ac:dyDescent="0.2">
      <c r="A245" s="1" t="str">
        <f>HYPERLINK("http://www.twitter.com/banuakdenizli/status/1577661026341982210", "1577661026341982210")</f>
        <v>1577661026341982210</v>
      </c>
      <c r="B245" t="s">
        <v>15</v>
      </c>
      <c r="C245" s="2">
        <v>44839.586504629631</v>
      </c>
      <c r="D245">
        <v>0</v>
      </c>
      <c r="E245">
        <v>72</v>
      </c>
      <c r="F245" t="s">
        <v>19</v>
      </c>
      <c r="G245" t="s">
        <v>279</v>
      </c>
      <c r="H245" t="str">
        <f>HYPERLINK("http://pbs.twimg.com/media/FeTTLp6XwAAe3rt.jpg", "http://pbs.twimg.com/media/FeTTLp6XwAAe3rt.jpg")</f>
        <v>http://pbs.twimg.com/media/FeTTLp6XwAAe3rt.jpg</v>
      </c>
      <c r="I245" t="str">
        <f>HYPERLINK("http://pbs.twimg.com/media/FeTTLp8XkAAvExS.jpg", "http://pbs.twimg.com/media/FeTTLp8XkAAvExS.jpg")</f>
        <v>http://pbs.twimg.com/media/FeTTLp8XkAAvExS.jpg</v>
      </c>
      <c r="J245" t="str">
        <f>HYPERLINK("http://pbs.twimg.com/media/FeTTLp7WAAAyrMo.jpg", "http://pbs.twimg.com/media/FeTTLp7WAAAyrMo.jpg")</f>
        <v>http://pbs.twimg.com/media/FeTTLp7WAAAyrMo.jpg</v>
      </c>
      <c r="K245" t="str">
        <f>HYPERLINK("http://pbs.twimg.com/media/FeTTLp6XgAAtYeq.jpg", "http://pbs.twimg.com/media/FeTTLp6XgAAtYeq.jpg")</f>
        <v>http://pbs.twimg.com/media/FeTTLp6XgAAtYeq.jpg</v>
      </c>
      <c r="L245">
        <v>0</v>
      </c>
      <c r="M245">
        <v>0</v>
      </c>
      <c r="N245">
        <v>1</v>
      </c>
      <c r="O245">
        <v>0</v>
      </c>
    </row>
    <row r="246" spans="1:15" x14ac:dyDescent="0.2">
      <c r="A246" s="1" t="str">
        <f>HYPERLINK("http://www.twitter.com/banuakdenizli/status/1577660975100067848", "1577660975100067848")</f>
        <v>1577660975100067848</v>
      </c>
      <c r="B246" t="s">
        <v>15</v>
      </c>
      <c r="C246" s="2">
        <v>44839.586365740739</v>
      </c>
      <c r="D246">
        <v>0</v>
      </c>
      <c r="E246">
        <v>203</v>
      </c>
      <c r="F246" t="s">
        <v>22</v>
      </c>
      <c r="G246" t="s">
        <v>280</v>
      </c>
      <c r="H246" t="str">
        <f>HYPERLINK("https://video.twimg.com/amplify_video/1577610954942054400/vid/1280x720/YVMSmj5GoCQm-tp6.mp4?tag=14", "https://video.twimg.com/amplify_video/1577610954942054400/vid/1280x720/YVMSmj5GoCQm-tp6.mp4?tag=14")</f>
        <v>https://video.twimg.com/amplify_video/1577610954942054400/vid/1280x720/YVMSmj5GoCQm-tp6.mp4?tag=14</v>
      </c>
      <c r="L246">
        <v>0</v>
      </c>
      <c r="M246">
        <v>0</v>
      </c>
      <c r="N246">
        <v>1</v>
      </c>
      <c r="O246">
        <v>0</v>
      </c>
    </row>
    <row r="247" spans="1:15" x14ac:dyDescent="0.2">
      <c r="A247" s="1" t="str">
        <f>HYPERLINK("http://www.twitter.com/banuakdenizli/status/1577660944695582722", "1577660944695582722")</f>
        <v>1577660944695582722</v>
      </c>
      <c r="B247" t="s">
        <v>15</v>
      </c>
      <c r="C247" s="2">
        <v>44839.586284722223</v>
      </c>
      <c r="D247">
        <v>0</v>
      </c>
      <c r="E247">
        <v>55</v>
      </c>
      <c r="F247" t="s">
        <v>19</v>
      </c>
      <c r="G247" t="s">
        <v>281</v>
      </c>
      <c r="H247" t="str">
        <f>HYPERLINK("http://pbs.twimg.com/media/FeT6MqRWAAAzCVo.jpg", "http://pbs.twimg.com/media/FeT6MqRWAAAzCVo.jpg")</f>
        <v>http://pbs.twimg.com/media/FeT6MqRWAAAzCVo.jpg</v>
      </c>
      <c r="I247" t="str">
        <f>HYPERLINK("http://pbs.twimg.com/media/FeT6MqSWIAA3SCM.jpg", "http://pbs.twimg.com/media/FeT6MqSWIAA3SCM.jpg")</f>
        <v>http://pbs.twimg.com/media/FeT6MqSWIAA3SCM.jpg</v>
      </c>
      <c r="L247">
        <v>0</v>
      </c>
      <c r="M247">
        <v>0</v>
      </c>
      <c r="N247">
        <v>1</v>
      </c>
      <c r="O247">
        <v>0</v>
      </c>
    </row>
    <row r="248" spans="1:15" x14ac:dyDescent="0.2">
      <c r="A248" s="1" t="str">
        <f>HYPERLINK("http://www.twitter.com/banuakdenizli/status/1577648132007116801", "1577648132007116801")</f>
        <v>1577648132007116801</v>
      </c>
      <c r="B248" t="s">
        <v>15</v>
      </c>
      <c r="C248" s="2">
        <v>44839.550925925927</v>
      </c>
      <c r="D248">
        <v>0</v>
      </c>
      <c r="E248">
        <v>41</v>
      </c>
      <c r="F248" t="s">
        <v>19</v>
      </c>
      <c r="G248" t="s">
        <v>282</v>
      </c>
      <c r="H248" t="str">
        <f>HYPERLINK("http://pbs.twimg.com/media/FeTspC8WQAAZxJn.jpg", "http://pbs.twimg.com/media/FeTspC8WQAAZxJn.jpg")</f>
        <v>http://pbs.twimg.com/media/FeTspC8WQAAZxJn.jpg</v>
      </c>
      <c r="I248" t="str">
        <f>HYPERLINK("http://pbs.twimg.com/media/FeTspC6XEAEctpm.jpg", "http://pbs.twimg.com/media/FeTspC6XEAEctpm.jpg")</f>
        <v>http://pbs.twimg.com/media/FeTspC6XEAEctpm.jpg</v>
      </c>
      <c r="J248" t="str">
        <f>HYPERLINK("http://pbs.twimg.com/media/FeTspC9WIAIm02j.jpg", "http://pbs.twimg.com/media/FeTspC9WIAIm02j.jpg")</f>
        <v>http://pbs.twimg.com/media/FeTspC9WIAIm02j.jpg</v>
      </c>
      <c r="K248" t="str">
        <f>HYPERLINK("http://pbs.twimg.com/media/FeTspDEWIAAdbhC.jpg", "http://pbs.twimg.com/media/FeTspDEWIAAdbhC.jpg")</f>
        <v>http://pbs.twimg.com/media/FeTspDEWIAAdbhC.jpg</v>
      </c>
      <c r="L248">
        <v>0</v>
      </c>
      <c r="M248">
        <v>0</v>
      </c>
      <c r="N248">
        <v>1</v>
      </c>
      <c r="O248">
        <v>0</v>
      </c>
    </row>
    <row r="249" spans="1:15" x14ac:dyDescent="0.2">
      <c r="A249" s="1" t="str">
        <f>HYPERLINK("http://www.twitter.com/banuakdenizli/status/1577320666633838592", "1577320666633838592")</f>
        <v>1577320666633838592</v>
      </c>
      <c r="B249" t="s">
        <v>15</v>
      </c>
      <c r="C249" s="2">
        <v>44838.647291666668</v>
      </c>
      <c r="D249">
        <v>0</v>
      </c>
      <c r="E249">
        <v>2</v>
      </c>
      <c r="F249" t="s">
        <v>17</v>
      </c>
      <c r="G249" t="s">
        <v>283</v>
      </c>
      <c r="H249" t="str">
        <f>HYPERLINK("http://pbs.twimg.com/media/FePEt7tXEAQOJku.jpg", "http://pbs.twimg.com/media/FePEt7tXEAQOJku.jpg")</f>
        <v>http://pbs.twimg.com/media/FePEt7tXEAQOJku.jpg</v>
      </c>
      <c r="L249">
        <v>0.74299999999999999</v>
      </c>
      <c r="M249">
        <v>0</v>
      </c>
      <c r="N249">
        <v>0.79900000000000004</v>
      </c>
      <c r="O249">
        <v>0.20100000000000001</v>
      </c>
    </row>
    <row r="250" spans="1:15" x14ac:dyDescent="0.2">
      <c r="A250" s="1"/>
      <c r="C250" s="2"/>
    </row>
    <row r="251" spans="1:15" x14ac:dyDescent="0.2">
      <c r="A251" s="1"/>
      <c r="C251" s="2"/>
    </row>
    <row r="252" spans="1:15" x14ac:dyDescent="0.2">
      <c r="A252" s="1"/>
      <c r="C252" s="2"/>
    </row>
    <row r="253" spans="1:15" x14ac:dyDescent="0.2">
      <c r="A253" s="1"/>
      <c r="C253" s="2"/>
    </row>
    <row r="254" spans="1:15" x14ac:dyDescent="0.2">
      <c r="A254" s="1"/>
      <c r="C254" s="2"/>
    </row>
    <row r="255" spans="1:15" x14ac:dyDescent="0.2">
      <c r="A255" s="1"/>
      <c r="C255" s="2"/>
    </row>
    <row r="256" spans="1:15" x14ac:dyDescent="0.2">
      <c r="A256" s="1"/>
      <c r="C256" s="2"/>
    </row>
    <row r="257" spans="1:3" x14ac:dyDescent="0.2">
      <c r="A257" s="1"/>
      <c r="C257" s="2"/>
    </row>
    <row r="258" spans="1:3" x14ac:dyDescent="0.2">
      <c r="A258" s="1"/>
      <c r="C258" s="2"/>
    </row>
    <row r="259" spans="1:3" x14ac:dyDescent="0.2">
      <c r="A259" s="1"/>
      <c r="C259" s="2"/>
    </row>
    <row r="260" spans="1:3" x14ac:dyDescent="0.2">
      <c r="A260" s="1"/>
      <c r="C260" s="2"/>
    </row>
    <row r="261" spans="1:3" x14ac:dyDescent="0.2">
      <c r="A261" s="1"/>
      <c r="C261" s="2"/>
    </row>
    <row r="262" spans="1:3" x14ac:dyDescent="0.2">
      <c r="A262" s="1"/>
      <c r="C262" s="2"/>
    </row>
    <row r="263" spans="1:3" x14ac:dyDescent="0.2">
      <c r="A263" s="1"/>
      <c r="C263" s="2"/>
    </row>
    <row r="264" spans="1:3" x14ac:dyDescent="0.2">
      <c r="A264" s="1"/>
      <c r="C264" s="2"/>
    </row>
    <row r="265" spans="1:3" x14ac:dyDescent="0.2">
      <c r="A265" s="1"/>
      <c r="C265" s="2"/>
    </row>
    <row r="266" spans="1:3" x14ac:dyDescent="0.2">
      <c r="A266" s="1"/>
      <c r="C266" s="2"/>
    </row>
    <row r="267" spans="1:3" x14ac:dyDescent="0.2">
      <c r="A267" s="1"/>
      <c r="C267" s="2"/>
    </row>
    <row r="268" spans="1:3" x14ac:dyDescent="0.2">
      <c r="A268" s="1"/>
      <c r="C268" s="2"/>
    </row>
    <row r="269" spans="1:3" x14ac:dyDescent="0.2">
      <c r="A269" s="1"/>
      <c r="C269" s="2"/>
    </row>
    <row r="270" spans="1:3" x14ac:dyDescent="0.2">
      <c r="A270" s="1"/>
      <c r="C270" s="2"/>
    </row>
    <row r="271" spans="1:3" x14ac:dyDescent="0.2">
      <c r="A271" s="1"/>
      <c r="C271" s="2"/>
    </row>
    <row r="272" spans="1:3" x14ac:dyDescent="0.2">
      <c r="A272" s="1"/>
      <c r="C272" s="2"/>
    </row>
    <row r="273" spans="1:3" x14ac:dyDescent="0.2">
      <c r="A273" s="1"/>
      <c r="C273" s="2"/>
    </row>
    <row r="274" spans="1:3" x14ac:dyDescent="0.2">
      <c r="A274" s="1"/>
      <c r="C274" s="2"/>
    </row>
    <row r="275" spans="1:3" x14ac:dyDescent="0.2">
      <c r="A275" s="1"/>
      <c r="C275" s="2"/>
    </row>
    <row r="276" spans="1:3" x14ac:dyDescent="0.2">
      <c r="A276" s="1"/>
      <c r="C276" s="2"/>
    </row>
    <row r="277" spans="1:3" x14ac:dyDescent="0.2">
      <c r="A277" s="1"/>
      <c r="C277" s="2"/>
    </row>
    <row r="278" spans="1:3" x14ac:dyDescent="0.2">
      <c r="A278" s="1"/>
      <c r="C278" s="2"/>
    </row>
    <row r="279" spans="1:3" x14ac:dyDescent="0.2">
      <c r="A279" s="1"/>
      <c r="C279" s="2"/>
    </row>
    <row r="280" spans="1:3" x14ac:dyDescent="0.2">
      <c r="A280" s="1"/>
      <c r="C280" s="2"/>
    </row>
    <row r="281" spans="1:3" x14ac:dyDescent="0.2">
      <c r="A281" s="1"/>
      <c r="C281" s="2"/>
    </row>
    <row r="282" spans="1:3" x14ac:dyDescent="0.2">
      <c r="A282" s="1"/>
      <c r="C282" s="2"/>
    </row>
    <row r="283" spans="1:3" x14ac:dyDescent="0.2">
      <c r="A283" s="1"/>
      <c r="C283" s="2"/>
    </row>
    <row r="284" spans="1:3" x14ac:dyDescent="0.2">
      <c r="A284" s="1"/>
      <c r="C284" s="2"/>
    </row>
    <row r="285" spans="1:3" x14ac:dyDescent="0.2">
      <c r="A285" s="1"/>
      <c r="C285" s="2"/>
    </row>
    <row r="286" spans="1:3" x14ac:dyDescent="0.2">
      <c r="A286" s="1"/>
      <c r="C286" s="2"/>
    </row>
    <row r="287" spans="1:3" x14ac:dyDescent="0.2">
      <c r="A287" s="1"/>
      <c r="C287" s="2"/>
    </row>
    <row r="288" spans="1:3" x14ac:dyDescent="0.2">
      <c r="A288" s="1"/>
      <c r="C288" s="2"/>
    </row>
    <row r="289" spans="1:3" x14ac:dyDescent="0.2">
      <c r="A289" s="1"/>
      <c r="C289" s="2"/>
    </row>
    <row r="290" spans="1:3" x14ac:dyDescent="0.2">
      <c r="A290" s="1"/>
      <c r="C290" s="2"/>
    </row>
    <row r="291" spans="1:3" x14ac:dyDescent="0.2">
      <c r="A291" s="1"/>
      <c r="C291" s="2"/>
    </row>
    <row r="292" spans="1:3" x14ac:dyDescent="0.2">
      <c r="A292" s="1"/>
      <c r="C292" s="2"/>
    </row>
    <row r="293" spans="1:3" x14ac:dyDescent="0.2">
      <c r="A293" s="1"/>
      <c r="C293" s="2"/>
    </row>
    <row r="294" spans="1:3" x14ac:dyDescent="0.2">
      <c r="A294" s="1"/>
      <c r="C294" s="2"/>
    </row>
    <row r="295" spans="1:3" x14ac:dyDescent="0.2">
      <c r="A295" s="1"/>
      <c r="C295" s="2"/>
    </row>
    <row r="296" spans="1:3" x14ac:dyDescent="0.2">
      <c r="A296" s="1"/>
      <c r="C296" s="2"/>
    </row>
    <row r="297" spans="1:3" x14ac:dyDescent="0.2">
      <c r="A297" s="1"/>
      <c r="C297" s="2"/>
    </row>
    <row r="298" spans="1:3" x14ac:dyDescent="0.2">
      <c r="A298" s="1"/>
      <c r="C298" s="2"/>
    </row>
    <row r="299" spans="1:3" x14ac:dyDescent="0.2">
      <c r="A299" s="1"/>
      <c r="C299" s="2"/>
    </row>
    <row r="300" spans="1:3" x14ac:dyDescent="0.2">
      <c r="A300" s="1"/>
      <c r="C300" s="2"/>
    </row>
    <row r="301" spans="1:3" x14ac:dyDescent="0.2">
      <c r="A301" s="1"/>
      <c r="C301" s="2"/>
    </row>
    <row r="302" spans="1:3" x14ac:dyDescent="0.2">
      <c r="A302" s="1"/>
      <c r="C302" s="2"/>
    </row>
    <row r="303" spans="1:3" x14ac:dyDescent="0.2">
      <c r="A303" s="1"/>
      <c r="C303" s="2"/>
    </row>
    <row r="304" spans="1:3" x14ac:dyDescent="0.2">
      <c r="A304" s="1"/>
      <c r="C304" s="2"/>
    </row>
    <row r="305" spans="1:3" x14ac:dyDescent="0.2">
      <c r="A305" s="1"/>
      <c r="C305" s="2"/>
    </row>
    <row r="306" spans="1:3" x14ac:dyDescent="0.2">
      <c r="A306" s="1"/>
      <c r="C306" s="2"/>
    </row>
    <row r="307" spans="1:3" x14ac:dyDescent="0.2">
      <c r="A307" s="1"/>
      <c r="C307" s="2"/>
    </row>
    <row r="308" spans="1:3" x14ac:dyDescent="0.2">
      <c r="A308" s="1"/>
      <c r="C308" s="2"/>
    </row>
    <row r="309" spans="1:3" x14ac:dyDescent="0.2">
      <c r="A309" s="1"/>
      <c r="C309" s="2"/>
    </row>
    <row r="310" spans="1:3" x14ac:dyDescent="0.2">
      <c r="A310" s="1"/>
      <c r="C310" s="2"/>
    </row>
    <row r="311" spans="1:3" x14ac:dyDescent="0.2">
      <c r="A311" s="1"/>
      <c r="C311" s="2"/>
    </row>
    <row r="312" spans="1:3" x14ac:dyDescent="0.2">
      <c r="A312" s="1"/>
      <c r="C312" s="2"/>
    </row>
    <row r="313" spans="1:3" x14ac:dyDescent="0.2">
      <c r="A313" s="1"/>
      <c r="C313" s="2"/>
    </row>
    <row r="314" spans="1:3" x14ac:dyDescent="0.2">
      <c r="A314" s="1"/>
      <c r="C314" s="2"/>
    </row>
    <row r="315" spans="1:3" x14ac:dyDescent="0.2">
      <c r="A315" s="1"/>
      <c r="C315" s="2"/>
    </row>
    <row r="316" spans="1:3" x14ac:dyDescent="0.2">
      <c r="A316" s="1"/>
      <c r="C316" s="2"/>
    </row>
    <row r="317" spans="1:3" x14ac:dyDescent="0.2">
      <c r="A317" s="1"/>
      <c r="C317" s="2"/>
    </row>
    <row r="318" spans="1:3" x14ac:dyDescent="0.2">
      <c r="A318" s="1"/>
      <c r="C318" s="2"/>
    </row>
    <row r="319" spans="1:3" x14ac:dyDescent="0.2">
      <c r="A319" s="1"/>
      <c r="C319" s="2"/>
    </row>
    <row r="320" spans="1:3" x14ac:dyDescent="0.2">
      <c r="A320" s="1"/>
      <c r="C320" s="2"/>
    </row>
    <row r="321" spans="1:3" x14ac:dyDescent="0.2">
      <c r="A321" s="1"/>
      <c r="C321" s="2"/>
    </row>
    <row r="322" spans="1:3" x14ac:dyDescent="0.2">
      <c r="A322" s="1"/>
      <c r="C322" s="2"/>
    </row>
    <row r="323" spans="1:3" x14ac:dyDescent="0.2">
      <c r="A323" s="1"/>
      <c r="C323" s="2"/>
    </row>
    <row r="324" spans="1:3" x14ac:dyDescent="0.2">
      <c r="A324" s="1"/>
      <c r="C324" s="2"/>
    </row>
    <row r="325" spans="1:3" x14ac:dyDescent="0.2">
      <c r="A325" s="1"/>
      <c r="C325" s="2"/>
    </row>
    <row r="326" spans="1:3" x14ac:dyDescent="0.2">
      <c r="A326" s="1"/>
      <c r="C326" s="2"/>
    </row>
    <row r="327" spans="1:3" x14ac:dyDescent="0.2">
      <c r="A327" s="1"/>
      <c r="C327" s="2"/>
    </row>
    <row r="328" spans="1:3" x14ac:dyDescent="0.2">
      <c r="A328" s="1"/>
      <c r="C328" s="2"/>
    </row>
    <row r="329" spans="1:3" x14ac:dyDescent="0.2">
      <c r="A329" s="1"/>
      <c r="C329" s="2"/>
    </row>
    <row r="330" spans="1:3" x14ac:dyDescent="0.2">
      <c r="A330" s="1"/>
      <c r="C330" s="2"/>
    </row>
    <row r="331" spans="1:3" x14ac:dyDescent="0.2">
      <c r="A331" s="1"/>
      <c r="C331" s="2"/>
    </row>
    <row r="332" spans="1:3" x14ac:dyDescent="0.2">
      <c r="A332" s="1"/>
      <c r="C332" s="2"/>
    </row>
    <row r="333" spans="1:3" x14ac:dyDescent="0.2">
      <c r="A333" s="1"/>
      <c r="C333" s="2"/>
    </row>
    <row r="334" spans="1:3" x14ac:dyDescent="0.2">
      <c r="A334" s="1"/>
      <c r="C334" s="2"/>
    </row>
    <row r="335" spans="1:3" x14ac:dyDescent="0.2">
      <c r="A335" s="1"/>
      <c r="C335" s="2"/>
    </row>
    <row r="336" spans="1:3" x14ac:dyDescent="0.2">
      <c r="A336" s="1"/>
      <c r="C336" s="2"/>
    </row>
    <row r="337" spans="1:3" x14ac:dyDescent="0.2">
      <c r="A337" s="1"/>
      <c r="C337" s="2"/>
    </row>
    <row r="338" spans="1:3" x14ac:dyDescent="0.2">
      <c r="A338" s="1"/>
      <c r="C338" s="2"/>
    </row>
    <row r="339" spans="1:3" x14ac:dyDescent="0.2">
      <c r="A339" s="1"/>
      <c r="C339" s="2"/>
    </row>
    <row r="340" spans="1:3" x14ac:dyDescent="0.2">
      <c r="A340" s="1"/>
      <c r="C340" s="2"/>
    </row>
    <row r="341" spans="1:3" x14ac:dyDescent="0.2">
      <c r="A341" s="1"/>
      <c r="C341" s="2"/>
    </row>
    <row r="342" spans="1:3" x14ac:dyDescent="0.2">
      <c r="A342" s="1"/>
      <c r="C342" s="2"/>
    </row>
    <row r="343" spans="1:3" x14ac:dyDescent="0.2">
      <c r="A343" s="1"/>
      <c r="C343" s="2"/>
    </row>
    <row r="344" spans="1:3" x14ac:dyDescent="0.2">
      <c r="A344" s="1"/>
      <c r="C344" s="2"/>
    </row>
    <row r="345" spans="1:3" x14ac:dyDescent="0.2">
      <c r="A345" s="1"/>
      <c r="C345" s="2"/>
    </row>
    <row r="346" spans="1:3" x14ac:dyDescent="0.2">
      <c r="A346" s="1"/>
      <c r="C346" s="2"/>
    </row>
    <row r="347" spans="1:3" x14ac:dyDescent="0.2">
      <c r="A347" s="1"/>
      <c r="C347" s="2"/>
    </row>
    <row r="348" spans="1:3" x14ac:dyDescent="0.2">
      <c r="A348" s="1"/>
      <c r="C348" s="2"/>
    </row>
    <row r="349" spans="1:3" x14ac:dyDescent="0.2">
      <c r="A349" s="1"/>
      <c r="C349" s="2"/>
    </row>
    <row r="350" spans="1:3" x14ac:dyDescent="0.2">
      <c r="A350" s="1"/>
      <c r="C350" s="2"/>
    </row>
    <row r="351" spans="1:3" x14ac:dyDescent="0.2">
      <c r="A351" s="1"/>
      <c r="C351" s="2"/>
    </row>
    <row r="352" spans="1:3" x14ac:dyDescent="0.2">
      <c r="A352" s="1"/>
      <c r="C352" s="2"/>
    </row>
    <row r="353" spans="1:3" x14ac:dyDescent="0.2">
      <c r="A353" s="1"/>
      <c r="C353" s="2"/>
    </row>
    <row r="354" spans="1:3" x14ac:dyDescent="0.2">
      <c r="A354" s="1"/>
      <c r="C354" s="2"/>
    </row>
    <row r="355" spans="1:3" x14ac:dyDescent="0.2">
      <c r="A355" s="1"/>
      <c r="C355" s="2"/>
    </row>
    <row r="356" spans="1:3" x14ac:dyDescent="0.2">
      <c r="A356" s="1"/>
      <c r="C356" s="2"/>
    </row>
    <row r="357" spans="1:3" x14ac:dyDescent="0.2">
      <c r="A357" s="1"/>
      <c r="C357" s="2"/>
    </row>
    <row r="358" spans="1:3" x14ac:dyDescent="0.2">
      <c r="A358" s="1"/>
      <c r="C358" s="2"/>
    </row>
    <row r="359" spans="1:3" x14ac:dyDescent="0.2">
      <c r="A359" s="1"/>
      <c r="C359" s="2"/>
    </row>
    <row r="360" spans="1:3" x14ac:dyDescent="0.2">
      <c r="A360" s="1"/>
      <c r="C360" s="2"/>
    </row>
    <row r="361" spans="1:3" x14ac:dyDescent="0.2">
      <c r="A361" s="1"/>
      <c r="C361" s="2"/>
    </row>
    <row r="362" spans="1:3" x14ac:dyDescent="0.2">
      <c r="A362" s="1"/>
      <c r="C362" s="2"/>
    </row>
    <row r="363" spans="1:3" x14ac:dyDescent="0.2">
      <c r="A363" s="1"/>
      <c r="C363" s="2"/>
    </row>
    <row r="364" spans="1:3" x14ac:dyDescent="0.2">
      <c r="A364" s="1"/>
      <c r="C364" s="2"/>
    </row>
    <row r="365" spans="1:3" x14ac:dyDescent="0.2">
      <c r="A365" s="1"/>
      <c r="C365" s="2"/>
    </row>
    <row r="366" spans="1:3" x14ac:dyDescent="0.2">
      <c r="A366" s="1"/>
      <c r="C366" s="2"/>
    </row>
    <row r="367" spans="1:3" x14ac:dyDescent="0.2">
      <c r="A367" s="1"/>
      <c r="C367" s="2"/>
    </row>
    <row r="368" spans="1:3" x14ac:dyDescent="0.2">
      <c r="A368" s="1"/>
      <c r="C368" s="2"/>
    </row>
    <row r="369" spans="1:3" x14ac:dyDescent="0.2">
      <c r="A369" s="1"/>
      <c r="C369" s="2"/>
    </row>
    <row r="370" spans="1:3" x14ac:dyDescent="0.2">
      <c r="A370" s="1"/>
      <c r="C370" s="2"/>
    </row>
    <row r="371" spans="1:3" x14ac:dyDescent="0.2">
      <c r="A371" s="1"/>
      <c r="C371" s="2"/>
    </row>
    <row r="372" spans="1:3" x14ac:dyDescent="0.2">
      <c r="A372" s="1"/>
      <c r="C372" s="2"/>
    </row>
    <row r="373" spans="1:3" x14ac:dyDescent="0.2">
      <c r="A373" s="1"/>
      <c r="C373" s="2"/>
    </row>
    <row r="374" spans="1:3" x14ac:dyDescent="0.2">
      <c r="A374" s="1"/>
      <c r="C374" s="2"/>
    </row>
    <row r="375" spans="1:3" x14ac:dyDescent="0.2">
      <c r="A375" s="1"/>
      <c r="C375" s="2"/>
    </row>
    <row r="376" spans="1:3" x14ac:dyDescent="0.2">
      <c r="A376" s="1"/>
      <c r="C376" s="2"/>
    </row>
    <row r="377" spans="1:3" x14ac:dyDescent="0.2">
      <c r="A377" s="1"/>
      <c r="C377" s="2"/>
    </row>
    <row r="378" spans="1:3" x14ac:dyDescent="0.2">
      <c r="A378" s="1"/>
      <c r="C378" s="2"/>
    </row>
    <row r="379" spans="1:3" x14ac:dyDescent="0.2">
      <c r="A379" s="1"/>
      <c r="C379" s="2"/>
    </row>
    <row r="380" spans="1:3" x14ac:dyDescent="0.2">
      <c r="A380" s="1"/>
      <c r="C380" s="2"/>
    </row>
    <row r="381" spans="1:3" x14ac:dyDescent="0.2">
      <c r="A381" s="1"/>
      <c r="C381" s="2"/>
    </row>
    <row r="382" spans="1:3" x14ac:dyDescent="0.2">
      <c r="A382" s="1"/>
      <c r="C382" s="2"/>
    </row>
    <row r="383" spans="1:3" x14ac:dyDescent="0.2">
      <c r="A383" s="1"/>
      <c r="C383" s="2"/>
    </row>
    <row r="384" spans="1:3" x14ac:dyDescent="0.2">
      <c r="A384" s="1"/>
      <c r="C384" s="2"/>
    </row>
    <row r="385" spans="1:3" x14ac:dyDescent="0.2">
      <c r="A385" s="1"/>
      <c r="C385" s="2"/>
    </row>
    <row r="386" spans="1:3" x14ac:dyDescent="0.2">
      <c r="A386" s="1"/>
      <c r="C386" s="2"/>
    </row>
    <row r="387" spans="1:3" x14ac:dyDescent="0.2">
      <c r="A387" s="1"/>
      <c r="C387" s="2"/>
    </row>
    <row r="388" spans="1:3" x14ac:dyDescent="0.2">
      <c r="A388" s="1"/>
      <c r="C388" s="2"/>
    </row>
    <row r="389" spans="1:3" x14ac:dyDescent="0.2">
      <c r="A389" s="1"/>
      <c r="C389" s="2"/>
    </row>
    <row r="390" spans="1:3" x14ac:dyDescent="0.2">
      <c r="A390" s="1"/>
      <c r="C390" s="2"/>
    </row>
    <row r="391" spans="1:3" x14ac:dyDescent="0.2">
      <c r="A391" s="1"/>
      <c r="C391" s="2"/>
    </row>
    <row r="392" spans="1:3" x14ac:dyDescent="0.2">
      <c r="A392" s="1"/>
      <c r="C392" s="2"/>
    </row>
    <row r="393" spans="1:3" x14ac:dyDescent="0.2">
      <c r="A393" s="1"/>
      <c r="C393" s="2"/>
    </row>
    <row r="394" spans="1:3" x14ac:dyDescent="0.2">
      <c r="A394" s="1"/>
      <c r="C394" s="2"/>
    </row>
    <row r="395" spans="1:3" x14ac:dyDescent="0.2">
      <c r="A395" s="1"/>
      <c r="C395" s="2"/>
    </row>
    <row r="396" spans="1:3" x14ac:dyDescent="0.2">
      <c r="A396" s="1"/>
      <c r="C396" s="2"/>
    </row>
    <row r="397" spans="1:3" x14ac:dyDescent="0.2">
      <c r="A397" s="1"/>
      <c r="C397" s="2"/>
    </row>
    <row r="398" spans="1:3" x14ac:dyDescent="0.2">
      <c r="A398" s="1"/>
      <c r="C398" s="2"/>
    </row>
    <row r="399" spans="1:3" x14ac:dyDescent="0.2">
      <c r="A399" s="1"/>
      <c r="C399" s="2"/>
    </row>
    <row r="400" spans="1:3" x14ac:dyDescent="0.2">
      <c r="A400" s="1"/>
      <c r="C400" s="2"/>
    </row>
    <row r="401" spans="1:3" x14ac:dyDescent="0.2">
      <c r="A401" s="1"/>
      <c r="C401" s="2"/>
    </row>
    <row r="402" spans="1:3" x14ac:dyDescent="0.2">
      <c r="A402" s="1"/>
      <c r="C402" s="2"/>
    </row>
    <row r="403" spans="1:3" x14ac:dyDescent="0.2">
      <c r="A403" s="1"/>
      <c r="C403" s="2"/>
    </row>
    <row r="404" spans="1:3" x14ac:dyDescent="0.2">
      <c r="A404" s="1"/>
      <c r="C404" s="2"/>
    </row>
    <row r="405" spans="1:3" x14ac:dyDescent="0.2">
      <c r="A405" s="1"/>
      <c r="C405" s="2"/>
    </row>
    <row r="406" spans="1:3" x14ac:dyDescent="0.2">
      <c r="A406" s="1"/>
      <c r="C406" s="2"/>
    </row>
    <row r="407" spans="1:3" x14ac:dyDescent="0.2">
      <c r="A407" s="1"/>
      <c r="C407" s="2"/>
    </row>
    <row r="408" spans="1:3" x14ac:dyDescent="0.2">
      <c r="A408" s="1"/>
      <c r="C408" s="2"/>
    </row>
    <row r="409" spans="1:3" x14ac:dyDescent="0.2">
      <c r="A409" s="1"/>
      <c r="C409" s="2"/>
    </row>
    <row r="410" spans="1:3" x14ac:dyDescent="0.2">
      <c r="A410" s="1"/>
      <c r="C410" s="2"/>
    </row>
    <row r="411" spans="1:3" x14ac:dyDescent="0.2">
      <c r="A411" s="1"/>
      <c r="C411" s="2"/>
    </row>
    <row r="412" spans="1:3" x14ac:dyDescent="0.2">
      <c r="A412" s="1"/>
      <c r="C412" s="2"/>
    </row>
    <row r="413" spans="1:3" x14ac:dyDescent="0.2">
      <c r="A413" s="1"/>
      <c r="C413" s="2"/>
    </row>
    <row r="414" spans="1:3" x14ac:dyDescent="0.2">
      <c r="A414" s="1"/>
      <c r="C414" s="2"/>
    </row>
    <row r="415" spans="1:3" x14ac:dyDescent="0.2">
      <c r="A415" s="1"/>
      <c r="C415" s="2"/>
    </row>
    <row r="416" spans="1:3" x14ac:dyDescent="0.2">
      <c r="A416" s="1"/>
      <c r="C416" s="2"/>
    </row>
    <row r="417" spans="1:3" x14ac:dyDescent="0.2">
      <c r="A417" s="1"/>
      <c r="C417" s="2"/>
    </row>
    <row r="418" spans="1:3" x14ac:dyDescent="0.2">
      <c r="A418" s="1"/>
      <c r="C418" s="2"/>
    </row>
    <row r="419" spans="1:3" x14ac:dyDescent="0.2">
      <c r="A419" s="1"/>
      <c r="C419" s="2"/>
    </row>
    <row r="420" spans="1:3" x14ac:dyDescent="0.2">
      <c r="A420" s="1"/>
      <c r="C420" s="2"/>
    </row>
    <row r="421" spans="1:3" x14ac:dyDescent="0.2">
      <c r="A421" s="1"/>
      <c r="C421" s="2"/>
    </row>
    <row r="422" spans="1:3" x14ac:dyDescent="0.2">
      <c r="A422" s="1"/>
      <c r="C422" s="2"/>
    </row>
    <row r="423" spans="1:3" x14ac:dyDescent="0.2">
      <c r="A423" s="1"/>
      <c r="C423" s="2"/>
    </row>
    <row r="424" spans="1:3" x14ac:dyDescent="0.2">
      <c r="A424" s="1"/>
      <c r="C424" s="2"/>
    </row>
    <row r="425" spans="1:3" x14ac:dyDescent="0.2">
      <c r="A425" s="1"/>
      <c r="C425" s="2"/>
    </row>
    <row r="426" spans="1:3" x14ac:dyDescent="0.2">
      <c r="A426" s="1"/>
      <c r="C426" s="2"/>
    </row>
    <row r="427" spans="1:3" x14ac:dyDescent="0.2">
      <c r="A427" s="1"/>
      <c r="C427" s="2"/>
    </row>
    <row r="428" spans="1:3" x14ac:dyDescent="0.2">
      <c r="A428" s="1"/>
      <c r="C428" s="2"/>
    </row>
    <row r="429" spans="1:3" x14ac:dyDescent="0.2">
      <c r="A429" s="1"/>
      <c r="C429" s="2"/>
    </row>
    <row r="430" spans="1:3" x14ac:dyDescent="0.2">
      <c r="A430" s="1"/>
      <c r="C430" s="2"/>
    </row>
    <row r="431" spans="1:3" x14ac:dyDescent="0.2">
      <c r="A431" s="1"/>
      <c r="C431" s="2"/>
    </row>
    <row r="432" spans="1:3" x14ac:dyDescent="0.2">
      <c r="A432" s="1"/>
      <c r="C432" s="2"/>
    </row>
    <row r="433" spans="1:3" x14ac:dyDescent="0.2">
      <c r="A433" s="1"/>
      <c r="C433" s="2"/>
    </row>
    <row r="434" spans="1:3" x14ac:dyDescent="0.2">
      <c r="A434" s="1"/>
      <c r="C434" s="2"/>
    </row>
    <row r="435" spans="1:3" x14ac:dyDescent="0.2">
      <c r="A435" s="1"/>
      <c r="C435" s="2"/>
    </row>
    <row r="436" spans="1:3" x14ac:dyDescent="0.2">
      <c r="A436" s="1"/>
      <c r="C436" s="2"/>
    </row>
    <row r="437" spans="1:3" x14ac:dyDescent="0.2">
      <c r="A437" s="1"/>
      <c r="C437" s="2"/>
    </row>
    <row r="438" spans="1:3" x14ac:dyDescent="0.2">
      <c r="A438" s="1"/>
      <c r="C438" s="2"/>
    </row>
    <row r="439" spans="1:3" x14ac:dyDescent="0.2">
      <c r="A439" s="1"/>
      <c r="C439" s="2"/>
    </row>
    <row r="440" spans="1:3" x14ac:dyDescent="0.2">
      <c r="A440" s="1"/>
      <c r="C440" s="2"/>
    </row>
    <row r="441" spans="1:3" x14ac:dyDescent="0.2">
      <c r="A441" s="1"/>
      <c r="C441" s="2"/>
    </row>
    <row r="442" spans="1:3" x14ac:dyDescent="0.2">
      <c r="A442" s="1"/>
      <c r="C442" s="2"/>
    </row>
    <row r="443" spans="1:3" x14ac:dyDescent="0.2">
      <c r="A443" s="1"/>
      <c r="C443" s="2"/>
    </row>
    <row r="444" spans="1:3" x14ac:dyDescent="0.2">
      <c r="A444" s="1"/>
      <c r="C444" s="2"/>
    </row>
    <row r="445" spans="1:3" x14ac:dyDescent="0.2">
      <c r="A445" s="1"/>
      <c r="C445" s="2"/>
    </row>
    <row r="446" spans="1:3" x14ac:dyDescent="0.2">
      <c r="A446" s="1"/>
      <c r="C446" s="2"/>
    </row>
    <row r="447" spans="1:3" x14ac:dyDescent="0.2">
      <c r="A447" s="1"/>
      <c r="C447" s="2"/>
    </row>
    <row r="448" spans="1:3" x14ac:dyDescent="0.2">
      <c r="A448" s="1"/>
      <c r="C448" s="2"/>
    </row>
    <row r="449" spans="1:3" x14ac:dyDescent="0.2">
      <c r="A449" s="1"/>
      <c r="C449" s="2"/>
    </row>
    <row r="450" spans="1:3" x14ac:dyDescent="0.2">
      <c r="A450" s="1"/>
      <c r="C450" s="2"/>
    </row>
    <row r="451" spans="1:3" x14ac:dyDescent="0.2">
      <c r="A451" s="1"/>
      <c r="C451" s="2"/>
    </row>
    <row r="452" spans="1:3" x14ac:dyDescent="0.2">
      <c r="A452" s="1"/>
      <c r="C452" s="2"/>
    </row>
    <row r="453" spans="1:3" x14ac:dyDescent="0.2">
      <c r="A453" s="1"/>
      <c r="C453" s="2"/>
    </row>
    <row r="454" spans="1:3" x14ac:dyDescent="0.2">
      <c r="A454" s="1"/>
      <c r="C454" s="2"/>
    </row>
    <row r="455" spans="1:3" x14ac:dyDescent="0.2">
      <c r="A455" s="1"/>
      <c r="C455" s="2"/>
    </row>
    <row r="456" spans="1:3" x14ac:dyDescent="0.2">
      <c r="A456" s="1"/>
      <c r="C456" s="2"/>
    </row>
    <row r="457" spans="1:3" x14ac:dyDescent="0.2">
      <c r="A457" s="1"/>
      <c r="C457" s="2"/>
    </row>
    <row r="458" spans="1:3" x14ac:dyDescent="0.2">
      <c r="A458" s="1"/>
      <c r="C458" s="2"/>
    </row>
    <row r="459" spans="1:3" x14ac:dyDescent="0.2">
      <c r="A459" s="1"/>
      <c r="C459" s="2"/>
    </row>
    <row r="460" spans="1:3" x14ac:dyDescent="0.2">
      <c r="A460" s="1"/>
      <c r="C460" s="2"/>
    </row>
    <row r="461" spans="1:3" x14ac:dyDescent="0.2">
      <c r="A461" s="1"/>
      <c r="C461" s="2"/>
    </row>
    <row r="462" spans="1:3" x14ac:dyDescent="0.2">
      <c r="A462" s="1"/>
      <c r="C462" s="2"/>
    </row>
    <row r="463" spans="1:3" x14ac:dyDescent="0.2">
      <c r="A463" s="1"/>
      <c r="C463" s="2"/>
    </row>
    <row r="464" spans="1:3" x14ac:dyDescent="0.2">
      <c r="A464" s="1"/>
      <c r="C464" s="2"/>
    </row>
    <row r="465" spans="1:3" x14ac:dyDescent="0.2">
      <c r="A465" s="1"/>
      <c r="C465" s="2"/>
    </row>
    <row r="466" spans="1:3" x14ac:dyDescent="0.2">
      <c r="A466" s="1"/>
      <c r="C466" s="2"/>
    </row>
    <row r="467" spans="1:3" x14ac:dyDescent="0.2">
      <c r="A467" s="1"/>
      <c r="C467" s="2"/>
    </row>
    <row r="468" spans="1:3" x14ac:dyDescent="0.2">
      <c r="A468" s="1"/>
      <c r="C468" s="2"/>
    </row>
    <row r="469" spans="1:3" x14ac:dyDescent="0.2">
      <c r="A469" s="1"/>
      <c r="C469" s="2"/>
    </row>
    <row r="470" spans="1:3" x14ac:dyDescent="0.2">
      <c r="A470" s="1"/>
      <c r="C470" s="2"/>
    </row>
    <row r="471" spans="1:3" x14ac:dyDescent="0.2">
      <c r="A471" s="1"/>
      <c r="C471" s="2"/>
    </row>
    <row r="472" spans="1:3" x14ac:dyDescent="0.2">
      <c r="A472" s="1"/>
      <c r="C472" s="2"/>
    </row>
    <row r="473" spans="1:3" x14ac:dyDescent="0.2">
      <c r="A473" s="1"/>
      <c r="C473" s="2"/>
    </row>
    <row r="474" spans="1:3" x14ac:dyDescent="0.2">
      <c r="A474" s="1"/>
      <c r="C474" s="2"/>
    </row>
    <row r="475" spans="1:3" x14ac:dyDescent="0.2">
      <c r="A475" s="1"/>
      <c r="C475" s="2"/>
    </row>
    <row r="476" spans="1:3" x14ac:dyDescent="0.2">
      <c r="A476" s="1"/>
      <c r="C476" s="2"/>
    </row>
    <row r="477" spans="1:3" x14ac:dyDescent="0.2">
      <c r="A477" s="1"/>
      <c r="C477" s="2"/>
    </row>
    <row r="478" spans="1:3" x14ac:dyDescent="0.2">
      <c r="A478" s="1"/>
      <c r="C478" s="2"/>
    </row>
    <row r="479" spans="1:3" x14ac:dyDescent="0.2">
      <c r="A479" s="1"/>
      <c r="C479" s="2"/>
    </row>
    <row r="480" spans="1:3" x14ac:dyDescent="0.2">
      <c r="A480" s="1"/>
      <c r="C480" s="2"/>
    </row>
    <row r="481" spans="1:3" x14ac:dyDescent="0.2">
      <c r="A481" s="1"/>
      <c r="C481" s="2"/>
    </row>
    <row r="482" spans="1:3" x14ac:dyDescent="0.2">
      <c r="A482" s="1"/>
      <c r="C482" s="2"/>
    </row>
    <row r="483" spans="1:3" x14ac:dyDescent="0.2">
      <c r="A483" s="1"/>
      <c r="C483" s="2"/>
    </row>
    <row r="484" spans="1:3" x14ac:dyDescent="0.2">
      <c r="A484" s="1"/>
      <c r="C484" s="2"/>
    </row>
    <row r="485" spans="1:3" x14ac:dyDescent="0.2">
      <c r="A485" s="1"/>
      <c r="C485" s="2"/>
    </row>
    <row r="486" spans="1:3" x14ac:dyDescent="0.2">
      <c r="A486" s="1"/>
      <c r="C486" s="2"/>
    </row>
    <row r="487" spans="1:3" x14ac:dyDescent="0.2">
      <c r="A487" s="1"/>
      <c r="C487" s="2"/>
    </row>
    <row r="488" spans="1:3" x14ac:dyDescent="0.2">
      <c r="A488" s="1"/>
      <c r="C488" s="2"/>
    </row>
    <row r="489" spans="1:3" x14ac:dyDescent="0.2">
      <c r="A489" s="1"/>
      <c r="C489" s="2"/>
    </row>
    <row r="490" spans="1:3" x14ac:dyDescent="0.2">
      <c r="A490" s="1"/>
      <c r="C490" s="2"/>
    </row>
    <row r="491" spans="1:3" x14ac:dyDescent="0.2">
      <c r="A491" s="1"/>
      <c r="C491" s="2"/>
    </row>
    <row r="492" spans="1:3" x14ac:dyDescent="0.2">
      <c r="A492" s="1"/>
      <c r="C492" s="2"/>
    </row>
    <row r="493" spans="1:3" x14ac:dyDescent="0.2">
      <c r="A493" s="1"/>
      <c r="C493" s="2"/>
    </row>
    <row r="494" spans="1:3" x14ac:dyDescent="0.2">
      <c r="A494" s="1"/>
      <c r="C494" s="2"/>
    </row>
    <row r="495" spans="1:3" x14ac:dyDescent="0.2">
      <c r="A495" s="1"/>
      <c r="C495" s="2"/>
    </row>
    <row r="496" spans="1:3" x14ac:dyDescent="0.2">
      <c r="A496" s="1"/>
      <c r="C496" s="2"/>
    </row>
    <row r="497" spans="1:3" x14ac:dyDescent="0.2">
      <c r="A497" s="1"/>
      <c r="C497" s="2"/>
    </row>
    <row r="498" spans="1:3" x14ac:dyDescent="0.2">
      <c r="A498" s="1"/>
      <c r="C498" s="2"/>
    </row>
    <row r="499" spans="1:3" x14ac:dyDescent="0.2">
      <c r="A499" s="1"/>
      <c r="C499" s="2"/>
    </row>
    <row r="500" spans="1:3" x14ac:dyDescent="0.2">
      <c r="A500" s="1"/>
      <c r="C500" s="2"/>
    </row>
    <row r="501" spans="1:3" x14ac:dyDescent="0.2">
      <c r="A501" s="1"/>
      <c r="C501" s="2"/>
    </row>
    <row r="502" spans="1:3" x14ac:dyDescent="0.2">
      <c r="A502" s="1"/>
      <c r="C502" s="2"/>
    </row>
    <row r="503" spans="1:3" x14ac:dyDescent="0.2">
      <c r="A503" s="1"/>
      <c r="C503" s="2"/>
    </row>
    <row r="504" spans="1:3" x14ac:dyDescent="0.2">
      <c r="A504" s="1"/>
      <c r="C504" s="2"/>
    </row>
    <row r="505" spans="1:3" x14ac:dyDescent="0.2">
      <c r="A505" s="1"/>
      <c r="C505" s="2"/>
    </row>
    <row r="506" spans="1:3" x14ac:dyDescent="0.2">
      <c r="A506" s="1"/>
      <c r="C506" s="2"/>
    </row>
    <row r="507" spans="1:3" x14ac:dyDescent="0.2">
      <c r="A507" s="1"/>
      <c r="C507" s="2"/>
    </row>
    <row r="508" spans="1:3" x14ac:dyDescent="0.2">
      <c r="A508" s="1"/>
      <c r="C508" s="2"/>
    </row>
    <row r="509" spans="1:3" x14ac:dyDescent="0.2">
      <c r="A509" s="1"/>
      <c r="C509" s="2"/>
    </row>
    <row r="510" spans="1:3" x14ac:dyDescent="0.2">
      <c r="A510" s="1"/>
      <c r="C510" s="2"/>
    </row>
    <row r="511" spans="1:3" x14ac:dyDescent="0.2">
      <c r="A511" s="1"/>
      <c r="C511" s="2"/>
    </row>
    <row r="512" spans="1:3" x14ac:dyDescent="0.2">
      <c r="A512" s="1"/>
      <c r="C512" s="2"/>
    </row>
    <row r="513" spans="1:3" x14ac:dyDescent="0.2">
      <c r="A513" s="1"/>
      <c r="C513" s="2"/>
    </row>
    <row r="514" spans="1:3" x14ac:dyDescent="0.2">
      <c r="A514" s="1"/>
      <c r="C514" s="2"/>
    </row>
    <row r="515" spans="1:3" x14ac:dyDescent="0.2">
      <c r="A515" s="1"/>
      <c r="C515" s="2"/>
    </row>
    <row r="516" spans="1:3" x14ac:dyDescent="0.2">
      <c r="A516" s="1"/>
      <c r="C516" s="2"/>
    </row>
    <row r="517" spans="1:3" x14ac:dyDescent="0.2">
      <c r="A517" s="1"/>
      <c r="C517" s="2"/>
    </row>
    <row r="518" spans="1:3" x14ac:dyDescent="0.2">
      <c r="A518" s="1"/>
      <c r="C518" s="2"/>
    </row>
    <row r="519" spans="1:3" x14ac:dyDescent="0.2">
      <c r="A519" s="1"/>
      <c r="C519" s="2"/>
    </row>
    <row r="520" spans="1:3" x14ac:dyDescent="0.2">
      <c r="A520" s="1"/>
      <c r="C520" s="2"/>
    </row>
    <row r="521" spans="1:3" x14ac:dyDescent="0.2">
      <c r="A521" s="1"/>
      <c r="C521" s="2"/>
    </row>
    <row r="522" spans="1:3" x14ac:dyDescent="0.2">
      <c r="A522" s="1"/>
      <c r="C522" s="2"/>
    </row>
    <row r="523" spans="1:3" x14ac:dyDescent="0.2">
      <c r="A523" s="1"/>
      <c r="C523" s="2"/>
    </row>
    <row r="524" spans="1:3" x14ac:dyDescent="0.2">
      <c r="A524" s="1"/>
      <c r="C524" s="2"/>
    </row>
    <row r="525" spans="1:3" x14ac:dyDescent="0.2">
      <c r="A525" s="1"/>
      <c r="C525" s="2"/>
    </row>
    <row r="526" spans="1:3" x14ac:dyDescent="0.2">
      <c r="A526" s="1"/>
      <c r="C526" s="2"/>
    </row>
    <row r="527" spans="1:3" x14ac:dyDescent="0.2">
      <c r="A527" s="1"/>
      <c r="C527" s="2"/>
    </row>
    <row r="528" spans="1:3" x14ac:dyDescent="0.2">
      <c r="A528" s="1"/>
      <c r="C528" s="2"/>
    </row>
    <row r="529" spans="1:3" x14ac:dyDescent="0.2">
      <c r="A529" s="1"/>
      <c r="C529" s="2"/>
    </row>
    <row r="530" spans="1:3" x14ac:dyDescent="0.2">
      <c r="A530" s="1"/>
      <c r="C530" s="2"/>
    </row>
    <row r="531" spans="1:3" x14ac:dyDescent="0.2">
      <c r="A531" s="1"/>
      <c r="C531" s="2"/>
    </row>
    <row r="532" spans="1:3" x14ac:dyDescent="0.2">
      <c r="A532" s="1"/>
      <c r="C532" s="2"/>
    </row>
    <row r="533" spans="1:3" x14ac:dyDescent="0.2">
      <c r="A533" s="1"/>
      <c r="C533" s="2"/>
    </row>
    <row r="534" spans="1:3" x14ac:dyDescent="0.2">
      <c r="A534" s="1"/>
      <c r="C534" s="2"/>
    </row>
    <row r="535" spans="1:3" x14ac:dyDescent="0.2">
      <c r="A535" s="1"/>
      <c r="C535" s="2"/>
    </row>
    <row r="536" spans="1:3" x14ac:dyDescent="0.2">
      <c r="A536" s="1"/>
      <c r="C536" s="2"/>
    </row>
    <row r="537" spans="1:3" x14ac:dyDescent="0.2">
      <c r="A537" s="1"/>
      <c r="C537" s="2"/>
    </row>
    <row r="538" spans="1:3" x14ac:dyDescent="0.2">
      <c r="A538" s="1"/>
      <c r="C538" s="2"/>
    </row>
    <row r="539" spans="1:3" x14ac:dyDescent="0.2">
      <c r="A539" s="1"/>
      <c r="C539" s="2"/>
    </row>
    <row r="540" spans="1:3" x14ac:dyDescent="0.2">
      <c r="A540" s="1"/>
      <c r="C540" s="2"/>
    </row>
    <row r="541" spans="1:3" x14ac:dyDescent="0.2">
      <c r="A541" s="1"/>
      <c r="C541" s="2"/>
    </row>
    <row r="542" spans="1:3" x14ac:dyDescent="0.2">
      <c r="A542" s="1"/>
      <c r="C542" s="2"/>
    </row>
    <row r="543" spans="1:3" x14ac:dyDescent="0.2">
      <c r="A543" s="1"/>
      <c r="C543" s="2"/>
    </row>
    <row r="544" spans="1:3" x14ac:dyDescent="0.2">
      <c r="A544" s="1"/>
      <c r="C544" s="2"/>
    </row>
    <row r="545" spans="1:3" x14ac:dyDescent="0.2">
      <c r="A545" s="1"/>
      <c r="C545" s="2"/>
    </row>
    <row r="546" spans="1:3" x14ac:dyDescent="0.2">
      <c r="A546" s="1"/>
      <c r="C546" s="2"/>
    </row>
    <row r="547" spans="1:3" x14ac:dyDescent="0.2">
      <c r="A547" s="1"/>
      <c r="C547" s="2"/>
    </row>
    <row r="548" spans="1:3" x14ac:dyDescent="0.2">
      <c r="A548" s="1"/>
      <c r="C548" s="2"/>
    </row>
    <row r="549" spans="1:3" x14ac:dyDescent="0.2">
      <c r="A549" s="1"/>
      <c r="C549" s="2"/>
    </row>
    <row r="550" spans="1:3" x14ac:dyDescent="0.2">
      <c r="A550" s="1"/>
      <c r="C550" s="2"/>
    </row>
    <row r="551" spans="1:3" x14ac:dyDescent="0.2">
      <c r="A551" s="1"/>
      <c r="C551" s="2"/>
    </row>
    <row r="552" spans="1:3" x14ac:dyDescent="0.2">
      <c r="A552" s="1"/>
      <c r="C552" s="2"/>
    </row>
    <row r="553" spans="1:3" x14ac:dyDescent="0.2">
      <c r="A553" s="1"/>
      <c r="C553" s="2"/>
    </row>
    <row r="554" spans="1:3" x14ac:dyDescent="0.2">
      <c r="A554" s="1"/>
      <c r="C554" s="2"/>
    </row>
    <row r="555" spans="1:3" x14ac:dyDescent="0.2">
      <c r="A555" s="1"/>
      <c r="C555" s="2"/>
    </row>
    <row r="556" spans="1:3" x14ac:dyDescent="0.2">
      <c r="A556" s="1"/>
      <c r="C556" s="2"/>
    </row>
    <row r="557" spans="1:3" x14ac:dyDescent="0.2">
      <c r="A557" s="1"/>
      <c r="C557" s="2"/>
    </row>
    <row r="558" spans="1:3" x14ac:dyDescent="0.2">
      <c r="A558" s="1"/>
      <c r="C558" s="2"/>
    </row>
    <row r="559" spans="1:3" x14ac:dyDescent="0.2">
      <c r="A559" s="1"/>
      <c r="C559" s="2"/>
    </row>
    <row r="560" spans="1:3" x14ac:dyDescent="0.2">
      <c r="A560" s="1"/>
      <c r="C560" s="2"/>
    </row>
    <row r="561" spans="1:3" x14ac:dyDescent="0.2">
      <c r="A561" s="1"/>
      <c r="C561" s="2"/>
    </row>
    <row r="562" spans="1:3" x14ac:dyDescent="0.2">
      <c r="A562" s="1"/>
      <c r="C562" s="2"/>
    </row>
    <row r="563" spans="1:3" x14ac:dyDescent="0.2">
      <c r="A563" s="1"/>
      <c r="C563" s="2"/>
    </row>
    <row r="564" spans="1:3" x14ac:dyDescent="0.2">
      <c r="A564" s="1"/>
      <c r="C564" s="2"/>
    </row>
    <row r="565" spans="1:3" x14ac:dyDescent="0.2">
      <c r="A565" s="1"/>
      <c r="C565" s="2"/>
    </row>
    <row r="566" spans="1:3" x14ac:dyDescent="0.2">
      <c r="A566" s="1"/>
      <c r="C566" s="2"/>
    </row>
    <row r="567" spans="1:3" x14ac:dyDescent="0.2">
      <c r="A567" s="1"/>
      <c r="C567" s="2"/>
    </row>
    <row r="568" spans="1:3" x14ac:dyDescent="0.2">
      <c r="A568" s="1"/>
      <c r="C568" s="2"/>
    </row>
    <row r="569" spans="1:3" x14ac:dyDescent="0.2">
      <c r="A569" s="1"/>
      <c r="C569" s="2"/>
    </row>
    <row r="570" spans="1:3" x14ac:dyDescent="0.2">
      <c r="A570" s="1"/>
      <c r="C570" s="2"/>
    </row>
    <row r="571" spans="1:3" x14ac:dyDescent="0.2">
      <c r="A571" s="1"/>
      <c r="C571" s="2"/>
    </row>
    <row r="572" spans="1:3" x14ac:dyDescent="0.2">
      <c r="A572" s="1"/>
      <c r="C572" s="2"/>
    </row>
    <row r="573" spans="1:3" x14ac:dyDescent="0.2">
      <c r="A573" s="1"/>
      <c r="C573" s="2"/>
    </row>
    <row r="574" spans="1:3" x14ac:dyDescent="0.2">
      <c r="A574" s="1"/>
      <c r="C574" s="2"/>
    </row>
    <row r="575" spans="1:3" x14ac:dyDescent="0.2">
      <c r="A575" s="1"/>
      <c r="C575" s="2"/>
    </row>
    <row r="576" spans="1:3" x14ac:dyDescent="0.2">
      <c r="A576" s="1"/>
      <c r="C576" s="2"/>
    </row>
    <row r="577" spans="1:3" x14ac:dyDescent="0.2">
      <c r="A577" s="1"/>
      <c r="C577" s="2"/>
    </row>
    <row r="578" spans="1:3" x14ac:dyDescent="0.2">
      <c r="A578" s="1"/>
      <c r="C578" s="2"/>
    </row>
    <row r="579" spans="1:3" x14ac:dyDescent="0.2">
      <c r="A579" s="1"/>
      <c r="C579" s="2"/>
    </row>
    <row r="580" spans="1:3" x14ac:dyDescent="0.2">
      <c r="A580" s="1"/>
      <c r="C580" s="2"/>
    </row>
    <row r="581" spans="1:3" x14ac:dyDescent="0.2">
      <c r="A581" s="1"/>
      <c r="C581" s="2"/>
    </row>
    <row r="582" spans="1:3" x14ac:dyDescent="0.2">
      <c r="A582" s="1"/>
      <c r="C582" s="2"/>
    </row>
    <row r="583" spans="1:3" x14ac:dyDescent="0.2">
      <c r="A583" s="1"/>
      <c r="C583" s="2"/>
    </row>
    <row r="584" spans="1:3" x14ac:dyDescent="0.2">
      <c r="A584" s="1"/>
      <c r="C584" s="2"/>
    </row>
    <row r="585" spans="1:3" x14ac:dyDescent="0.2">
      <c r="A585" s="1"/>
      <c r="C585" s="2"/>
    </row>
    <row r="586" spans="1:3" x14ac:dyDescent="0.2">
      <c r="A586" s="1"/>
      <c r="C586" s="2"/>
    </row>
    <row r="587" spans="1:3" x14ac:dyDescent="0.2">
      <c r="A587" s="1"/>
      <c r="C587" s="2"/>
    </row>
    <row r="588" spans="1:3" x14ac:dyDescent="0.2">
      <c r="A588" s="1"/>
      <c r="C588" s="2"/>
    </row>
    <row r="589" spans="1:3" x14ac:dyDescent="0.2">
      <c r="A589" s="1"/>
      <c r="C589" s="2"/>
    </row>
    <row r="590" spans="1:3" x14ac:dyDescent="0.2">
      <c r="A590" s="1"/>
      <c r="C590" s="2"/>
    </row>
    <row r="591" spans="1:3" x14ac:dyDescent="0.2">
      <c r="A591" s="1"/>
      <c r="C591" s="2"/>
    </row>
    <row r="592" spans="1:3" x14ac:dyDescent="0.2">
      <c r="A592" s="1"/>
      <c r="C592" s="2"/>
    </row>
    <row r="593" spans="1:3" x14ac:dyDescent="0.2">
      <c r="A593" s="1"/>
      <c r="C593" s="2"/>
    </row>
    <row r="594" spans="1:3" x14ac:dyDescent="0.2">
      <c r="A594" s="1"/>
      <c r="C594" s="2"/>
    </row>
    <row r="595" spans="1:3" x14ac:dyDescent="0.2">
      <c r="A595" s="1"/>
      <c r="C595" s="2"/>
    </row>
    <row r="596" spans="1:3" x14ac:dyDescent="0.2">
      <c r="A596" s="1"/>
      <c r="C596" s="2"/>
    </row>
    <row r="597" spans="1:3" x14ac:dyDescent="0.2">
      <c r="A597" s="1"/>
      <c r="C597" s="2"/>
    </row>
    <row r="598" spans="1:3" x14ac:dyDescent="0.2">
      <c r="A598" s="1"/>
      <c r="C598" s="2"/>
    </row>
    <row r="599" spans="1:3" x14ac:dyDescent="0.2">
      <c r="A599" s="1"/>
      <c r="C599" s="2"/>
    </row>
    <row r="600" spans="1:3" x14ac:dyDescent="0.2">
      <c r="A600" s="1"/>
      <c r="C600" s="2"/>
    </row>
    <row r="601" spans="1:3" x14ac:dyDescent="0.2">
      <c r="A601" s="1"/>
      <c r="C601" s="2"/>
    </row>
    <row r="602" spans="1:3" x14ac:dyDescent="0.2">
      <c r="A602" s="1"/>
      <c r="C602" s="2"/>
    </row>
    <row r="603" spans="1:3" x14ac:dyDescent="0.2">
      <c r="A603" s="1"/>
      <c r="C603" s="2"/>
    </row>
    <row r="604" spans="1:3" x14ac:dyDescent="0.2">
      <c r="A604" s="1"/>
      <c r="C604" s="2"/>
    </row>
    <row r="605" spans="1:3" x14ac:dyDescent="0.2">
      <c r="A605" s="1"/>
      <c r="C605" s="2"/>
    </row>
    <row r="606" spans="1:3" x14ac:dyDescent="0.2">
      <c r="A606" s="1"/>
      <c r="C606" s="2"/>
    </row>
    <row r="607" spans="1:3" x14ac:dyDescent="0.2">
      <c r="A607" s="1"/>
      <c r="C607" s="2"/>
    </row>
    <row r="608" spans="1:3" x14ac:dyDescent="0.2">
      <c r="A608" s="1"/>
      <c r="C608" s="2"/>
    </row>
    <row r="609" spans="1:3" x14ac:dyDescent="0.2">
      <c r="A609" s="1"/>
      <c r="C609" s="2"/>
    </row>
    <row r="610" spans="1:3" x14ac:dyDescent="0.2">
      <c r="A610" s="1"/>
      <c r="C610" s="2"/>
    </row>
    <row r="611" spans="1:3" x14ac:dyDescent="0.2">
      <c r="A611" s="1"/>
      <c r="C611" s="2"/>
    </row>
    <row r="612" spans="1:3" x14ac:dyDescent="0.2">
      <c r="A612" s="1"/>
      <c r="C612" s="2"/>
    </row>
    <row r="613" spans="1:3" x14ac:dyDescent="0.2">
      <c r="A613" s="1"/>
      <c r="C613" s="2"/>
    </row>
    <row r="614" spans="1:3" x14ac:dyDescent="0.2">
      <c r="A614" s="1"/>
      <c r="C614" s="2"/>
    </row>
    <row r="615" spans="1:3" x14ac:dyDescent="0.2">
      <c r="A615" s="1"/>
      <c r="C615" s="2"/>
    </row>
    <row r="616" spans="1:3" x14ac:dyDescent="0.2">
      <c r="A616" s="1"/>
      <c r="C616" s="2"/>
    </row>
    <row r="617" spans="1:3" x14ac:dyDescent="0.2">
      <c r="A617" s="1"/>
      <c r="C617" s="2"/>
    </row>
    <row r="618" spans="1:3" x14ac:dyDescent="0.2">
      <c r="A618" s="1"/>
      <c r="C618" s="2"/>
    </row>
    <row r="619" spans="1:3" x14ac:dyDescent="0.2">
      <c r="A619" s="1"/>
      <c r="C619" s="2"/>
    </row>
    <row r="620" spans="1:3" x14ac:dyDescent="0.2">
      <c r="A620" s="1"/>
      <c r="C620" s="2"/>
    </row>
    <row r="621" spans="1:3" x14ac:dyDescent="0.2">
      <c r="A621" s="1"/>
      <c r="C621" s="2"/>
    </row>
    <row r="622" spans="1:3" x14ac:dyDescent="0.2">
      <c r="A622" s="1"/>
      <c r="C622" s="2"/>
    </row>
    <row r="623" spans="1:3" x14ac:dyDescent="0.2">
      <c r="A623" s="1"/>
      <c r="C623" s="2"/>
    </row>
    <row r="624" spans="1:3" x14ac:dyDescent="0.2">
      <c r="A624" s="1"/>
      <c r="C624" s="2"/>
    </row>
    <row r="625" spans="1:3" x14ac:dyDescent="0.2">
      <c r="A625" s="1"/>
      <c r="C625" s="2"/>
    </row>
    <row r="626" spans="1:3" x14ac:dyDescent="0.2">
      <c r="A626" s="1"/>
      <c r="C626" s="2"/>
    </row>
    <row r="627" spans="1:3" x14ac:dyDescent="0.2">
      <c r="A627" s="1"/>
      <c r="C627" s="2"/>
    </row>
    <row r="628" spans="1:3" x14ac:dyDescent="0.2">
      <c r="A628" s="1"/>
      <c r="C628" s="2"/>
    </row>
    <row r="629" spans="1:3" x14ac:dyDescent="0.2">
      <c r="A629" s="1"/>
      <c r="C629" s="2"/>
    </row>
    <row r="630" spans="1:3" x14ac:dyDescent="0.2">
      <c r="A630" s="1"/>
      <c r="C630" s="2"/>
    </row>
    <row r="631" spans="1:3" x14ac:dyDescent="0.2">
      <c r="A631" s="1"/>
      <c r="C631" s="2"/>
    </row>
    <row r="632" spans="1:3" x14ac:dyDescent="0.2">
      <c r="A632" s="1"/>
      <c r="C632" s="2"/>
    </row>
    <row r="633" spans="1:3" x14ac:dyDescent="0.2">
      <c r="A633" s="1"/>
      <c r="C633" s="2"/>
    </row>
    <row r="634" spans="1:3" x14ac:dyDescent="0.2">
      <c r="A634" s="1"/>
      <c r="C634" s="2"/>
    </row>
    <row r="635" spans="1:3" x14ac:dyDescent="0.2">
      <c r="A635" s="1"/>
      <c r="C635" s="2"/>
    </row>
    <row r="636" spans="1:3" x14ac:dyDescent="0.2">
      <c r="A636" s="1"/>
      <c r="C636" s="2"/>
    </row>
    <row r="637" spans="1:3" x14ac:dyDescent="0.2">
      <c r="A637" s="1"/>
      <c r="C637" s="2"/>
    </row>
    <row r="638" spans="1:3" x14ac:dyDescent="0.2">
      <c r="A638" s="1"/>
      <c r="C638" s="2"/>
    </row>
    <row r="639" spans="1:3" x14ac:dyDescent="0.2">
      <c r="A639" s="1"/>
      <c r="C639" s="2"/>
    </row>
    <row r="640" spans="1:3" x14ac:dyDescent="0.2">
      <c r="A640" s="1"/>
      <c r="C640" s="2"/>
    </row>
    <row r="641" spans="1:3" x14ac:dyDescent="0.2">
      <c r="A641" s="1"/>
      <c r="C641" s="2"/>
    </row>
    <row r="642" spans="1:3" x14ac:dyDescent="0.2">
      <c r="A642" s="1"/>
      <c r="C642" s="2"/>
    </row>
    <row r="643" spans="1:3" x14ac:dyDescent="0.2">
      <c r="A643" s="1"/>
      <c r="C643" s="2"/>
    </row>
    <row r="644" spans="1:3" x14ac:dyDescent="0.2">
      <c r="A644" s="1"/>
      <c r="C644" s="2"/>
    </row>
    <row r="645" spans="1:3" x14ac:dyDescent="0.2">
      <c r="A645" s="1"/>
      <c r="C645" s="2"/>
    </row>
    <row r="646" spans="1:3" x14ac:dyDescent="0.2">
      <c r="A646" s="1"/>
      <c r="C646" s="2"/>
    </row>
    <row r="647" spans="1:3" x14ac:dyDescent="0.2">
      <c r="A647" s="1"/>
      <c r="C647" s="2"/>
    </row>
    <row r="648" spans="1:3" x14ac:dyDescent="0.2">
      <c r="A648" s="1"/>
      <c r="C648" s="2"/>
    </row>
    <row r="649" spans="1:3" x14ac:dyDescent="0.2">
      <c r="A649" s="1"/>
      <c r="C649" s="2"/>
    </row>
    <row r="650" spans="1:3" x14ac:dyDescent="0.2">
      <c r="A650" s="1"/>
      <c r="C650" s="2"/>
    </row>
    <row r="651" spans="1:3" x14ac:dyDescent="0.2">
      <c r="A651" s="1"/>
      <c r="C651" s="2"/>
    </row>
    <row r="652" spans="1:3" x14ac:dyDescent="0.2">
      <c r="A652" s="1"/>
      <c r="C652" s="2"/>
    </row>
    <row r="653" spans="1:3" x14ac:dyDescent="0.2">
      <c r="A653" s="1"/>
      <c r="C653" s="2"/>
    </row>
    <row r="654" spans="1:3" x14ac:dyDescent="0.2">
      <c r="A654" s="1"/>
      <c r="C654" s="2"/>
    </row>
    <row r="655" spans="1:3" x14ac:dyDescent="0.2">
      <c r="A655" s="1"/>
      <c r="C655" s="2"/>
    </row>
    <row r="656" spans="1:3" x14ac:dyDescent="0.2">
      <c r="A656" s="1"/>
      <c r="C656" s="2"/>
    </row>
    <row r="657" spans="1:3" x14ac:dyDescent="0.2">
      <c r="A657" s="1"/>
      <c r="C657" s="2"/>
    </row>
    <row r="658" spans="1:3" x14ac:dyDescent="0.2">
      <c r="A658" s="1"/>
      <c r="C658" s="2"/>
    </row>
    <row r="659" spans="1:3" x14ac:dyDescent="0.2">
      <c r="A659" s="1"/>
      <c r="C659" s="2"/>
    </row>
    <row r="660" spans="1:3" x14ac:dyDescent="0.2">
      <c r="A660" s="1"/>
      <c r="C660" s="2"/>
    </row>
    <row r="661" spans="1:3" x14ac:dyDescent="0.2">
      <c r="A661" s="1"/>
      <c r="C661" s="2"/>
    </row>
    <row r="662" spans="1:3" x14ac:dyDescent="0.2">
      <c r="A662" s="1"/>
      <c r="C662" s="2"/>
    </row>
    <row r="663" spans="1:3" x14ac:dyDescent="0.2">
      <c r="A663" s="1"/>
      <c r="C663" s="2"/>
    </row>
    <row r="664" spans="1:3" x14ac:dyDescent="0.2">
      <c r="A664" s="1"/>
      <c r="C664" s="2"/>
    </row>
    <row r="665" spans="1:3" x14ac:dyDescent="0.2">
      <c r="A665" s="1"/>
      <c r="C665" s="2"/>
    </row>
    <row r="666" spans="1:3" x14ac:dyDescent="0.2">
      <c r="A666" s="1"/>
      <c r="C666" s="2"/>
    </row>
    <row r="667" spans="1:3" x14ac:dyDescent="0.2">
      <c r="A667" s="1"/>
      <c r="C667" s="2"/>
    </row>
    <row r="668" spans="1:3" x14ac:dyDescent="0.2">
      <c r="A668" s="1"/>
      <c r="C668" s="2"/>
    </row>
    <row r="669" spans="1:3" x14ac:dyDescent="0.2">
      <c r="A669" s="1"/>
      <c r="C669" s="2"/>
    </row>
    <row r="670" spans="1:3" x14ac:dyDescent="0.2">
      <c r="A670" s="1"/>
      <c r="C670" s="2"/>
    </row>
    <row r="671" spans="1:3" x14ac:dyDescent="0.2">
      <c r="A671" s="1"/>
      <c r="C671" s="2"/>
    </row>
    <row r="672" spans="1:3" x14ac:dyDescent="0.2">
      <c r="A672" s="1"/>
      <c r="C672" s="2"/>
    </row>
    <row r="673" spans="1:3" x14ac:dyDescent="0.2">
      <c r="A673" s="1"/>
      <c r="C673" s="2"/>
    </row>
    <row r="674" spans="1:3" x14ac:dyDescent="0.2">
      <c r="A674" s="1"/>
      <c r="C674" s="2"/>
    </row>
    <row r="675" spans="1:3" x14ac:dyDescent="0.2">
      <c r="A675" s="1"/>
      <c r="C675" s="2"/>
    </row>
    <row r="676" spans="1:3" x14ac:dyDescent="0.2">
      <c r="A676" s="1"/>
      <c r="C676" s="2"/>
    </row>
    <row r="677" spans="1:3" x14ac:dyDescent="0.2">
      <c r="A677" s="1"/>
      <c r="C677" s="2"/>
    </row>
    <row r="678" spans="1:3" x14ac:dyDescent="0.2">
      <c r="A678" s="1"/>
      <c r="C678" s="2"/>
    </row>
    <row r="679" spans="1:3" x14ac:dyDescent="0.2">
      <c r="A679" s="1"/>
      <c r="C679" s="2"/>
    </row>
    <row r="680" spans="1:3" x14ac:dyDescent="0.2">
      <c r="A680" s="1"/>
      <c r="C680" s="2"/>
    </row>
    <row r="681" spans="1:3" x14ac:dyDescent="0.2">
      <c r="A681" s="1"/>
      <c r="C681" s="2"/>
    </row>
    <row r="682" spans="1:3" x14ac:dyDescent="0.2">
      <c r="A682" s="1"/>
      <c r="C682" s="2"/>
    </row>
    <row r="683" spans="1:3" x14ac:dyDescent="0.2">
      <c r="A683" s="1"/>
      <c r="C683" s="2"/>
    </row>
    <row r="684" spans="1:3" x14ac:dyDescent="0.2">
      <c r="A684" s="1"/>
      <c r="C684" s="2"/>
    </row>
    <row r="685" spans="1:3" x14ac:dyDescent="0.2">
      <c r="A685" s="1"/>
      <c r="C685" s="2"/>
    </row>
    <row r="686" spans="1:3" x14ac:dyDescent="0.2">
      <c r="A686" s="1"/>
      <c r="C686" s="2"/>
    </row>
    <row r="687" spans="1:3" x14ac:dyDescent="0.2">
      <c r="A687" s="1"/>
      <c r="C687" s="2"/>
    </row>
    <row r="688" spans="1:3" x14ac:dyDescent="0.2">
      <c r="A688" s="1"/>
      <c r="C688" s="2"/>
    </row>
    <row r="689" spans="1:3" x14ac:dyDescent="0.2">
      <c r="A689" s="1"/>
      <c r="C689" s="2"/>
    </row>
    <row r="690" spans="1:3" x14ac:dyDescent="0.2">
      <c r="A690" s="1"/>
      <c r="C690" s="2"/>
    </row>
    <row r="691" spans="1:3" x14ac:dyDescent="0.2">
      <c r="A691" s="1"/>
      <c r="C691" s="2"/>
    </row>
    <row r="692" spans="1:3" x14ac:dyDescent="0.2">
      <c r="A692" s="1"/>
      <c r="C692" s="2"/>
    </row>
    <row r="693" spans="1:3" x14ac:dyDescent="0.2">
      <c r="A693" s="1"/>
      <c r="C693" s="2"/>
    </row>
    <row r="694" spans="1:3" x14ac:dyDescent="0.2">
      <c r="A694" s="1"/>
      <c r="C694" s="2"/>
    </row>
    <row r="695" spans="1:3" x14ac:dyDescent="0.2">
      <c r="A695" s="1"/>
      <c r="C695" s="2"/>
    </row>
    <row r="696" spans="1:3" x14ac:dyDescent="0.2">
      <c r="A696" s="1"/>
      <c r="C696" s="2"/>
    </row>
    <row r="697" spans="1:3" x14ac:dyDescent="0.2">
      <c r="A697" s="1"/>
      <c r="C697" s="2"/>
    </row>
    <row r="698" spans="1:3" x14ac:dyDescent="0.2">
      <c r="A698" s="1"/>
      <c r="C698" s="2"/>
    </row>
    <row r="699" spans="1:3" x14ac:dyDescent="0.2">
      <c r="A699" s="1"/>
      <c r="C699" s="2"/>
    </row>
    <row r="700" spans="1:3" x14ac:dyDescent="0.2">
      <c r="A700" s="1"/>
      <c r="C700" s="2"/>
    </row>
    <row r="701" spans="1:3" x14ac:dyDescent="0.2">
      <c r="A701" s="1"/>
      <c r="C701" s="2"/>
    </row>
    <row r="702" spans="1:3" x14ac:dyDescent="0.2">
      <c r="A702" s="1"/>
      <c r="C702" s="2"/>
    </row>
    <row r="703" spans="1:3" x14ac:dyDescent="0.2">
      <c r="A703" s="1"/>
      <c r="C703" s="2"/>
    </row>
    <row r="704" spans="1:3" x14ac:dyDescent="0.2">
      <c r="A704" s="1"/>
      <c r="C704" s="2"/>
    </row>
    <row r="705" spans="1:3" x14ac:dyDescent="0.2">
      <c r="A705" s="1"/>
      <c r="C705" s="2"/>
    </row>
    <row r="706" spans="1:3" x14ac:dyDescent="0.2">
      <c r="A706" s="1"/>
      <c r="C706" s="2"/>
    </row>
    <row r="707" spans="1:3" x14ac:dyDescent="0.2">
      <c r="A707" s="1"/>
      <c r="C707" s="2"/>
    </row>
    <row r="708" spans="1:3" x14ac:dyDescent="0.2">
      <c r="A708" s="1"/>
      <c r="C708" s="2"/>
    </row>
    <row r="709" spans="1:3" x14ac:dyDescent="0.2">
      <c r="A709" s="1"/>
      <c r="C709" s="2"/>
    </row>
    <row r="710" spans="1:3" x14ac:dyDescent="0.2">
      <c r="A710" s="1"/>
      <c r="C710" s="2"/>
    </row>
    <row r="711" spans="1:3" x14ac:dyDescent="0.2">
      <c r="A711" s="1"/>
      <c r="C711" s="2"/>
    </row>
    <row r="712" spans="1:3" x14ac:dyDescent="0.2">
      <c r="A712" s="1"/>
      <c r="C712" s="2"/>
    </row>
    <row r="713" spans="1:3" x14ac:dyDescent="0.2">
      <c r="A713" s="1"/>
      <c r="C713" s="2"/>
    </row>
    <row r="714" spans="1:3" x14ac:dyDescent="0.2">
      <c r="A714" s="1"/>
      <c r="C714" s="2"/>
    </row>
    <row r="715" spans="1:3" x14ac:dyDescent="0.2">
      <c r="A715" s="1"/>
      <c r="C715" s="2"/>
    </row>
    <row r="716" spans="1:3" x14ac:dyDescent="0.2">
      <c r="A716" s="1"/>
      <c r="C716" s="2"/>
    </row>
    <row r="717" spans="1:3" x14ac:dyDescent="0.2">
      <c r="A717" s="1"/>
      <c r="C717" s="2"/>
    </row>
    <row r="718" spans="1:3" x14ac:dyDescent="0.2">
      <c r="A718" s="1"/>
      <c r="C718" s="2"/>
    </row>
    <row r="719" spans="1:3" x14ac:dyDescent="0.2">
      <c r="A719" s="1"/>
      <c r="C719" s="2"/>
    </row>
    <row r="720" spans="1:3" x14ac:dyDescent="0.2">
      <c r="A720" s="1"/>
      <c r="C720" s="2"/>
    </row>
    <row r="721" spans="1:3" x14ac:dyDescent="0.2">
      <c r="A721" s="1"/>
      <c r="C721" s="2"/>
    </row>
    <row r="722" spans="1:3" x14ac:dyDescent="0.2">
      <c r="A722" s="1"/>
      <c r="C722" s="2"/>
    </row>
    <row r="723" spans="1:3" x14ac:dyDescent="0.2">
      <c r="A723" s="1"/>
      <c r="C723" s="2"/>
    </row>
    <row r="724" spans="1:3" x14ac:dyDescent="0.2">
      <c r="A724" s="1"/>
      <c r="C724" s="2"/>
    </row>
    <row r="725" spans="1:3" x14ac:dyDescent="0.2">
      <c r="A725" s="1"/>
      <c r="C725" s="2"/>
    </row>
    <row r="726" spans="1:3" x14ac:dyDescent="0.2">
      <c r="A726" s="1"/>
      <c r="C726" s="2"/>
    </row>
    <row r="727" spans="1:3" x14ac:dyDescent="0.2">
      <c r="A727" s="1"/>
      <c r="C727" s="2"/>
    </row>
    <row r="728" spans="1:3" x14ac:dyDescent="0.2">
      <c r="A728" s="1"/>
      <c r="C728" s="2"/>
    </row>
    <row r="729" spans="1:3" x14ac:dyDescent="0.2">
      <c r="A729" s="1"/>
      <c r="C729" s="2"/>
    </row>
    <row r="730" spans="1:3" x14ac:dyDescent="0.2">
      <c r="A730" s="1"/>
      <c r="C730" s="2"/>
    </row>
    <row r="731" spans="1:3" x14ac:dyDescent="0.2">
      <c r="A731" s="1"/>
      <c r="C731" s="2"/>
    </row>
    <row r="732" spans="1:3" x14ac:dyDescent="0.2">
      <c r="A732" s="1"/>
      <c r="C732" s="2"/>
    </row>
    <row r="733" spans="1:3" x14ac:dyDescent="0.2">
      <c r="A733" s="1"/>
      <c r="C733" s="2"/>
    </row>
    <row r="734" spans="1:3" x14ac:dyDescent="0.2">
      <c r="A734" s="1"/>
      <c r="C734" s="2"/>
    </row>
    <row r="735" spans="1:3" x14ac:dyDescent="0.2">
      <c r="A735" s="1"/>
      <c r="C735" s="2"/>
    </row>
    <row r="736" spans="1:3" x14ac:dyDescent="0.2">
      <c r="A736" s="1"/>
      <c r="C736" s="2"/>
    </row>
    <row r="737" spans="1:3" x14ac:dyDescent="0.2">
      <c r="A737" s="1"/>
      <c r="C737" s="2"/>
    </row>
    <row r="738" spans="1:3" x14ac:dyDescent="0.2">
      <c r="A738" s="1"/>
      <c r="C738" s="2"/>
    </row>
    <row r="739" spans="1:3" x14ac:dyDescent="0.2">
      <c r="A739" s="1"/>
      <c r="C739" s="2"/>
    </row>
    <row r="740" spans="1:3" x14ac:dyDescent="0.2">
      <c r="A740" s="1"/>
      <c r="C740" s="2"/>
    </row>
    <row r="741" spans="1:3" x14ac:dyDescent="0.2">
      <c r="A741" s="1"/>
      <c r="C741" s="2"/>
    </row>
    <row r="742" spans="1:3" x14ac:dyDescent="0.2">
      <c r="A742" s="1"/>
      <c r="C742" s="2"/>
    </row>
    <row r="743" spans="1:3" x14ac:dyDescent="0.2">
      <c r="A743" s="1"/>
      <c r="C743" s="2"/>
    </row>
    <row r="744" spans="1:3" x14ac:dyDescent="0.2">
      <c r="A744" s="1"/>
      <c r="C744" s="2"/>
    </row>
    <row r="745" spans="1:3" x14ac:dyDescent="0.2">
      <c r="A745" s="1"/>
      <c r="C745" s="2"/>
    </row>
    <row r="746" spans="1:3" x14ac:dyDescent="0.2">
      <c r="A746" s="1"/>
      <c r="C746" s="2"/>
    </row>
    <row r="747" spans="1:3" x14ac:dyDescent="0.2">
      <c r="A747" s="1"/>
      <c r="C747" s="2"/>
    </row>
    <row r="748" spans="1:3" x14ac:dyDescent="0.2">
      <c r="A748" s="1"/>
      <c r="C748" s="2"/>
    </row>
    <row r="749" spans="1:3" x14ac:dyDescent="0.2">
      <c r="A749" s="1"/>
      <c r="C749" s="2"/>
    </row>
    <row r="750" spans="1:3" x14ac:dyDescent="0.2">
      <c r="A750" s="1"/>
      <c r="C750" s="2"/>
    </row>
    <row r="751" spans="1:3" x14ac:dyDescent="0.2">
      <c r="A751" s="1"/>
      <c r="C751" s="2"/>
    </row>
    <row r="752" spans="1:3" x14ac:dyDescent="0.2">
      <c r="A752" s="1"/>
      <c r="C752" s="2"/>
    </row>
    <row r="753" spans="1:3" x14ac:dyDescent="0.2">
      <c r="A753" s="1"/>
      <c r="C753" s="2"/>
    </row>
    <row r="754" spans="1:3" x14ac:dyDescent="0.2">
      <c r="A754" s="1"/>
      <c r="C754" s="2"/>
    </row>
    <row r="755" spans="1:3" x14ac:dyDescent="0.2">
      <c r="A755" s="1"/>
      <c r="C755" s="2"/>
    </row>
    <row r="756" spans="1:3" x14ac:dyDescent="0.2">
      <c r="A756" s="1"/>
      <c r="C756" s="2"/>
    </row>
    <row r="757" spans="1:3" x14ac:dyDescent="0.2">
      <c r="A757" s="1"/>
      <c r="C757" s="2"/>
    </row>
    <row r="758" spans="1:3" x14ac:dyDescent="0.2">
      <c r="A758" s="1"/>
      <c r="C758" s="2"/>
    </row>
    <row r="759" spans="1:3" x14ac:dyDescent="0.2">
      <c r="A759" s="1"/>
      <c r="C759" s="2"/>
    </row>
    <row r="760" spans="1:3" x14ac:dyDescent="0.2">
      <c r="A760" s="1"/>
      <c r="C760" s="2"/>
    </row>
    <row r="761" spans="1:3" x14ac:dyDescent="0.2">
      <c r="A761" s="1"/>
      <c r="C761" s="2"/>
    </row>
    <row r="762" spans="1:3" x14ac:dyDescent="0.2">
      <c r="A762" s="1"/>
      <c r="C762" s="2"/>
    </row>
    <row r="763" spans="1:3" x14ac:dyDescent="0.2">
      <c r="A763" s="1"/>
      <c r="C763" s="2"/>
    </row>
    <row r="764" spans="1:3" x14ac:dyDescent="0.2">
      <c r="A764" s="1"/>
      <c r="C764" s="2"/>
    </row>
    <row r="765" spans="1:3" x14ac:dyDescent="0.2">
      <c r="A765" s="1"/>
      <c r="C765" s="2"/>
    </row>
    <row r="766" spans="1:3" x14ac:dyDescent="0.2">
      <c r="A766" s="1"/>
      <c r="C766" s="2"/>
    </row>
    <row r="767" spans="1:3" x14ac:dyDescent="0.2">
      <c r="A767" s="1"/>
      <c r="C767" s="2"/>
    </row>
    <row r="768" spans="1:3" x14ac:dyDescent="0.2">
      <c r="A768" s="1"/>
      <c r="C768" s="2"/>
    </row>
    <row r="769" spans="1:3" x14ac:dyDescent="0.2">
      <c r="A769" s="1"/>
      <c r="C769" s="2"/>
    </row>
    <row r="770" spans="1:3" x14ac:dyDescent="0.2">
      <c r="A770" s="1"/>
      <c r="C770" s="2"/>
    </row>
    <row r="771" spans="1:3" x14ac:dyDescent="0.2">
      <c r="A771" s="1"/>
      <c r="C771" s="2"/>
    </row>
    <row r="772" spans="1:3" x14ac:dyDescent="0.2">
      <c r="A772" s="1"/>
      <c r="C772" s="2"/>
    </row>
    <row r="773" spans="1:3" x14ac:dyDescent="0.2">
      <c r="A773" s="1"/>
      <c r="C773" s="2"/>
    </row>
    <row r="774" spans="1:3" x14ac:dyDescent="0.2">
      <c r="A774" s="1"/>
      <c r="C774" s="2"/>
    </row>
    <row r="775" spans="1:3" x14ac:dyDescent="0.2">
      <c r="A775" s="1"/>
      <c r="C775" s="2"/>
    </row>
    <row r="776" spans="1:3" x14ac:dyDescent="0.2">
      <c r="A776" s="1"/>
      <c r="C776" s="2"/>
    </row>
    <row r="777" spans="1:3" x14ac:dyDescent="0.2">
      <c r="A777" s="1"/>
      <c r="C777" s="2"/>
    </row>
    <row r="778" spans="1:3" x14ac:dyDescent="0.2">
      <c r="A778" s="1"/>
      <c r="C778" s="2"/>
    </row>
    <row r="779" spans="1:3" x14ac:dyDescent="0.2">
      <c r="A779" s="1"/>
      <c r="C779" s="2"/>
    </row>
    <row r="780" spans="1:3" x14ac:dyDescent="0.2">
      <c r="A780" s="1"/>
      <c r="C780" s="2"/>
    </row>
    <row r="781" spans="1:3" x14ac:dyDescent="0.2">
      <c r="A781" s="1"/>
      <c r="C781" s="2"/>
    </row>
    <row r="782" spans="1:3" x14ac:dyDescent="0.2">
      <c r="A782" s="1"/>
      <c r="C782" s="2"/>
    </row>
    <row r="783" spans="1:3" x14ac:dyDescent="0.2">
      <c r="A783" s="1"/>
      <c r="C783" s="2"/>
    </row>
    <row r="784" spans="1:3" x14ac:dyDescent="0.2">
      <c r="A784" s="1"/>
      <c r="C784" s="2"/>
    </row>
    <row r="785" spans="1:3" x14ac:dyDescent="0.2">
      <c r="A785" s="1"/>
      <c r="C785" s="2"/>
    </row>
    <row r="786" spans="1:3" x14ac:dyDescent="0.2">
      <c r="A786" s="1"/>
      <c r="C786" s="2"/>
    </row>
    <row r="787" spans="1:3" x14ac:dyDescent="0.2">
      <c r="A787" s="1"/>
      <c r="C787" s="2"/>
    </row>
    <row r="788" spans="1:3" x14ac:dyDescent="0.2">
      <c r="A788" s="1"/>
      <c r="C788" s="2"/>
    </row>
    <row r="789" spans="1:3" x14ac:dyDescent="0.2">
      <c r="A789" s="1"/>
      <c r="C789" s="2"/>
    </row>
    <row r="790" spans="1:3" x14ac:dyDescent="0.2">
      <c r="A790" s="1"/>
      <c r="C790" s="2"/>
    </row>
    <row r="791" spans="1:3" x14ac:dyDescent="0.2">
      <c r="A791" s="1"/>
      <c r="C791" s="2"/>
    </row>
    <row r="792" spans="1:3" x14ac:dyDescent="0.2">
      <c r="A792" s="1"/>
      <c r="C792" s="2"/>
    </row>
    <row r="793" spans="1:3" x14ac:dyDescent="0.2">
      <c r="A793" s="1"/>
      <c r="C793" s="2"/>
    </row>
    <row r="794" spans="1:3" x14ac:dyDescent="0.2">
      <c r="A794" s="1"/>
      <c r="C794" s="2"/>
    </row>
    <row r="795" spans="1:3" x14ac:dyDescent="0.2">
      <c r="A795" s="1"/>
      <c r="C795" s="2"/>
    </row>
    <row r="796" spans="1:3" x14ac:dyDescent="0.2">
      <c r="A796" s="1"/>
      <c r="C796" s="2"/>
    </row>
    <row r="797" spans="1:3" x14ac:dyDescent="0.2">
      <c r="A797" s="1"/>
      <c r="C797" s="2"/>
    </row>
    <row r="798" spans="1:3" x14ac:dyDescent="0.2">
      <c r="A798" s="1"/>
      <c r="C798" s="2"/>
    </row>
    <row r="799" spans="1:3" x14ac:dyDescent="0.2">
      <c r="A799" s="1"/>
      <c r="C799" s="2"/>
    </row>
    <row r="800" spans="1:3" x14ac:dyDescent="0.2">
      <c r="A800" s="1"/>
      <c r="C800" s="2"/>
    </row>
    <row r="801" spans="1:3" x14ac:dyDescent="0.2">
      <c r="A801" s="1"/>
      <c r="C801" s="2"/>
    </row>
    <row r="802" spans="1:3" x14ac:dyDescent="0.2">
      <c r="A802" s="1"/>
      <c r="C802" s="2"/>
    </row>
    <row r="803" spans="1:3" x14ac:dyDescent="0.2">
      <c r="A803" s="1"/>
      <c r="C803" s="2"/>
    </row>
    <row r="804" spans="1:3" x14ac:dyDescent="0.2">
      <c r="A804" s="1"/>
      <c r="C804" s="2"/>
    </row>
    <row r="805" spans="1:3" x14ac:dyDescent="0.2">
      <c r="A805" s="1"/>
      <c r="C805" s="2"/>
    </row>
    <row r="806" spans="1:3" x14ac:dyDescent="0.2">
      <c r="A806" s="1"/>
      <c r="C806" s="2"/>
    </row>
    <row r="807" spans="1:3" x14ac:dyDescent="0.2">
      <c r="A807" s="1"/>
      <c r="C807" s="2"/>
    </row>
    <row r="808" spans="1:3" x14ac:dyDescent="0.2">
      <c r="A808" s="1"/>
      <c r="C808" s="2"/>
    </row>
    <row r="809" spans="1:3" x14ac:dyDescent="0.2">
      <c r="A809" s="1"/>
      <c r="C809" s="2"/>
    </row>
    <row r="810" spans="1:3" x14ac:dyDescent="0.2">
      <c r="A810" s="1"/>
      <c r="C810" s="2"/>
    </row>
    <row r="811" spans="1:3" x14ac:dyDescent="0.2">
      <c r="A811" s="1"/>
      <c r="C811" s="2"/>
    </row>
    <row r="812" spans="1:3" x14ac:dyDescent="0.2">
      <c r="A812" s="1"/>
      <c r="C812" s="2"/>
    </row>
    <row r="813" spans="1:3" x14ac:dyDescent="0.2">
      <c r="A813" s="1"/>
      <c r="C813" s="2"/>
    </row>
    <row r="814" spans="1:3" x14ac:dyDescent="0.2">
      <c r="A814" s="1"/>
      <c r="C814" s="2"/>
    </row>
    <row r="815" spans="1:3" x14ac:dyDescent="0.2">
      <c r="A815" s="1"/>
      <c r="C815" s="2"/>
    </row>
    <row r="816" spans="1:3" x14ac:dyDescent="0.2">
      <c r="A816" s="1"/>
      <c r="C816" s="2"/>
    </row>
    <row r="817" spans="1:3" x14ac:dyDescent="0.2">
      <c r="A817" s="1"/>
      <c r="C817" s="2"/>
    </row>
    <row r="818" spans="1:3" x14ac:dyDescent="0.2">
      <c r="A818" s="1"/>
      <c r="C818" s="2"/>
    </row>
    <row r="819" spans="1:3" x14ac:dyDescent="0.2">
      <c r="A819" s="1"/>
      <c r="C819" s="2"/>
    </row>
    <row r="820" spans="1:3" x14ac:dyDescent="0.2">
      <c r="A820" s="1"/>
      <c r="C820" s="2"/>
    </row>
    <row r="821" spans="1:3" x14ac:dyDescent="0.2">
      <c r="A821" s="1"/>
      <c r="C821" s="2"/>
    </row>
    <row r="822" spans="1:3" x14ac:dyDescent="0.2">
      <c r="A822" s="1"/>
      <c r="C822" s="2"/>
    </row>
    <row r="823" spans="1:3" x14ac:dyDescent="0.2">
      <c r="A823" s="1"/>
      <c r="C823" s="2"/>
    </row>
    <row r="824" spans="1:3" x14ac:dyDescent="0.2">
      <c r="A824" s="1"/>
      <c r="C824" s="2"/>
    </row>
    <row r="825" spans="1:3" x14ac:dyDescent="0.2">
      <c r="A825" s="1"/>
      <c r="C825" s="2"/>
    </row>
    <row r="826" spans="1:3" x14ac:dyDescent="0.2">
      <c r="A826" s="1"/>
      <c r="C826" s="2"/>
    </row>
    <row r="827" spans="1:3" x14ac:dyDescent="0.2">
      <c r="A827" s="1"/>
      <c r="C827" s="2"/>
    </row>
    <row r="828" spans="1:3" x14ac:dyDescent="0.2">
      <c r="A828" s="1"/>
      <c r="C828" s="2"/>
    </row>
    <row r="829" spans="1:3" x14ac:dyDescent="0.2">
      <c r="A829" s="1"/>
      <c r="C829" s="2"/>
    </row>
    <row r="830" spans="1:3" x14ac:dyDescent="0.2">
      <c r="A830" s="1"/>
      <c r="C830" s="2"/>
    </row>
    <row r="831" spans="1:3" x14ac:dyDescent="0.2">
      <c r="A831" s="1"/>
      <c r="C831" s="2"/>
    </row>
    <row r="832" spans="1:3" x14ac:dyDescent="0.2">
      <c r="A832" s="1"/>
      <c r="C832" s="2"/>
    </row>
    <row r="833" spans="1:3" x14ac:dyDescent="0.2">
      <c r="A833" s="1"/>
      <c r="C833" s="2"/>
    </row>
    <row r="834" spans="1:3" x14ac:dyDescent="0.2">
      <c r="A834" s="1"/>
      <c r="C834" s="2"/>
    </row>
    <row r="835" spans="1:3" x14ac:dyDescent="0.2">
      <c r="A835" s="1"/>
      <c r="C835" s="2"/>
    </row>
    <row r="836" spans="1:3" x14ac:dyDescent="0.2">
      <c r="A836" s="1"/>
      <c r="C836" s="2"/>
    </row>
    <row r="837" spans="1:3" x14ac:dyDescent="0.2">
      <c r="A837" s="1"/>
      <c r="C837" s="2"/>
    </row>
    <row r="838" spans="1:3" x14ac:dyDescent="0.2">
      <c r="A838" s="1"/>
      <c r="C838" s="2"/>
    </row>
    <row r="839" spans="1:3" x14ac:dyDescent="0.2">
      <c r="A839" s="1"/>
      <c r="C839" s="2"/>
    </row>
    <row r="840" spans="1:3" x14ac:dyDescent="0.2">
      <c r="A840" s="1"/>
      <c r="C840" s="2"/>
    </row>
    <row r="841" spans="1:3" x14ac:dyDescent="0.2">
      <c r="A841" s="1"/>
      <c r="C841" s="2"/>
    </row>
    <row r="842" spans="1:3" x14ac:dyDescent="0.2">
      <c r="A842" s="1"/>
      <c r="C842" s="2"/>
    </row>
    <row r="843" spans="1:3" x14ac:dyDescent="0.2">
      <c r="A843" s="1"/>
      <c r="C843" s="2"/>
    </row>
    <row r="844" spans="1:3" x14ac:dyDescent="0.2">
      <c r="A844" s="1"/>
      <c r="C844" s="2"/>
    </row>
    <row r="845" spans="1:3" x14ac:dyDescent="0.2">
      <c r="A845" s="1"/>
      <c r="C845" s="2"/>
    </row>
    <row r="846" spans="1:3" x14ac:dyDescent="0.2">
      <c r="A846" s="1"/>
      <c r="C846" s="2"/>
    </row>
    <row r="847" spans="1:3" x14ac:dyDescent="0.2">
      <c r="A847" s="1"/>
      <c r="C847" s="2"/>
    </row>
    <row r="848" spans="1:3" x14ac:dyDescent="0.2">
      <c r="A848" s="1"/>
      <c r="C848" s="2"/>
    </row>
    <row r="849" spans="1:3" x14ac:dyDescent="0.2">
      <c r="A849" s="1"/>
      <c r="C849" s="2"/>
    </row>
    <row r="850" spans="1:3" x14ac:dyDescent="0.2">
      <c r="A850" s="1"/>
      <c r="C850" s="2"/>
    </row>
    <row r="851" spans="1:3" x14ac:dyDescent="0.2">
      <c r="A851" s="1"/>
      <c r="C851" s="2"/>
    </row>
    <row r="852" spans="1:3" x14ac:dyDescent="0.2">
      <c r="A852" s="1"/>
      <c r="C852" s="2"/>
    </row>
    <row r="853" spans="1:3" x14ac:dyDescent="0.2">
      <c r="A853" s="1"/>
      <c r="C853" s="2"/>
    </row>
    <row r="854" spans="1:3" x14ac:dyDescent="0.2">
      <c r="A854" s="1"/>
      <c r="C854" s="2"/>
    </row>
    <row r="855" spans="1:3" x14ac:dyDescent="0.2">
      <c r="A855" s="1"/>
      <c r="C855" s="2"/>
    </row>
    <row r="856" spans="1:3" x14ac:dyDescent="0.2">
      <c r="A856" s="1"/>
      <c r="C856" s="2"/>
    </row>
    <row r="857" spans="1:3" x14ac:dyDescent="0.2">
      <c r="A857" s="1"/>
      <c r="C857" s="2"/>
    </row>
    <row r="858" spans="1:3" x14ac:dyDescent="0.2">
      <c r="A858" s="1"/>
      <c r="C858" s="2"/>
    </row>
    <row r="859" spans="1:3" x14ac:dyDescent="0.2">
      <c r="A859" s="1"/>
      <c r="C859" s="2"/>
    </row>
    <row r="860" spans="1:3" x14ac:dyDescent="0.2">
      <c r="A860" s="1"/>
      <c r="C860" s="2"/>
    </row>
    <row r="861" spans="1:3" x14ac:dyDescent="0.2">
      <c r="A861" s="1"/>
      <c r="C861" s="2"/>
    </row>
    <row r="862" spans="1:3" x14ac:dyDescent="0.2">
      <c r="A862" s="1"/>
      <c r="C862" s="2"/>
    </row>
    <row r="863" spans="1:3" x14ac:dyDescent="0.2">
      <c r="A863" s="1"/>
      <c r="C863" s="2"/>
    </row>
    <row r="864" spans="1:3" x14ac:dyDescent="0.2">
      <c r="A864" s="1"/>
      <c r="C864" s="2"/>
    </row>
    <row r="865" spans="1:3" x14ac:dyDescent="0.2">
      <c r="A865" s="1"/>
      <c r="C865" s="2"/>
    </row>
    <row r="866" spans="1:3" x14ac:dyDescent="0.2">
      <c r="A866" s="1"/>
      <c r="C866" s="2"/>
    </row>
    <row r="867" spans="1:3" x14ac:dyDescent="0.2">
      <c r="A867" s="1"/>
      <c r="C867" s="2"/>
    </row>
    <row r="868" spans="1:3" x14ac:dyDescent="0.2">
      <c r="A868" s="1"/>
      <c r="C868" s="2"/>
    </row>
    <row r="869" spans="1:3" x14ac:dyDescent="0.2">
      <c r="A869" s="1"/>
      <c r="C869" s="2"/>
    </row>
    <row r="870" spans="1:3" x14ac:dyDescent="0.2">
      <c r="A870" s="1"/>
      <c r="C870" s="2"/>
    </row>
    <row r="871" spans="1:3" x14ac:dyDescent="0.2">
      <c r="A871" s="1"/>
      <c r="C871" s="2"/>
    </row>
    <row r="872" spans="1:3" x14ac:dyDescent="0.2">
      <c r="A872" s="1"/>
      <c r="C872" s="2"/>
    </row>
    <row r="873" spans="1:3" x14ac:dyDescent="0.2">
      <c r="A873" s="1"/>
      <c r="C873" s="2"/>
    </row>
    <row r="874" spans="1:3" x14ac:dyDescent="0.2">
      <c r="A874" s="1"/>
      <c r="C874" s="2"/>
    </row>
    <row r="875" spans="1:3" x14ac:dyDescent="0.2">
      <c r="A875" s="1"/>
      <c r="C875" s="2"/>
    </row>
    <row r="876" spans="1:3" x14ac:dyDescent="0.2">
      <c r="A876" s="1"/>
      <c r="C876" s="2"/>
    </row>
    <row r="877" spans="1:3" x14ac:dyDescent="0.2">
      <c r="A877" s="1"/>
      <c r="C877" s="2"/>
    </row>
    <row r="878" spans="1:3" x14ac:dyDescent="0.2">
      <c r="A878" s="1"/>
      <c r="C878" s="2"/>
    </row>
    <row r="879" spans="1:3" x14ac:dyDescent="0.2">
      <c r="A879" s="1"/>
      <c r="C879" s="2"/>
    </row>
    <row r="880" spans="1:3" x14ac:dyDescent="0.2">
      <c r="A880" s="1"/>
      <c r="C880" s="2"/>
    </row>
    <row r="881" spans="1:3" x14ac:dyDescent="0.2">
      <c r="A881" s="1"/>
      <c r="C881" s="2"/>
    </row>
    <row r="882" spans="1:3" x14ac:dyDescent="0.2">
      <c r="A882" s="1"/>
      <c r="C882" s="2"/>
    </row>
    <row r="883" spans="1:3" x14ac:dyDescent="0.2">
      <c r="A883" s="1"/>
      <c r="C883" s="2"/>
    </row>
    <row r="884" spans="1:3" x14ac:dyDescent="0.2">
      <c r="A884" s="1"/>
      <c r="C884" s="2"/>
    </row>
    <row r="885" spans="1:3" x14ac:dyDescent="0.2">
      <c r="A885" s="1"/>
      <c r="C885" s="2"/>
    </row>
    <row r="886" spans="1:3" x14ac:dyDescent="0.2">
      <c r="A886" s="1"/>
      <c r="C886" s="2"/>
    </row>
    <row r="887" spans="1:3" x14ac:dyDescent="0.2">
      <c r="A887" s="1"/>
      <c r="C887" s="2"/>
    </row>
    <row r="888" spans="1:3" x14ac:dyDescent="0.2">
      <c r="A888" s="1"/>
      <c r="C888" s="2"/>
    </row>
    <row r="889" spans="1:3" x14ac:dyDescent="0.2">
      <c r="A889" s="1"/>
      <c r="C889" s="2"/>
    </row>
    <row r="890" spans="1:3" x14ac:dyDescent="0.2">
      <c r="A890" s="1"/>
      <c r="C890" s="2"/>
    </row>
    <row r="891" spans="1:3" x14ac:dyDescent="0.2">
      <c r="A891" s="1"/>
      <c r="C891" s="2"/>
    </row>
    <row r="892" spans="1:3" x14ac:dyDescent="0.2">
      <c r="A892" s="1"/>
      <c r="C892" s="2"/>
    </row>
    <row r="893" spans="1:3" x14ac:dyDescent="0.2">
      <c r="A893" s="1"/>
      <c r="C893" s="2"/>
    </row>
    <row r="894" spans="1:3" x14ac:dyDescent="0.2">
      <c r="A894" s="1"/>
      <c r="C894" s="2"/>
    </row>
    <row r="895" spans="1:3" x14ac:dyDescent="0.2">
      <c r="A895" s="1"/>
      <c r="C895" s="2"/>
    </row>
    <row r="896" spans="1:3" x14ac:dyDescent="0.2">
      <c r="A896" s="1"/>
      <c r="C896" s="2"/>
    </row>
    <row r="897" spans="1:3" x14ac:dyDescent="0.2">
      <c r="A897" s="1"/>
      <c r="C897" s="2"/>
    </row>
    <row r="898" spans="1:3" x14ac:dyDescent="0.2">
      <c r="A898" s="1"/>
      <c r="C898" s="2"/>
    </row>
    <row r="899" spans="1:3" x14ac:dyDescent="0.2">
      <c r="A899" s="1"/>
      <c r="C899" s="2"/>
    </row>
    <row r="900" spans="1:3" x14ac:dyDescent="0.2">
      <c r="A900" s="1"/>
      <c r="C900" s="2"/>
    </row>
    <row r="901" spans="1:3" x14ac:dyDescent="0.2">
      <c r="A901" s="1"/>
      <c r="C901" s="2"/>
    </row>
    <row r="902" spans="1:3" x14ac:dyDescent="0.2">
      <c r="A902" s="1"/>
      <c r="C902" s="2"/>
    </row>
    <row r="903" spans="1:3" x14ac:dyDescent="0.2">
      <c r="A903" s="1"/>
      <c r="C903" s="2"/>
    </row>
    <row r="904" spans="1:3" x14ac:dyDescent="0.2">
      <c r="A904" s="1"/>
      <c r="C904" s="2"/>
    </row>
    <row r="905" spans="1:3" x14ac:dyDescent="0.2">
      <c r="A905" s="1"/>
      <c r="C905" s="2"/>
    </row>
    <row r="906" spans="1:3" x14ac:dyDescent="0.2">
      <c r="A906" s="1"/>
      <c r="C906" s="2"/>
    </row>
    <row r="907" spans="1:3" x14ac:dyDescent="0.2">
      <c r="A907" s="1"/>
      <c r="C907" s="2"/>
    </row>
    <row r="908" spans="1:3" x14ac:dyDescent="0.2">
      <c r="A908" s="1"/>
      <c r="C908" s="2"/>
    </row>
    <row r="909" spans="1:3" x14ac:dyDescent="0.2">
      <c r="A909" s="1"/>
      <c r="C909" s="2"/>
    </row>
    <row r="910" spans="1:3" x14ac:dyDescent="0.2">
      <c r="A910" s="1"/>
      <c r="C910" s="2"/>
    </row>
    <row r="911" spans="1:3" x14ac:dyDescent="0.2">
      <c r="A911" s="1"/>
      <c r="C911" s="2"/>
    </row>
    <row r="912" spans="1:3" x14ac:dyDescent="0.2">
      <c r="A912" s="1"/>
      <c r="C912" s="2"/>
    </row>
    <row r="913" spans="1:3" x14ac:dyDescent="0.2">
      <c r="A913" s="1"/>
      <c r="C913" s="2"/>
    </row>
    <row r="914" spans="1:3" x14ac:dyDescent="0.2">
      <c r="A914" s="1"/>
      <c r="C914" s="2"/>
    </row>
    <row r="915" spans="1:3" x14ac:dyDescent="0.2">
      <c r="A915" s="1"/>
      <c r="C915" s="2"/>
    </row>
    <row r="916" spans="1:3" x14ac:dyDescent="0.2">
      <c r="A916" s="1"/>
      <c r="C916" s="2"/>
    </row>
    <row r="917" spans="1:3" x14ac:dyDescent="0.2">
      <c r="A917" s="1"/>
      <c r="C917" s="2"/>
    </row>
    <row r="918" spans="1:3" x14ac:dyDescent="0.2">
      <c r="A918" s="1"/>
      <c r="C918" s="2"/>
    </row>
    <row r="919" spans="1:3" x14ac:dyDescent="0.2">
      <c r="A919" s="1"/>
      <c r="C919" s="2"/>
    </row>
    <row r="920" spans="1:3" x14ac:dyDescent="0.2">
      <c r="A920" s="1"/>
      <c r="C920" s="2"/>
    </row>
    <row r="921" spans="1:3" x14ac:dyDescent="0.2">
      <c r="A921" s="1"/>
      <c r="C921" s="2"/>
    </row>
    <row r="922" spans="1:3" x14ac:dyDescent="0.2">
      <c r="A922" s="1"/>
      <c r="C922" s="2"/>
    </row>
    <row r="923" spans="1:3" x14ac:dyDescent="0.2">
      <c r="A923" s="1"/>
      <c r="C923" s="2"/>
    </row>
    <row r="924" spans="1:3" x14ac:dyDescent="0.2">
      <c r="A924" s="1"/>
      <c r="C924" s="2"/>
    </row>
    <row r="925" spans="1:3" x14ac:dyDescent="0.2">
      <c r="A925" s="1"/>
      <c r="C925" s="2"/>
    </row>
    <row r="926" spans="1:3" x14ac:dyDescent="0.2">
      <c r="A926" s="1"/>
      <c r="C926" s="2"/>
    </row>
    <row r="927" spans="1:3" x14ac:dyDescent="0.2">
      <c r="A927" s="1"/>
      <c r="C927" s="2"/>
    </row>
    <row r="928" spans="1:3" x14ac:dyDescent="0.2">
      <c r="A928" s="1"/>
      <c r="C928" s="2"/>
    </row>
    <row r="929" spans="1:3" x14ac:dyDescent="0.2">
      <c r="A929" s="1"/>
      <c r="C929" s="2"/>
    </row>
    <row r="930" spans="1:3" x14ac:dyDescent="0.2">
      <c r="A930" s="1"/>
      <c r="C930" s="2"/>
    </row>
    <row r="931" spans="1:3" x14ac:dyDescent="0.2">
      <c r="A931" s="1"/>
      <c r="C931" s="2"/>
    </row>
    <row r="932" spans="1:3" x14ac:dyDescent="0.2">
      <c r="A932" s="1"/>
      <c r="C932" s="2"/>
    </row>
    <row r="933" spans="1:3" x14ac:dyDescent="0.2">
      <c r="A933" s="1"/>
      <c r="C933" s="2"/>
    </row>
    <row r="934" spans="1:3" x14ac:dyDescent="0.2">
      <c r="A934" s="1"/>
      <c r="C934" s="2"/>
    </row>
    <row r="935" spans="1:3" x14ac:dyDescent="0.2">
      <c r="A935" s="1"/>
      <c r="C935" s="2"/>
    </row>
    <row r="936" spans="1:3" x14ac:dyDescent="0.2">
      <c r="A936" s="1"/>
      <c r="C936" s="2"/>
    </row>
    <row r="937" spans="1:3" x14ac:dyDescent="0.2">
      <c r="A937" s="1"/>
      <c r="C937" s="2"/>
    </row>
    <row r="938" spans="1:3" x14ac:dyDescent="0.2">
      <c r="A938" s="1"/>
      <c r="C938" s="2"/>
    </row>
    <row r="939" spans="1:3" x14ac:dyDescent="0.2">
      <c r="A939" s="1"/>
      <c r="C939" s="2"/>
    </row>
    <row r="940" spans="1:3" x14ac:dyDescent="0.2">
      <c r="A940" s="1"/>
      <c r="C940" s="2"/>
    </row>
    <row r="941" spans="1:3" x14ac:dyDescent="0.2">
      <c r="A941" s="1"/>
      <c r="C941" s="2"/>
    </row>
    <row r="942" spans="1:3" x14ac:dyDescent="0.2">
      <c r="A942" s="1"/>
      <c r="C942" s="2"/>
    </row>
    <row r="943" spans="1:3" x14ac:dyDescent="0.2">
      <c r="A943" s="1"/>
      <c r="C943" s="2"/>
    </row>
    <row r="944" spans="1:3" x14ac:dyDescent="0.2">
      <c r="A944" s="1"/>
      <c r="C944" s="2"/>
    </row>
    <row r="945" spans="1:3" x14ac:dyDescent="0.2">
      <c r="A945" s="1"/>
      <c r="C945" s="2"/>
    </row>
    <row r="946" spans="1:3" x14ac:dyDescent="0.2">
      <c r="A946" s="1"/>
      <c r="C946" s="2"/>
    </row>
    <row r="947" spans="1:3" x14ac:dyDescent="0.2">
      <c r="A947" s="1"/>
      <c r="C947" s="2"/>
    </row>
    <row r="948" spans="1:3" x14ac:dyDescent="0.2">
      <c r="A948" s="1"/>
      <c r="C948" s="2"/>
    </row>
    <row r="949" spans="1:3" x14ac:dyDescent="0.2">
      <c r="A949" s="1"/>
      <c r="C949" s="2"/>
    </row>
    <row r="950" spans="1:3" x14ac:dyDescent="0.2">
      <c r="A950" s="1"/>
      <c r="C950" s="2"/>
    </row>
    <row r="951" spans="1:3" x14ac:dyDescent="0.2">
      <c r="A951" s="1"/>
      <c r="C951" s="2"/>
    </row>
    <row r="952" spans="1:3" x14ac:dyDescent="0.2">
      <c r="A952" s="1"/>
      <c r="C952" s="2"/>
    </row>
    <row r="953" spans="1:3" x14ac:dyDescent="0.2">
      <c r="A953" s="1"/>
      <c r="C953" s="2"/>
    </row>
    <row r="954" spans="1:3" x14ac:dyDescent="0.2">
      <c r="A954" s="1"/>
      <c r="C954" s="2"/>
    </row>
    <row r="955" spans="1:3" x14ac:dyDescent="0.2">
      <c r="A955" s="1"/>
      <c r="C955" s="2"/>
    </row>
    <row r="956" spans="1:3" x14ac:dyDescent="0.2">
      <c r="A956" s="1"/>
      <c r="C956" s="2"/>
    </row>
    <row r="957" spans="1:3" x14ac:dyDescent="0.2">
      <c r="A957" s="1"/>
      <c r="C957" s="2"/>
    </row>
    <row r="958" spans="1:3" x14ac:dyDescent="0.2">
      <c r="A958" s="1"/>
      <c r="C958" s="2"/>
    </row>
    <row r="959" spans="1:3" x14ac:dyDescent="0.2">
      <c r="A959" s="1"/>
      <c r="C959" s="2"/>
    </row>
    <row r="960" spans="1:3" x14ac:dyDescent="0.2">
      <c r="A960" s="1"/>
      <c r="C960" s="2"/>
    </row>
    <row r="961" spans="1:3" x14ac:dyDescent="0.2">
      <c r="A961" s="1"/>
      <c r="C961" s="2"/>
    </row>
    <row r="962" spans="1:3" x14ac:dyDescent="0.2">
      <c r="A962" s="1"/>
      <c r="C962" s="2"/>
    </row>
    <row r="963" spans="1:3" x14ac:dyDescent="0.2">
      <c r="A963" s="1"/>
      <c r="C963" s="2"/>
    </row>
    <row r="964" spans="1:3" x14ac:dyDescent="0.2">
      <c r="A964" s="1"/>
      <c r="C964" s="2"/>
    </row>
    <row r="965" spans="1:3" x14ac:dyDescent="0.2">
      <c r="A965" s="1"/>
      <c r="C965" s="2"/>
    </row>
    <row r="966" spans="1:3" x14ac:dyDescent="0.2">
      <c r="A966" s="1"/>
      <c r="C966" s="2"/>
    </row>
    <row r="967" spans="1:3" x14ac:dyDescent="0.2">
      <c r="A967" s="1"/>
      <c r="C967" s="2"/>
    </row>
    <row r="968" spans="1:3" x14ac:dyDescent="0.2">
      <c r="A968" s="1"/>
      <c r="C968" s="2"/>
    </row>
    <row r="969" spans="1:3" x14ac:dyDescent="0.2">
      <c r="A969" s="1"/>
      <c r="C969" s="2"/>
    </row>
    <row r="970" spans="1:3" x14ac:dyDescent="0.2">
      <c r="A970" s="1"/>
      <c r="C970" s="2"/>
    </row>
    <row r="971" spans="1:3" x14ac:dyDescent="0.2">
      <c r="A971" s="1"/>
      <c r="C971" s="2"/>
    </row>
    <row r="972" spans="1:3" x14ac:dyDescent="0.2">
      <c r="A972" s="1"/>
      <c r="C972" s="2"/>
    </row>
    <row r="973" spans="1:3" x14ac:dyDescent="0.2">
      <c r="A973" s="1"/>
      <c r="C973" s="2"/>
    </row>
    <row r="974" spans="1:3" x14ac:dyDescent="0.2">
      <c r="A974" s="1"/>
      <c r="C974" s="2"/>
    </row>
    <row r="975" spans="1:3" x14ac:dyDescent="0.2">
      <c r="A975" s="1"/>
      <c r="C975" s="2"/>
    </row>
    <row r="976" spans="1:3" x14ac:dyDescent="0.2">
      <c r="A976" s="1"/>
      <c r="C976" s="2"/>
    </row>
    <row r="977" spans="1:3" x14ac:dyDescent="0.2">
      <c r="A977" s="1"/>
      <c r="C977" s="2"/>
    </row>
    <row r="978" spans="1:3" x14ac:dyDescent="0.2">
      <c r="A978" s="1"/>
      <c r="C978" s="2"/>
    </row>
    <row r="979" spans="1:3" x14ac:dyDescent="0.2">
      <c r="A979" s="1"/>
      <c r="C979" s="2"/>
    </row>
    <row r="980" spans="1:3" x14ac:dyDescent="0.2">
      <c r="A980" s="1"/>
      <c r="C980" s="2"/>
    </row>
    <row r="981" spans="1:3" x14ac:dyDescent="0.2">
      <c r="A981" s="1"/>
      <c r="C981" s="2"/>
    </row>
    <row r="982" spans="1:3" x14ac:dyDescent="0.2">
      <c r="A982" s="1"/>
      <c r="C982" s="2"/>
    </row>
    <row r="983" spans="1:3" x14ac:dyDescent="0.2">
      <c r="A983" s="1"/>
      <c r="C983" s="2"/>
    </row>
    <row r="984" spans="1:3" x14ac:dyDescent="0.2">
      <c r="A984" s="1"/>
      <c r="C984" s="2"/>
    </row>
    <row r="985" spans="1:3" x14ac:dyDescent="0.2">
      <c r="A985" s="1"/>
      <c r="C985" s="2"/>
    </row>
    <row r="986" spans="1:3" x14ac:dyDescent="0.2">
      <c r="A986" s="1"/>
      <c r="C986" s="2"/>
    </row>
    <row r="987" spans="1:3" x14ac:dyDescent="0.2">
      <c r="A987" s="1"/>
      <c r="C987" s="2"/>
    </row>
    <row r="988" spans="1:3" x14ac:dyDescent="0.2">
      <c r="A988" s="1"/>
      <c r="C988" s="2"/>
    </row>
    <row r="989" spans="1:3" x14ac:dyDescent="0.2">
      <c r="A989" s="1"/>
      <c r="C989" s="2"/>
    </row>
    <row r="990" spans="1:3" x14ac:dyDescent="0.2">
      <c r="A990" s="1"/>
      <c r="C990" s="2"/>
    </row>
    <row r="991" spans="1:3" x14ac:dyDescent="0.2">
      <c r="A991" s="1"/>
      <c r="C991" s="2"/>
    </row>
    <row r="992" spans="1:3" x14ac:dyDescent="0.2">
      <c r="A992" s="1"/>
      <c r="C992" s="2"/>
    </row>
    <row r="993" spans="1:3" x14ac:dyDescent="0.2">
      <c r="A993" s="1"/>
      <c r="C993" s="2"/>
    </row>
    <row r="994" spans="1:3" x14ac:dyDescent="0.2">
      <c r="A994" s="1"/>
      <c r="C994" s="2"/>
    </row>
    <row r="995" spans="1:3" x14ac:dyDescent="0.2">
      <c r="A995" s="1"/>
      <c r="C995" s="2"/>
    </row>
    <row r="996" spans="1:3" x14ac:dyDescent="0.2">
      <c r="A996" s="1"/>
      <c r="C996" s="2"/>
    </row>
    <row r="997" spans="1:3" x14ac:dyDescent="0.2">
      <c r="A997" s="1"/>
      <c r="C997" s="2"/>
    </row>
    <row r="998" spans="1:3" x14ac:dyDescent="0.2">
      <c r="A998" s="1"/>
      <c r="C998" s="2"/>
    </row>
    <row r="999" spans="1:3" x14ac:dyDescent="0.2">
      <c r="A999" s="1"/>
      <c r="C999" s="2"/>
    </row>
    <row r="1000" spans="1:3" x14ac:dyDescent="0.2">
      <c r="A1000" s="1"/>
      <c r="C1000" s="2"/>
    </row>
    <row r="1001" spans="1:3" x14ac:dyDescent="0.2">
      <c r="A1001" s="1"/>
      <c r="C1001" s="2"/>
    </row>
    <row r="1002" spans="1:3" x14ac:dyDescent="0.2">
      <c r="A1002" s="1"/>
      <c r="C1002" s="2"/>
    </row>
    <row r="1003" spans="1:3" x14ac:dyDescent="0.2">
      <c r="A1003" s="1"/>
      <c r="C1003" s="2"/>
    </row>
    <row r="1004" spans="1:3" x14ac:dyDescent="0.2">
      <c r="A1004" s="1"/>
      <c r="C1004" s="2"/>
    </row>
    <row r="1005" spans="1:3" x14ac:dyDescent="0.2">
      <c r="A1005" s="1"/>
      <c r="C1005" s="2"/>
    </row>
    <row r="1006" spans="1:3" x14ac:dyDescent="0.2">
      <c r="A1006" s="1"/>
      <c r="C1006" s="2"/>
    </row>
    <row r="1007" spans="1:3" x14ac:dyDescent="0.2">
      <c r="A1007" s="1"/>
      <c r="C1007" s="2"/>
    </row>
    <row r="1008" spans="1:3" x14ac:dyDescent="0.2">
      <c r="A1008" s="1"/>
      <c r="C1008" s="2"/>
    </row>
    <row r="1009" spans="1:3" x14ac:dyDescent="0.2">
      <c r="A1009" s="1"/>
      <c r="C1009" s="2"/>
    </row>
    <row r="1010" spans="1:3" x14ac:dyDescent="0.2">
      <c r="A1010" s="1"/>
      <c r="C1010" s="2"/>
    </row>
    <row r="1011" spans="1:3" x14ac:dyDescent="0.2">
      <c r="A1011" s="1"/>
      <c r="C1011" s="2"/>
    </row>
    <row r="1012" spans="1:3" x14ac:dyDescent="0.2">
      <c r="A1012" s="1"/>
      <c r="C1012" s="2"/>
    </row>
    <row r="1013" spans="1:3" x14ac:dyDescent="0.2">
      <c r="A1013" s="1"/>
      <c r="C1013" s="2"/>
    </row>
    <row r="1014" spans="1:3" x14ac:dyDescent="0.2">
      <c r="A1014" s="1"/>
      <c r="C1014" s="2"/>
    </row>
    <row r="1015" spans="1:3" x14ac:dyDescent="0.2">
      <c r="A1015" s="1"/>
      <c r="C1015" s="2"/>
    </row>
    <row r="1016" spans="1:3" x14ac:dyDescent="0.2">
      <c r="A1016" s="1"/>
      <c r="C1016" s="2"/>
    </row>
    <row r="1017" spans="1:3" x14ac:dyDescent="0.2">
      <c r="A1017" s="1"/>
      <c r="C1017" s="2"/>
    </row>
    <row r="1018" spans="1:3" x14ac:dyDescent="0.2">
      <c r="A1018" s="1"/>
      <c r="C1018" s="2"/>
    </row>
    <row r="1019" spans="1:3" x14ac:dyDescent="0.2">
      <c r="A1019" s="1"/>
      <c r="C1019" s="2"/>
    </row>
    <row r="1020" spans="1:3" x14ac:dyDescent="0.2">
      <c r="A1020" s="1"/>
      <c r="C1020" s="2"/>
    </row>
    <row r="1021" spans="1:3" x14ac:dyDescent="0.2">
      <c r="A1021" s="1"/>
      <c r="C1021" s="2"/>
    </row>
    <row r="1022" spans="1:3" x14ac:dyDescent="0.2">
      <c r="A1022" s="1"/>
      <c r="C1022" s="2"/>
    </row>
    <row r="1023" spans="1:3" x14ac:dyDescent="0.2">
      <c r="A1023" s="1"/>
      <c r="C1023" s="2"/>
    </row>
    <row r="1024" spans="1:3" x14ac:dyDescent="0.2">
      <c r="A1024" s="1"/>
      <c r="C1024" s="2"/>
    </row>
    <row r="1025" spans="1:3" x14ac:dyDescent="0.2">
      <c r="A1025" s="1"/>
      <c r="C1025" s="2"/>
    </row>
    <row r="1026" spans="1:3" x14ac:dyDescent="0.2">
      <c r="A1026" s="1"/>
      <c r="C1026" s="2"/>
    </row>
    <row r="1027" spans="1:3" x14ac:dyDescent="0.2">
      <c r="A1027" s="1"/>
      <c r="C1027" s="2"/>
    </row>
    <row r="1028" spans="1:3" x14ac:dyDescent="0.2">
      <c r="A1028" s="1"/>
      <c r="C1028" s="2"/>
    </row>
    <row r="1029" spans="1:3" x14ac:dyDescent="0.2">
      <c r="A1029" s="1"/>
      <c r="C1029" s="2"/>
    </row>
    <row r="1030" spans="1:3" x14ac:dyDescent="0.2">
      <c r="A1030" s="1"/>
      <c r="C1030" s="2"/>
    </row>
    <row r="1031" spans="1:3" x14ac:dyDescent="0.2">
      <c r="A1031" s="1"/>
      <c r="C1031" s="2"/>
    </row>
    <row r="1032" spans="1:3" x14ac:dyDescent="0.2">
      <c r="A1032" s="1"/>
      <c r="C1032" s="2"/>
    </row>
    <row r="1033" spans="1:3" x14ac:dyDescent="0.2">
      <c r="A1033" s="1"/>
      <c r="C1033" s="2"/>
    </row>
    <row r="1034" spans="1:3" x14ac:dyDescent="0.2">
      <c r="A1034" s="1"/>
      <c r="C1034" s="2"/>
    </row>
    <row r="1035" spans="1:3" x14ac:dyDescent="0.2">
      <c r="A1035" s="1"/>
      <c r="C1035" s="2"/>
    </row>
    <row r="1036" spans="1:3" x14ac:dyDescent="0.2">
      <c r="A1036" s="1"/>
      <c r="C1036" s="2"/>
    </row>
    <row r="1037" spans="1:3" x14ac:dyDescent="0.2">
      <c r="A1037" s="1"/>
      <c r="C1037" s="2"/>
    </row>
    <row r="1038" spans="1:3" x14ac:dyDescent="0.2">
      <c r="A1038" s="1"/>
      <c r="C1038" s="2"/>
    </row>
    <row r="1039" spans="1:3" x14ac:dyDescent="0.2">
      <c r="A1039" s="1"/>
      <c r="C1039" s="2"/>
    </row>
    <row r="1040" spans="1:3" x14ac:dyDescent="0.2">
      <c r="A1040" s="1"/>
      <c r="C1040" s="2"/>
    </row>
    <row r="1041" spans="1:3" x14ac:dyDescent="0.2">
      <c r="A1041" s="1"/>
      <c r="C1041" s="2"/>
    </row>
    <row r="1042" spans="1:3" x14ac:dyDescent="0.2">
      <c r="A1042" s="1"/>
      <c r="C1042" s="2"/>
    </row>
    <row r="1043" spans="1:3" x14ac:dyDescent="0.2">
      <c r="A1043" s="1"/>
      <c r="C1043" s="2"/>
    </row>
    <row r="1044" spans="1:3" x14ac:dyDescent="0.2">
      <c r="A1044" s="1"/>
      <c r="C1044" s="2"/>
    </row>
    <row r="1045" spans="1:3" x14ac:dyDescent="0.2">
      <c r="A1045" s="1"/>
      <c r="C1045" s="2"/>
    </row>
    <row r="1046" spans="1:3" x14ac:dyDescent="0.2">
      <c r="A1046" s="1"/>
      <c r="C1046" s="2"/>
    </row>
    <row r="1047" spans="1:3" x14ac:dyDescent="0.2">
      <c r="A1047" s="1"/>
      <c r="C1047" s="2"/>
    </row>
    <row r="1048" spans="1:3" x14ac:dyDescent="0.2">
      <c r="A1048" s="1"/>
      <c r="C1048" s="2"/>
    </row>
    <row r="1049" spans="1:3" x14ac:dyDescent="0.2">
      <c r="A1049" s="1"/>
      <c r="C1049" s="2"/>
    </row>
    <row r="1050" spans="1:3" x14ac:dyDescent="0.2">
      <c r="A1050" s="1"/>
      <c r="C1050" s="2"/>
    </row>
    <row r="1051" spans="1:3" x14ac:dyDescent="0.2">
      <c r="A1051" s="1"/>
      <c r="C1051" s="2"/>
    </row>
    <row r="1052" spans="1:3" x14ac:dyDescent="0.2">
      <c r="A1052" s="1"/>
      <c r="C1052" s="2"/>
    </row>
    <row r="1053" spans="1:3" x14ac:dyDescent="0.2">
      <c r="A1053" s="1"/>
      <c r="C1053" s="2"/>
    </row>
    <row r="1054" spans="1:3" x14ac:dyDescent="0.2">
      <c r="A1054" s="1"/>
      <c r="C1054" s="2"/>
    </row>
    <row r="1055" spans="1:3" x14ac:dyDescent="0.2">
      <c r="A1055" s="1"/>
      <c r="C1055" s="2"/>
    </row>
    <row r="1056" spans="1:3" x14ac:dyDescent="0.2">
      <c r="A1056" s="1"/>
      <c r="C1056" s="2"/>
    </row>
    <row r="1057" spans="1:3" x14ac:dyDescent="0.2">
      <c r="A1057" s="1"/>
      <c r="C1057" s="2"/>
    </row>
    <row r="1058" spans="1:3" x14ac:dyDescent="0.2">
      <c r="A1058" s="1"/>
      <c r="C1058" s="2"/>
    </row>
    <row r="1059" spans="1:3" x14ac:dyDescent="0.2">
      <c r="A1059" s="1"/>
      <c r="C1059" s="2"/>
    </row>
    <row r="1060" spans="1:3" x14ac:dyDescent="0.2">
      <c r="A1060" s="1"/>
      <c r="C1060" s="2"/>
    </row>
    <row r="1061" spans="1:3" x14ac:dyDescent="0.2">
      <c r="A1061" s="1"/>
      <c r="C1061" s="2"/>
    </row>
    <row r="1062" spans="1:3" x14ac:dyDescent="0.2">
      <c r="A1062" s="1"/>
      <c r="C1062" s="2"/>
    </row>
    <row r="1063" spans="1:3" x14ac:dyDescent="0.2">
      <c r="A1063" s="1"/>
      <c r="C1063" s="2"/>
    </row>
    <row r="1064" spans="1:3" x14ac:dyDescent="0.2">
      <c r="A1064" s="1"/>
      <c r="C1064" s="2"/>
    </row>
    <row r="1065" spans="1:3" x14ac:dyDescent="0.2">
      <c r="A1065" s="1"/>
      <c r="C1065" s="2"/>
    </row>
    <row r="1066" spans="1:3" x14ac:dyDescent="0.2">
      <c r="A1066" s="1"/>
      <c r="C1066" s="2"/>
    </row>
    <row r="1067" spans="1:3" x14ac:dyDescent="0.2">
      <c r="A1067" s="1"/>
      <c r="C1067" s="2"/>
    </row>
    <row r="1068" spans="1:3" x14ac:dyDescent="0.2">
      <c r="A1068" s="1"/>
      <c r="C1068" s="2"/>
    </row>
    <row r="1069" spans="1:3" x14ac:dyDescent="0.2">
      <c r="A1069" s="1"/>
      <c r="C1069" s="2"/>
    </row>
    <row r="1070" spans="1:3" x14ac:dyDescent="0.2">
      <c r="A1070" s="1"/>
      <c r="C1070" s="2"/>
    </row>
    <row r="1071" spans="1:3" x14ac:dyDescent="0.2">
      <c r="A1071" s="1"/>
      <c r="C1071" s="2"/>
    </row>
    <row r="1072" spans="1:3" x14ac:dyDescent="0.2">
      <c r="A1072" s="1"/>
      <c r="C1072" s="2"/>
    </row>
    <row r="1073" spans="1:3" x14ac:dyDescent="0.2">
      <c r="A1073" s="1"/>
      <c r="C1073" s="2"/>
    </row>
    <row r="1074" spans="1:3" x14ac:dyDescent="0.2">
      <c r="A1074" s="1"/>
      <c r="C1074" s="2"/>
    </row>
    <row r="1075" spans="1:3" x14ac:dyDescent="0.2">
      <c r="A1075" s="1"/>
      <c r="C1075" s="2"/>
    </row>
    <row r="1076" spans="1:3" x14ac:dyDescent="0.2">
      <c r="A1076" s="1"/>
      <c r="C1076" s="2"/>
    </row>
    <row r="1077" spans="1:3" x14ac:dyDescent="0.2">
      <c r="A1077" s="1"/>
      <c r="C1077" s="2"/>
    </row>
    <row r="1078" spans="1:3" x14ac:dyDescent="0.2">
      <c r="A1078" s="1"/>
      <c r="C1078" s="2"/>
    </row>
    <row r="1079" spans="1:3" x14ac:dyDescent="0.2">
      <c r="A1079" s="1"/>
      <c r="C1079" s="2"/>
    </row>
    <row r="1080" spans="1:3" x14ac:dyDescent="0.2">
      <c r="A1080" s="1"/>
      <c r="C1080" s="2"/>
    </row>
    <row r="1081" spans="1:3" x14ac:dyDescent="0.2">
      <c r="A1081" s="1"/>
      <c r="C1081" s="2"/>
    </row>
    <row r="1082" spans="1:3" x14ac:dyDescent="0.2">
      <c r="A1082" s="1"/>
      <c r="C1082" s="2"/>
    </row>
    <row r="1083" spans="1:3" x14ac:dyDescent="0.2">
      <c r="A1083" s="1"/>
      <c r="C1083" s="2"/>
    </row>
    <row r="1084" spans="1:3" x14ac:dyDescent="0.2">
      <c r="A1084" s="1"/>
      <c r="C1084" s="2"/>
    </row>
    <row r="1085" spans="1:3" x14ac:dyDescent="0.2">
      <c r="A1085" s="1"/>
      <c r="C1085" s="2"/>
    </row>
    <row r="1086" spans="1:3" x14ac:dyDescent="0.2">
      <c r="A1086" s="1"/>
      <c r="C1086" s="2"/>
    </row>
    <row r="1087" spans="1:3" x14ac:dyDescent="0.2">
      <c r="A1087" s="1"/>
      <c r="C1087" s="2"/>
    </row>
    <row r="1088" spans="1:3" x14ac:dyDescent="0.2">
      <c r="A1088" s="1"/>
      <c r="C1088" s="2"/>
    </row>
    <row r="1089" spans="1:3" x14ac:dyDescent="0.2">
      <c r="A1089" s="1"/>
      <c r="C1089" s="2"/>
    </row>
    <row r="1090" spans="1:3" x14ac:dyDescent="0.2">
      <c r="A1090" s="1"/>
      <c r="C1090" s="2"/>
    </row>
    <row r="1091" spans="1:3" x14ac:dyDescent="0.2">
      <c r="A1091" s="1"/>
      <c r="C1091" s="2"/>
    </row>
    <row r="1092" spans="1:3" x14ac:dyDescent="0.2">
      <c r="A1092" s="1"/>
      <c r="C1092" s="2"/>
    </row>
    <row r="1093" spans="1:3" x14ac:dyDescent="0.2">
      <c r="A1093" s="1"/>
      <c r="C1093" s="2"/>
    </row>
    <row r="1094" spans="1:3" x14ac:dyDescent="0.2">
      <c r="A1094" s="1"/>
      <c r="C1094" s="2"/>
    </row>
    <row r="1095" spans="1:3" x14ac:dyDescent="0.2">
      <c r="A1095" s="1"/>
      <c r="C1095" s="2"/>
    </row>
    <row r="1096" spans="1:3" x14ac:dyDescent="0.2">
      <c r="A1096" s="1"/>
      <c r="C1096" s="2"/>
    </row>
    <row r="1097" spans="1:3" x14ac:dyDescent="0.2">
      <c r="A1097" s="1"/>
      <c r="C1097" s="2"/>
    </row>
    <row r="1098" spans="1:3" x14ac:dyDescent="0.2">
      <c r="A1098" s="1"/>
      <c r="C1098" s="2"/>
    </row>
    <row r="1099" spans="1:3" x14ac:dyDescent="0.2">
      <c r="A1099" s="1"/>
      <c r="C1099" s="2"/>
    </row>
    <row r="1100" spans="1:3" x14ac:dyDescent="0.2">
      <c r="A1100" s="1"/>
      <c r="C1100" s="2"/>
    </row>
    <row r="1101" spans="1:3" x14ac:dyDescent="0.2">
      <c r="A1101" s="1"/>
      <c r="C1101" s="2"/>
    </row>
    <row r="1102" spans="1:3" x14ac:dyDescent="0.2">
      <c r="A1102" s="1"/>
      <c r="C1102" s="2"/>
    </row>
    <row r="1103" spans="1:3" x14ac:dyDescent="0.2">
      <c r="A1103" s="1"/>
      <c r="C1103" s="2"/>
    </row>
    <row r="1104" spans="1:3" x14ac:dyDescent="0.2">
      <c r="A1104" s="1"/>
      <c r="C1104" s="2"/>
    </row>
    <row r="1105" spans="1:3" x14ac:dyDescent="0.2">
      <c r="A1105" s="1"/>
      <c r="C1105" s="2"/>
    </row>
    <row r="1106" spans="1:3" x14ac:dyDescent="0.2">
      <c r="A1106" s="1"/>
      <c r="C1106" s="2"/>
    </row>
    <row r="1107" spans="1:3" x14ac:dyDescent="0.2">
      <c r="A1107" s="1"/>
      <c r="C1107" s="2"/>
    </row>
    <row r="1108" spans="1:3" x14ac:dyDescent="0.2">
      <c r="A1108" s="1"/>
      <c r="C1108" s="2"/>
    </row>
    <row r="1109" spans="1:3" x14ac:dyDescent="0.2">
      <c r="A1109" s="1"/>
      <c r="C1109" s="2"/>
    </row>
    <row r="1110" spans="1:3" x14ac:dyDescent="0.2">
      <c r="A1110" s="1"/>
      <c r="C1110" s="2"/>
    </row>
    <row r="1111" spans="1:3" x14ac:dyDescent="0.2">
      <c r="A1111" s="1"/>
      <c r="C1111" s="2"/>
    </row>
    <row r="1112" spans="1:3" x14ac:dyDescent="0.2">
      <c r="A1112" s="1"/>
      <c r="C1112" s="2"/>
    </row>
    <row r="1113" spans="1:3" x14ac:dyDescent="0.2">
      <c r="A1113" s="1"/>
      <c r="C1113" s="2"/>
    </row>
    <row r="1114" spans="1:3" x14ac:dyDescent="0.2">
      <c r="A1114" s="1"/>
      <c r="C1114" s="2"/>
    </row>
    <row r="1115" spans="1:3" x14ac:dyDescent="0.2">
      <c r="A1115" s="1"/>
      <c r="C1115" s="2"/>
    </row>
    <row r="1116" spans="1:3" x14ac:dyDescent="0.2">
      <c r="A1116" s="1"/>
      <c r="C1116" s="2"/>
    </row>
    <row r="1117" spans="1:3" x14ac:dyDescent="0.2">
      <c r="A1117" s="1"/>
      <c r="C1117" s="2"/>
    </row>
    <row r="1118" spans="1:3" x14ac:dyDescent="0.2">
      <c r="A1118" s="1"/>
      <c r="C1118" s="2"/>
    </row>
    <row r="1119" spans="1:3" x14ac:dyDescent="0.2">
      <c r="A1119" s="1"/>
      <c r="C1119" s="2"/>
    </row>
    <row r="1120" spans="1:3" x14ac:dyDescent="0.2">
      <c r="A1120" s="1"/>
      <c r="C1120" s="2"/>
    </row>
    <row r="1121" spans="1:3" x14ac:dyDescent="0.2">
      <c r="A1121" s="1"/>
      <c r="C1121" s="2"/>
    </row>
    <row r="1122" spans="1:3" x14ac:dyDescent="0.2">
      <c r="A1122" s="1"/>
      <c r="C1122" s="2"/>
    </row>
    <row r="1123" spans="1:3" x14ac:dyDescent="0.2">
      <c r="A1123" s="1"/>
      <c r="C1123" s="2"/>
    </row>
    <row r="1124" spans="1:3" x14ac:dyDescent="0.2">
      <c r="A1124" s="1"/>
      <c r="C1124" s="2"/>
    </row>
    <row r="1125" spans="1:3" x14ac:dyDescent="0.2">
      <c r="A1125" s="1"/>
      <c r="C1125" s="2"/>
    </row>
    <row r="1126" spans="1:3" x14ac:dyDescent="0.2">
      <c r="A1126" s="1"/>
      <c r="C1126" s="2"/>
    </row>
    <row r="1127" spans="1:3" x14ac:dyDescent="0.2">
      <c r="A1127" s="1"/>
      <c r="C1127" s="2"/>
    </row>
    <row r="1128" spans="1:3" x14ac:dyDescent="0.2">
      <c r="A1128" s="1"/>
      <c r="C1128" s="2"/>
    </row>
    <row r="1129" spans="1:3" x14ac:dyDescent="0.2">
      <c r="A1129" s="1"/>
      <c r="C1129" s="2"/>
    </row>
    <row r="1130" spans="1:3" x14ac:dyDescent="0.2">
      <c r="A1130" s="1"/>
      <c r="C1130" s="2"/>
    </row>
    <row r="1131" spans="1:3" x14ac:dyDescent="0.2">
      <c r="A1131" s="1"/>
      <c r="C1131" s="2"/>
    </row>
    <row r="1132" spans="1:3" x14ac:dyDescent="0.2">
      <c r="A1132" s="1"/>
      <c r="C1132" s="2"/>
    </row>
    <row r="1133" spans="1:3" x14ac:dyDescent="0.2">
      <c r="A1133" s="1"/>
      <c r="C1133" s="2"/>
    </row>
    <row r="1134" spans="1:3" x14ac:dyDescent="0.2">
      <c r="A1134" s="1"/>
      <c r="C1134" s="2"/>
    </row>
    <row r="1135" spans="1:3" x14ac:dyDescent="0.2">
      <c r="A1135" s="1"/>
      <c r="C1135" s="2"/>
    </row>
    <row r="1136" spans="1:3" x14ac:dyDescent="0.2">
      <c r="A1136" s="1"/>
      <c r="C1136" s="2"/>
    </row>
    <row r="1137" spans="1:3" x14ac:dyDescent="0.2">
      <c r="A1137" s="1"/>
      <c r="C1137" s="2"/>
    </row>
    <row r="1138" spans="1:3" x14ac:dyDescent="0.2">
      <c r="A1138" s="1"/>
      <c r="C1138" s="2"/>
    </row>
    <row r="1139" spans="1:3" x14ac:dyDescent="0.2">
      <c r="A1139" s="1"/>
      <c r="C1139" s="2"/>
    </row>
    <row r="1140" spans="1:3" x14ac:dyDescent="0.2">
      <c r="A1140" s="1"/>
      <c r="C1140" s="2"/>
    </row>
    <row r="1141" spans="1:3" x14ac:dyDescent="0.2">
      <c r="A1141" s="1"/>
      <c r="C1141" s="2"/>
    </row>
    <row r="1142" spans="1:3" x14ac:dyDescent="0.2">
      <c r="A1142" s="1"/>
      <c r="C1142" s="2"/>
    </row>
    <row r="1143" spans="1:3" x14ac:dyDescent="0.2">
      <c r="A1143" s="1"/>
      <c r="C1143" s="2"/>
    </row>
    <row r="1144" spans="1:3" x14ac:dyDescent="0.2">
      <c r="A1144" s="1"/>
      <c r="C1144" s="2"/>
    </row>
    <row r="1145" spans="1:3" x14ac:dyDescent="0.2">
      <c r="A1145" s="1"/>
      <c r="C1145" s="2"/>
    </row>
    <row r="1146" spans="1:3" x14ac:dyDescent="0.2">
      <c r="A1146" s="1"/>
      <c r="C1146" s="2"/>
    </row>
    <row r="1147" spans="1:3" x14ac:dyDescent="0.2">
      <c r="A1147" s="1"/>
      <c r="C1147" s="2"/>
    </row>
    <row r="1148" spans="1:3" x14ac:dyDescent="0.2">
      <c r="A1148" s="1"/>
      <c r="C1148" s="2"/>
    </row>
    <row r="1149" spans="1:3" x14ac:dyDescent="0.2">
      <c r="A1149" s="1"/>
      <c r="C1149" s="2"/>
    </row>
    <row r="1150" spans="1:3" x14ac:dyDescent="0.2">
      <c r="A1150" s="1"/>
      <c r="C1150" s="2"/>
    </row>
    <row r="1151" spans="1:3" x14ac:dyDescent="0.2">
      <c r="A1151" s="1"/>
      <c r="C1151" s="2"/>
    </row>
    <row r="1152" spans="1:3" x14ac:dyDescent="0.2">
      <c r="A1152" s="1"/>
      <c r="C1152" s="2"/>
    </row>
    <row r="1153" spans="1:3" x14ac:dyDescent="0.2">
      <c r="A1153" s="1"/>
      <c r="C1153" s="2"/>
    </row>
    <row r="1154" spans="1:3" x14ac:dyDescent="0.2">
      <c r="A1154" s="1"/>
      <c r="C1154" s="2"/>
    </row>
    <row r="1155" spans="1:3" x14ac:dyDescent="0.2">
      <c r="A1155" s="1"/>
      <c r="C1155" s="2"/>
    </row>
    <row r="1156" spans="1:3" x14ac:dyDescent="0.2">
      <c r="A1156" s="1"/>
      <c r="C1156" s="2"/>
    </row>
    <row r="1157" spans="1:3" x14ac:dyDescent="0.2">
      <c r="A1157" s="1"/>
      <c r="C1157" s="2"/>
    </row>
    <row r="1158" spans="1:3" x14ac:dyDescent="0.2">
      <c r="A1158" s="1"/>
      <c r="C1158" s="2"/>
    </row>
    <row r="1159" spans="1:3" x14ac:dyDescent="0.2">
      <c r="A1159" s="1"/>
      <c r="C1159" s="2"/>
    </row>
    <row r="1160" spans="1:3" x14ac:dyDescent="0.2">
      <c r="A1160" s="1"/>
      <c r="C1160" s="2"/>
    </row>
    <row r="1161" spans="1:3" x14ac:dyDescent="0.2">
      <c r="A1161" s="1"/>
      <c r="C1161" s="2"/>
    </row>
    <row r="1162" spans="1:3" x14ac:dyDescent="0.2">
      <c r="A1162" s="1"/>
      <c r="C1162" s="2"/>
    </row>
    <row r="1163" spans="1:3" x14ac:dyDescent="0.2">
      <c r="A1163" s="1"/>
      <c r="C1163" s="2"/>
    </row>
    <row r="1164" spans="1:3" x14ac:dyDescent="0.2">
      <c r="A1164" s="1"/>
      <c r="C1164" s="2"/>
    </row>
    <row r="1165" spans="1:3" x14ac:dyDescent="0.2">
      <c r="A1165" s="1"/>
      <c r="C1165" s="2"/>
    </row>
    <row r="1166" spans="1:3" x14ac:dyDescent="0.2">
      <c r="A1166" s="1"/>
      <c r="C1166" s="2"/>
    </row>
    <row r="1167" spans="1:3" x14ac:dyDescent="0.2">
      <c r="A1167" s="1"/>
      <c r="C1167" s="2"/>
    </row>
    <row r="1168" spans="1:3" x14ac:dyDescent="0.2">
      <c r="A1168" s="1"/>
      <c r="C1168" s="2"/>
    </row>
    <row r="1169" spans="1:3" x14ac:dyDescent="0.2">
      <c r="A1169" s="1"/>
      <c r="C1169" s="2"/>
    </row>
    <row r="1170" spans="1:3" x14ac:dyDescent="0.2">
      <c r="A1170" s="1"/>
      <c r="C1170" s="2"/>
    </row>
    <row r="1171" spans="1:3" x14ac:dyDescent="0.2">
      <c r="A1171" s="1"/>
      <c r="C1171" s="2"/>
    </row>
    <row r="1172" spans="1:3" x14ac:dyDescent="0.2">
      <c r="A1172" s="1"/>
      <c r="C1172" s="2"/>
    </row>
    <row r="1173" spans="1:3" x14ac:dyDescent="0.2">
      <c r="A1173" s="1"/>
      <c r="C1173" s="2"/>
    </row>
    <row r="1174" spans="1:3" x14ac:dyDescent="0.2">
      <c r="A1174" s="1"/>
      <c r="C1174" s="2"/>
    </row>
    <row r="1175" spans="1:3" x14ac:dyDescent="0.2">
      <c r="A1175" s="1"/>
      <c r="C1175" s="2"/>
    </row>
    <row r="1176" spans="1:3" x14ac:dyDescent="0.2">
      <c r="A1176" s="1"/>
      <c r="C1176" s="2"/>
    </row>
    <row r="1177" spans="1:3" x14ac:dyDescent="0.2">
      <c r="A1177" s="1"/>
      <c r="C1177" s="2"/>
    </row>
    <row r="1178" spans="1:3" x14ac:dyDescent="0.2">
      <c r="A1178" s="1"/>
      <c r="C1178" s="2"/>
    </row>
    <row r="1179" spans="1:3" x14ac:dyDescent="0.2">
      <c r="A1179" s="1"/>
      <c r="C1179" s="2"/>
    </row>
    <row r="1180" spans="1:3" x14ac:dyDescent="0.2">
      <c r="A1180" s="1"/>
      <c r="C1180" s="2"/>
    </row>
    <row r="1181" spans="1:3" x14ac:dyDescent="0.2">
      <c r="A1181" s="1"/>
      <c r="C1181" s="2"/>
    </row>
    <row r="1182" spans="1:3" x14ac:dyDescent="0.2">
      <c r="A1182" s="1"/>
      <c r="C1182" s="2"/>
    </row>
    <row r="1183" spans="1:3" x14ac:dyDescent="0.2">
      <c r="A1183" s="1"/>
      <c r="C1183" s="2"/>
    </row>
    <row r="1184" spans="1:3" x14ac:dyDescent="0.2">
      <c r="A1184" s="1"/>
      <c r="C1184" s="2"/>
    </row>
    <row r="1185" spans="1:3" x14ac:dyDescent="0.2">
      <c r="A1185" s="1"/>
      <c r="C1185" s="2"/>
    </row>
    <row r="1186" spans="1:3" x14ac:dyDescent="0.2">
      <c r="A1186" s="1"/>
      <c r="C1186" s="2"/>
    </row>
    <row r="1187" spans="1:3" x14ac:dyDescent="0.2">
      <c r="A1187" s="1"/>
      <c r="C1187" s="2"/>
    </row>
    <row r="1188" spans="1:3" x14ac:dyDescent="0.2">
      <c r="A1188" s="1"/>
      <c r="C1188" s="2"/>
    </row>
    <row r="1189" spans="1:3" x14ac:dyDescent="0.2">
      <c r="A1189" s="1"/>
      <c r="C1189" s="2"/>
    </row>
    <row r="1190" spans="1:3" x14ac:dyDescent="0.2">
      <c r="A1190" s="1"/>
      <c r="C1190" s="2"/>
    </row>
    <row r="1191" spans="1:3" x14ac:dyDescent="0.2">
      <c r="A1191" s="1"/>
      <c r="C1191" s="2"/>
    </row>
    <row r="1192" spans="1:3" x14ac:dyDescent="0.2">
      <c r="A1192" s="1"/>
      <c r="C1192" s="2"/>
    </row>
    <row r="1193" spans="1:3" x14ac:dyDescent="0.2">
      <c r="A1193" s="1"/>
      <c r="C1193" s="2"/>
    </row>
    <row r="1194" spans="1:3" x14ac:dyDescent="0.2">
      <c r="A1194" s="1"/>
      <c r="C1194" s="2"/>
    </row>
    <row r="1195" spans="1:3" x14ac:dyDescent="0.2">
      <c r="A1195" s="1"/>
      <c r="C1195" s="2"/>
    </row>
    <row r="1196" spans="1:3" x14ac:dyDescent="0.2">
      <c r="A1196" s="1"/>
      <c r="C1196" s="2"/>
    </row>
    <row r="1197" spans="1:3" x14ac:dyDescent="0.2">
      <c r="A1197" s="1"/>
      <c r="C1197" s="2"/>
    </row>
    <row r="1198" spans="1:3" x14ac:dyDescent="0.2">
      <c r="A1198" s="1"/>
      <c r="C1198" s="2"/>
    </row>
    <row r="1199" spans="1:3" x14ac:dyDescent="0.2">
      <c r="A1199" s="1"/>
      <c r="C1199" s="2"/>
    </row>
    <row r="1200" spans="1:3" x14ac:dyDescent="0.2">
      <c r="A1200" s="1"/>
      <c r="C1200" s="2"/>
    </row>
    <row r="1201" spans="1:3" x14ac:dyDescent="0.2">
      <c r="A1201" s="1"/>
      <c r="C1201" s="2"/>
    </row>
    <row r="1202" spans="1:3" x14ac:dyDescent="0.2">
      <c r="A1202" s="1"/>
      <c r="C1202" s="2"/>
    </row>
    <row r="1203" spans="1:3" x14ac:dyDescent="0.2">
      <c r="A1203" s="1"/>
      <c r="C1203" s="2"/>
    </row>
    <row r="1204" spans="1:3" x14ac:dyDescent="0.2">
      <c r="A1204" s="1"/>
      <c r="C1204" s="2"/>
    </row>
    <row r="1205" spans="1:3" x14ac:dyDescent="0.2">
      <c r="A1205" s="1"/>
      <c r="C1205" s="2"/>
    </row>
    <row r="1206" spans="1:3" x14ac:dyDescent="0.2">
      <c r="A1206" s="1"/>
      <c r="C1206" s="2"/>
    </row>
    <row r="1207" spans="1:3" x14ac:dyDescent="0.2">
      <c r="A1207" s="1"/>
      <c r="C1207" s="2"/>
    </row>
    <row r="1208" spans="1:3" x14ac:dyDescent="0.2">
      <c r="A1208" s="1"/>
      <c r="C1208" s="2"/>
    </row>
    <row r="1209" spans="1:3" x14ac:dyDescent="0.2">
      <c r="A1209" s="1"/>
      <c r="C1209" s="2"/>
    </row>
    <row r="1210" spans="1:3" x14ac:dyDescent="0.2">
      <c r="A1210" s="1"/>
      <c r="C1210" s="2"/>
    </row>
    <row r="1211" spans="1:3" x14ac:dyDescent="0.2">
      <c r="A1211" s="1"/>
      <c r="C1211" s="2"/>
    </row>
    <row r="1212" spans="1:3" x14ac:dyDescent="0.2">
      <c r="A1212" s="1"/>
      <c r="C1212" s="2"/>
    </row>
    <row r="1213" spans="1:3" x14ac:dyDescent="0.2">
      <c r="A1213" s="1"/>
      <c r="C1213" s="2"/>
    </row>
    <row r="1214" spans="1:3" x14ac:dyDescent="0.2">
      <c r="A1214" s="1"/>
      <c r="C1214" s="2"/>
    </row>
    <row r="1215" spans="1:3" x14ac:dyDescent="0.2">
      <c r="A1215" s="1"/>
      <c r="C1215" s="2"/>
    </row>
    <row r="1216" spans="1:3" x14ac:dyDescent="0.2">
      <c r="A1216" s="1"/>
      <c r="C1216" s="2"/>
    </row>
    <row r="1217" spans="1:3" x14ac:dyDescent="0.2">
      <c r="A1217" s="1"/>
      <c r="C1217" s="2"/>
    </row>
    <row r="1218" spans="1:3" x14ac:dyDescent="0.2">
      <c r="A1218" s="1"/>
      <c r="C1218" s="2"/>
    </row>
    <row r="1219" spans="1:3" x14ac:dyDescent="0.2">
      <c r="A1219" s="1"/>
      <c r="C1219" s="2"/>
    </row>
    <row r="1220" spans="1:3" x14ac:dyDescent="0.2">
      <c r="A1220" s="1"/>
      <c r="C1220" s="2"/>
    </row>
    <row r="1221" spans="1:3" x14ac:dyDescent="0.2">
      <c r="A1221" s="1"/>
      <c r="C1221" s="2"/>
    </row>
    <row r="1222" spans="1:3" x14ac:dyDescent="0.2">
      <c r="A1222" s="1"/>
      <c r="C1222" s="2"/>
    </row>
    <row r="1223" spans="1:3" x14ac:dyDescent="0.2">
      <c r="A1223" s="1"/>
      <c r="C1223" s="2"/>
    </row>
    <row r="1224" spans="1:3" x14ac:dyDescent="0.2">
      <c r="A1224" s="1"/>
      <c r="C1224" s="2"/>
    </row>
    <row r="1225" spans="1:3" x14ac:dyDescent="0.2">
      <c r="A1225" s="1"/>
      <c r="C1225" s="2"/>
    </row>
    <row r="1226" spans="1:3" x14ac:dyDescent="0.2">
      <c r="A1226" s="1"/>
      <c r="C1226" s="2"/>
    </row>
    <row r="1227" spans="1:3" x14ac:dyDescent="0.2">
      <c r="A1227" s="1"/>
      <c r="C1227" s="2"/>
    </row>
    <row r="1228" spans="1:3" x14ac:dyDescent="0.2">
      <c r="A1228" s="1"/>
      <c r="C1228" s="2"/>
    </row>
    <row r="1229" spans="1:3" x14ac:dyDescent="0.2">
      <c r="A1229" s="1"/>
      <c r="C1229" s="2"/>
    </row>
    <row r="1230" spans="1:3" x14ac:dyDescent="0.2">
      <c r="A1230" s="1"/>
      <c r="C1230" s="2"/>
    </row>
    <row r="1231" spans="1:3" x14ac:dyDescent="0.2">
      <c r="A1231" s="1"/>
      <c r="C1231" s="2"/>
    </row>
    <row r="1232" spans="1:3" x14ac:dyDescent="0.2">
      <c r="A1232" s="1"/>
      <c r="C1232" s="2"/>
    </row>
    <row r="1233" spans="1:3" x14ac:dyDescent="0.2">
      <c r="A1233" s="1"/>
      <c r="C1233" s="2"/>
    </row>
    <row r="1234" spans="1:3" x14ac:dyDescent="0.2">
      <c r="A1234" s="1"/>
      <c r="C1234" s="2"/>
    </row>
    <row r="1235" spans="1:3" x14ac:dyDescent="0.2">
      <c r="A1235" s="1"/>
      <c r="C1235" s="2"/>
    </row>
    <row r="1236" spans="1:3" x14ac:dyDescent="0.2">
      <c r="A1236" s="1"/>
      <c r="C1236" s="2"/>
    </row>
    <row r="1237" spans="1:3" x14ac:dyDescent="0.2">
      <c r="A1237" s="1"/>
      <c r="C1237" s="2"/>
    </row>
    <row r="1238" spans="1:3" x14ac:dyDescent="0.2">
      <c r="A1238" s="1"/>
      <c r="C1238" s="2"/>
    </row>
    <row r="1239" spans="1:3" x14ac:dyDescent="0.2">
      <c r="A1239" s="1"/>
      <c r="C1239" s="2"/>
    </row>
    <row r="1240" spans="1:3" x14ac:dyDescent="0.2">
      <c r="A1240" s="1"/>
      <c r="C1240" s="2"/>
    </row>
    <row r="1241" spans="1:3" x14ac:dyDescent="0.2">
      <c r="A1241" s="1"/>
      <c r="C1241" s="2"/>
    </row>
    <row r="1242" spans="1:3" x14ac:dyDescent="0.2">
      <c r="A1242" s="1"/>
      <c r="C1242" s="2"/>
    </row>
    <row r="1243" spans="1:3" x14ac:dyDescent="0.2">
      <c r="A1243" s="1"/>
      <c r="C1243" s="2"/>
    </row>
    <row r="1244" spans="1:3" x14ac:dyDescent="0.2">
      <c r="A1244" s="1"/>
      <c r="C1244" s="2"/>
    </row>
    <row r="1245" spans="1:3" x14ac:dyDescent="0.2">
      <c r="A1245" s="1"/>
      <c r="C1245" s="2"/>
    </row>
    <row r="1246" spans="1:3" x14ac:dyDescent="0.2">
      <c r="A1246" s="1"/>
      <c r="C1246" s="2"/>
    </row>
    <row r="1247" spans="1:3" x14ac:dyDescent="0.2">
      <c r="A1247" s="1"/>
      <c r="C1247" s="2"/>
    </row>
    <row r="1248" spans="1:3" x14ac:dyDescent="0.2">
      <c r="A1248" s="1"/>
      <c r="C1248" s="2"/>
    </row>
    <row r="1249" spans="1:3" x14ac:dyDescent="0.2">
      <c r="A1249" s="1"/>
      <c r="C1249" s="2"/>
    </row>
    <row r="1250" spans="1:3" x14ac:dyDescent="0.2">
      <c r="A1250" s="1"/>
      <c r="C1250" s="2"/>
    </row>
    <row r="1251" spans="1:3" x14ac:dyDescent="0.2">
      <c r="A1251" s="1"/>
      <c r="C1251" s="2"/>
    </row>
    <row r="1252" spans="1:3" x14ac:dyDescent="0.2">
      <c r="A1252" s="1"/>
      <c r="C1252" s="2"/>
    </row>
    <row r="1253" spans="1:3" x14ac:dyDescent="0.2">
      <c r="A1253" s="1"/>
      <c r="C1253" s="2"/>
    </row>
    <row r="1254" spans="1:3" x14ac:dyDescent="0.2">
      <c r="A1254" s="1"/>
      <c r="C1254" s="2"/>
    </row>
    <row r="1255" spans="1:3" x14ac:dyDescent="0.2">
      <c r="A1255" s="1"/>
      <c r="C1255" s="2"/>
    </row>
    <row r="1256" spans="1:3" x14ac:dyDescent="0.2">
      <c r="A1256" s="1"/>
      <c r="C1256" s="2"/>
    </row>
    <row r="1257" spans="1:3" x14ac:dyDescent="0.2">
      <c r="A1257" s="1"/>
      <c r="C1257" s="2"/>
    </row>
    <row r="1258" spans="1:3" x14ac:dyDescent="0.2">
      <c r="A1258" s="1"/>
      <c r="C1258" s="2"/>
    </row>
    <row r="1259" spans="1:3" x14ac:dyDescent="0.2">
      <c r="A1259" s="1"/>
      <c r="C1259" s="2"/>
    </row>
    <row r="1260" spans="1:3" x14ac:dyDescent="0.2">
      <c r="A1260" s="1"/>
      <c r="C1260" s="2"/>
    </row>
    <row r="1261" spans="1:3" x14ac:dyDescent="0.2">
      <c r="A1261" s="1"/>
      <c r="C1261" s="2"/>
    </row>
    <row r="1262" spans="1:3" x14ac:dyDescent="0.2">
      <c r="A1262" s="1"/>
      <c r="C1262" s="2"/>
    </row>
    <row r="1263" spans="1:3" x14ac:dyDescent="0.2">
      <c r="A1263" s="1"/>
      <c r="C1263" s="2"/>
    </row>
    <row r="1264" spans="1:3" x14ac:dyDescent="0.2">
      <c r="A1264" s="1"/>
      <c r="C1264" s="2"/>
    </row>
    <row r="1265" spans="1:3" x14ac:dyDescent="0.2">
      <c r="A1265" s="1"/>
      <c r="C1265" s="2"/>
    </row>
    <row r="1266" spans="1:3" x14ac:dyDescent="0.2">
      <c r="A1266" s="1"/>
      <c r="C1266" s="2"/>
    </row>
    <row r="1267" spans="1:3" x14ac:dyDescent="0.2">
      <c r="A1267" s="1"/>
      <c r="C1267" s="2"/>
    </row>
    <row r="1268" spans="1:3" x14ac:dyDescent="0.2">
      <c r="A1268" s="1"/>
      <c r="C1268" s="2"/>
    </row>
    <row r="1269" spans="1:3" x14ac:dyDescent="0.2">
      <c r="A1269" s="1"/>
      <c r="C1269" s="2"/>
    </row>
    <row r="1270" spans="1:3" x14ac:dyDescent="0.2">
      <c r="A1270" s="1"/>
      <c r="C1270" s="2"/>
    </row>
    <row r="1271" spans="1:3" x14ac:dyDescent="0.2">
      <c r="A1271" s="1"/>
      <c r="C1271" s="2"/>
    </row>
    <row r="1272" spans="1:3" x14ac:dyDescent="0.2">
      <c r="A1272" s="1"/>
      <c r="C1272" s="2"/>
    </row>
    <row r="1273" spans="1:3" x14ac:dyDescent="0.2">
      <c r="A1273" s="1"/>
      <c r="C1273" s="2"/>
    </row>
    <row r="1274" spans="1:3" x14ac:dyDescent="0.2">
      <c r="A1274" s="1"/>
      <c r="C1274" s="2"/>
    </row>
    <row r="1275" spans="1:3" x14ac:dyDescent="0.2">
      <c r="A1275" s="1"/>
      <c r="C1275" s="2"/>
    </row>
    <row r="1276" spans="1:3" x14ac:dyDescent="0.2">
      <c r="A1276" s="1"/>
      <c r="C1276" s="2"/>
    </row>
    <row r="1277" spans="1:3" x14ac:dyDescent="0.2">
      <c r="A1277" s="1"/>
      <c r="C1277" s="2"/>
    </row>
    <row r="1278" spans="1:3" x14ac:dyDescent="0.2">
      <c r="A1278" s="1"/>
      <c r="C1278" s="2"/>
    </row>
    <row r="1279" spans="1:3" x14ac:dyDescent="0.2">
      <c r="A1279" s="1"/>
      <c r="C1279" s="2"/>
    </row>
    <row r="1280" spans="1:3" x14ac:dyDescent="0.2">
      <c r="A1280" s="1"/>
      <c r="C1280" s="2"/>
    </row>
    <row r="1281" spans="1:3" x14ac:dyDescent="0.2">
      <c r="A1281" s="1"/>
      <c r="C1281" s="2"/>
    </row>
    <row r="1282" spans="1:3" x14ac:dyDescent="0.2">
      <c r="A1282" s="1"/>
      <c r="C1282" s="2"/>
    </row>
    <row r="1283" spans="1:3" x14ac:dyDescent="0.2">
      <c r="A1283" s="1"/>
      <c r="C1283" s="2"/>
    </row>
    <row r="1284" spans="1:3" x14ac:dyDescent="0.2">
      <c r="A1284" s="1"/>
      <c r="C1284" s="2"/>
    </row>
    <row r="1285" spans="1:3" x14ac:dyDescent="0.2">
      <c r="A1285" s="1"/>
      <c r="C1285" s="2"/>
    </row>
    <row r="1286" spans="1:3" x14ac:dyDescent="0.2">
      <c r="A1286" s="1"/>
      <c r="C1286" s="2"/>
    </row>
    <row r="1287" spans="1:3" x14ac:dyDescent="0.2">
      <c r="A1287" s="1"/>
      <c r="C1287" s="2"/>
    </row>
    <row r="1288" spans="1:3" x14ac:dyDescent="0.2">
      <c r="A1288" s="1"/>
      <c r="C1288" s="2"/>
    </row>
    <row r="1289" spans="1:3" x14ac:dyDescent="0.2">
      <c r="A1289" s="1"/>
      <c r="C1289" s="2"/>
    </row>
    <row r="1290" spans="1:3" x14ac:dyDescent="0.2">
      <c r="A1290" s="1"/>
      <c r="C1290" s="2"/>
    </row>
    <row r="1291" spans="1:3" x14ac:dyDescent="0.2">
      <c r="A1291" s="1"/>
      <c r="C1291" s="2"/>
    </row>
    <row r="1292" spans="1:3" x14ac:dyDescent="0.2">
      <c r="A1292" s="1"/>
      <c r="C1292" s="2"/>
    </row>
    <row r="1293" spans="1:3" x14ac:dyDescent="0.2">
      <c r="A1293" s="1"/>
      <c r="C1293" s="2"/>
    </row>
    <row r="1294" spans="1:3" x14ac:dyDescent="0.2">
      <c r="A1294" s="1"/>
      <c r="C1294" s="2"/>
    </row>
    <row r="1295" spans="1:3" x14ac:dyDescent="0.2">
      <c r="A1295" s="1"/>
      <c r="C1295" s="2"/>
    </row>
    <row r="1296" spans="1:3" x14ac:dyDescent="0.2">
      <c r="A1296" s="1"/>
      <c r="C1296" s="2"/>
    </row>
    <row r="1297" spans="1:3" x14ac:dyDescent="0.2">
      <c r="A1297" s="1"/>
      <c r="C1297" s="2"/>
    </row>
    <row r="1298" spans="1:3" x14ac:dyDescent="0.2">
      <c r="A1298" s="1"/>
      <c r="C1298" s="2"/>
    </row>
    <row r="1299" spans="1:3" x14ac:dyDescent="0.2">
      <c r="A1299" s="1"/>
      <c r="C1299" s="2"/>
    </row>
    <row r="1300" spans="1:3" x14ac:dyDescent="0.2">
      <c r="A1300" s="1"/>
      <c r="C1300" s="2"/>
    </row>
    <row r="1301" spans="1:3" x14ac:dyDescent="0.2">
      <c r="A1301" s="1"/>
      <c r="C1301" s="2"/>
    </row>
    <row r="1302" spans="1:3" x14ac:dyDescent="0.2">
      <c r="A1302" s="1"/>
      <c r="C1302" s="2"/>
    </row>
    <row r="1303" spans="1:3" x14ac:dyDescent="0.2">
      <c r="A1303" s="1"/>
      <c r="C1303" s="2"/>
    </row>
    <row r="1304" spans="1:3" x14ac:dyDescent="0.2">
      <c r="A1304" s="1"/>
      <c r="C1304" s="2"/>
    </row>
    <row r="1305" spans="1:3" x14ac:dyDescent="0.2">
      <c r="A1305" s="1"/>
      <c r="C1305" s="2"/>
    </row>
    <row r="1306" spans="1:3" x14ac:dyDescent="0.2">
      <c r="A1306" s="1"/>
      <c r="C1306" s="2"/>
    </row>
    <row r="1307" spans="1:3" x14ac:dyDescent="0.2">
      <c r="A1307" s="1"/>
      <c r="C1307" s="2"/>
    </row>
    <row r="1308" spans="1:3" x14ac:dyDescent="0.2">
      <c r="A1308" s="1"/>
      <c r="C1308" s="2"/>
    </row>
    <row r="1309" spans="1:3" x14ac:dyDescent="0.2">
      <c r="A1309" s="1"/>
      <c r="C1309" s="2"/>
    </row>
    <row r="1310" spans="1:3" x14ac:dyDescent="0.2">
      <c r="A1310" s="1"/>
      <c r="C1310" s="2"/>
    </row>
    <row r="1311" spans="1:3" x14ac:dyDescent="0.2">
      <c r="A1311" s="1"/>
      <c r="C1311" s="2"/>
    </row>
    <row r="1312" spans="1:3" x14ac:dyDescent="0.2">
      <c r="A1312" s="1"/>
      <c r="C1312" s="2"/>
    </row>
    <row r="1313" spans="1:3" x14ac:dyDescent="0.2">
      <c r="A1313" s="1"/>
      <c r="C1313" s="2"/>
    </row>
    <row r="1314" spans="1:3" x14ac:dyDescent="0.2">
      <c r="A1314" s="1"/>
      <c r="C1314" s="2"/>
    </row>
    <row r="1315" spans="1:3" x14ac:dyDescent="0.2">
      <c r="A1315" s="1"/>
      <c r="C1315" s="2"/>
    </row>
    <row r="1316" spans="1:3" x14ac:dyDescent="0.2">
      <c r="A1316" s="1"/>
      <c r="C1316" s="2"/>
    </row>
    <row r="1317" spans="1:3" x14ac:dyDescent="0.2">
      <c r="A1317" s="1"/>
      <c r="C1317" s="2"/>
    </row>
    <row r="1318" spans="1:3" x14ac:dyDescent="0.2">
      <c r="A1318" s="1"/>
      <c r="C1318" s="2"/>
    </row>
    <row r="1319" spans="1:3" x14ac:dyDescent="0.2">
      <c r="A1319" s="1"/>
      <c r="C1319" s="2"/>
    </row>
    <row r="1320" spans="1:3" x14ac:dyDescent="0.2">
      <c r="A1320" s="1"/>
      <c r="C1320" s="2"/>
    </row>
    <row r="1321" spans="1:3" x14ac:dyDescent="0.2">
      <c r="A1321" s="1"/>
      <c r="C1321" s="2"/>
    </row>
    <row r="1322" spans="1:3" x14ac:dyDescent="0.2">
      <c r="A1322" s="1"/>
      <c r="C1322" s="2"/>
    </row>
    <row r="1323" spans="1:3" x14ac:dyDescent="0.2">
      <c r="A1323" s="1"/>
      <c r="C1323" s="2"/>
    </row>
    <row r="1324" spans="1:3" x14ac:dyDescent="0.2">
      <c r="A1324" s="1"/>
      <c r="C1324" s="2"/>
    </row>
    <row r="1325" spans="1:3" x14ac:dyDescent="0.2">
      <c r="A1325" s="1"/>
      <c r="C1325" s="2"/>
    </row>
    <row r="1326" spans="1:3" x14ac:dyDescent="0.2">
      <c r="A1326" s="1"/>
      <c r="C1326" s="2"/>
    </row>
    <row r="1327" spans="1:3" x14ac:dyDescent="0.2">
      <c r="A1327" s="1"/>
      <c r="C1327" s="2"/>
    </row>
    <row r="1328" spans="1:3" x14ac:dyDescent="0.2">
      <c r="A1328" s="1"/>
      <c r="C1328" s="2"/>
    </row>
    <row r="1329" spans="1:3" x14ac:dyDescent="0.2">
      <c r="A1329" s="1"/>
      <c r="C1329" s="2"/>
    </row>
    <row r="1330" spans="1:3" x14ac:dyDescent="0.2">
      <c r="A1330" s="1"/>
      <c r="C1330" s="2"/>
    </row>
    <row r="1331" spans="1:3" x14ac:dyDescent="0.2">
      <c r="A1331" s="1"/>
      <c r="C1331" s="2"/>
    </row>
    <row r="1332" spans="1:3" x14ac:dyDescent="0.2">
      <c r="A1332" s="1"/>
      <c r="C1332" s="2"/>
    </row>
    <row r="1333" spans="1:3" x14ac:dyDescent="0.2">
      <c r="A1333" s="1"/>
      <c r="C1333" s="2"/>
    </row>
    <row r="1334" spans="1:3" x14ac:dyDescent="0.2">
      <c r="A1334" s="1"/>
      <c r="C1334" s="2"/>
    </row>
    <row r="1335" spans="1:3" x14ac:dyDescent="0.2">
      <c r="A1335" s="1"/>
      <c r="C1335" s="2"/>
    </row>
    <row r="1336" spans="1:3" x14ac:dyDescent="0.2">
      <c r="A1336" s="1"/>
      <c r="C1336" s="2"/>
    </row>
    <row r="1337" spans="1:3" x14ac:dyDescent="0.2">
      <c r="A1337" s="1"/>
      <c r="C1337" s="2"/>
    </row>
    <row r="1338" spans="1:3" x14ac:dyDescent="0.2">
      <c r="A1338" s="1"/>
      <c r="C1338" s="2"/>
    </row>
    <row r="1339" spans="1:3" x14ac:dyDescent="0.2">
      <c r="A1339" s="1"/>
      <c r="C1339" s="2"/>
    </row>
    <row r="1340" spans="1:3" x14ac:dyDescent="0.2">
      <c r="A1340" s="1"/>
      <c r="C1340" s="2"/>
    </row>
    <row r="1341" spans="1:3" x14ac:dyDescent="0.2">
      <c r="A1341" s="1"/>
      <c r="C1341" s="2"/>
    </row>
    <row r="1342" spans="1:3" x14ac:dyDescent="0.2">
      <c r="A1342" s="1"/>
      <c r="C1342" s="2"/>
    </row>
    <row r="1343" spans="1:3" x14ac:dyDescent="0.2">
      <c r="A1343" s="1"/>
      <c r="C1343" s="2"/>
    </row>
    <row r="1344" spans="1:3" x14ac:dyDescent="0.2">
      <c r="A1344" s="1"/>
      <c r="C1344" s="2"/>
    </row>
    <row r="1345" spans="1:3" x14ac:dyDescent="0.2">
      <c r="A1345" s="1"/>
      <c r="C1345" s="2"/>
    </row>
    <row r="1346" spans="1:3" x14ac:dyDescent="0.2">
      <c r="A1346" s="1"/>
      <c r="C1346" s="2"/>
    </row>
    <row r="1347" spans="1:3" x14ac:dyDescent="0.2">
      <c r="A1347" s="1"/>
      <c r="C1347" s="2"/>
    </row>
    <row r="1348" spans="1:3" x14ac:dyDescent="0.2">
      <c r="A1348" s="1"/>
      <c r="C1348" s="2"/>
    </row>
    <row r="1349" spans="1:3" x14ac:dyDescent="0.2">
      <c r="A1349" s="1"/>
      <c r="C1349" s="2"/>
    </row>
    <row r="1350" spans="1:3" x14ac:dyDescent="0.2">
      <c r="A1350" s="1"/>
      <c r="C1350" s="2"/>
    </row>
    <row r="1351" spans="1:3" x14ac:dyDescent="0.2">
      <c r="A1351" s="1"/>
      <c r="C1351" s="2"/>
    </row>
    <row r="1352" spans="1:3" x14ac:dyDescent="0.2">
      <c r="A1352" s="1"/>
      <c r="C1352" s="2"/>
    </row>
    <row r="1353" spans="1:3" x14ac:dyDescent="0.2">
      <c r="A1353" s="1"/>
      <c r="C1353" s="2"/>
    </row>
    <row r="1354" spans="1:3" x14ac:dyDescent="0.2">
      <c r="A1354" s="1"/>
      <c r="C1354" s="2"/>
    </row>
    <row r="1355" spans="1:3" x14ac:dyDescent="0.2">
      <c r="A1355" s="1"/>
      <c r="C1355" s="2"/>
    </row>
    <row r="1356" spans="1:3" x14ac:dyDescent="0.2">
      <c r="A1356" s="1"/>
      <c r="C1356" s="2"/>
    </row>
    <row r="1357" spans="1:3" x14ac:dyDescent="0.2">
      <c r="A1357" s="1"/>
      <c r="C1357" s="2"/>
    </row>
    <row r="1358" spans="1:3" x14ac:dyDescent="0.2">
      <c r="A1358" s="1"/>
      <c r="C1358" s="2"/>
    </row>
    <row r="1359" spans="1:3" x14ac:dyDescent="0.2">
      <c r="A1359" s="1"/>
      <c r="C1359" s="2"/>
    </row>
    <row r="1360" spans="1:3" x14ac:dyDescent="0.2">
      <c r="A1360" s="1"/>
      <c r="C1360" s="2"/>
    </row>
    <row r="1361" spans="1:3" x14ac:dyDescent="0.2">
      <c r="A1361" s="1"/>
      <c r="C1361" s="2"/>
    </row>
    <row r="1362" spans="1:3" x14ac:dyDescent="0.2">
      <c r="A1362" s="1"/>
      <c r="C1362" s="2"/>
    </row>
    <row r="1363" spans="1:3" x14ac:dyDescent="0.2">
      <c r="A1363" s="1"/>
      <c r="C1363" s="2"/>
    </row>
    <row r="1364" spans="1:3" x14ac:dyDescent="0.2">
      <c r="A1364" s="1"/>
      <c r="C1364" s="2"/>
    </row>
    <row r="1365" spans="1:3" x14ac:dyDescent="0.2">
      <c r="A1365" s="1"/>
      <c r="C1365" s="2"/>
    </row>
    <row r="1366" spans="1:3" x14ac:dyDescent="0.2">
      <c r="A1366" s="1"/>
      <c r="C1366" s="2"/>
    </row>
    <row r="1367" spans="1:3" x14ac:dyDescent="0.2">
      <c r="A1367" s="1"/>
      <c r="C1367" s="2"/>
    </row>
    <row r="1368" spans="1:3" x14ac:dyDescent="0.2">
      <c r="A1368" s="1"/>
      <c r="C1368" s="2"/>
    </row>
    <row r="1369" spans="1:3" x14ac:dyDescent="0.2">
      <c r="A1369" s="1"/>
      <c r="C1369" s="2"/>
    </row>
    <row r="1370" spans="1:3" x14ac:dyDescent="0.2">
      <c r="A1370" s="1"/>
      <c r="C1370" s="2"/>
    </row>
    <row r="1371" spans="1:3" x14ac:dyDescent="0.2">
      <c r="A1371" s="1"/>
      <c r="C1371" s="2"/>
    </row>
    <row r="1372" spans="1:3" x14ac:dyDescent="0.2">
      <c r="A1372" s="1"/>
      <c r="C1372" s="2"/>
    </row>
    <row r="1373" spans="1:3" x14ac:dyDescent="0.2">
      <c r="A1373" s="1"/>
      <c r="C1373" s="2"/>
    </row>
    <row r="1374" spans="1:3" x14ac:dyDescent="0.2">
      <c r="A1374" s="1"/>
      <c r="C1374" s="2"/>
    </row>
    <row r="1375" spans="1:3" x14ac:dyDescent="0.2">
      <c r="A1375" s="1"/>
      <c r="C1375" s="2"/>
    </row>
    <row r="1376" spans="1:3" x14ac:dyDescent="0.2">
      <c r="A1376" s="1"/>
      <c r="C1376" s="2"/>
    </row>
    <row r="1377" spans="1:3" x14ac:dyDescent="0.2">
      <c r="A1377" s="1"/>
      <c r="C1377" s="2"/>
    </row>
    <row r="1378" spans="1:3" x14ac:dyDescent="0.2">
      <c r="A1378" s="1"/>
      <c r="C1378" s="2"/>
    </row>
    <row r="1379" spans="1:3" x14ac:dyDescent="0.2">
      <c r="A1379" s="1"/>
      <c r="C1379" s="2"/>
    </row>
    <row r="1380" spans="1:3" x14ac:dyDescent="0.2">
      <c r="A1380" s="1"/>
      <c r="C1380" s="2"/>
    </row>
    <row r="1381" spans="1:3" x14ac:dyDescent="0.2">
      <c r="A1381" s="1"/>
      <c r="C1381" s="2"/>
    </row>
    <row r="1382" spans="1:3" x14ac:dyDescent="0.2">
      <c r="A1382" s="1"/>
      <c r="C1382" s="2"/>
    </row>
    <row r="1383" spans="1:3" x14ac:dyDescent="0.2">
      <c r="A1383" s="1"/>
      <c r="C1383" s="2"/>
    </row>
    <row r="1384" spans="1:3" x14ac:dyDescent="0.2">
      <c r="A1384" s="1"/>
      <c r="C1384" s="2"/>
    </row>
    <row r="1385" spans="1:3" x14ac:dyDescent="0.2">
      <c r="A1385" s="1"/>
      <c r="C1385" s="2"/>
    </row>
    <row r="1386" spans="1:3" x14ac:dyDescent="0.2">
      <c r="A1386" s="1"/>
      <c r="C1386" s="2"/>
    </row>
    <row r="1387" spans="1:3" x14ac:dyDescent="0.2">
      <c r="A1387" s="1"/>
      <c r="C1387" s="2"/>
    </row>
    <row r="1388" spans="1:3" x14ac:dyDescent="0.2">
      <c r="A1388" s="1"/>
      <c r="C1388" s="2"/>
    </row>
    <row r="1389" spans="1:3" x14ac:dyDescent="0.2">
      <c r="A1389" s="1"/>
      <c r="C1389" s="2"/>
    </row>
    <row r="1390" spans="1:3" x14ac:dyDescent="0.2">
      <c r="A1390" s="1"/>
      <c r="C1390" s="2"/>
    </row>
    <row r="1391" spans="1:3" x14ac:dyDescent="0.2">
      <c r="A1391" s="1"/>
      <c r="C1391" s="2"/>
    </row>
    <row r="1392" spans="1:3" x14ac:dyDescent="0.2">
      <c r="A1392" s="1"/>
      <c r="C1392" s="2"/>
    </row>
    <row r="1393" spans="1:3" x14ac:dyDescent="0.2">
      <c r="A1393" s="1"/>
      <c r="C1393" s="2"/>
    </row>
    <row r="1394" spans="1:3" x14ac:dyDescent="0.2">
      <c r="A1394" s="1"/>
      <c r="C1394" s="2"/>
    </row>
    <row r="1395" spans="1:3" x14ac:dyDescent="0.2">
      <c r="A1395" s="1"/>
      <c r="C1395" s="2"/>
    </row>
    <row r="1396" spans="1:3" x14ac:dyDescent="0.2">
      <c r="A1396" s="1"/>
      <c r="C1396" s="2"/>
    </row>
    <row r="1397" spans="1:3" x14ac:dyDescent="0.2">
      <c r="A1397" s="1"/>
      <c r="C1397" s="2"/>
    </row>
    <row r="1398" spans="1:3" x14ac:dyDescent="0.2">
      <c r="A1398" s="1"/>
      <c r="C1398" s="2"/>
    </row>
    <row r="1399" spans="1:3" x14ac:dyDescent="0.2">
      <c r="A1399" s="1"/>
      <c r="C1399" s="2"/>
    </row>
    <row r="1400" spans="1:3" x14ac:dyDescent="0.2">
      <c r="A1400" s="1"/>
      <c r="C1400" s="2"/>
    </row>
    <row r="1401" spans="1:3" x14ac:dyDescent="0.2">
      <c r="A1401" s="1"/>
      <c r="C1401" s="2"/>
    </row>
    <row r="1402" spans="1:3" x14ac:dyDescent="0.2">
      <c r="A1402" s="1"/>
      <c r="C1402" s="2"/>
    </row>
    <row r="1403" spans="1:3" x14ac:dyDescent="0.2">
      <c r="A1403" s="1"/>
      <c r="C1403" s="2"/>
    </row>
    <row r="1404" spans="1:3" x14ac:dyDescent="0.2">
      <c r="A1404" s="1"/>
      <c r="C1404" s="2"/>
    </row>
    <row r="1405" spans="1:3" x14ac:dyDescent="0.2">
      <c r="A1405" s="1"/>
      <c r="C1405" s="2"/>
    </row>
    <row r="1406" spans="1:3" x14ac:dyDescent="0.2">
      <c r="A1406" s="1"/>
      <c r="C1406" s="2"/>
    </row>
    <row r="1407" spans="1:3" x14ac:dyDescent="0.2">
      <c r="A1407" s="1"/>
      <c r="C1407" s="2"/>
    </row>
    <row r="1408" spans="1:3" x14ac:dyDescent="0.2">
      <c r="A1408" s="1"/>
      <c r="C1408" s="2"/>
    </row>
    <row r="1409" spans="1:3" x14ac:dyDescent="0.2">
      <c r="A1409" s="1"/>
      <c r="C1409" s="2"/>
    </row>
    <row r="1410" spans="1:3" x14ac:dyDescent="0.2">
      <c r="A1410" s="1"/>
      <c r="C1410" s="2"/>
    </row>
    <row r="1411" spans="1:3" x14ac:dyDescent="0.2">
      <c r="A1411" s="1"/>
      <c r="C1411" s="2"/>
    </row>
    <row r="1412" spans="1:3" x14ac:dyDescent="0.2">
      <c r="A1412" s="1"/>
      <c r="C1412" s="2"/>
    </row>
    <row r="1413" spans="1:3" x14ac:dyDescent="0.2">
      <c r="A1413" s="1"/>
      <c r="C1413" s="2"/>
    </row>
    <row r="1414" spans="1:3" x14ac:dyDescent="0.2">
      <c r="A1414" s="1"/>
      <c r="C1414" s="2"/>
    </row>
    <row r="1415" spans="1:3" x14ac:dyDescent="0.2">
      <c r="A1415" s="1"/>
      <c r="C1415" s="2"/>
    </row>
    <row r="1416" spans="1:3" x14ac:dyDescent="0.2">
      <c r="A1416" s="1"/>
      <c r="C1416" s="2"/>
    </row>
    <row r="1417" spans="1:3" x14ac:dyDescent="0.2">
      <c r="A1417" s="1"/>
      <c r="C1417" s="2"/>
    </row>
    <row r="1418" spans="1:3" x14ac:dyDescent="0.2">
      <c r="A1418" s="1"/>
      <c r="C1418" s="2"/>
    </row>
    <row r="1419" spans="1:3" x14ac:dyDescent="0.2">
      <c r="A1419" s="1"/>
      <c r="C1419" s="2"/>
    </row>
    <row r="1420" spans="1:3" x14ac:dyDescent="0.2">
      <c r="A1420" s="1"/>
      <c r="C1420" s="2"/>
    </row>
    <row r="1421" spans="1:3" x14ac:dyDescent="0.2">
      <c r="A1421" s="1"/>
      <c r="C1421" s="2"/>
    </row>
    <row r="1422" spans="1:3" x14ac:dyDescent="0.2">
      <c r="A1422" s="1"/>
      <c r="C1422" s="2"/>
    </row>
    <row r="1423" spans="1:3" x14ac:dyDescent="0.2">
      <c r="A1423" s="1"/>
      <c r="C1423" s="2"/>
    </row>
    <row r="1424" spans="1:3" x14ac:dyDescent="0.2">
      <c r="A1424" s="1"/>
      <c r="C1424" s="2"/>
    </row>
    <row r="1425" spans="1:3" x14ac:dyDescent="0.2">
      <c r="A1425" s="1"/>
      <c r="C1425" s="2"/>
    </row>
    <row r="1426" spans="1:3" x14ac:dyDescent="0.2">
      <c r="A1426" s="1"/>
      <c r="C1426" s="2"/>
    </row>
    <row r="1427" spans="1:3" x14ac:dyDescent="0.2">
      <c r="A1427" s="1"/>
      <c r="C1427" s="2"/>
    </row>
    <row r="1428" spans="1:3" x14ac:dyDescent="0.2">
      <c r="A1428" s="1"/>
      <c r="C1428" s="2"/>
    </row>
    <row r="1429" spans="1:3" x14ac:dyDescent="0.2">
      <c r="A1429" s="1"/>
      <c r="C1429" s="2"/>
    </row>
    <row r="1430" spans="1:3" x14ac:dyDescent="0.2">
      <c r="A1430" s="1"/>
      <c r="C1430" s="2"/>
    </row>
    <row r="1431" spans="1:3" x14ac:dyDescent="0.2">
      <c r="A1431" s="1"/>
      <c r="C1431" s="2"/>
    </row>
    <row r="1432" spans="1:3" x14ac:dyDescent="0.2">
      <c r="A1432" s="1"/>
      <c r="C1432" s="2"/>
    </row>
    <row r="1433" spans="1:3" x14ac:dyDescent="0.2">
      <c r="A1433" s="1"/>
      <c r="C1433" s="2"/>
    </row>
    <row r="1434" spans="1:3" x14ac:dyDescent="0.2">
      <c r="A1434" s="1"/>
      <c r="C1434" s="2"/>
    </row>
    <row r="1435" spans="1:3" x14ac:dyDescent="0.2">
      <c r="A1435" s="1"/>
      <c r="C1435" s="2"/>
    </row>
    <row r="1436" spans="1:3" x14ac:dyDescent="0.2">
      <c r="A1436" s="1"/>
      <c r="C1436" s="2"/>
    </row>
    <row r="1437" spans="1:3" x14ac:dyDescent="0.2">
      <c r="A1437" s="1"/>
      <c r="C1437" s="2"/>
    </row>
    <row r="1438" spans="1:3" x14ac:dyDescent="0.2">
      <c r="A1438" s="1"/>
      <c r="C1438" s="2"/>
    </row>
    <row r="1439" spans="1:3" x14ac:dyDescent="0.2">
      <c r="A1439" s="1"/>
      <c r="C1439" s="2"/>
    </row>
    <row r="1440" spans="1:3" x14ac:dyDescent="0.2">
      <c r="A1440" s="1"/>
      <c r="C1440" s="2"/>
    </row>
    <row r="1441" spans="1:3" x14ac:dyDescent="0.2">
      <c r="A1441" s="1"/>
      <c r="C1441" s="2"/>
    </row>
    <row r="1442" spans="1:3" x14ac:dyDescent="0.2">
      <c r="A1442" s="1"/>
      <c r="C1442" s="2"/>
    </row>
    <row r="1443" spans="1:3" x14ac:dyDescent="0.2">
      <c r="A1443" s="1"/>
      <c r="C1443" s="2"/>
    </row>
    <row r="1444" spans="1:3" x14ac:dyDescent="0.2">
      <c r="A1444" s="1"/>
      <c r="C1444" s="2"/>
    </row>
    <row r="1445" spans="1:3" x14ac:dyDescent="0.2">
      <c r="A1445" s="1"/>
      <c r="C1445" s="2"/>
    </row>
    <row r="1446" spans="1:3" x14ac:dyDescent="0.2">
      <c r="A1446" s="1"/>
      <c r="C1446" s="2"/>
    </row>
    <row r="1447" spans="1:3" x14ac:dyDescent="0.2">
      <c r="A1447" s="1"/>
      <c r="C1447" s="2"/>
    </row>
    <row r="1448" spans="1:3" x14ac:dyDescent="0.2">
      <c r="A1448" s="1"/>
      <c r="C1448" s="2"/>
    </row>
    <row r="1449" spans="1:3" x14ac:dyDescent="0.2">
      <c r="A1449" s="1"/>
      <c r="C1449" s="2"/>
    </row>
    <row r="1450" spans="1:3" x14ac:dyDescent="0.2">
      <c r="A1450" s="1"/>
      <c r="C1450" s="2"/>
    </row>
    <row r="1451" spans="1:3" x14ac:dyDescent="0.2">
      <c r="A1451" s="1"/>
      <c r="C1451" s="2"/>
    </row>
    <row r="1452" spans="1:3" x14ac:dyDescent="0.2">
      <c r="A1452" s="1"/>
      <c r="C1452" s="2"/>
    </row>
    <row r="1453" spans="1:3" x14ac:dyDescent="0.2">
      <c r="A1453" s="1"/>
      <c r="C1453" s="2"/>
    </row>
    <row r="1454" spans="1:3" x14ac:dyDescent="0.2">
      <c r="A1454" s="1"/>
      <c r="C1454" s="2"/>
    </row>
    <row r="1455" spans="1:3" x14ac:dyDescent="0.2">
      <c r="A1455" s="1"/>
      <c r="C1455" s="2"/>
    </row>
    <row r="1456" spans="1:3" x14ac:dyDescent="0.2">
      <c r="A1456" s="1"/>
      <c r="C1456" s="2"/>
    </row>
    <row r="1457" spans="1:3" x14ac:dyDescent="0.2">
      <c r="A1457" s="1"/>
      <c r="C1457" s="2"/>
    </row>
    <row r="1458" spans="1:3" x14ac:dyDescent="0.2">
      <c r="A1458" s="1"/>
      <c r="C1458" s="2"/>
    </row>
    <row r="1459" spans="1:3" x14ac:dyDescent="0.2">
      <c r="A1459" s="1"/>
      <c r="C1459" s="2"/>
    </row>
    <row r="1460" spans="1:3" x14ac:dyDescent="0.2">
      <c r="A1460" s="1"/>
      <c r="C1460" s="2"/>
    </row>
    <row r="1461" spans="1:3" x14ac:dyDescent="0.2">
      <c r="A1461" s="1"/>
      <c r="C1461" s="2"/>
    </row>
    <row r="1462" spans="1:3" x14ac:dyDescent="0.2">
      <c r="A1462" s="1"/>
      <c r="C1462" s="2"/>
    </row>
    <row r="1463" spans="1:3" x14ac:dyDescent="0.2">
      <c r="A1463" s="1"/>
      <c r="C1463" s="2"/>
    </row>
    <row r="1464" spans="1:3" x14ac:dyDescent="0.2">
      <c r="A1464" s="1"/>
      <c r="C1464" s="2"/>
    </row>
    <row r="1465" spans="1:3" x14ac:dyDescent="0.2">
      <c r="A1465" s="1"/>
      <c r="C1465" s="2"/>
    </row>
    <row r="1466" spans="1:3" x14ac:dyDescent="0.2">
      <c r="A1466" s="1"/>
      <c r="C1466" s="2"/>
    </row>
    <row r="1467" spans="1:3" x14ac:dyDescent="0.2">
      <c r="A1467" s="1"/>
      <c r="C1467" s="2"/>
    </row>
    <row r="1468" spans="1:3" x14ac:dyDescent="0.2">
      <c r="A1468" s="1"/>
      <c r="C1468" s="2"/>
    </row>
    <row r="1469" spans="1:3" x14ac:dyDescent="0.2">
      <c r="A1469" s="1"/>
      <c r="C1469" s="2"/>
    </row>
    <row r="1470" spans="1:3" x14ac:dyDescent="0.2">
      <c r="A1470" s="1"/>
      <c r="C1470" s="2"/>
    </row>
    <row r="1471" spans="1:3" x14ac:dyDescent="0.2">
      <c r="A1471" s="1"/>
      <c r="C1471" s="2"/>
    </row>
    <row r="1472" spans="1:3" x14ac:dyDescent="0.2">
      <c r="A1472" s="1"/>
      <c r="C1472" s="2"/>
    </row>
    <row r="1473" spans="1:3" x14ac:dyDescent="0.2">
      <c r="A1473" s="1"/>
      <c r="C1473" s="2"/>
    </row>
    <row r="1474" spans="1:3" x14ac:dyDescent="0.2">
      <c r="A1474" s="1"/>
      <c r="C1474" s="2"/>
    </row>
    <row r="1475" spans="1:3" x14ac:dyDescent="0.2">
      <c r="A1475" s="1"/>
      <c r="C1475" s="2"/>
    </row>
    <row r="1476" spans="1:3" x14ac:dyDescent="0.2">
      <c r="A1476" s="1"/>
      <c r="C1476" s="2"/>
    </row>
    <row r="1477" spans="1:3" x14ac:dyDescent="0.2">
      <c r="A1477" s="1"/>
      <c r="C1477" s="2"/>
    </row>
    <row r="1478" spans="1:3" x14ac:dyDescent="0.2">
      <c r="A1478" s="1"/>
      <c r="C1478" s="2"/>
    </row>
    <row r="1479" spans="1:3" x14ac:dyDescent="0.2">
      <c r="A1479" s="1"/>
      <c r="C1479" s="2"/>
    </row>
    <row r="1480" spans="1:3" x14ac:dyDescent="0.2">
      <c r="A1480" s="1"/>
      <c r="C1480" s="2"/>
    </row>
    <row r="1481" spans="1:3" x14ac:dyDescent="0.2">
      <c r="A1481" s="1"/>
      <c r="C1481" s="2"/>
    </row>
    <row r="1482" spans="1:3" x14ac:dyDescent="0.2">
      <c r="A1482" s="1"/>
      <c r="C1482" s="2"/>
    </row>
    <row r="1483" spans="1:3" x14ac:dyDescent="0.2">
      <c r="A1483" s="1"/>
      <c r="C1483" s="2"/>
    </row>
    <row r="1484" spans="1:3" x14ac:dyDescent="0.2">
      <c r="A1484" s="1"/>
      <c r="C1484" s="2"/>
    </row>
    <row r="1485" spans="1:3" x14ac:dyDescent="0.2">
      <c r="A1485" s="1"/>
      <c r="C1485" s="2"/>
    </row>
    <row r="1486" spans="1:3" x14ac:dyDescent="0.2">
      <c r="A1486" s="1"/>
      <c r="C1486" s="2"/>
    </row>
    <row r="1487" spans="1:3" x14ac:dyDescent="0.2">
      <c r="A1487" s="1"/>
      <c r="C1487" s="2"/>
    </row>
    <row r="1488" spans="1:3" x14ac:dyDescent="0.2">
      <c r="A1488" s="1"/>
      <c r="C1488" s="2"/>
    </row>
    <row r="1489" spans="1:3" x14ac:dyDescent="0.2">
      <c r="A1489" s="1"/>
      <c r="C1489" s="2"/>
    </row>
    <row r="1490" spans="1:3" x14ac:dyDescent="0.2">
      <c r="A1490" s="1"/>
      <c r="C1490" s="2"/>
    </row>
    <row r="1491" spans="1:3" x14ac:dyDescent="0.2">
      <c r="A1491" s="1"/>
      <c r="C1491" s="2"/>
    </row>
    <row r="1492" spans="1:3" x14ac:dyDescent="0.2">
      <c r="A1492" s="1"/>
      <c r="C1492" s="2"/>
    </row>
    <row r="1493" spans="1:3" x14ac:dyDescent="0.2">
      <c r="A1493" s="1"/>
      <c r="C1493" s="2"/>
    </row>
    <row r="1494" spans="1:3" x14ac:dyDescent="0.2">
      <c r="A1494" s="1"/>
      <c r="C1494" s="2"/>
    </row>
    <row r="1495" spans="1:3" x14ac:dyDescent="0.2">
      <c r="A1495" s="1"/>
      <c r="C1495" s="2"/>
    </row>
    <row r="1496" spans="1:3" x14ac:dyDescent="0.2">
      <c r="A1496" s="1"/>
      <c r="C1496" s="2"/>
    </row>
    <row r="1497" spans="1:3" x14ac:dyDescent="0.2">
      <c r="A1497" s="1"/>
      <c r="C1497" s="2"/>
    </row>
    <row r="1498" spans="1:3" x14ac:dyDescent="0.2">
      <c r="A1498" s="1"/>
      <c r="C1498" s="2"/>
    </row>
    <row r="1499" spans="1:3" x14ac:dyDescent="0.2">
      <c r="A1499" s="1"/>
      <c r="C1499" s="2"/>
    </row>
    <row r="1500" spans="1:3" x14ac:dyDescent="0.2">
      <c r="A1500" s="1"/>
      <c r="C1500" s="2"/>
    </row>
    <row r="1501" spans="1:3" x14ac:dyDescent="0.2">
      <c r="A1501" s="1"/>
      <c r="C1501" s="2"/>
    </row>
    <row r="1502" spans="1:3" x14ac:dyDescent="0.2">
      <c r="A1502" s="1"/>
      <c r="C1502" s="2"/>
    </row>
    <row r="1503" spans="1:3" x14ac:dyDescent="0.2">
      <c r="A1503" s="1"/>
      <c r="C1503" s="2"/>
    </row>
    <row r="1504" spans="1:3" x14ac:dyDescent="0.2">
      <c r="A1504" s="1"/>
      <c r="C1504" s="2"/>
    </row>
    <row r="1505" spans="1:3" x14ac:dyDescent="0.2">
      <c r="A1505" s="1"/>
      <c r="C1505" s="2"/>
    </row>
    <row r="1506" spans="1:3" x14ac:dyDescent="0.2">
      <c r="A1506" s="1"/>
      <c r="C1506" s="2"/>
    </row>
    <row r="1507" spans="1:3" x14ac:dyDescent="0.2">
      <c r="A1507" s="1"/>
      <c r="C1507" s="2"/>
    </row>
    <row r="1508" spans="1:3" x14ac:dyDescent="0.2">
      <c r="A1508" s="1"/>
      <c r="C1508" s="2"/>
    </row>
    <row r="1509" spans="1:3" x14ac:dyDescent="0.2">
      <c r="A1509" s="1"/>
      <c r="C1509" s="2"/>
    </row>
    <row r="1510" spans="1:3" x14ac:dyDescent="0.2">
      <c r="A1510" s="1"/>
      <c r="C1510" s="2"/>
    </row>
    <row r="1511" spans="1:3" x14ac:dyDescent="0.2">
      <c r="A1511" s="1"/>
      <c r="C1511" s="2"/>
    </row>
    <row r="1512" spans="1:3" x14ac:dyDescent="0.2">
      <c r="A1512" s="1"/>
      <c r="C1512" s="2"/>
    </row>
    <row r="1513" spans="1:3" x14ac:dyDescent="0.2">
      <c r="A1513" s="1"/>
      <c r="C1513" s="2"/>
    </row>
    <row r="1514" spans="1:3" x14ac:dyDescent="0.2">
      <c r="A1514" s="1"/>
      <c r="C1514" s="2"/>
    </row>
    <row r="1515" spans="1:3" x14ac:dyDescent="0.2">
      <c r="A1515" s="1"/>
      <c r="C1515" s="2"/>
    </row>
    <row r="1516" spans="1:3" x14ac:dyDescent="0.2">
      <c r="A1516" s="1"/>
      <c r="C1516" s="2"/>
    </row>
    <row r="1517" spans="1:3" x14ac:dyDescent="0.2">
      <c r="A1517" s="1"/>
      <c r="C1517" s="2"/>
    </row>
    <row r="1518" spans="1:3" x14ac:dyDescent="0.2">
      <c r="A1518" s="1"/>
      <c r="C1518" s="2"/>
    </row>
    <row r="1519" spans="1:3" x14ac:dyDescent="0.2">
      <c r="A1519" s="1"/>
      <c r="C1519" s="2"/>
    </row>
    <row r="1520" spans="1:3" x14ac:dyDescent="0.2">
      <c r="A1520" s="1"/>
      <c r="C1520" s="2"/>
    </row>
    <row r="1521" spans="1:3" x14ac:dyDescent="0.2">
      <c r="A1521" s="1"/>
      <c r="C1521" s="2"/>
    </row>
    <row r="1522" spans="1:3" x14ac:dyDescent="0.2">
      <c r="A1522" s="1"/>
      <c r="C1522" s="2"/>
    </row>
    <row r="1523" spans="1:3" x14ac:dyDescent="0.2">
      <c r="A1523" s="1"/>
      <c r="C1523" s="2"/>
    </row>
    <row r="1524" spans="1:3" x14ac:dyDescent="0.2">
      <c r="A1524" s="1"/>
      <c r="C1524" s="2"/>
    </row>
    <row r="1525" spans="1:3" x14ac:dyDescent="0.2">
      <c r="A1525" s="1"/>
      <c r="C1525" s="2"/>
    </row>
    <row r="1526" spans="1:3" x14ac:dyDescent="0.2">
      <c r="A1526" s="1"/>
      <c r="C1526" s="2"/>
    </row>
    <row r="1527" spans="1:3" x14ac:dyDescent="0.2">
      <c r="A1527" s="1"/>
      <c r="C1527" s="2"/>
    </row>
    <row r="1528" spans="1:3" x14ac:dyDescent="0.2">
      <c r="A1528" s="1"/>
      <c r="C1528" s="2"/>
    </row>
    <row r="1529" spans="1:3" x14ac:dyDescent="0.2">
      <c r="A1529" s="1"/>
      <c r="C1529" s="2"/>
    </row>
    <row r="1530" spans="1:3" x14ac:dyDescent="0.2">
      <c r="A1530" s="1"/>
      <c r="C1530" s="2"/>
    </row>
    <row r="1531" spans="1:3" x14ac:dyDescent="0.2">
      <c r="A1531" s="1"/>
      <c r="C1531" s="2"/>
    </row>
    <row r="1532" spans="1:3" x14ac:dyDescent="0.2">
      <c r="A1532" s="1"/>
      <c r="C1532" s="2"/>
    </row>
    <row r="1533" spans="1:3" x14ac:dyDescent="0.2">
      <c r="A1533" s="1"/>
      <c r="C1533" s="2"/>
    </row>
    <row r="1534" spans="1:3" x14ac:dyDescent="0.2">
      <c r="A1534" s="1"/>
      <c r="C1534" s="2"/>
    </row>
    <row r="1535" spans="1:3" x14ac:dyDescent="0.2">
      <c r="A1535" s="1"/>
      <c r="C1535" s="2"/>
    </row>
    <row r="1536" spans="1:3" x14ac:dyDescent="0.2">
      <c r="A1536" s="1"/>
      <c r="C1536" s="2"/>
    </row>
    <row r="1537" spans="1:3" x14ac:dyDescent="0.2">
      <c r="A1537" s="1"/>
      <c r="C1537" s="2"/>
    </row>
    <row r="1538" spans="1:3" x14ac:dyDescent="0.2">
      <c r="A1538" s="1"/>
      <c r="C1538" s="2"/>
    </row>
    <row r="1539" spans="1:3" x14ac:dyDescent="0.2">
      <c r="A1539" s="1"/>
      <c r="C1539" s="2"/>
    </row>
    <row r="1540" spans="1:3" x14ac:dyDescent="0.2">
      <c r="A1540" s="1"/>
      <c r="C1540" s="2"/>
    </row>
    <row r="1541" spans="1:3" x14ac:dyDescent="0.2">
      <c r="A1541" s="1"/>
      <c r="C1541" s="2"/>
    </row>
    <row r="1542" spans="1:3" x14ac:dyDescent="0.2">
      <c r="A1542" s="1"/>
      <c r="C1542" s="2"/>
    </row>
    <row r="1543" spans="1:3" x14ac:dyDescent="0.2">
      <c r="A1543" s="1"/>
      <c r="C1543" s="2"/>
    </row>
    <row r="1544" spans="1:3" x14ac:dyDescent="0.2">
      <c r="A1544" s="1"/>
      <c r="C1544" s="2"/>
    </row>
    <row r="1545" spans="1:3" x14ac:dyDescent="0.2">
      <c r="A1545" s="1"/>
      <c r="C1545" s="2"/>
    </row>
    <row r="1546" spans="1:3" x14ac:dyDescent="0.2">
      <c r="A1546" s="1"/>
      <c r="C1546" s="2"/>
    </row>
    <row r="1547" spans="1:3" x14ac:dyDescent="0.2">
      <c r="A1547" s="1"/>
      <c r="C1547" s="2"/>
    </row>
    <row r="1548" spans="1:3" x14ac:dyDescent="0.2">
      <c r="A1548" s="1"/>
      <c r="C1548" s="2"/>
    </row>
    <row r="1549" spans="1:3" x14ac:dyDescent="0.2">
      <c r="A1549" s="1"/>
      <c r="C1549" s="2"/>
    </row>
    <row r="1550" spans="1:3" x14ac:dyDescent="0.2">
      <c r="A1550" s="1"/>
      <c r="C1550" s="2"/>
    </row>
    <row r="1551" spans="1:3" x14ac:dyDescent="0.2">
      <c r="A1551" s="1"/>
      <c r="C1551" s="2"/>
    </row>
    <row r="1552" spans="1:3" x14ac:dyDescent="0.2">
      <c r="A1552" s="1"/>
      <c r="C1552" s="2"/>
    </row>
    <row r="1553" spans="1:3" x14ac:dyDescent="0.2">
      <c r="A1553" s="1"/>
      <c r="C1553" s="2"/>
    </row>
    <row r="1554" spans="1:3" x14ac:dyDescent="0.2">
      <c r="A1554" s="1"/>
      <c r="C1554" s="2"/>
    </row>
    <row r="1555" spans="1:3" x14ac:dyDescent="0.2">
      <c r="A1555" s="1"/>
      <c r="C1555" s="2"/>
    </row>
    <row r="1556" spans="1:3" x14ac:dyDescent="0.2">
      <c r="A1556" s="1"/>
      <c r="C1556" s="2"/>
    </row>
    <row r="1557" spans="1:3" x14ac:dyDescent="0.2">
      <c r="A1557" s="1"/>
      <c r="C1557" s="2"/>
    </row>
    <row r="1558" spans="1:3" x14ac:dyDescent="0.2">
      <c r="A1558" s="1"/>
      <c r="C1558" s="2"/>
    </row>
    <row r="1559" spans="1:3" x14ac:dyDescent="0.2">
      <c r="A1559" s="1"/>
      <c r="C1559" s="2"/>
    </row>
    <row r="1560" spans="1:3" x14ac:dyDescent="0.2">
      <c r="A1560" s="1"/>
      <c r="C1560" s="2"/>
    </row>
    <row r="1561" spans="1:3" x14ac:dyDescent="0.2">
      <c r="A1561" s="1"/>
      <c r="C1561" s="2"/>
    </row>
    <row r="1562" spans="1:3" x14ac:dyDescent="0.2">
      <c r="A1562" s="1"/>
      <c r="C1562" s="2"/>
    </row>
    <row r="1563" spans="1:3" x14ac:dyDescent="0.2">
      <c r="A1563" s="1"/>
      <c r="C1563" s="2"/>
    </row>
    <row r="1564" spans="1:3" x14ac:dyDescent="0.2">
      <c r="A1564" s="1"/>
      <c r="C1564" s="2"/>
    </row>
    <row r="1565" spans="1:3" x14ac:dyDescent="0.2">
      <c r="A1565" s="1"/>
      <c r="C1565" s="2"/>
    </row>
    <row r="1566" spans="1:3" x14ac:dyDescent="0.2">
      <c r="A1566" s="1"/>
      <c r="C1566" s="2"/>
    </row>
    <row r="1567" spans="1:3" x14ac:dyDescent="0.2">
      <c r="A1567" s="1"/>
      <c r="C1567" s="2"/>
    </row>
    <row r="1568" spans="1:3" x14ac:dyDescent="0.2">
      <c r="A1568" s="1"/>
      <c r="C1568" s="2"/>
    </row>
    <row r="1569" spans="1:3" x14ac:dyDescent="0.2">
      <c r="A1569" s="1"/>
      <c r="C1569" s="2"/>
    </row>
    <row r="1570" spans="1:3" x14ac:dyDescent="0.2">
      <c r="A1570" s="1"/>
      <c r="C1570" s="2"/>
    </row>
    <row r="1571" spans="1:3" x14ac:dyDescent="0.2">
      <c r="A1571" s="1"/>
      <c r="C1571" s="2"/>
    </row>
    <row r="1572" spans="1:3" x14ac:dyDescent="0.2">
      <c r="A1572" s="1"/>
      <c r="C1572" s="2"/>
    </row>
    <row r="1573" spans="1:3" x14ac:dyDescent="0.2">
      <c r="A1573" s="1"/>
      <c r="C1573" s="2"/>
    </row>
    <row r="1574" spans="1:3" x14ac:dyDescent="0.2">
      <c r="A1574" s="1"/>
      <c r="C1574" s="2"/>
    </row>
    <row r="1575" spans="1:3" x14ac:dyDescent="0.2">
      <c r="A1575" s="1"/>
      <c r="C1575" s="2"/>
    </row>
    <row r="1576" spans="1:3" x14ac:dyDescent="0.2">
      <c r="A1576" s="1"/>
      <c r="C1576" s="2"/>
    </row>
    <row r="1577" spans="1:3" x14ac:dyDescent="0.2">
      <c r="A1577" s="1"/>
      <c r="C1577" s="2"/>
    </row>
    <row r="1578" spans="1:3" x14ac:dyDescent="0.2">
      <c r="A1578" s="1"/>
      <c r="C1578" s="2"/>
    </row>
    <row r="1579" spans="1:3" x14ac:dyDescent="0.2">
      <c r="A1579" s="1"/>
      <c r="C1579" s="2"/>
    </row>
    <row r="1580" spans="1:3" x14ac:dyDescent="0.2">
      <c r="A1580" s="1"/>
      <c r="C1580" s="2"/>
    </row>
    <row r="1581" spans="1:3" x14ac:dyDescent="0.2">
      <c r="A1581" s="1"/>
      <c r="C1581" s="2"/>
    </row>
    <row r="1582" spans="1:3" x14ac:dyDescent="0.2">
      <c r="A1582" s="1"/>
      <c r="C1582" s="2"/>
    </row>
    <row r="1583" spans="1:3" x14ac:dyDescent="0.2">
      <c r="A1583" s="1"/>
      <c r="C1583" s="2"/>
    </row>
    <row r="1584" spans="1:3" x14ac:dyDescent="0.2">
      <c r="A1584" s="1"/>
      <c r="C1584" s="2"/>
    </row>
    <row r="1585" spans="1:3" x14ac:dyDescent="0.2">
      <c r="A1585" s="1"/>
      <c r="C1585" s="2"/>
    </row>
    <row r="1586" spans="1:3" x14ac:dyDescent="0.2">
      <c r="A1586" s="1"/>
      <c r="C1586" s="2"/>
    </row>
    <row r="1587" spans="1:3" x14ac:dyDescent="0.2">
      <c r="A1587" s="1"/>
      <c r="C1587" s="2"/>
    </row>
    <row r="1588" spans="1:3" x14ac:dyDescent="0.2">
      <c r="A1588" s="1"/>
      <c r="C1588" s="2"/>
    </row>
    <row r="1589" spans="1:3" x14ac:dyDescent="0.2">
      <c r="A1589" s="1"/>
      <c r="C1589" s="2"/>
    </row>
    <row r="1590" spans="1:3" x14ac:dyDescent="0.2">
      <c r="A1590" s="1"/>
      <c r="C1590" s="2"/>
    </row>
    <row r="1591" spans="1:3" x14ac:dyDescent="0.2">
      <c r="A1591" s="1"/>
      <c r="C1591" s="2"/>
    </row>
    <row r="1592" spans="1:3" x14ac:dyDescent="0.2">
      <c r="A1592" s="1"/>
      <c r="C1592" s="2"/>
    </row>
    <row r="1593" spans="1:3" x14ac:dyDescent="0.2">
      <c r="A1593" s="1"/>
      <c r="C1593" s="2"/>
    </row>
    <row r="1594" spans="1:3" x14ac:dyDescent="0.2">
      <c r="A1594" s="1"/>
      <c r="C1594" s="2"/>
    </row>
    <row r="1595" spans="1:3" x14ac:dyDescent="0.2">
      <c r="A1595" s="1"/>
      <c r="C1595" s="2"/>
    </row>
    <row r="1596" spans="1:3" x14ac:dyDescent="0.2">
      <c r="A1596" s="1"/>
      <c r="C1596" s="2"/>
    </row>
    <row r="1597" spans="1:3" x14ac:dyDescent="0.2">
      <c r="A1597" s="1"/>
      <c r="C1597" s="2"/>
    </row>
    <row r="1598" spans="1:3" x14ac:dyDescent="0.2">
      <c r="A1598" s="1"/>
      <c r="C1598" s="2"/>
    </row>
    <row r="1599" spans="1:3" x14ac:dyDescent="0.2">
      <c r="A1599" s="1"/>
      <c r="C1599" s="2"/>
    </row>
    <row r="1600" spans="1:3" x14ac:dyDescent="0.2">
      <c r="A1600" s="1"/>
      <c r="C1600" s="2"/>
    </row>
    <row r="1601" spans="1:3" x14ac:dyDescent="0.2">
      <c r="A1601" s="1"/>
      <c r="C1601" s="2"/>
    </row>
    <row r="1602" spans="1:3" x14ac:dyDescent="0.2">
      <c r="A1602" s="1"/>
      <c r="C1602" s="2"/>
    </row>
    <row r="1603" spans="1:3" x14ac:dyDescent="0.2">
      <c r="A1603" s="1"/>
      <c r="C1603" s="2"/>
    </row>
    <row r="1604" spans="1:3" x14ac:dyDescent="0.2">
      <c r="A1604" s="1"/>
      <c r="C1604" s="2"/>
    </row>
    <row r="1605" spans="1:3" x14ac:dyDescent="0.2">
      <c r="A1605" s="1"/>
      <c r="C1605" s="2"/>
    </row>
    <row r="1606" spans="1:3" x14ac:dyDescent="0.2">
      <c r="A1606" s="1"/>
      <c r="C1606" s="2"/>
    </row>
    <row r="1607" spans="1:3" x14ac:dyDescent="0.2">
      <c r="A1607" s="1"/>
      <c r="C1607" s="2"/>
    </row>
    <row r="1608" spans="1:3" x14ac:dyDescent="0.2">
      <c r="A1608" s="1"/>
      <c r="C1608" s="2"/>
    </row>
    <row r="1609" spans="1:3" x14ac:dyDescent="0.2">
      <c r="A1609" s="1"/>
      <c r="C1609" s="2"/>
    </row>
    <row r="1610" spans="1:3" x14ac:dyDescent="0.2">
      <c r="A1610" s="1"/>
      <c r="C1610" s="2"/>
    </row>
    <row r="1611" spans="1:3" x14ac:dyDescent="0.2">
      <c r="A1611" s="1"/>
      <c r="C1611" s="2"/>
    </row>
    <row r="1612" spans="1:3" x14ac:dyDescent="0.2">
      <c r="A1612" s="1"/>
      <c r="C1612" s="2"/>
    </row>
    <row r="1613" spans="1:3" x14ac:dyDescent="0.2">
      <c r="A1613" s="1"/>
      <c r="C1613" s="2"/>
    </row>
    <row r="1614" spans="1:3" x14ac:dyDescent="0.2">
      <c r="A1614" s="1"/>
      <c r="C1614" s="2"/>
    </row>
    <row r="1615" spans="1:3" x14ac:dyDescent="0.2">
      <c r="A1615" s="1"/>
      <c r="C1615" s="2"/>
    </row>
    <row r="1616" spans="1:3" x14ac:dyDescent="0.2">
      <c r="A1616" s="1"/>
      <c r="C1616" s="2"/>
    </row>
    <row r="1617" spans="1:3" x14ac:dyDescent="0.2">
      <c r="A1617" s="1"/>
      <c r="C1617" s="2"/>
    </row>
    <row r="1618" spans="1:3" x14ac:dyDescent="0.2">
      <c r="A1618" s="1"/>
      <c r="C1618" s="2"/>
    </row>
    <row r="1619" spans="1:3" x14ac:dyDescent="0.2">
      <c r="A1619" s="1"/>
      <c r="C1619" s="2"/>
    </row>
    <row r="1620" spans="1:3" x14ac:dyDescent="0.2">
      <c r="A1620" s="1"/>
      <c r="C1620" s="2"/>
    </row>
    <row r="1621" spans="1:3" x14ac:dyDescent="0.2">
      <c r="A1621" s="1"/>
      <c r="C1621" s="2"/>
    </row>
    <row r="1622" spans="1:3" x14ac:dyDescent="0.2">
      <c r="A1622" s="1"/>
      <c r="C1622" s="2"/>
    </row>
    <row r="1623" spans="1:3" x14ac:dyDescent="0.2">
      <c r="A1623" s="1"/>
      <c r="C1623" s="2"/>
    </row>
    <row r="1624" spans="1:3" x14ac:dyDescent="0.2">
      <c r="A1624" s="1"/>
      <c r="C1624" s="2"/>
    </row>
    <row r="1625" spans="1:3" x14ac:dyDescent="0.2">
      <c r="A1625" s="1"/>
      <c r="C1625" s="2"/>
    </row>
    <row r="1626" spans="1:3" x14ac:dyDescent="0.2">
      <c r="A1626" s="1"/>
      <c r="C1626" s="2"/>
    </row>
    <row r="1627" spans="1:3" x14ac:dyDescent="0.2">
      <c r="A1627" s="1"/>
      <c r="C1627" s="2"/>
    </row>
    <row r="1628" spans="1:3" x14ac:dyDescent="0.2">
      <c r="A1628" s="1"/>
      <c r="C1628" s="2"/>
    </row>
    <row r="1629" spans="1:3" x14ac:dyDescent="0.2">
      <c r="A1629" s="1"/>
      <c r="C1629" s="2"/>
    </row>
    <row r="1630" spans="1:3" x14ac:dyDescent="0.2">
      <c r="A1630" s="1"/>
      <c r="C1630" s="2"/>
    </row>
    <row r="1631" spans="1:3" x14ac:dyDescent="0.2">
      <c r="A1631" s="1"/>
      <c r="C1631" s="2"/>
    </row>
    <row r="1632" spans="1:3" x14ac:dyDescent="0.2">
      <c r="A1632" s="1"/>
      <c r="C1632" s="2"/>
    </row>
    <row r="1633" spans="1:3" x14ac:dyDescent="0.2">
      <c r="A1633" s="1"/>
      <c r="C1633" s="2"/>
    </row>
    <row r="1634" spans="1:3" x14ac:dyDescent="0.2">
      <c r="A1634" s="1"/>
      <c r="C1634" s="2"/>
    </row>
    <row r="1635" spans="1:3" x14ac:dyDescent="0.2">
      <c r="A1635" s="1"/>
      <c r="C1635" s="2"/>
    </row>
    <row r="1636" spans="1:3" x14ac:dyDescent="0.2">
      <c r="A1636" s="1"/>
      <c r="C1636" s="2"/>
    </row>
    <row r="1637" spans="1:3" x14ac:dyDescent="0.2">
      <c r="A1637" s="1"/>
      <c r="C1637" s="2"/>
    </row>
    <row r="1638" spans="1:3" x14ac:dyDescent="0.2">
      <c r="A1638" s="1"/>
      <c r="C1638" s="2"/>
    </row>
    <row r="1639" spans="1:3" x14ac:dyDescent="0.2">
      <c r="A1639" s="1"/>
      <c r="C1639" s="2"/>
    </row>
    <row r="1640" spans="1:3" x14ac:dyDescent="0.2">
      <c r="A1640" s="1"/>
      <c r="C1640" s="2"/>
    </row>
    <row r="1641" spans="1:3" x14ac:dyDescent="0.2">
      <c r="A1641" s="1"/>
      <c r="C1641" s="2"/>
    </row>
    <row r="1642" spans="1:3" x14ac:dyDescent="0.2">
      <c r="A1642" s="1"/>
      <c r="C1642" s="2"/>
    </row>
    <row r="1643" spans="1:3" x14ac:dyDescent="0.2">
      <c r="A1643" s="1"/>
      <c r="C1643" s="2"/>
    </row>
    <row r="1644" spans="1:3" x14ac:dyDescent="0.2">
      <c r="A1644" s="1"/>
      <c r="C1644" s="2"/>
    </row>
    <row r="1645" spans="1:3" x14ac:dyDescent="0.2">
      <c r="A1645" s="1"/>
      <c r="C1645" s="2"/>
    </row>
    <row r="1646" spans="1:3" x14ac:dyDescent="0.2">
      <c r="A1646" s="1"/>
      <c r="C1646" s="2"/>
    </row>
    <row r="1647" spans="1:3" x14ac:dyDescent="0.2">
      <c r="A1647" s="1"/>
      <c r="C1647" s="2"/>
    </row>
    <row r="1648" spans="1:3" x14ac:dyDescent="0.2">
      <c r="A1648" s="1"/>
      <c r="C1648" s="2"/>
    </row>
    <row r="1649" spans="1:3" x14ac:dyDescent="0.2">
      <c r="A1649" s="1"/>
      <c r="C1649" s="2"/>
    </row>
    <row r="1650" spans="1:3" x14ac:dyDescent="0.2">
      <c r="A1650" s="1"/>
      <c r="C1650" s="2"/>
    </row>
    <row r="1651" spans="1:3" x14ac:dyDescent="0.2">
      <c r="A1651" s="1"/>
      <c r="C1651" s="2"/>
    </row>
    <row r="1652" spans="1:3" x14ac:dyDescent="0.2">
      <c r="A1652" s="1"/>
      <c r="C1652" s="2"/>
    </row>
    <row r="1653" spans="1:3" x14ac:dyDescent="0.2">
      <c r="A1653" s="1"/>
      <c r="C1653" s="2"/>
    </row>
    <row r="1654" spans="1:3" x14ac:dyDescent="0.2">
      <c r="A1654" s="1"/>
      <c r="C1654" s="2"/>
    </row>
    <row r="1655" spans="1:3" x14ac:dyDescent="0.2">
      <c r="A1655" s="1"/>
      <c r="C1655" s="2"/>
    </row>
    <row r="1656" spans="1:3" x14ac:dyDescent="0.2">
      <c r="A1656" s="1"/>
      <c r="C1656" s="2"/>
    </row>
    <row r="1657" spans="1:3" x14ac:dyDescent="0.2">
      <c r="A1657" s="1"/>
      <c r="C1657" s="2"/>
    </row>
    <row r="1658" spans="1:3" x14ac:dyDescent="0.2">
      <c r="A1658" s="1"/>
      <c r="C1658" s="2"/>
    </row>
    <row r="1659" spans="1:3" x14ac:dyDescent="0.2">
      <c r="A1659" s="1"/>
      <c r="C1659" s="2"/>
    </row>
    <row r="1660" spans="1:3" x14ac:dyDescent="0.2">
      <c r="A1660" s="1"/>
      <c r="C1660" s="2"/>
    </row>
    <row r="1661" spans="1:3" x14ac:dyDescent="0.2">
      <c r="A1661" s="1"/>
      <c r="C1661" s="2"/>
    </row>
    <row r="1662" spans="1:3" x14ac:dyDescent="0.2">
      <c r="A1662" s="1"/>
      <c r="C1662" s="2"/>
    </row>
    <row r="1663" spans="1:3" x14ac:dyDescent="0.2">
      <c r="A1663" s="1"/>
      <c r="C1663" s="2"/>
    </row>
    <row r="1664" spans="1:3" x14ac:dyDescent="0.2">
      <c r="A1664" s="1"/>
      <c r="C1664" s="2"/>
    </row>
    <row r="1665" spans="1:3" x14ac:dyDescent="0.2">
      <c r="A1665" s="1"/>
      <c r="C1665" s="2"/>
    </row>
    <row r="1666" spans="1:3" x14ac:dyDescent="0.2">
      <c r="A1666" s="1"/>
      <c r="C1666" s="2"/>
    </row>
    <row r="1667" spans="1:3" x14ac:dyDescent="0.2">
      <c r="A1667" s="1"/>
      <c r="C1667" s="2"/>
    </row>
    <row r="1668" spans="1:3" x14ac:dyDescent="0.2">
      <c r="A1668" s="1"/>
      <c r="C1668" s="2"/>
    </row>
    <row r="1669" spans="1:3" x14ac:dyDescent="0.2">
      <c r="A1669" s="1"/>
      <c r="C1669" s="2"/>
    </row>
    <row r="1670" spans="1:3" x14ac:dyDescent="0.2">
      <c r="A1670" s="1"/>
      <c r="C1670" s="2"/>
    </row>
    <row r="1671" spans="1:3" x14ac:dyDescent="0.2">
      <c r="A1671" s="1"/>
      <c r="C1671" s="2"/>
    </row>
    <row r="1672" spans="1:3" x14ac:dyDescent="0.2">
      <c r="A1672" s="1"/>
      <c r="C1672" s="2"/>
    </row>
    <row r="1673" spans="1:3" x14ac:dyDescent="0.2">
      <c r="A1673" s="1"/>
      <c r="C1673" s="2"/>
    </row>
    <row r="1674" spans="1:3" x14ac:dyDescent="0.2">
      <c r="A1674" s="1"/>
      <c r="C1674" s="2"/>
    </row>
    <row r="1675" spans="1:3" x14ac:dyDescent="0.2">
      <c r="A1675" s="1"/>
      <c r="C1675" s="2"/>
    </row>
    <row r="1676" spans="1:3" x14ac:dyDescent="0.2">
      <c r="A1676" s="1"/>
      <c r="C1676" s="2"/>
    </row>
    <row r="1677" spans="1:3" x14ac:dyDescent="0.2">
      <c r="A1677" s="1"/>
      <c r="C1677" s="2"/>
    </row>
    <row r="1678" spans="1:3" x14ac:dyDescent="0.2">
      <c r="A1678" s="1"/>
      <c r="C1678" s="2"/>
    </row>
    <row r="1679" spans="1:3" x14ac:dyDescent="0.2">
      <c r="A1679" s="1"/>
      <c r="C1679" s="2"/>
    </row>
    <row r="1680" spans="1:3" x14ac:dyDescent="0.2">
      <c r="A1680" s="1"/>
      <c r="C1680" s="2"/>
    </row>
    <row r="1681" spans="1:3" x14ac:dyDescent="0.2">
      <c r="A1681" s="1"/>
      <c r="C1681" s="2"/>
    </row>
    <row r="1682" spans="1:3" x14ac:dyDescent="0.2">
      <c r="A1682" s="1"/>
      <c r="C1682" s="2"/>
    </row>
    <row r="1683" spans="1:3" x14ac:dyDescent="0.2">
      <c r="A1683" s="1"/>
      <c r="C1683" s="2"/>
    </row>
    <row r="1684" spans="1:3" x14ac:dyDescent="0.2">
      <c r="A1684" s="1"/>
      <c r="C1684" s="2"/>
    </row>
    <row r="1685" spans="1:3" x14ac:dyDescent="0.2">
      <c r="A1685" s="1"/>
      <c r="C1685" s="2"/>
    </row>
    <row r="1686" spans="1:3" x14ac:dyDescent="0.2">
      <c r="A1686" s="1"/>
      <c r="C1686" s="2"/>
    </row>
    <row r="1687" spans="1:3" x14ac:dyDescent="0.2">
      <c r="A1687" s="1"/>
      <c r="C1687" s="2"/>
    </row>
    <row r="1688" spans="1:3" x14ac:dyDescent="0.2">
      <c r="A1688" s="1"/>
      <c r="C1688" s="2"/>
    </row>
    <row r="1689" spans="1:3" x14ac:dyDescent="0.2">
      <c r="A1689" s="1"/>
      <c r="C1689" s="2"/>
    </row>
    <row r="1690" spans="1:3" x14ac:dyDescent="0.2">
      <c r="A1690" s="1"/>
      <c r="C1690" s="2"/>
    </row>
    <row r="1691" spans="1:3" x14ac:dyDescent="0.2">
      <c r="A1691" s="1"/>
      <c r="C1691" s="2"/>
    </row>
    <row r="1692" spans="1:3" x14ac:dyDescent="0.2">
      <c r="A1692" s="1"/>
      <c r="C1692" s="2"/>
    </row>
    <row r="1693" spans="1:3" x14ac:dyDescent="0.2">
      <c r="A1693" s="1"/>
      <c r="C1693" s="2"/>
    </row>
    <row r="1694" spans="1:3" x14ac:dyDescent="0.2">
      <c r="A1694" s="1"/>
      <c r="C1694" s="2"/>
    </row>
    <row r="1695" spans="1:3" x14ac:dyDescent="0.2">
      <c r="A1695" s="1"/>
      <c r="C1695" s="2"/>
    </row>
    <row r="1696" spans="1:3" x14ac:dyDescent="0.2">
      <c r="A1696" s="1"/>
      <c r="C1696" s="2"/>
    </row>
    <row r="1697" spans="1:3" x14ac:dyDescent="0.2">
      <c r="A1697" s="1"/>
      <c r="C1697" s="2"/>
    </row>
    <row r="1698" spans="1:3" x14ac:dyDescent="0.2">
      <c r="A1698" s="1"/>
      <c r="C1698" s="2"/>
    </row>
    <row r="1699" spans="1:3" x14ac:dyDescent="0.2">
      <c r="A1699" s="1"/>
      <c r="C1699" s="2"/>
    </row>
    <row r="1700" spans="1:3" x14ac:dyDescent="0.2">
      <c r="A1700" s="1"/>
      <c r="C1700" s="2"/>
    </row>
    <row r="1701" spans="1:3" x14ac:dyDescent="0.2">
      <c r="A1701" s="1"/>
      <c r="C1701" s="2"/>
    </row>
    <row r="1702" spans="1:3" x14ac:dyDescent="0.2">
      <c r="A1702" s="1"/>
      <c r="C1702" s="2"/>
    </row>
    <row r="1703" spans="1:3" x14ac:dyDescent="0.2">
      <c r="A1703" s="1"/>
      <c r="C1703" s="2"/>
    </row>
    <row r="1704" spans="1:3" x14ac:dyDescent="0.2">
      <c r="A1704" s="1"/>
      <c r="C1704" s="2"/>
    </row>
    <row r="1705" spans="1:3" x14ac:dyDescent="0.2">
      <c r="A1705" s="1"/>
      <c r="C1705" s="2"/>
    </row>
    <row r="1706" spans="1:3" x14ac:dyDescent="0.2">
      <c r="A1706" s="1"/>
      <c r="C1706" s="2"/>
    </row>
    <row r="1707" spans="1:3" x14ac:dyDescent="0.2">
      <c r="A1707" s="1"/>
      <c r="C1707" s="2"/>
    </row>
    <row r="1708" spans="1:3" x14ac:dyDescent="0.2">
      <c r="A1708" s="1"/>
      <c r="C1708" s="2"/>
    </row>
    <row r="1709" spans="1:3" x14ac:dyDescent="0.2">
      <c r="A1709" s="1"/>
      <c r="C1709" s="2"/>
    </row>
    <row r="1710" spans="1:3" x14ac:dyDescent="0.2">
      <c r="A1710" s="1"/>
      <c r="C1710" s="2"/>
    </row>
    <row r="1711" spans="1:3" x14ac:dyDescent="0.2">
      <c r="A1711" s="1"/>
      <c r="C1711" s="2"/>
    </row>
    <row r="1712" spans="1:3" x14ac:dyDescent="0.2">
      <c r="A1712" s="1"/>
      <c r="C1712" s="2"/>
    </row>
    <row r="1713" spans="1:3" x14ac:dyDescent="0.2">
      <c r="A1713" s="1"/>
      <c r="C1713" s="2"/>
    </row>
    <row r="1714" spans="1:3" x14ac:dyDescent="0.2">
      <c r="A1714" s="1"/>
      <c r="C1714" s="2"/>
    </row>
    <row r="1715" spans="1:3" x14ac:dyDescent="0.2">
      <c r="A1715" s="1"/>
      <c r="C1715" s="2"/>
    </row>
    <row r="1716" spans="1:3" x14ac:dyDescent="0.2">
      <c r="A1716" s="1"/>
      <c r="C1716" s="2"/>
    </row>
    <row r="1717" spans="1:3" x14ac:dyDescent="0.2">
      <c r="A1717" s="1"/>
      <c r="C1717" s="2"/>
    </row>
    <row r="1718" spans="1:3" x14ac:dyDescent="0.2">
      <c r="A1718" s="1"/>
      <c r="C1718" s="2"/>
    </row>
    <row r="1719" spans="1:3" x14ac:dyDescent="0.2">
      <c r="A1719" s="1"/>
      <c r="C1719" s="2"/>
    </row>
    <row r="1720" spans="1:3" x14ac:dyDescent="0.2">
      <c r="A1720" s="1"/>
      <c r="C1720" s="2"/>
    </row>
    <row r="1721" spans="1:3" x14ac:dyDescent="0.2">
      <c r="A1721" s="1"/>
      <c r="C1721" s="2"/>
    </row>
    <row r="1722" spans="1:3" x14ac:dyDescent="0.2">
      <c r="A1722" s="1"/>
      <c r="C1722" s="2"/>
    </row>
    <row r="1723" spans="1:3" x14ac:dyDescent="0.2">
      <c r="A1723" s="1"/>
      <c r="C1723" s="2"/>
    </row>
    <row r="1724" spans="1:3" x14ac:dyDescent="0.2">
      <c r="A1724" s="1"/>
      <c r="C1724" s="2"/>
    </row>
    <row r="1725" spans="1:3" x14ac:dyDescent="0.2">
      <c r="A1725" s="1"/>
      <c r="C1725" s="2"/>
    </row>
    <row r="1726" spans="1:3" x14ac:dyDescent="0.2">
      <c r="A1726" s="1"/>
      <c r="C1726" s="2"/>
    </row>
    <row r="1727" spans="1:3" x14ac:dyDescent="0.2">
      <c r="A1727" s="1"/>
      <c r="C1727" s="2"/>
    </row>
    <row r="1728" spans="1:3" x14ac:dyDescent="0.2">
      <c r="A1728" s="1"/>
      <c r="C1728" s="2"/>
    </row>
    <row r="1729" spans="1:3" x14ac:dyDescent="0.2">
      <c r="A1729" s="1"/>
      <c r="C1729" s="2"/>
    </row>
    <row r="1730" spans="1:3" x14ac:dyDescent="0.2">
      <c r="A1730" s="1"/>
      <c r="C1730" s="2"/>
    </row>
    <row r="1731" spans="1:3" x14ac:dyDescent="0.2">
      <c r="A1731" s="1"/>
      <c r="C1731" s="2"/>
    </row>
    <row r="1732" spans="1:3" x14ac:dyDescent="0.2">
      <c r="A1732" s="1"/>
      <c r="C1732" s="2"/>
    </row>
    <row r="1733" spans="1:3" x14ac:dyDescent="0.2">
      <c r="A1733" s="1"/>
      <c r="C1733" s="2"/>
    </row>
    <row r="1734" spans="1:3" x14ac:dyDescent="0.2">
      <c r="A1734" s="1"/>
      <c r="C1734" s="2"/>
    </row>
    <row r="1735" spans="1:3" x14ac:dyDescent="0.2">
      <c r="A1735" s="1"/>
      <c r="C1735" s="2"/>
    </row>
    <row r="1736" spans="1:3" x14ac:dyDescent="0.2">
      <c r="A1736" s="1"/>
      <c r="C1736" s="2"/>
    </row>
    <row r="1737" spans="1:3" x14ac:dyDescent="0.2">
      <c r="A1737" s="1"/>
      <c r="C1737" s="2"/>
    </row>
    <row r="1738" spans="1:3" x14ac:dyDescent="0.2">
      <c r="A1738" s="1"/>
      <c r="C1738" s="2"/>
    </row>
    <row r="1739" spans="1:3" x14ac:dyDescent="0.2">
      <c r="A1739" s="1"/>
      <c r="C1739" s="2"/>
    </row>
    <row r="1740" spans="1:3" x14ac:dyDescent="0.2">
      <c r="A1740" s="1"/>
      <c r="C1740" s="2"/>
    </row>
    <row r="1741" spans="1:3" x14ac:dyDescent="0.2">
      <c r="A1741" s="1"/>
      <c r="C1741" s="2"/>
    </row>
    <row r="1742" spans="1:3" x14ac:dyDescent="0.2">
      <c r="A1742" s="1"/>
      <c r="C1742" s="2"/>
    </row>
    <row r="1743" spans="1:3" x14ac:dyDescent="0.2">
      <c r="A1743" s="1"/>
      <c r="C1743" s="2"/>
    </row>
    <row r="1744" spans="1:3" x14ac:dyDescent="0.2">
      <c r="A1744" s="1"/>
      <c r="C1744" s="2"/>
    </row>
    <row r="1745" spans="1:3" x14ac:dyDescent="0.2">
      <c r="A1745" s="1"/>
      <c r="C1745" s="2"/>
    </row>
    <row r="1746" spans="1:3" x14ac:dyDescent="0.2">
      <c r="A1746" s="1"/>
      <c r="C1746" s="2"/>
    </row>
    <row r="1747" spans="1:3" x14ac:dyDescent="0.2">
      <c r="A1747" s="1"/>
      <c r="C1747" s="2"/>
    </row>
    <row r="1748" spans="1:3" x14ac:dyDescent="0.2">
      <c r="A1748" s="1"/>
      <c r="C1748" s="2"/>
    </row>
    <row r="1749" spans="1:3" x14ac:dyDescent="0.2">
      <c r="A1749" s="1"/>
      <c r="C1749" s="2"/>
    </row>
    <row r="1750" spans="1:3" x14ac:dyDescent="0.2">
      <c r="A1750" s="1"/>
      <c r="C1750" s="2"/>
    </row>
    <row r="1751" spans="1:3" x14ac:dyDescent="0.2">
      <c r="A1751" s="1"/>
      <c r="C1751" s="2"/>
    </row>
    <row r="1752" spans="1:3" x14ac:dyDescent="0.2">
      <c r="A1752" s="1"/>
      <c r="C1752" s="2"/>
    </row>
    <row r="1753" spans="1:3" x14ac:dyDescent="0.2">
      <c r="A1753" s="1"/>
      <c r="C1753" s="2"/>
    </row>
    <row r="1754" spans="1:3" x14ac:dyDescent="0.2">
      <c r="A1754" s="1"/>
      <c r="C1754" s="2"/>
    </row>
    <row r="1755" spans="1:3" x14ac:dyDescent="0.2">
      <c r="A1755" s="1"/>
      <c r="C1755" s="2"/>
    </row>
    <row r="1756" spans="1:3" x14ac:dyDescent="0.2">
      <c r="A1756" s="1"/>
      <c r="C1756" s="2"/>
    </row>
    <row r="1757" spans="1:3" x14ac:dyDescent="0.2">
      <c r="A1757" s="1"/>
      <c r="C1757" s="2"/>
    </row>
    <row r="1758" spans="1:3" x14ac:dyDescent="0.2">
      <c r="A1758" s="1"/>
      <c r="C1758" s="2"/>
    </row>
    <row r="1759" spans="1:3" x14ac:dyDescent="0.2">
      <c r="A1759" s="1"/>
      <c r="C1759" s="2"/>
    </row>
    <row r="1760" spans="1:3" x14ac:dyDescent="0.2">
      <c r="A1760" s="1"/>
      <c r="C1760" s="2"/>
    </row>
    <row r="1761" spans="1:3" x14ac:dyDescent="0.2">
      <c r="A1761" s="1"/>
      <c r="C1761" s="2"/>
    </row>
    <row r="1762" spans="1:3" x14ac:dyDescent="0.2">
      <c r="A1762" s="1"/>
      <c r="C1762" s="2"/>
    </row>
    <row r="1763" spans="1:3" x14ac:dyDescent="0.2">
      <c r="A1763" s="1"/>
      <c r="C1763" s="2"/>
    </row>
    <row r="1764" spans="1:3" x14ac:dyDescent="0.2">
      <c r="A1764" s="1"/>
      <c r="C1764" s="2"/>
    </row>
    <row r="1765" spans="1:3" x14ac:dyDescent="0.2">
      <c r="A1765" s="1"/>
      <c r="C1765" s="2"/>
    </row>
    <row r="1766" spans="1:3" x14ac:dyDescent="0.2">
      <c r="A1766" s="1"/>
      <c r="C1766" s="2"/>
    </row>
    <row r="1767" spans="1:3" x14ac:dyDescent="0.2">
      <c r="A1767" s="1"/>
      <c r="C1767" s="2"/>
    </row>
    <row r="1768" spans="1:3" x14ac:dyDescent="0.2">
      <c r="A1768" s="1"/>
      <c r="C1768" s="2"/>
    </row>
    <row r="1769" spans="1:3" x14ac:dyDescent="0.2">
      <c r="A1769" s="1"/>
      <c r="C1769" s="2"/>
    </row>
    <row r="1770" spans="1:3" x14ac:dyDescent="0.2">
      <c r="A1770" s="1"/>
      <c r="C1770" s="2"/>
    </row>
    <row r="1771" spans="1:3" x14ac:dyDescent="0.2">
      <c r="A1771" s="1"/>
      <c r="C1771" s="2"/>
    </row>
    <row r="1772" spans="1:3" x14ac:dyDescent="0.2">
      <c r="A1772" s="1"/>
      <c r="C1772" s="2"/>
    </row>
    <row r="1773" spans="1:3" x14ac:dyDescent="0.2">
      <c r="A1773" s="1"/>
      <c r="C1773" s="2"/>
    </row>
    <row r="1774" spans="1:3" x14ac:dyDescent="0.2">
      <c r="A1774" s="1"/>
      <c r="C1774" s="2"/>
    </row>
    <row r="1775" spans="1:3" x14ac:dyDescent="0.2">
      <c r="A1775" s="1"/>
      <c r="C1775" s="2"/>
    </row>
    <row r="1776" spans="1:3" x14ac:dyDescent="0.2">
      <c r="A1776" s="1"/>
      <c r="C1776" s="2"/>
    </row>
    <row r="1777" spans="1:3" x14ac:dyDescent="0.2">
      <c r="A1777" s="1"/>
      <c r="C1777" s="2"/>
    </row>
    <row r="1778" spans="1:3" x14ac:dyDescent="0.2">
      <c r="A1778" s="1"/>
      <c r="C1778" s="2"/>
    </row>
    <row r="1779" spans="1:3" x14ac:dyDescent="0.2">
      <c r="A1779" s="1"/>
      <c r="C1779" s="2"/>
    </row>
    <row r="1780" spans="1:3" x14ac:dyDescent="0.2">
      <c r="A1780" s="1"/>
      <c r="C1780" s="2"/>
    </row>
    <row r="1781" spans="1:3" x14ac:dyDescent="0.2">
      <c r="A1781" s="1"/>
      <c r="C1781" s="2"/>
    </row>
    <row r="1782" spans="1:3" x14ac:dyDescent="0.2">
      <c r="A1782" s="1"/>
      <c r="C1782" s="2"/>
    </row>
    <row r="1783" spans="1:3" x14ac:dyDescent="0.2">
      <c r="A1783" s="1"/>
      <c r="C1783" s="2"/>
    </row>
    <row r="1784" spans="1:3" x14ac:dyDescent="0.2">
      <c r="A1784" s="1"/>
      <c r="C1784" s="2"/>
    </row>
    <row r="1785" spans="1:3" x14ac:dyDescent="0.2">
      <c r="A1785" s="1"/>
      <c r="C1785" s="2"/>
    </row>
    <row r="1786" spans="1:3" x14ac:dyDescent="0.2">
      <c r="A1786" s="1"/>
      <c r="C1786" s="2"/>
    </row>
    <row r="1787" spans="1:3" x14ac:dyDescent="0.2">
      <c r="A1787" s="1"/>
      <c r="C1787" s="2"/>
    </row>
    <row r="1788" spans="1:3" x14ac:dyDescent="0.2">
      <c r="A1788" s="1"/>
      <c r="C1788" s="2"/>
    </row>
    <row r="1789" spans="1:3" x14ac:dyDescent="0.2">
      <c r="A1789" s="1"/>
      <c r="C1789" s="2"/>
    </row>
    <row r="1790" spans="1:3" x14ac:dyDescent="0.2">
      <c r="A1790" s="1"/>
      <c r="C1790" s="2"/>
    </row>
    <row r="1791" spans="1:3" x14ac:dyDescent="0.2">
      <c r="A1791" s="1"/>
      <c r="C1791" s="2"/>
    </row>
    <row r="1792" spans="1:3" x14ac:dyDescent="0.2">
      <c r="A1792" s="1"/>
      <c r="C1792" s="2"/>
    </row>
    <row r="1793" spans="1:3" x14ac:dyDescent="0.2">
      <c r="A1793" s="1"/>
      <c r="C1793" s="2"/>
    </row>
    <row r="1794" spans="1:3" x14ac:dyDescent="0.2">
      <c r="A1794" s="1"/>
      <c r="C1794" s="2"/>
    </row>
    <row r="1795" spans="1:3" x14ac:dyDescent="0.2">
      <c r="A1795" s="1"/>
      <c r="C1795" s="2"/>
    </row>
    <row r="1796" spans="1:3" x14ac:dyDescent="0.2">
      <c r="A1796" s="1"/>
      <c r="C1796" s="2"/>
    </row>
    <row r="1797" spans="1:3" x14ac:dyDescent="0.2">
      <c r="A1797" s="1"/>
      <c r="C1797" s="2"/>
    </row>
    <row r="1798" spans="1:3" x14ac:dyDescent="0.2">
      <c r="A1798" s="1"/>
      <c r="C1798" s="2"/>
    </row>
    <row r="1799" spans="1:3" x14ac:dyDescent="0.2">
      <c r="A1799" s="1"/>
      <c r="C1799" s="2"/>
    </row>
    <row r="1800" spans="1:3" x14ac:dyDescent="0.2">
      <c r="A1800" s="1"/>
      <c r="C1800" s="2"/>
    </row>
    <row r="1801" spans="1:3" x14ac:dyDescent="0.2">
      <c r="A1801" s="1"/>
      <c r="C1801" s="2"/>
    </row>
    <row r="1802" spans="1:3" x14ac:dyDescent="0.2">
      <c r="A1802" s="1"/>
      <c r="C1802" s="2"/>
    </row>
    <row r="1803" spans="1:3" x14ac:dyDescent="0.2">
      <c r="A1803" s="1"/>
      <c r="C1803" s="2"/>
    </row>
    <row r="1804" spans="1:3" x14ac:dyDescent="0.2">
      <c r="A1804" s="1"/>
      <c r="C1804" s="2"/>
    </row>
    <row r="1805" spans="1:3" x14ac:dyDescent="0.2">
      <c r="A1805" s="1"/>
      <c r="C1805" s="2"/>
    </row>
    <row r="1806" spans="1:3" x14ac:dyDescent="0.2">
      <c r="A1806" s="1"/>
      <c r="C1806" s="2"/>
    </row>
    <row r="1807" spans="1:3" x14ac:dyDescent="0.2">
      <c r="A1807" s="1"/>
      <c r="C1807" s="2"/>
    </row>
    <row r="1808" spans="1:3" x14ac:dyDescent="0.2">
      <c r="A1808" s="1"/>
      <c r="C1808" s="2"/>
    </row>
    <row r="1809" spans="1:3" x14ac:dyDescent="0.2">
      <c r="A1809" s="1"/>
      <c r="C1809" s="2"/>
    </row>
    <row r="1810" spans="1:3" x14ac:dyDescent="0.2">
      <c r="A1810" s="1"/>
      <c r="C1810" s="2"/>
    </row>
    <row r="1811" spans="1:3" x14ac:dyDescent="0.2">
      <c r="A1811" s="1"/>
      <c r="C1811" s="2"/>
    </row>
    <row r="1812" spans="1:3" x14ac:dyDescent="0.2">
      <c r="A1812" s="1"/>
      <c r="C1812" s="2"/>
    </row>
    <row r="1813" spans="1:3" x14ac:dyDescent="0.2">
      <c r="A1813" s="1"/>
      <c r="C1813" s="2"/>
    </row>
    <row r="1814" spans="1:3" x14ac:dyDescent="0.2">
      <c r="A1814" s="1"/>
      <c r="C1814" s="2"/>
    </row>
    <row r="1815" spans="1:3" x14ac:dyDescent="0.2">
      <c r="A1815" s="1"/>
      <c r="C1815" s="2"/>
    </row>
    <row r="1816" spans="1:3" x14ac:dyDescent="0.2">
      <c r="A1816" s="1"/>
      <c r="C1816" s="2"/>
    </row>
    <row r="1817" spans="1:3" x14ac:dyDescent="0.2">
      <c r="A1817" s="1"/>
      <c r="C1817" s="2"/>
    </row>
    <row r="1818" spans="1:3" x14ac:dyDescent="0.2">
      <c r="A1818" s="1"/>
      <c r="C1818" s="2"/>
    </row>
    <row r="1819" spans="1:3" x14ac:dyDescent="0.2">
      <c r="A1819" s="1"/>
      <c r="C1819" s="2"/>
    </row>
    <row r="1820" spans="1:3" x14ac:dyDescent="0.2">
      <c r="A1820" s="1"/>
      <c r="C1820" s="2"/>
    </row>
    <row r="1821" spans="1:3" x14ac:dyDescent="0.2">
      <c r="A1821" s="1"/>
      <c r="C1821" s="2"/>
    </row>
    <row r="1822" spans="1:3" x14ac:dyDescent="0.2">
      <c r="A1822" s="1"/>
      <c r="C1822" s="2"/>
    </row>
    <row r="1823" spans="1:3" x14ac:dyDescent="0.2">
      <c r="A1823" s="1"/>
      <c r="C1823" s="2"/>
    </row>
    <row r="1824" spans="1:3" x14ac:dyDescent="0.2">
      <c r="A1824" s="1"/>
      <c r="C1824" s="2"/>
    </row>
    <row r="1825" spans="1:3" x14ac:dyDescent="0.2">
      <c r="A1825" s="1"/>
      <c r="C1825" s="2"/>
    </row>
    <row r="1826" spans="1:3" x14ac:dyDescent="0.2">
      <c r="A1826" s="1"/>
      <c r="C1826" s="2"/>
    </row>
    <row r="1827" spans="1:3" x14ac:dyDescent="0.2">
      <c r="A1827" s="1"/>
      <c r="C1827" s="2"/>
    </row>
    <row r="1828" spans="1:3" x14ac:dyDescent="0.2">
      <c r="A1828" s="1"/>
      <c r="C1828" s="2"/>
    </row>
    <row r="1829" spans="1:3" x14ac:dyDescent="0.2">
      <c r="A1829" s="1"/>
      <c r="C1829" s="2"/>
    </row>
    <row r="1830" spans="1:3" x14ac:dyDescent="0.2">
      <c r="A1830" s="1"/>
      <c r="C1830" s="2"/>
    </row>
    <row r="1831" spans="1:3" x14ac:dyDescent="0.2">
      <c r="A1831" s="1"/>
      <c r="C1831" s="2"/>
    </row>
    <row r="1832" spans="1:3" x14ac:dyDescent="0.2">
      <c r="A1832" s="1"/>
      <c r="C1832" s="2"/>
    </row>
    <row r="1833" spans="1:3" x14ac:dyDescent="0.2">
      <c r="A1833" s="1"/>
      <c r="C1833" s="2"/>
    </row>
    <row r="1834" spans="1:3" x14ac:dyDescent="0.2">
      <c r="A1834" s="1"/>
      <c r="C1834" s="2"/>
    </row>
    <row r="1835" spans="1:3" x14ac:dyDescent="0.2">
      <c r="A1835" s="1"/>
      <c r="C1835" s="2"/>
    </row>
    <row r="1836" spans="1:3" x14ac:dyDescent="0.2">
      <c r="A1836" s="1"/>
      <c r="C1836" s="2"/>
    </row>
    <row r="1837" spans="1:3" x14ac:dyDescent="0.2">
      <c r="A1837" s="1"/>
      <c r="C1837" s="2"/>
    </row>
    <row r="1838" spans="1:3" x14ac:dyDescent="0.2">
      <c r="A1838" s="1"/>
      <c r="C1838" s="2"/>
    </row>
    <row r="1839" spans="1:3" x14ac:dyDescent="0.2">
      <c r="A1839" s="1"/>
      <c r="C1839" s="2"/>
    </row>
    <row r="1840" spans="1:3" x14ac:dyDescent="0.2">
      <c r="A1840" s="1"/>
      <c r="C1840" s="2"/>
    </row>
    <row r="1841" spans="1:3" x14ac:dyDescent="0.2">
      <c r="A1841" s="1"/>
      <c r="C1841" s="2"/>
    </row>
    <row r="1842" spans="1:3" x14ac:dyDescent="0.2">
      <c r="A1842" s="1"/>
      <c r="C1842" s="2"/>
    </row>
    <row r="1843" spans="1:3" x14ac:dyDescent="0.2">
      <c r="A1843" s="1"/>
      <c r="C1843" s="2"/>
    </row>
    <row r="1844" spans="1:3" x14ac:dyDescent="0.2">
      <c r="A1844" s="1"/>
      <c r="C1844" s="2"/>
    </row>
    <row r="1845" spans="1:3" x14ac:dyDescent="0.2">
      <c r="A1845" s="1"/>
      <c r="C1845" s="2"/>
    </row>
    <row r="1846" spans="1:3" x14ac:dyDescent="0.2">
      <c r="A1846" s="1"/>
      <c r="C1846" s="2"/>
    </row>
    <row r="1847" spans="1:3" x14ac:dyDescent="0.2">
      <c r="A1847" s="1"/>
      <c r="C1847" s="2"/>
    </row>
    <row r="1848" spans="1:3" x14ac:dyDescent="0.2">
      <c r="A1848" s="1"/>
      <c r="C1848" s="2"/>
    </row>
    <row r="1849" spans="1:3" x14ac:dyDescent="0.2">
      <c r="A1849" s="1"/>
      <c r="C1849" s="2"/>
    </row>
    <row r="1850" spans="1:3" x14ac:dyDescent="0.2">
      <c r="A1850" s="1"/>
      <c r="C1850" s="2"/>
    </row>
    <row r="1851" spans="1:3" x14ac:dyDescent="0.2">
      <c r="A1851" s="1"/>
      <c r="C1851" s="2"/>
    </row>
    <row r="1852" spans="1:3" x14ac:dyDescent="0.2">
      <c r="A1852" s="1"/>
      <c r="C1852" s="2"/>
    </row>
    <row r="1853" spans="1:3" x14ac:dyDescent="0.2">
      <c r="A1853" s="1"/>
      <c r="C1853" s="2"/>
    </row>
    <row r="1854" spans="1:3" x14ac:dyDescent="0.2">
      <c r="A1854" s="1"/>
      <c r="C1854" s="2"/>
    </row>
    <row r="1855" spans="1:3" x14ac:dyDescent="0.2">
      <c r="A1855" s="1"/>
      <c r="C1855" s="2"/>
    </row>
    <row r="1856" spans="1:3" x14ac:dyDescent="0.2">
      <c r="A1856" s="1"/>
      <c r="C1856" s="2"/>
    </row>
    <row r="1857" spans="1:3" x14ac:dyDescent="0.2">
      <c r="A1857" s="1"/>
      <c r="C1857" s="2"/>
    </row>
    <row r="1858" spans="1:3" x14ac:dyDescent="0.2">
      <c r="A1858" s="1"/>
      <c r="C1858" s="2"/>
    </row>
    <row r="1859" spans="1:3" x14ac:dyDescent="0.2">
      <c r="A1859" s="1"/>
      <c r="C1859" s="2"/>
    </row>
    <row r="1860" spans="1:3" x14ac:dyDescent="0.2">
      <c r="A1860" s="1"/>
      <c r="C1860" s="2"/>
    </row>
    <row r="1861" spans="1:3" x14ac:dyDescent="0.2">
      <c r="A1861" s="1"/>
      <c r="C1861" s="2"/>
    </row>
    <row r="1862" spans="1:3" x14ac:dyDescent="0.2">
      <c r="A1862" s="1"/>
      <c r="C1862" s="2"/>
    </row>
    <row r="1863" spans="1:3" x14ac:dyDescent="0.2">
      <c r="A1863" s="1"/>
      <c r="C1863" s="2"/>
    </row>
    <row r="1864" spans="1:3" x14ac:dyDescent="0.2">
      <c r="A1864" s="1"/>
      <c r="C1864" s="2"/>
    </row>
    <row r="1865" spans="1:3" x14ac:dyDescent="0.2">
      <c r="A1865" s="1"/>
      <c r="C1865" s="2"/>
    </row>
    <row r="1866" spans="1:3" x14ac:dyDescent="0.2">
      <c r="A1866" s="1"/>
      <c r="C1866" s="2"/>
    </row>
    <row r="1867" spans="1:3" x14ac:dyDescent="0.2">
      <c r="A1867" s="1"/>
      <c r="C1867" s="2"/>
    </row>
    <row r="1868" spans="1:3" x14ac:dyDescent="0.2">
      <c r="A1868" s="1"/>
      <c r="C1868" s="2"/>
    </row>
    <row r="1869" spans="1:3" x14ac:dyDescent="0.2">
      <c r="A1869" s="1"/>
      <c r="C1869" s="2"/>
    </row>
    <row r="1870" spans="1:3" x14ac:dyDescent="0.2">
      <c r="A1870" s="1"/>
      <c r="C1870" s="2"/>
    </row>
    <row r="1871" spans="1:3" x14ac:dyDescent="0.2">
      <c r="A1871" s="1"/>
      <c r="C1871" s="2"/>
    </row>
    <row r="1872" spans="1:3" x14ac:dyDescent="0.2">
      <c r="A1872" s="1"/>
      <c r="C1872" s="2"/>
    </row>
    <row r="1873" spans="1:3" x14ac:dyDescent="0.2">
      <c r="A1873" s="1"/>
      <c r="C1873" s="2"/>
    </row>
    <row r="1874" spans="1:3" x14ac:dyDescent="0.2">
      <c r="A1874" s="1"/>
      <c r="C1874" s="2"/>
    </row>
    <row r="1875" spans="1:3" x14ac:dyDescent="0.2">
      <c r="A1875" s="1"/>
      <c r="C1875" s="2"/>
    </row>
    <row r="1876" spans="1:3" x14ac:dyDescent="0.2">
      <c r="A1876" s="1"/>
      <c r="C1876" s="2"/>
    </row>
    <row r="1877" spans="1:3" x14ac:dyDescent="0.2">
      <c r="A1877" s="1"/>
      <c r="C1877" s="2"/>
    </row>
    <row r="1878" spans="1:3" x14ac:dyDescent="0.2">
      <c r="A1878" s="1"/>
      <c r="C1878" s="2"/>
    </row>
    <row r="1879" spans="1:3" x14ac:dyDescent="0.2">
      <c r="A1879" s="1"/>
      <c r="C1879" s="2"/>
    </row>
    <row r="1880" spans="1:3" x14ac:dyDescent="0.2">
      <c r="A1880" s="1"/>
      <c r="C1880" s="2"/>
    </row>
    <row r="1881" spans="1:3" x14ac:dyDescent="0.2">
      <c r="A1881" s="1"/>
      <c r="C1881" s="2"/>
    </row>
    <row r="1882" spans="1:3" x14ac:dyDescent="0.2">
      <c r="A1882" s="1"/>
      <c r="C1882" s="2"/>
    </row>
    <row r="1883" spans="1:3" x14ac:dyDescent="0.2">
      <c r="A1883" s="1"/>
      <c r="C1883" s="2"/>
    </row>
    <row r="1884" spans="1:3" x14ac:dyDescent="0.2">
      <c r="A1884" s="1"/>
      <c r="C1884" s="2"/>
    </row>
    <row r="1885" spans="1:3" x14ac:dyDescent="0.2">
      <c r="A1885" s="1"/>
      <c r="C1885" s="2"/>
    </row>
    <row r="1886" spans="1:3" x14ac:dyDescent="0.2">
      <c r="A1886" s="1"/>
      <c r="C1886" s="2"/>
    </row>
    <row r="1887" spans="1:3" x14ac:dyDescent="0.2">
      <c r="A1887" s="1"/>
      <c r="C1887" s="2"/>
    </row>
    <row r="1888" spans="1:3" x14ac:dyDescent="0.2">
      <c r="A1888" s="1"/>
      <c r="C1888" s="2"/>
    </row>
    <row r="1889" spans="1:3" x14ac:dyDescent="0.2">
      <c r="A1889" s="1"/>
      <c r="C1889" s="2"/>
    </row>
    <row r="1890" spans="1:3" x14ac:dyDescent="0.2">
      <c r="A1890" s="1"/>
      <c r="C1890" s="2"/>
    </row>
    <row r="1891" spans="1:3" x14ac:dyDescent="0.2">
      <c r="A1891" s="1"/>
      <c r="C1891" s="2"/>
    </row>
    <row r="1892" spans="1:3" x14ac:dyDescent="0.2">
      <c r="A1892" s="1"/>
      <c r="C1892" s="2"/>
    </row>
    <row r="1893" spans="1:3" x14ac:dyDescent="0.2">
      <c r="A1893" s="1"/>
      <c r="C1893" s="2"/>
    </row>
    <row r="1894" spans="1:3" x14ac:dyDescent="0.2">
      <c r="A1894" s="1"/>
      <c r="C1894" s="2"/>
    </row>
    <row r="1895" spans="1:3" x14ac:dyDescent="0.2">
      <c r="A1895" s="1"/>
      <c r="C1895" s="2"/>
    </row>
    <row r="1896" spans="1:3" x14ac:dyDescent="0.2">
      <c r="A1896" s="1"/>
      <c r="C1896" s="2"/>
    </row>
    <row r="1897" spans="1:3" x14ac:dyDescent="0.2">
      <c r="A1897" s="1"/>
      <c r="C1897" s="2"/>
    </row>
    <row r="1898" spans="1:3" x14ac:dyDescent="0.2">
      <c r="A1898" s="1"/>
      <c r="C1898" s="2"/>
    </row>
    <row r="1899" spans="1:3" x14ac:dyDescent="0.2">
      <c r="A1899" s="1"/>
      <c r="C1899" s="2"/>
    </row>
    <row r="1900" spans="1:3" x14ac:dyDescent="0.2">
      <c r="A1900" s="1"/>
      <c r="C1900" s="2"/>
    </row>
    <row r="1901" spans="1:3" x14ac:dyDescent="0.2">
      <c r="A1901" s="1"/>
      <c r="C1901" s="2"/>
    </row>
    <row r="1902" spans="1:3" x14ac:dyDescent="0.2">
      <c r="A1902" s="1"/>
      <c r="C1902" s="2"/>
    </row>
    <row r="1903" spans="1:3" x14ac:dyDescent="0.2">
      <c r="A1903" s="1"/>
      <c r="C1903" s="2"/>
    </row>
    <row r="1904" spans="1:3" x14ac:dyDescent="0.2">
      <c r="A1904" s="1"/>
      <c r="C1904" s="2"/>
    </row>
    <row r="1905" spans="1:3" x14ac:dyDescent="0.2">
      <c r="A1905" s="1"/>
      <c r="C1905" s="2"/>
    </row>
    <row r="1906" spans="1:3" x14ac:dyDescent="0.2">
      <c r="A1906" s="1"/>
      <c r="C1906" s="2"/>
    </row>
    <row r="1907" spans="1:3" x14ac:dyDescent="0.2">
      <c r="A1907" s="1"/>
      <c r="C1907" s="2"/>
    </row>
    <row r="1908" spans="1:3" x14ac:dyDescent="0.2">
      <c r="A1908" s="1"/>
      <c r="C1908" s="2"/>
    </row>
    <row r="1909" spans="1:3" x14ac:dyDescent="0.2">
      <c r="A1909" s="1"/>
      <c r="C1909" s="2"/>
    </row>
    <row r="1910" spans="1:3" x14ac:dyDescent="0.2">
      <c r="A1910" s="1"/>
      <c r="C1910" s="2"/>
    </row>
    <row r="1911" spans="1:3" x14ac:dyDescent="0.2">
      <c r="A1911" s="1"/>
      <c r="C1911" s="2"/>
    </row>
    <row r="1912" spans="1:3" x14ac:dyDescent="0.2">
      <c r="A1912" s="1"/>
      <c r="C1912" s="2"/>
    </row>
    <row r="1913" spans="1:3" x14ac:dyDescent="0.2">
      <c r="A1913" s="1"/>
      <c r="C1913" s="2"/>
    </row>
    <row r="1914" spans="1:3" x14ac:dyDescent="0.2">
      <c r="A1914" s="1"/>
      <c r="C1914" s="2"/>
    </row>
    <row r="1915" spans="1:3" x14ac:dyDescent="0.2">
      <c r="A1915" s="1"/>
      <c r="C1915" s="2"/>
    </row>
    <row r="1916" spans="1:3" x14ac:dyDescent="0.2">
      <c r="A1916" s="1"/>
      <c r="C1916" s="2"/>
    </row>
    <row r="1917" spans="1:3" x14ac:dyDescent="0.2">
      <c r="A1917" s="1"/>
      <c r="C1917" s="2"/>
    </row>
    <row r="1918" spans="1:3" x14ac:dyDescent="0.2">
      <c r="A1918" s="1"/>
      <c r="C1918" s="2"/>
    </row>
    <row r="1919" spans="1:3" x14ac:dyDescent="0.2">
      <c r="A1919" s="1"/>
      <c r="C1919" s="2"/>
    </row>
    <row r="1920" spans="1:3" x14ac:dyDescent="0.2">
      <c r="A1920" s="1"/>
      <c r="C1920" s="2"/>
    </row>
    <row r="1921" spans="1:3" x14ac:dyDescent="0.2">
      <c r="A1921" s="1"/>
      <c r="C1921" s="2"/>
    </row>
    <row r="1922" spans="1:3" x14ac:dyDescent="0.2">
      <c r="A1922" s="1"/>
      <c r="C1922" s="2"/>
    </row>
    <row r="1923" spans="1:3" x14ac:dyDescent="0.2">
      <c r="A1923" s="1"/>
      <c r="C1923" s="2"/>
    </row>
    <row r="1924" spans="1:3" x14ac:dyDescent="0.2">
      <c r="A1924" s="1"/>
      <c r="C1924" s="2"/>
    </row>
    <row r="1925" spans="1:3" x14ac:dyDescent="0.2">
      <c r="A1925" s="1"/>
      <c r="C1925" s="2"/>
    </row>
    <row r="1926" spans="1:3" x14ac:dyDescent="0.2">
      <c r="A1926" s="1"/>
      <c r="C1926" s="2"/>
    </row>
    <row r="1927" spans="1:3" x14ac:dyDescent="0.2">
      <c r="A1927" s="1"/>
      <c r="C1927" s="2"/>
    </row>
    <row r="1928" spans="1:3" x14ac:dyDescent="0.2">
      <c r="A1928" s="1"/>
      <c r="C1928" s="2"/>
    </row>
    <row r="1929" spans="1:3" x14ac:dyDescent="0.2">
      <c r="A1929" s="1"/>
      <c r="C1929" s="2"/>
    </row>
    <row r="1930" spans="1:3" x14ac:dyDescent="0.2">
      <c r="A1930" s="1"/>
      <c r="C1930" s="2"/>
    </row>
    <row r="1931" spans="1:3" x14ac:dyDescent="0.2">
      <c r="A1931" s="1"/>
      <c r="C1931" s="2"/>
    </row>
    <row r="1932" spans="1:3" x14ac:dyDescent="0.2">
      <c r="A1932" s="1"/>
      <c r="C1932" s="2"/>
    </row>
    <row r="1933" spans="1:3" x14ac:dyDescent="0.2">
      <c r="A1933" s="1"/>
      <c r="C1933" s="2"/>
    </row>
    <row r="1934" spans="1:3" x14ac:dyDescent="0.2">
      <c r="A1934" s="1"/>
      <c r="C1934" s="2"/>
    </row>
    <row r="1935" spans="1:3" x14ac:dyDescent="0.2">
      <c r="A1935" s="1"/>
      <c r="C1935" s="2"/>
    </row>
    <row r="1936" spans="1:3" x14ac:dyDescent="0.2">
      <c r="A1936" s="1"/>
      <c r="C1936" s="2"/>
    </row>
    <row r="1937" spans="1:3" x14ac:dyDescent="0.2">
      <c r="A1937" s="1"/>
      <c r="C1937" s="2"/>
    </row>
    <row r="1938" spans="1:3" x14ac:dyDescent="0.2">
      <c r="A1938" s="1"/>
      <c r="C1938" s="2"/>
    </row>
    <row r="1939" spans="1:3" x14ac:dyDescent="0.2">
      <c r="A1939" s="1"/>
      <c r="C1939" s="2"/>
    </row>
    <row r="1940" spans="1:3" x14ac:dyDescent="0.2">
      <c r="A1940" s="1"/>
      <c r="C1940" s="2"/>
    </row>
    <row r="1941" spans="1:3" x14ac:dyDescent="0.2">
      <c r="A1941" s="1"/>
      <c r="C1941" s="2"/>
    </row>
    <row r="1942" spans="1:3" x14ac:dyDescent="0.2">
      <c r="A1942" s="1"/>
      <c r="C1942" s="2"/>
    </row>
    <row r="1943" spans="1:3" x14ac:dyDescent="0.2">
      <c r="A1943" s="1"/>
      <c r="C1943" s="2"/>
    </row>
    <row r="1944" spans="1:3" x14ac:dyDescent="0.2">
      <c r="A1944" s="1"/>
      <c r="C1944" s="2"/>
    </row>
    <row r="1945" spans="1:3" x14ac:dyDescent="0.2">
      <c r="A1945" s="1"/>
      <c r="C1945" s="2"/>
    </row>
    <row r="1946" spans="1:3" x14ac:dyDescent="0.2">
      <c r="A1946" s="1"/>
      <c r="C1946" s="2"/>
    </row>
    <row r="1947" spans="1:3" x14ac:dyDescent="0.2">
      <c r="A1947" s="1"/>
      <c r="C1947" s="2"/>
    </row>
    <row r="1948" spans="1:3" x14ac:dyDescent="0.2">
      <c r="A1948" s="1"/>
      <c r="C1948" s="2"/>
    </row>
    <row r="1949" spans="1:3" x14ac:dyDescent="0.2">
      <c r="A1949" s="1"/>
      <c r="C1949" s="2"/>
    </row>
    <row r="1950" spans="1:3" x14ac:dyDescent="0.2">
      <c r="A1950" s="1"/>
      <c r="C1950" s="2"/>
    </row>
    <row r="1951" spans="1:3" x14ac:dyDescent="0.2">
      <c r="A1951" s="1"/>
      <c r="C1951" s="2"/>
    </row>
    <row r="1952" spans="1:3" x14ac:dyDescent="0.2">
      <c r="A1952" s="1"/>
      <c r="C1952" s="2"/>
    </row>
    <row r="1953" spans="1:3" x14ac:dyDescent="0.2">
      <c r="A1953" s="1"/>
      <c r="C1953" s="2"/>
    </row>
    <row r="1954" spans="1:3" x14ac:dyDescent="0.2">
      <c r="A1954" s="1"/>
      <c r="C1954" s="2"/>
    </row>
    <row r="1955" spans="1:3" x14ac:dyDescent="0.2">
      <c r="A1955" s="1"/>
      <c r="C1955" s="2"/>
    </row>
    <row r="1956" spans="1:3" x14ac:dyDescent="0.2">
      <c r="A1956" s="1"/>
      <c r="C1956" s="2"/>
    </row>
    <row r="1957" spans="1:3" x14ac:dyDescent="0.2">
      <c r="A1957" s="1"/>
      <c r="C1957" s="2"/>
    </row>
    <row r="1958" spans="1:3" x14ac:dyDescent="0.2">
      <c r="A1958" s="1"/>
      <c r="C1958" s="2"/>
    </row>
    <row r="1959" spans="1:3" x14ac:dyDescent="0.2">
      <c r="A1959" s="1"/>
      <c r="C1959" s="2"/>
    </row>
    <row r="1960" spans="1:3" x14ac:dyDescent="0.2">
      <c r="A1960" s="1"/>
      <c r="C1960" s="2"/>
    </row>
    <row r="1961" spans="1:3" x14ac:dyDescent="0.2">
      <c r="A1961" s="1"/>
      <c r="C1961" s="2"/>
    </row>
    <row r="1962" spans="1:3" x14ac:dyDescent="0.2">
      <c r="A1962" s="1"/>
      <c r="C1962" s="2"/>
    </row>
    <row r="1963" spans="1:3" x14ac:dyDescent="0.2">
      <c r="A1963" s="1"/>
      <c r="C1963" s="2"/>
    </row>
    <row r="1964" spans="1:3" x14ac:dyDescent="0.2">
      <c r="A1964" s="1"/>
      <c r="C1964" s="2"/>
    </row>
    <row r="1965" spans="1:3" x14ac:dyDescent="0.2">
      <c r="A1965" s="1"/>
      <c r="C1965" s="2"/>
    </row>
    <row r="1966" spans="1:3" x14ac:dyDescent="0.2">
      <c r="A1966" s="1"/>
      <c r="C1966" s="2"/>
    </row>
    <row r="1967" spans="1:3" x14ac:dyDescent="0.2">
      <c r="A1967" s="1"/>
      <c r="C1967" s="2"/>
    </row>
    <row r="1968" spans="1:3" x14ac:dyDescent="0.2">
      <c r="A1968" s="1"/>
      <c r="C1968" s="2"/>
    </row>
    <row r="1969" spans="1:3" x14ac:dyDescent="0.2">
      <c r="A1969" s="1"/>
      <c r="C1969" s="2"/>
    </row>
    <row r="1970" spans="1:3" x14ac:dyDescent="0.2">
      <c r="A1970" s="1"/>
      <c r="C1970" s="2"/>
    </row>
    <row r="1971" spans="1:3" x14ac:dyDescent="0.2">
      <c r="A1971" s="1"/>
      <c r="C1971" s="2"/>
    </row>
    <row r="1972" spans="1:3" x14ac:dyDescent="0.2">
      <c r="A1972" s="1"/>
      <c r="C1972" s="2"/>
    </row>
    <row r="1973" spans="1:3" x14ac:dyDescent="0.2">
      <c r="A1973" s="1"/>
      <c r="C1973" s="2"/>
    </row>
    <row r="1974" spans="1:3" x14ac:dyDescent="0.2">
      <c r="A1974" s="1"/>
      <c r="C1974" s="2"/>
    </row>
    <row r="1975" spans="1:3" x14ac:dyDescent="0.2">
      <c r="A1975" s="1"/>
      <c r="C1975" s="2"/>
    </row>
    <row r="1976" spans="1:3" x14ac:dyDescent="0.2">
      <c r="A1976" s="1"/>
      <c r="C1976" s="2"/>
    </row>
    <row r="1977" spans="1:3" x14ac:dyDescent="0.2">
      <c r="A1977" s="1"/>
      <c r="C1977" s="2"/>
    </row>
    <row r="1978" spans="1:3" x14ac:dyDescent="0.2">
      <c r="A1978" s="1"/>
      <c r="C1978" s="2"/>
    </row>
    <row r="1979" spans="1:3" x14ac:dyDescent="0.2">
      <c r="A1979" s="1"/>
      <c r="C1979" s="2"/>
    </row>
    <row r="1980" spans="1:3" x14ac:dyDescent="0.2">
      <c r="A1980" s="1"/>
      <c r="C1980" s="2"/>
    </row>
    <row r="1981" spans="1:3" x14ac:dyDescent="0.2">
      <c r="A1981" s="1"/>
      <c r="C1981" s="2"/>
    </row>
    <row r="1982" spans="1:3" x14ac:dyDescent="0.2">
      <c r="A1982" s="1"/>
      <c r="C1982" s="2"/>
    </row>
    <row r="1983" spans="1:3" x14ac:dyDescent="0.2">
      <c r="A1983" s="1"/>
      <c r="C1983" s="2"/>
    </row>
    <row r="1984" spans="1:3" x14ac:dyDescent="0.2">
      <c r="A1984" s="1"/>
      <c r="C1984" s="2"/>
    </row>
    <row r="1985" spans="1:3" x14ac:dyDescent="0.2">
      <c r="A1985" s="1"/>
      <c r="C1985" s="2"/>
    </row>
    <row r="1986" spans="1:3" x14ac:dyDescent="0.2">
      <c r="A1986" s="1"/>
      <c r="C1986" s="2"/>
    </row>
    <row r="1987" spans="1:3" x14ac:dyDescent="0.2">
      <c r="A1987" s="1"/>
      <c r="C1987" s="2"/>
    </row>
    <row r="1988" spans="1:3" x14ac:dyDescent="0.2">
      <c r="A1988" s="1"/>
      <c r="C1988" s="2"/>
    </row>
    <row r="1989" spans="1:3" x14ac:dyDescent="0.2">
      <c r="A1989" s="1"/>
      <c r="C1989" s="2"/>
    </row>
    <row r="1990" spans="1:3" x14ac:dyDescent="0.2">
      <c r="A1990" s="1"/>
      <c r="C1990" s="2"/>
    </row>
    <row r="1991" spans="1:3" x14ac:dyDescent="0.2">
      <c r="A1991" s="1"/>
      <c r="C1991" s="2"/>
    </row>
    <row r="1992" spans="1:3" x14ac:dyDescent="0.2">
      <c r="A1992" s="1"/>
      <c r="C1992" s="2"/>
    </row>
    <row r="1993" spans="1:3" x14ac:dyDescent="0.2">
      <c r="A1993" s="1"/>
      <c r="C1993" s="2"/>
    </row>
    <row r="1994" spans="1:3" x14ac:dyDescent="0.2">
      <c r="A1994" s="1"/>
      <c r="C1994" s="2"/>
    </row>
    <row r="1995" spans="1:3" x14ac:dyDescent="0.2">
      <c r="A1995" s="1"/>
      <c r="C1995" s="2"/>
    </row>
    <row r="1996" spans="1:3" x14ac:dyDescent="0.2">
      <c r="A1996" s="1"/>
      <c r="C1996" s="2"/>
    </row>
    <row r="1997" spans="1:3" x14ac:dyDescent="0.2">
      <c r="A1997" s="1"/>
      <c r="C1997" s="2"/>
    </row>
    <row r="1998" spans="1:3" x14ac:dyDescent="0.2">
      <c r="A1998" s="1"/>
      <c r="C1998" s="2"/>
    </row>
    <row r="1999" spans="1:3" x14ac:dyDescent="0.2">
      <c r="A1999" s="1"/>
      <c r="C1999" s="2"/>
    </row>
    <row r="2000" spans="1:3" x14ac:dyDescent="0.2">
      <c r="A2000" s="1"/>
      <c r="C2000" s="2"/>
    </row>
    <row r="2001" spans="1:3" x14ac:dyDescent="0.2">
      <c r="A2001" s="1"/>
      <c r="C2001" s="2"/>
    </row>
    <row r="2002" spans="1:3" x14ac:dyDescent="0.2">
      <c r="A2002" s="1"/>
      <c r="C2002" s="2"/>
    </row>
    <row r="2003" spans="1:3" x14ac:dyDescent="0.2">
      <c r="A2003" s="1"/>
      <c r="C2003" s="2"/>
    </row>
    <row r="2004" spans="1:3" x14ac:dyDescent="0.2">
      <c r="A2004" s="1"/>
      <c r="C2004" s="2"/>
    </row>
    <row r="2005" spans="1:3" x14ac:dyDescent="0.2">
      <c r="A2005" s="1"/>
      <c r="C2005" s="2"/>
    </row>
    <row r="2006" spans="1:3" x14ac:dyDescent="0.2">
      <c r="A2006" s="1"/>
      <c r="C2006" s="2"/>
    </row>
    <row r="2007" spans="1:3" x14ac:dyDescent="0.2">
      <c r="A2007" s="1"/>
      <c r="C2007" s="2"/>
    </row>
    <row r="2008" spans="1:3" x14ac:dyDescent="0.2">
      <c r="A2008" s="1"/>
      <c r="C2008" s="2"/>
    </row>
    <row r="2009" spans="1:3" x14ac:dyDescent="0.2">
      <c r="A2009" s="1"/>
      <c r="C2009" s="2"/>
    </row>
    <row r="2010" spans="1:3" x14ac:dyDescent="0.2">
      <c r="A2010" s="1"/>
      <c r="C2010" s="2"/>
    </row>
    <row r="2011" spans="1:3" x14ac:dyDescent="0.2">
      <c r="A2011" s="1"/>
      <c r="C2011" s="2"/>
    </row>
    <row r="2012" spans="1:3" x14ac:dyDescent="0.2">
      <c r="A2012" s="1"/>
      <c r="C2012" s="2"/>
    </row>
    <row r="2013" spans="1:3" x14ac:dyDescent="0.2">
      <c r="A2013" s="1"/>
      <c r="C2013" s="2"/>
    </row>
    <row r="2014" spans="1:3" x14ac:dyDescent="0.2">
      <c r="A2014" s="1"/>
      <c r="C2014" s="2"/>
    </row>
    <row r="2015" spans="1:3" x14ac:dyDescent="0.2">
      <c r="A2015" s="1"/>
      <c r="C2015" s="2"/>
    </row>
    <row r="2016" spans="1:3" x14ac:dyDescent="0.2">
      <c r="A2016" s="1"/>
      <c r="C2016" s="2"/>
    </row>
    <row r="2017" spans="1:3" x14ac:dyDescent="0.2">
      <c r="A2017" s="1"/>
      <c r="C2017" s="2"/>
    </row>
    <row r="2018" spans="1:3" x14ac:dyDescent="0.2">
      <c r="A2018" s="1"/>
      <c r="C2018" s="2"/>
    </row>
    <row r="2019" spans="1:3" x14ac:dyDescent="0.2">
      <c r="A2019" s="1"/>
      <c r="C2019" s="2"/>
    </row>
    <row r="2020" spans="1:3" x14ac:dyDescent="0.2">
      <c r="A2020" s="1"/>
      <c r="C2020" s="2"/>
    </row>
    <row r="2021" spans="1:3" x14ac:dyDescent="0.2">
      <c r="A2021" s="1"/>
      <c r="C2021" s="2"/>
    </row>
    <row r="2022" spans="1:3" x14ac:dyDescent="0.2">
      <c r="A2022" s="1"/>
      <c r="C2022" s="2"/>
    </row>
    <row r="2023" spans="1:3" x14ac:dyDescent="0.2">
      <c r="A2023" s="1"/>
      <c r="C2023" s="2"/>
    </row>
    <row r="2024" spans="1:3" x14ac:dyDescent="0.2">
      <c r="A2024" s="1"/>
      <c r="C2024" s="2"/>
    </row>
    <row r="2025" spans="1:3" x14ac:dyDescent="0.2">
      <c r="A2025" s="1"/>
      <c r="C2025" s="2"/>
    </row>
    <row r="2026" spans="1:3" x14ac:dyDescent="0.2">
      <c r="A2026" s="1"/>
      <c r="C2026" s="2"/>
    </row>
    <row r="2027" spans="1:3" x14ac:dyDescent="0.2">
      <c r="A2027" s="1"/>
      <c r="C2027" s="2"/>
    </row>
    <row r="2028" spans="1:3" x14ac:dyDescent="0.2">
      <c r="A2028" s="1"/>
      <c r="C2028" s="2"/>
    </row>
    <row r="2029" spans="1:3" x14ac:dyDescent="0.2">
      <c r="A2029" s="1"/>
      <c r="C2029" s="2"/>
    </row>
    <row r="2030" spans="1:3" x14ac:dyDescent="0.2">
      <c r="A2030" s="1"/>
      <c r="C2030" s="2"/>
    </row>
    <row r="2031" spans="1:3" x14ac:dyDescent="0.2">
      <c r="A2031" s="1"/>
      <c r="C2031" s="2"/>
    </row>
    <row r="2032" spans="1:3" x14ac:dyDescent="0.2">
      <c r="A2032" s="1"/>
      <c r="C2032" s="2"/>
    </row>
    <row r="2033" spans="1:3" x14ac:dyDescent="0.2">
      <c r="A2033" s="1"/>
      <c r="C2033" s="2"/>
    </row>
    <row r="2034" spans="1:3" x14ac:dyDescent="0.2">
      <c r="A2034" s="1"/>
      <c r="C2034" s="2"/>
    </row>
    <row r="2035" spans="1:3" x14ac:dyDescent="0.2">
      <c r="A2035" s="1"/>
      <c r="C2035" s="2"/>
    </row>
    <row r="2036" spans="1:3" x14ac:dyDescent="0.2">
      <c r="A2036" s="1"/>
      <c r="C2036" s="2"/>
    </row>
    <row r="2037" spans="1:3" x14ac:dyDescent="0.2">
      <c r="A2037" s="1"/>
      <c r="C2037" s="2"/>
    </row>
    <row r="2038" spans="1:3" x14ac:dyDescent="0.2">
      <c r="A2038" s="1"/>
      <c r="C2038" s="2"/>
    </row>
    <row r="2039" spans="1:3" x14ac:dyDescent="0.2">
      <c r="A2039" s="1"/>
      <c r="C2039" s="2"/>
    </row>
    <row r="2040" spans="1:3" x14ac:dyDescent="0.2">
      <c r="A2040" s="1"/>
      <c r="C2040" s="2"/>
    </row>
    <row r="2041" spans="1:3" x14ac:dyDescent="0.2">
      <c r="A2041" s="1"/>
      <c r="C2041" s="2"/>
    </row>
    <row r="2042" spans="1:3" x14ac:dyDescent="0.2">
      <c r="A2042" s="1"/>
      <c r="C2042" s="2"/>
    </row>
    <row r="2043" spans="1:3" x14ac:dyDescent="0.2">
      <c r="A2043" s="1"/>
      <c r="C2043" s="2"/>
    </row>
    <row r="2044" spans="1:3" x14ac:dyDescent="0.2">
      <c r="A2044" s="1"/>
      <c r="C2044" s="2"/>
    </row>
    <row r="2045" spans="1:3" x14ac:dyDescent="0.2">
      <c r="A2045" s="1"/>
      <c r="C2045" s="2"/>
    </row>
    <row r="2046" spans="1:3" x14ac:dyDescent="0.2">
      <c r="A2046" s="1"/>
      <c r="C2046" s="2"/>
    </row>
    <row r="2047" spans="1:3" x14ac:dyDescent="0.2">
      <c r="A2047" s="1"/>
      <c r="C2047" s="2"/>
    </row>
    <row r="2048" spans="1:3" x14ac:dyDescent="0.2">
      <c r="A2048" s="1"/>
      <c r="C2048" s="2"/>
    </row>
    <row r="2049" spans="1:3" x14ac:dyDescent="0.2">
      <c r="A2049" s="1"/>
      <c r="C2049" s="2"/>
    </row>
    <row r="2050" spans="1:3" x14ac:dyDescent="0.2">
      <c r="A2050" s="1"/>
      <c r="C2050" s="2"/>
    </row>
    <row r="2051" spans="1:3" x14ac:dyDescent="0.2">
      <c r="A2051" s="1"/>
      <c r="C2051" s="2"/>
    </row>
    <row r="2052" spans="1:3" x14ac:dyDescent="0.2">
      <c r="A2052" s="1"/>
      <c r="C2052" s="2"/>
    </row>
    <row r="2053" spans="1:3" x14ac:dyDescent="0.2">
      <c r="A2053" s="1"/>
      <c r="C2053" s="2"/>
    </row>
    <row r="2054" spans="1:3" x14ac:dyDescent="0.2">
      <c r="A2054" s="1"/>
      <c r="C2054" s="2"/>
    </row>
    <row r="2055" spans="1:3" x14ac:dyDescent="0.2">
      <c r="A2055" s="1"/>
      <c r="C2055" s="2"/>
    </row>
    <row r="2056" spans="1:3" x14ac:dyDescent="0.2">
      <c r="A2056" s="1"/>
      <c r="C2056" s="2"/>
    </row>
    <row r="2057" spans="1:3" x14ac:dyDescent="0.2">
      <c r="A2057" s="1"/>
      <c r="C2057" s="2"/>
    </row>
    <row r="2058" spans="1:3" x14ac:dyDescent="0.2">
      <c r="A2058" s="1"/>
      <c r="C2058" s="2"/>
    </row>
    <row r="2059" spans="1:3" x14ac:dyDescent="0.2">
      <c r="A2059" s="1"/>
      <c r="C2059" s="2"/>
    </row>
    <row r="2060" spans="1:3" x14ac:dyDescent="0.2">
      <c r="A2060" s="1"/>
      <c r="C2060" s="2"/>
    </row>
    <row r="2061" spans="1:3" x14ac:dyDescent="0.2">
      <c r="A2061" s="1"/>
      <c r="C2061" s="2"/>
    </row>
    <row r="2062" spans="1:3" x14ac:dyDescent="0.2">
      <c r="A2062" s="1"/>
      <c r="C2062" s="2"/>
    </row>
    <row r="2063" spans="1:3" x14ac:dyDescent="0.2">
      <c r="A2063" s="1"/>
      <c r="C2063" s="2"/>
    </row>
    <row r="2064" spans="1:3" x14ac:dyDescent="0.2">
      <c r="A2064" s="1"/>
      <c r="C2064" s="2"/>
    </row>
    <row r="2065" spans="1:3" x14ac:dyDescent="0.2">
      <c r="A2065" s="1"/>
      <c r="C2065" s="2"/>
    </row>
    <row r="2066" spans="1:3" x14ac:dyDescent="0.2">
      <c r="A2066" s="1"/>
      <c r="C2066" s="2"/>
    </row>
    <row r="2067" spans="1:3" x14ac:dyDescent="0.2">
      <c r="A2067" s="1"/>
      <c r="C2067" s="2"/>
    </row>
    <row r="2068" spans="1:3" x14ac:dyDescent="0.2">
      <c r="A2068" s="1"/>
      <c r="C2068" s="2"/>
    </row>
    <row r="2069" spans="1:3" x14ac:dyDescent="0.2">
      <c r="A2069" s="1"/>
      <c r="C2069" s="2"/>
    </row>
    <row r="2070" spans="1:3" x14ac:dyDescent="0.2">
      <c r="A2070" s="1"/>
      <c r="C2070" s="2"/>
    </row>
    <row r="2071" spans="1:3" x14ac:dyDescent="0.2">
      <c r="A2071" s="1"/>
      <c r="C2071" s="2"/>
    </row>
    <row r="2072" spans="1:3" x14ac:dyDescent="0.2">
      <c r="A2072" s="1"/>
      <c r="C2072" s="2"/>
    </row>
    <row r="2073" spans="1:3" x14ac:dyDescent="0.2">
      <c r="A2073" s="1"/>
      <c r="C2073" s="2"/>
    </row>
    <row r="2074" spans="1:3" x14ac:dyDescent="0.2">
      <c r="A2074" s="1"/>
      <c r="C2074" s="2"/>
    </row>
    <row r="2075" spans="1:3" x14ac:dyDescent="0.2">
      <c r="A2075" s="1"/>
      <c r="C2075" s="2"/>
    </row>
    <row r="2076" spans="1:3" x14ac:dyDescent="0.2">
      <c r="A2076" s="1"/>
      <c r="C2076" s="2"/>
    </row>
    <row r="2077" spans="1:3" x14ac:dyDescent="0.2">
      <c r="A2077" s="1"/>
      <c r="C2077" s="2"/>
    </row>
    <row r="2078" spans="1:3" x14ac:dyDescent="0.2">
      <c r="A2078" s="1"/>
      <c r="C2078" s="2"/>
    </row>
    <row r="2079" spans="1:3" x14ac:dyDescent="0.2">
      <c r="A2079" s="1"/>
      <c r="C2079" s="2"/>
    </row>
    <row r="2080" spans="1:3" x14ac:dyDescent="0.2">
      <c r="A2080" s="1"/>
      <c r="C2080" s="2"/>
    </row>
    <row r="2081" spans="1:3" x14ac:dyDescent="0.2">
      <c r="A2081" s="1"/>
      <c r="C2081" s="2"/>
    </row>
    <row r="2082" spans="1:3" x14ac:dyDescent="0.2">
      <c r="A2082" s="1"/>
      <c r="C2082" s="2"/>
    </row>
    <row r="2083" spans="1:3" x14ac:dyDescent="0.2">
      <c r="A2083" s="1"/>
      <c r="C2083" s="2"/>
    </row>
    <row r="2084" spans="1:3" x14ac:dyDescent="0.2">
      <c r="A2084" s="1"/>
      <c r="C2084" s="2"/>
    </row>
    <row r="2085" spans="1:3" x14ac:dyDescent="0.2">
      <c r="A2085" s="1"/>
      <c r="C2085" s="2"/>
    </row>
    <row r="2086" spans="1:3" x14ac:dyDescent="0.2">
      <c r="A2086" s="1"/>
      <c r="C2086" s="2"/>
    </row>
    <row r="2087" spans="1:3" x14ac:dyDescent="0.2">
      <c r="A2087" s="1"/>
      <c r="C2087" s="2"/>
    </row>
    <row r="2088" spans="1:3" x14ac:dyDescent="0.2">
      <c r="A2088" s="1"/>
      <c r="C2088" s="2"/>
    </row>
    <row r="2089" spans="1:3" x14ac:dyDescent="0.2">
      <c r="A2089" s="1"/>
      <c r="C2089" s="2"/>
    </row>
    <row r="2090" spans="1:3" x14ac:dyDescent="0.2">
      <c r="A2090" s="1"/>
      <c r="C2090" s="2"/>
    </row>
    <row r="2091" spans="1:3" x14ac:dyDescent="0.2">
      <c r="A2091" s="1"/>
      <c r="C2091" s="2"/>
    </row>
    <row r="2092" spans="1:3" x14ac:dyDescent="0.2">
      <c r="A2092" s="1"/>
      <c r="C2092" s="2"/>
    </row>
    <row r="2093" spans="1:3" x14ac:dyDescent="0.2">
      <c r="A2093" s="1"/>
      <c r="C2093" s="2"/>
    </row>
    <row r="2094" spans="1:3" x14ac:dyDescent="0.2">
      <c r="A2094" s="1"/>
      <c r="C2094" s="2"/>
    </row>
    <row r="2095" spans="1:3" x14ac:dyDescent="0.2">
      <c r="A2095" s="1"/>
      <c r="C2095" s="2"/>
    </row>
    <row r="2096" spans="1:3" x14ac:dyDescent="0.2">
      <c r="A2096" s="1"/>
      <c r="C2096" s="2"/>
    </row>
    <row r="2097" spans="1:3" x14ac:dyDescent="0.2">
      <c r="A2097" s="1"/>
      <c r="C2097" s="2"/>
    </row>
    <row r="2098" spans="1:3" x14ac:dyDescent="0.2">
      <c r="A2098" s="1"/>
      <c r="C2098" s="2"/>
    </row>
    <row r="2099" spans="1:3" x14ac:dyDescent="0.2">
      <c r="A2099" s="1"/>
      <c r="C2099" s="2"/>
    </row>
    <row r="2100" spans="1:3" x14ac:dyDescent="0.2">
      <c r="A2100" s="1"/>
      <c r="C2100" s="2"/>
    </row>
    <row r="2101" spans="1:3" x14ac:dyDescent="0.2">
      <c r="A2101" s="1"/>
      <c r="C2101" s="2"/>
    </row>
    <row r="2102" spans="1:3" x14ac:dyDescent="0.2">
      <c r="A2102" s="1"/>
      <c r="C2102" s="2"/>
    </row>
    <row r="2103" spans="1:3" x14ac:dyDescent="0.2">
      <c r="A2103" s="1"/>
      <c r="C2103" s="2"/>
    </row>
    <row r="2104" spans="1:3" x14ac:dyDescent="0.2">
      <c r="A2104" s="1"/>
      <c r="C2104" s="2"/>
    </row>
    <row r="2105" spans="1:3" x14ac:dyDescent="0.2">
      <c r="A2105" s="1"/>
      <c r="C2105" s="2"/>
    </row>
    <row r="2106" spans="1:3" x14ac:dyDescent="0.2">
      <c r="A2106" s="1"/>
      <c r="C2106" s="2"/>
    </row>
    <row r="2107" spans="1:3" x14ac:dyDescent="0.2">
      <c r="A2107" s="1"/>
      <c r="C2107" s="2"/>
    </row>
    <row r="2108" spans="1:3" x14ac:dyDescent="0.2">
      <c r="A2108" s="1"/>
      <c r="C2108" s="2"/>
    </row>
    <row r="2109" spans="1:3" x14ac:dyDescent="0.2">
      <c r="A2109" s="1"/>
      <c r="C2109" s="2"/>
    </row>
    <row r="2110" spans="1:3" x14ac:dyDescent="0.2">
      <c r="A2110" s="1"/>
      <c r="C2110" s="2"/>
    </row>
    <row r="2111" spans="1:3" x14ac:dyDescent="0.2">
      <c r="A2111" s="1"/>
      <c r="C2111" s="2"/>
    </row>
    <row r="2112" spans="1:3" x14ac:dyDescent="0.2">
      <c r="A2112" s="1"/>
      <c r="C2112" s="2"/>
    </row>
    <row r="2113" spans="1:3" x14ac:dyDescent="0.2">
      <c r="A2113" s="1"/>
      <c r="C2113" s="2"/>
    </row>
    <row r="2114" spans="1:3" x14ac:dyDescent="0.2">
      <c r="A2114" s="1"/>
      <c r="C2114" s="2"/>
    </row>
    <row r="2115" spans="1:3" x14ac:dyDescent="0.2">
      <c r="A2115" s="1"/>
      <c r="C2115" s="2"/>
    </row>
    <row r="2116" spans="1:3" x14ac:dyDescent="0.2">
      <c r="A2116" s="1"/>
      <c r="C2116" s="2"/>
    </row>
    <row r="2117" spans="1:3" x14ac:dyDescent="0.2">
      <c r="A2117" s="1"/>
      <c r="C2117" s="2"/>
    </row>
    <row r="2118" spans="1:3" x14ac:dyDescent="0.2">
      <c r="A2118" s="1"/>
      <c r="C2118" s="2"/>
    </row>
    <row r="2119" spans="1:3" x14ac:dyDescent="0.2">
      <c r="A2119" s="1"/>
      <c r="C2119" s="2"/>
    </row>
    <row r="2120" spans="1:3" x14ac:dyDescent="0.2">
      <c r="A2120" s="1"/>
      <c r="C2120" s="2"/>
    </row>
    <row r="2121" spans="1:3" x14ac:dyDescent="0.2">
      <c r="A2121" s="1"/>
      <c r="C2121" s="2"/>
    </row>
    <row r="2122" spans="1:3" x14ac:dyDescent="0.2">
      <c r="A2122" s="1"/>
      <c r="C2122" s="2"/>
    </row>
    <row r="2123" spans="1:3" x14ac:dyDescent="0.2">
      <c r="A2123" s="1"/>
      <c r="C2123" s="2"/>
    </row>
    <row r="2124" spans="1:3" x14ac:dyDescent="0.2">
      <c r="A2124" s="1"/>
      <c r="C2124" s="2"/>
    </row>
    <row r="2125" spans="1:3" x14ac:dyDescent="0.2">
      <c r="A2125" s="1"/>
      <c r="C2125" s="2"/>
    </row>
    <row r="2126" spans="1:3" x14ac:dyDescent="0.2">
      <c r="A2126" s="1"/>
      <c r="C2126" s="2"/>
    </row>
    <row r="2127" spans="1:3" x14ac:dyDescent="0.2">
      <c r="A2127" s="1"/>
      <c r="C2127" s="2"/>
    </row>
    <row r="2128" spans="1:3" x14ac:dyDescent="0.2">
      <c r="A2128" s="1"/>
      <c r="C2128" s="2"/>
    </row>
    <row r="2129" spans="1:3" x14ac:dyDescent="0.2">
      <c r="A2129" s="1"/>
      <c r="C2129" s="2"/>
    </row>
    <row r="2130" spans="1:3" x14ac:dyDescent="0.2">
      <c r="A2130" s="1"/>
      <c r="C2130" s="2"/>
    </row>
    <row r="2131" spans="1:3" x14ac:dyDescent="0.2">
      <c r="A2131" s="1"/>
      <c r="C2131" s="2"/>
    </row>
    <row r="2132" spans="1:3" x14ac:dyDescent="0.2">
      <c r="A2132" s="1"/>
      <c r="C2132" s="2"/>
    </row>
    <row r="2133" spans="1:3" x14ac:dyDescent="0.2">
      <c r="A2133" s="1"/>
      <c r="C2133" s="2"/>
    </row>
    <row r="2134" spans="1:3" x14ac:dyDescent="0.2">
      <c r="A2134" s="1"/>
      <c r="C2134" s="2"/>
    </row>
    <row r="2135" spans="1:3" x14ac:dyDescent="0.2">
      <c r="A2135" s="1"/>
      <c r="C2135" s="2"/>
    </row>
    <row r="2136" spans="1:3" x14ac:dyDescent="0.2">
      <c r="A2136" s="1"/>
      <c r="C2136" s="2"/>
    </row>
    <row r="2137" spans="1:3" x14ac:dyDescent="0.2">
      <c r="A2137" s="1"/>
      <c r="C2137" s="2"/>
    </row>
    <row r="2138" spans="1:3" x14ac:dyDescent="0.2">
      <c r="A2138" s="1"/>
      <c r="C2138" s="2"/>
    </row>
    <row r="2139" spans="1:3" x14ac:dyDescent="0.2">
      <c r="A2139" s="1"/>
      <c r="C2139" s="2"/>
    </row>
    <row r="2140" spans="1:3" x14ac:dyDescent="0.2">
      <c r="A2140" s="1"/>
      <c r="C2140" s="2"/>
    </row>
    <row r="2141" spans="1:3" x14ac:dyDescent="0.2">
      <c r="A2141" s="1"/>
      <c r="C2141" s="2"/>
    </row>
    <row r="2142" spans="1:3" x14ac:dyDescent="0.2">
      <c r="A2142" s="1"/>
      <c r="C2142" s="2"/>
    </row>
    <row r="2143" spans="1:3" x14ac:dyDescent="0.2">
      <c r="A2143" s="1"/>
      <c r="C2143" s="2"/>
    </row>
    <row r="2144" spans="1:3" x14ac:dyDescent="0.2">
      <c r="A2144" s="1"/>
      <c r="C2144" s="2"/>
    </row>
    <row r="2145" spans="1:3" x14ac:dyDescent="0.2">
      <c r="A2145" s="1"/>
      <c r="C2145" s="2"/>
    </row>
    <row r="2146" spans="1:3" x14ac:dyDescent="0.2">
      <c r="A2146" s="1"/>
      <c r="C2146" s="2"/>
    </row>
    <row r="2147" spans="1:3" x14ac:dyDescent="0.2">
      <c r="A2147" s="1"/>
      <c r="C2147" s="2"/>
    </row>
    <row r="2148" spans="1:3" x14ac:dyDescent="0.2">
      <c r="A2148" s="1"/>
      <c r="C2148" s="2"/>
    </row>
    <row r="2149" spans="1:3" x14ac:dyDescent="0.2">
      <c r="A2149" s="1"/>
      <c r="C2149" s="2"/>
    </row>
    <row r="2150" spans="1:3" x14ac:dyDescent="0.2">
      <c r="A2150" s="1"/>
      <c r="C2150" s="2"/>
    </row>
    <row r="2151" spans="1:3" x14ac:dyDescent="0.2">
      <c r="A2151" s="1"/>
      <c r="C2151" s="2"/>
    </row>
    <row r="2152" spans="1:3" x14ac:dyDescent="0.2">
      <c r="A2152" s="1"/>
      <c r="C2152" s="2"/>
    </row>
    <row r="2153" spans="1:3" x14ac:dyDescent="0.2">
      <c r="A2153" s="1"/>
      <c r="C2153" s="2"/>
    </row>
    <row r="2154" spans="1:3" x14ac:dyDescent="0.2">
      <c r="A2154" s="1"/>
      <c r="C2154" s="2"/>
    </row>
    <row r="2155" spans="1:3" x14ac:dyDescent="0.2">
      <c r="A2155" s="1"/>
      <c r="C2155" s="2"/>
    </row>
    <row r="2156" spans="1:3" x14ac:dyDescent="0.2">
      <c r="A2156" s="1"/>
      <c r="C2156" s="2"/>
    </row>
    <row r="2157" spans="1:3" x14ac:dyDescent="0.2">
      <c r="A2157" s="1"/>
      <c r="C2157" s="2"/>
    </row>
    <row r="2158" spans="1:3" x14ac:dyDescent="0.2">
      <c r="A2158" s="1"/>
      <c r="C2158" s="2"/>
    </row>
    <row r="2159" spans="1:3" x14ac:dyDescent="0.2">
      <c r="A2159" s="1"/>
      <c r="C2159" s="2"/>
    </row>
    <row r="2160" spans="1:3" x14ac:dyDescent="0.2">
      <c r="A2160" s="1"/>
      <c r="C2160" s="2"/>
    </row>
    <row r="2161" spans="1:3" x14ac:dyDescent="0.2">
      <c r="A2161" s="1"/>
      <c r="C2161" s="2"/>
    </row>
    <row r="2162" spans="1:3" x14ac:dyDescent="0.2">
      <c r="A2162" s="1"/>
      <c r="C2162" s="2"/>
    </row>
    <row r="2163" spans="1:3" x14ac:dyDescent="0.2">
      <c r="A2163" s="1"/>
      <c r="C2163" s="2"/>
    </row>
    <row r="2164" spans="1:3" x14ac:dyDescent="0.2">
      <c r="A2164" s="1"/>
      <c r="C2164" s="2"/>
    </row>
    <row r="2165" spans="1:3" x14ac:dyDescent="0.2">
      <c r="A2165" s="1"/>
      <c r="C2165" s="2"/>
    </row>
    <row r="2166" spans="1:3" x14ac:dyDescent="0.2">
      <c r="A2166" s="1"/>
      <c r="C2166" s="2"/>
    </row>
    <row r="2167" spans="1:3" x14ac:dyDescent="0.2">
      <c r="A2167" s="1"/>
      <c r="C2167" s="2"/>
    </row>
    <row r="2168" spans="1:3" x14ac:dyDescent="0.2">
      <c r="A2168" s="1"/>
      <c r="C2168" s="2"/>
    </row>
    <row r="2169" spans="1:3" x14ac:dyDescent="0.2">
      <c r="A2169" s="1"/>
      <c r="C2169" s="2"/>
    </row>
    <row r="2170" spans="1:3" x14ac:dyDescent="0.2">
      <c r="A2170" s="1"/>
      <c r="C2170" s="2"/>
    </row>
    <row r="2171" spans="1:3" x14ac:dyDescent="0.2">
      <c r="A2171" s="1"/>
      <c r="C2171" s="2"/>
    </row>
    <row r="2172" spans="1:3" x14ac:dyDescent="0.2">
      <c r="A2172" s="1"/>
      <c r="C2172" s="2"/>
    </row>
    <row r="2173" spans="1:3" x14ac:dyDescent="0.2">
      <c r="A2173" s="1"/>
      <c r="C2173" s="2"/>
    </row>
    <row r="2174" spans="1:3" x14ac:dyDescent="0.2">
      <c r="A2174" s="1"/>
      <c r="C2174" s="2"/>
    </row>
    <row r="2175" spans="1:3" x14ac:dyDescent="0.2">
      <c r="A2175" s="1"/>
      <c r="C2175" s="2"/>
    </row>
    <row r="2176" spans="1:3" x14ac:dyDescent="0.2">
      <c r="A2176" s="1"/>
      <c r="C2176" s="2"/>
    </row>
    <row r="2177" spans="1:3" x14ac:dyDescent="0.2">
      <c r="A2177" s="1"/>
      <c r="C2177" s="2"/>
    </row>
    <row r="2178" spans="1:3" x14ac:dyDescent="0.2">
      <c r="A2178" s="1"/>
      <c r="C2178" s="2"/>
    </row>
    <row r="2179" spans="1:3" x14ac:dyDescent="0.2">
      <c r="A2179" s="1"/>
      <c r="C2179" s="2"/>
    </row>
    <row r="2180" spans="1:3" x14ac:dyDescent="0.2">
      <c r="A2180" s="1"/>
      <c r="C2180" s="2"/>
    </row>
    <row r="2181" spans="1:3" x14ac:dyDescent="0.2">
      <c r="A2181" s="1"/>
      <c r="C2181" s="2"/>
    </row>
    <row r="2182" spans="1:3" x14ac:dyDescent="0.2">
      <c r="A2182" s="1"/>
      <c r="C2182" s="2"/>
    </row>
    <row r="2183" spans="1:3" x14ac:dyDescent="0.2">
      <c r="A2183" s="1"/>
      <c r="C2183" s="2"/>
    </row>
    <row r="2184" spans="1:3" x14ac:dyDescent="0.2">
      <c r="A2184" s="1"/>
      <c r="C2184" s="2"/>
    </row>
    <row r="2185" spans="1:3" x14ac:dyDescent="0.2">
      <c r="A2185" s="1"/>
      <c r="C2185" s="2"/>
    </row>
    <row r="2186" spans="1:3" x14ac:dyDescent="0.2">
      <c r="A2186" s="1"/>
      <c r="C2186" s="2"/>
    </row>
    <row r="2187" spans="1:3" x14ac:dyDescent="0.2">
      <c r="A2187" s="1"/>
      <c r="C2187" s="2"/>
    </row>
    <row r="2188" spans="1:3" x14ac:dyDescent="0.2">
      <c r="A2188" s="1"/>
      <c r="C2188" s="2"/>
    </row>
    <row r="2189" spans="1:3" x14ac:dyDescent="0.2">
      <c r="A2189" s="1"/>
      <c r="C2189" s="2"/>
    </row>
    <row r="2190" spans="1:3" x14ac:dyDescent="0.2">
      <c r="A2190" s="1"/>
      <c r="C2190" s="2"/>
    </row>
    <row r="2191" spans="1:3" x14ac:dyDescent="0.2">
      <c r="A2191" s="1"/>
      <c r="C2191" s="2"/>
    </row>
    <row r="2192" spans="1:3" x14ac:dyDescent="0.2">
      <c r="A2192" s="1"/>
      <c r="C2192" s="2"/>
    </row>
    <row r="2193" spans="1:3" x14ac:dyDescent="0.2">
      <c r="A2193" s="1"/>
      <c r="C2193" s="2"/>
    </row>
    <row r="2194" spans="1:3" x14ac:dyDescent="0.2">
      <c r="A2194" s="1"/>
      <c r="C2194" s="2"/>
    </row>
    <row r="2195" spans="1:3" x14ac:dyDescent="0.2">
      <c r="A2195" s="1"/>
      <c r="C2195" s="2"/>
    </row>
    <row r="2196" spans="1:3" x14ac:dyDescent="0.2">
      <c r="A2196" s="1"/>
      <c r="C2196" s="2"/>
    </row>
    <row r="2197" spans="1:3" x14ac:dyDescent="0.2">
      <c r="A2197" s="1"/>
      <c r="C2197" s="2"/>
    </row>
    <row r="2198" spans="1:3" x14ac:dyDescent="0.2">
      <c r="A2198" s="1"/>
      <c r="C2198" s="2"/>
    </row>
    <row r="2199" spans="1:3" x14ac:dyDescent="0.2">
      <c r="A2199" s="1"/>
      <c r="C2199" s="2"/>
    </row>
    <row r="2200" spans="1:3" x14ac:dyDescent="0.2">
      <c r="A2200" s="1"/>
      <c r="C2200" s="2"/>
    </row>
    <row r="2201" spans="1:3" x14ac:dyDescent="0.2">
      <c r="A2201" s="1"/>
      <c r="C2201" s="2"/>
    </row>
    <row r="2202" spans="1:3" x14ac:dyDescent="0.2">
      <c r="A2202" s="1"/>
      <c r="C2202" s="2"/>
    </row>
    <row r="2203" spans="1:3" x14ac:dyDescent="0.2">
      <c r="A2203" s="1"/>
      <c r="C2203" s="2"/>
    </row>
    <row r="2204" spans="1:3" x14ac:dyDescent="0.2">
      <c r="A2204" s="1"/>
      <c r="C2204" s="2"/>
    </row>
    <row r="2205" spans="1:3" x14ac:dyDescent="0.2">
      <c r="A2205" s="1"/>
      <c r="C2205" s="2"/>
    </row>
    <row r="2206" spans="1:3" x14ac:dyDescent="0.2">
      <c r="A2206" s="1"/>
      <c r="C2206" s="2"/>
    </row>
    <row r="2207" spans="1:3" x14ac:dyDescent="0.2">
      <c r="A2207" s="1"/>
      <c r="C2207" s="2"/>
    </row>
    <row r="2208" spans="1:3" x14ac:dyDescent="0.2">
      <c r="A2208" s="1"/>
      <c r="C2208" s="2"/>
    </row>
    <row r="2209" spans="1:3" x14ac:dyDescent="0.2">
      <c r="A2209" s="1"/>
      <c r="C2209" s="2"/>
    </row>
    <row r="2210" spans="1:3" x14ac:dyDescent="0.2">
      <c r="A2210" s="1"/>
      <c r="C2210" s="2"/>
    </row>
    <row r="2211" spans="1:3" x14ac:dyDescent="0.2">
      <c r="A2211" s="1"/>
      <c r="C2211" s="2"/>
    </row>
    <row r="2212" spans="1:3" x14ac:dyDescent="0.2">
      <c r="A2212" s="1"/>
      <c r="C2212" s="2"/>
    </row>
    <row r="2213" spans="1:3" x14ac:dyDescent="0.2">
      <c r="A2213" s="1"/>
      <c r="C2213" s="2"/>
    </row>
    <row r="2214" spans="1:3" x14ac:dyDescent="0.2">
      <c r="A2214" s="1"/>
      <c r="C2214" s="2"/>
    </row>
    <row r="2215" spans="1:3" x14ac:dyDescent="0.2">
      <c r="A2215" s="1"/>
      <c r="C2215" s="2"/>
    </row>
    <row r="2216" spans="1:3" x14ac:dyDescent="0.2">
      <c r="A2216" s="1"/>
      <c r="C2216" s="2"/>
    </row>
    <row r="2217" spans="1:3" x14ac:dyDescent="0.2">
      <c r="A2217" s="1"/>
      <c r="C2217" s="2"/>
    </row>
    <row r="2218" spans="1:3" x14ac:dyDescent="0.2">
      <c r="A2218" s="1"/>
      <c r="C2218" s="2"/>
    </row>
    <row r="2219" spans="1:3" x14ac:dyDescent="0.2">
      <c r="A2219" s="1"/>
      <c r="C2219" s="2"/>
    </row>
    <row r="2220" spans="1:3" x14ac:dyDescent="0.2">
      <c r="A2220" s="1"/>
      <c r="C2220" s="2"/>
    </row>
    <row r="2221" spans="1:3" x14ac:dyDescent="0.2">
      <c r="A2221" s="1"/>
      <c r="C2221" s="2"/>
    </row>
    <row r="2222" spans="1:3" x14ac:dyDescent="0.2">
      <c r="A2222" s="1"/>
      <c r="C2222" s="2"/>
    </row>
    <row r="2223" spans="1:3" x14ac:dyDescent="0.2">
      <c r="A2223" s="1"/>
      <c r="C2223" s="2"/>
    </row>
    <row r="2224" spans="1:3" x14ac:dyDescent="0.2">
      <c r="A2224" s="1"/>
      <c r="C2224" s="2"/>
    </row>
    <row r="2225" spans="1:3" x14ac:dyDescent="0.2">
      <c r="A2225" s="1"/>
      <c r="C2225" s="2"/>
    </row>
    <row r="2226" spans="1:3" x14ac:dyDescent="0.2">
      <c r="A2226" s="1"/>
      <c r="C2226" s="2"/>
    </row>
    <row r="2227" spans="1:3" x14ac:dyDescent="0.2">
      <c r="A2227" s="1"/>
      <c r="C2227" s="2"/>
    </row>
    <row r="2228" spans="1:3" x14ac:dyDescent="0.2">
      <c r="A2228" s="1"/>
      <c r="C2228" s="2"/>
    </row>
    <row r="2229" spans="1:3" x14ac:dyDescent="0.2">
      <c r="A2229" s="1"/>
      <c r="C2229" s="2"/>
    </row>
    <row r="2230" spans="1:3" x14ac:dyDescent="0.2">
      <c r="A2230" s="1"/>
      <c r="C2230" s="2"/>
    </row>
    <row r="2231" spans="1:3" x14ac:dyDescent="0.2">
      <c r="A2231" s="1"/>
      <c r="C2231" s="2"/>
    </row>
    <row r="2232" spans="1:3" x14ac:dyDescent="0.2">
      <c r="A2232" s="1"/>
      <c r="C2232" s="2"/>
    </row>
    <row r="2233" spans="1:3" x14ac:dyDescent="0.2">
      <c r="A2233" s="1"/>
      <c r="C2233" s="2"/>
    </row>
    <row r="2234" spans="1:3" x14ac:dyDescent="0.2">
      <c r="A2234" s="1"/>
      <c r="C2234" s="2"/>
    </row>
    <row r="2235" spans="1:3" x14ac:dyDescent="0.2">
      <c r="A2235" s="1"/>
      <c r="C2235" s="2"/>
    </row>
    <row r="2236" spans="1:3" x14ac:dyDescent="0.2">
      <c r="A2236" s="1"/>
      <c r="C2236" s="2"/>
    </row>
    <row r="2237" spans="1:3" x14ac:dyDescent="0.2">
      <c r="A2237" s="1"/>
      <c r="C2237" s="2"/>
    </row>
    <row r="2238" spans="1:3" x14ac:dyDescent="0.2">
      <c r="A2238" s="1"/>
      <c r="C2238" s="2"/>
    </row>
    <row r="2239" spans="1:3" x14ac:dyDescent="0.2">
      <c r="A2239" s="1"/>
      <c r="C2239" s="2"/>
    </row>
    <row r="2240" spans="1:3" x14ac:dyDescent="0.2">
      <c r="A2240" s="1"/>
      <c r="C2240" s="2"/>
    </row>
    <row r="2241" spans="1:3" x14ac:dyDescent="0.2">
      <c r="A2241" s="1"/>
      <c r="C2241" s="2"/>
    </row>
    <row r="2242" spans="1:3" x14ac:dyDescent="0.2">
      <c r="A2242" s="1"/>
      <c r="C2242" s="2"/>
    </row>
    <row r="2243" spans="1:3" x14ac:dyDescent="0.2">
      <c r="A2243" s="1"/>
      <c r="C2243" s="2"/>
    </row>
    <row r="2244" spans="1:3" x14ac:dyDescent="0.2">
      <c r="A2244" s="1"/>
      <c r="C2244" s="2"/>
    </row>
    <row r="2245" spans="1:3" x14ac:dyDescent="0.2">
      <c r="A2245" s="1"/>
      <c r="C2245" s="2"/>
    </row>
    <row r="2246" spans="1:3" x14ac:dyDescent="0.2">
      <c r="A2246" s="1"/>
      <c r="C2246" s="2"/>
    </row>
    <row r="2247" spans="1:3" x14ac:dyDescent="0.2">
      <c r="A2247" s="1"/>
      <c r="C2247" s="2"/>
    </row>
    <row r="2248" spans="1:3" x14ac:dyDescent="0.2">
      <c r="A2248" s="1"/>
      <c r="C2248" s="2"/>
    </row>
    <row r="2249" spans="1:3" x14ac:dyDescent="0.2">
      <c r="A2249" s="1"/>
      <c r="C2249" s="2"/>
    </row>
    <row r="2250" spans="1:3" x14ac:dyDescent="0.2">
      <c r="A2250" s="1"/>
      <c r="C2250" s="2"/>
    </row>
    <row r="2251" spans="1:3" x14ac:dyDescent="0.2">
      <c r="A2251" s="1"/>
      <c r="C2251" s="2"/>
    </row>
    <row r="2252" spans="1:3" x14ac:dyDescent="0.2">
      <c r="A2252" s="1"/>
      <c r="C2252" s="2"/>
    </row>
    <row r="2253" spans="1:3" x14ac:dyDescent="0.2">
      <c r="A2253" s="1"/>
      <c r="C2253" s="2"/>
    </row>
    <row r="2254" spans="1:3" x14ac:dyDescent="0.2">
      <c r="A2254" s="1"/>
      <c r="C2254" s="2"/>
    </row>
    <row r="2255" spans="1:3" x14ac:dyDescent="0.2">
      <c r="A2255" s="1"/>
      <c r="C2255" s="2"/>
    </row>
    <row r="2256" spans="1:3" x14ac:dyDescent="0.2">
      <c r="A2256" s="1"/>
      <c r="C2256" s="2"/>
    </row>
    <row r="2257" spans="1:3" x14ac:dyDescent="0.2">
      <c r="A2257" s="1"/>
      <c r="C2257" s="2"/>
    </row>
    <row r="2258" spans="1:3" x14ac:dyDescent="0.2">
      <c r="A2258" s="1"/>
      <c r="C2258" s="2"/>
    </row>
    <row r="2259" spans="1:3" x14ac:dyDescent="0.2">
      <c r="A2259" s="1"/>
      <c r="C2259" s="2"/>
    </row>
    <row r="2260" spans="1:3" x14ac:dyDescent="0.2">
      <c r="A2260" s="1"/>
      <c r="C2260" s="2"/>
    </row>
    <row r="2261" spans="1:3" x14ac:dyDescent="0.2">
      <c r="A2261" s="1"/>
      <c r="C2261" s="2"/>
    </row>
    <row r="2262" spans="1:3" x14ac:dyDescent="0.2">
      <c r="A2262" s="1"/>
      <c r="C2262" s="2"/>
    </row>
    <row r="2263" spans="1:3" x14ac:dyDescent="0.2">
      <c r="A2263" s="1"/>
      <c r="C2263" s="2"/>
    </row>
    <row r="2264" spans="1:3" x14ac:dyDescent="0.2">
      <c r="A2264" s="1"/>
      <c r="C2264" s="2"/>
    </row>
    <row r="2265" spans="1:3" x14ac:dyDescent="0.2">
      <c r="A2265" s="1"/>
      <c r="C2265" s="2"/>
    </row>
    <row r="2266" spans="1:3" x14ac:dyDescent="0.2">
      <c r="A2266" s="1"/>
      <c r="C2266" s="2"/>
    </row>
    <row r="2267" spans="1:3" x14ac:dyDescent="0.2">
      <c r="A2267" s="1"/>
      <c r="C2267" s="2"/>
    </row>
    <row r="2268" spans="1:3" x14ac:dyDescent="0.2">
      <c r="A2268" s="1"/>
      <c r="C2268" s="2"/>
    </row>
    <row r="2269" spans="1:3" x14ac:dyDescent="0.2">
      <c r="A2269" s="1"/>
      <c r="C2269" s="2"/>
    </row>
    <row r="2270" spans="1:3" x14ac:dyDescent="0.2">
      <c r="A2270" s="1"/>
      <c r="C2270" s="2"/>
    </row>
    <row r="2271" spans="1:3" x14ac:dyDescent="0.2">
      <c r="A2271" s="1"/>
      <c r="C2271" s="2"/>
    </row>
    <row r="2272" spans="1:3" x14ac:dyDescent="0.2">
      <c r="A2272" s="1"/>
      <c r="C2272" s="2"/>
    </row>
    <row r="2273" spans="1:3" x14ac:dyDescent="0.2">
      <c r="A2273" s="1"/>
      <c r="C2273" s="2"/>
    </row>
    <row r="2274" spans="1:3" x14ac:dyDescent="0.2">
      <c r="A2274" s="1"/>
      <c r="C2274" s="2"/>
    </row>
    <row r="2275" spans="1:3" x14ac:dyDescent="0.2">
      <c r="A2275" s="1"/>
      <c r="C2275" s="2"/>
    </row>
    <row r="2276" spans="1:3" x14ac:dyDescent="0.2">
      <c r="A2276" s="1"/>
      <c r="C2276" s="2"/>
    </row>
    <row r="2277" spans="1:3" x14ac:dyDescent="0.2">
      <c r="A2277" s="1"/>
      <c r="C2277" s="2"/>
    </row>
    <row r="2278" spans="1:3" x14ac:dyDescent="0.2">
      <c r="A2278" s="1"/>
      <c r="C2278" s="2"/>
    </row>
    <row r="2279" spans="1:3" x14ac:dyDescent="0.2">
      <c r="A2279" s="1"/>
      <c r="C2279" s="2"/>
    </row>
    <row r="2280" spans="1:3" x14ac:dyDescent="0.2">
      <c r="A2280" s="1"/>
      <c r="C2280" s="2"/>
    </row>
    <row r="2281" spans="1:3" x14ac:dyDescent="0.2">
      <c r="A2281" s="1"/>
      <c r="C2281" s="2"/>
    </row>
    <row r="2282" spans="1:3" x14ac:dyDescent="0.2">
      <c r="A2282" s="1"/>
      <c r="C2282" s="2"/>
    </row>
    <row r="2283" spans="1:3" x14ac:dyDescent="0.2">
      <c r="A2283" s="1"/>
      <c r="C2283" s="2"/>
    </row>
    <row r="2284" spans="1:3" x14ac:dyDescent="0.2">
      <c r="A2284" s="1"/>
      <c r="C2284" s="2"/>
    </row>
    <row r="2285" spans="1:3" x14ac:dyDescent="0.2">
      <c r="A2285" s="1"/>
      <c r="C2285" s="2"/>
    </row>
    <row r="2286" spans="1:3" x14ac:dyDescent="0.2">
      <c r="A2286" s="1"/>
      <c r="C2286" s="2"/>
    </row>
    <row r="2287" spans="1:3" x14ac:dyDescent="0.2">
      <c r="A2287" s="1"/>
      <c r="C2287" s="2"/>
    </row>
    <row r="2288" spans="1:3" x14ac:dyDescent="0.2">
      <c r="A2288" s="1"/>
      <c r="C2288" s="2"/>
    </row>
    <row r="2289" spans="1:3" x14ac:dyDescent="0.2">
      <c r="A2289" s="1"/>
      <c r="C2289" s="2"/>
    </row>
    <row r="2290" spans="1:3" x14ac:dyDescent="0.2">
      <c r="A2290" s="1"/>
      <c r="C2290" s="2"/>
    </row>
    <row r="2291" spans="1:3" x14ac:dyDescent="0.2">
      <c r="A2291" s="1"/>
      <c r="C2291" s="2"/>
    </row>
    <row r="2292" spans="1:3" x14ac:dyDescent="0.2">
      <c r="A2292" s="1"/>
      <c r="C2292" s="2"/>
    </row>
    <row r="2293" spans="1:3" x14ac:dyDescent="0.2">
      <c r="A2293" s="1"/>
      <c r="C2293" s="2"/>
    </row>
    <row r="2294" spans="1:3" x14ac:dyDescent="0.2">
      <c r="A2294" s="1"/>
      <c r="C2294" s="2"/>
    </row>
    <row r="2295" spans="1:3" x14ac:dyDescent="0.2">
      <c r="A2295" s="1"/>
      <c r="C2295" s="2"/>
    </row>
    <row r="2296" spans="1:3" x14ac:dyDescent="0.2">
      <c r="A2296" s="1"/>
      <c r="C2296" s="2"/>
    </row>
    <row r="2297" spans="1:3" x14ac:dyDescent="0.2">
      <c r="A2297" s="1"/>
      <c r="C2297" s="2"/>
    </row>
    <row r="2298" spans="1:3" x14ac:dyDescent="0.2">
      <c r="A2298" s="1"/>
      <c r="C2298" s="2"/>
    </row>
    <row r="2299" spans="1:3" x14ac:dyDescent="0.2">
      <c r="A2299" s="1"/>
      <c r="C2299" s="2"/>
    </row>
    <row r="2300" spans="1:3" x14ac:dyDescent="0.2">
      <c r="A2300" s="1"/>
      <c r="C2300" s="2"/>
    </row>
    <row r="2301" spans="1:3" x14ac:dyDescent="0.2">
      <c r="A2301" s="1"/>
      <c r="C2301" s="2"/>
    </row>
    <row r="2302" spans="1:3" x14ac:dyDescent="0.2">
      <c r="A2302" s="1"/>
      <c r="C2302" s="2"/>
    </row>
    <row r="2303" spans="1:3" x14ac:dyDescent="0.2">
      <c r="A2303" s="1"/>
      <c r="C2303" s="2"/>
    </row>
    <row r="2304" spans="1:3" x14ac:dyDescent="0.2">
      <c r="A2304" s="1"/>
      <c r="C2304" s="2"/>
    </row>
    <row r="2305" spans="1:3" x14ac:dyDescent="0.2">
      <c r="A2305" s="1"/>
      <c r="C2305" s="2"/>
    </row>
    <row r="2306" spans="1:3" x14ac:dyDescent="0.2">
      <c r="A2306" s="1"/>
      <c r="C2306" s="2"/>
    </row>
    <row r="2307" spans="1:3" x14ac:dyDescent="0.2">
      <c r="A2307" s="1"/>
      <c r="C2307" s="2"/>
    </row>
    <row r="2308" spans="1:3" x14ac:dyDescent="0.2">
      <c r="A2308" s="1"/>
      <c r="C2308" s="2"/>
    </row>
    <row r="2309" spans="1:3" x14ac:dyDescent="0.2">
      <c r="A2309" s="1"/>
      <c r="C2309" s="2"/>
    </row>
    <row r="2310" spans="1:3" x14ac:dyDescent="0.2">
      <c r="A2310" s="1"/>
      <c r="C2310" s="2"/>
    </row>
    <row r="2311" spans="1:3" x14ac:dyDescent="0.2">
      <c r="A2311" s="1"/>
      <c r="C2311" s="2"/>
    </row>
    <row r="2312" spans="1:3" x14ac:dyDescent="0.2">
      <c r="A2312" s="1"/>
      <c r="C2312" s="2"/>
    </row>
    <row r="2313" spans="1:3" x14ac:dyDescent="0.2">
      <c r="A2313" s="1"/>
      <c r="C2313" s="2"/>
    </row>
    <row r="2314" spans="1:3" x14ac:dyDescent="0.2">
      <c r="A2314" s="1"/>
      <c r="C2314" s="2"/>
    </row>
    <row r="2315" spans="1:3" x14ac:dyDescent="0.2">
      <c r="A2315" s="1"/>
      <c r="C2315" s="2"/>
    </row>
    <row r="2316" spans="1:3" x14ac:dyDescent="0.2">
      <c r="A2316" s="1"/>
      <c r="C2316" s="2"/>
    </row>
    <row r="2317" spans="1:3" x14ac:dyDescent="0.2">
      <c r="A2317" s="1"/>
      <c r="C2317" s="2"/>
    </row>
    <row r="2318" spans="1:3" x14ac:dyDescent="0.2">
      <c r="A2318" s="1"/>
      <c r="C2318" s="2"/>
    </row>
    <row r="2319" spans="1:3" x14ac:dyDescent="0.2">
      <c r="A2319" s="1"/>
      <c r="C2319" s="2"/>
    </row>
    <row r="2320" spans="1:3" x14ac:dyDescent="0.2">
      <c r="A2320" s="1"/>
      <c r="C2320" s="2"/>
    </row>
    <row r="2321" spans="1:3" x14ac:dyDescent="0.2">
      <c r="A2321" s="1"/>
      <c r="C2321" s="2"/>
    </row>
    <row r="2322" spans="1:3" x14ac:dyDescent="0.2">
      <c r="A2322" s="1"/>
      <c r="C2322" s="2"/>
    </row>
    <row r="2323" spans="1:3" x14ac:dyDescent="0.2">
      <c r="A2323" s="1"/>
      <c r="C2323" s="2"/>
    </row>
    <row r="2324" spans="1:3" x14ac:dyDescent="0.2">
      <c r="A2324" s="1"/>
      <c r="C2324" s="2"/>
    </row>
    <row r="2325" spans="1:3" x14ac:dyDescent="0.2">
      <c r="A2325" s="1"/>
      <c r="C2325" s="2"/>
    </row>
    <row r="2326" spans="1:3" x14ac:dyDescent="0.2">
      <c r="A2326" s="1"/>
      <c r="C2326" s="2"/>
    </row>
    <row r="2327" spans="1:3" x14ac:dyDescent="0.2">
      <c r="A2327" s="1"/>
      <c r="C2327" s="2"/>
    </row>
    <row r="2328" spans="1:3" x14ac:dyDescent="0.2">
      <c r="A2328" s="1"/>
      <c r="C2328" s="2"/>
    </row>
    <row r="2329" spans="1:3" x14ac:dyDescent="0.2">
      <c r="A2329" s="1"/>
      <c r="C2329" s="2"/>
    </row>
    <row r="2330" spans="1:3" x14ac:dyDescent="0.2">
      <c r="A2330" s="1"/>
      <c r="C2330" s="2"/>
    </row>
    <row r="2331" spans="1:3" x14ac:dyDescent="0.2">
      <c r="A2331" s="1"/>
      <c r="C2331" s="2"/>
    </row>
    <row r="2332" spans="1:3" x14ac:dyDescent="0.2">
      <c r="A2332" s="1"/>
      <c r="C2332" s="2"/>
    </row>
    <row r="2333" spans="1:3" x14ac:dyDescent="0.2">
      <c r="A2333" s="1"/>
      <c r="C2333" s="2"/>
    </row>
    <row r="2334" spans="1:3" x14ac:dyDescent="0.2">
      <c r="A2334" s="1"/>
      <c r="C2334" s="2"/>
    </row>
    <row r="2335" spans="1:3" x14ac:dyDescent="0.2">
      <c r="A2335" s="1"/>
      <c r="C2335" s="2"/>
    </row>
    <row r="2336" spans="1:3" x14ac:dyDescent="0.2">
      <c r="A2336" s="1"/>
      <c r="C2336" s="2"/>
    </row>
    <row r="2337" spans="1:3" x14ac:dyDescent="0.2">
      <c r="A2337" s="1"/>
      <c r="C2337" s="2"/>
    </row>
    <row r="2338" spans="1:3" x14ac:dyDescent="0.2">
      <c r="A2338" s="1"/>
      <c r="C2338" s="2"/>
    </row>
    <row r="2339" spans="1:3" x14ac:dyDescent="0.2">
      <c r="A2339" s="1"/>
      <c r="C2339" s="2"/>
    </row>
    <row r="2340" spans="1:3" x14ac:dyDescent="0.2">
      <c r="A2340" s="1"/>
      <c r="C2340" s="2"/>
    </row>
    <row r="2341" spans="1:3" x14ac:dyDescent="0.2">
      <c r="A2341" s="1"/>
      <c r="C2341" s="2"/>
    </row>
    <row r="2342" spans="1:3" x14ac:dyDescent="0.2">
      <c r="A2342" s="1"/>
      <c r="C2342" s="2"/>
    </row>
    <row r="2343" spans="1:3" x14ac:dyDescent="0.2">
      <c r="A2343" s="1"/>
      <c r="C2343" s="2"/>
    </row>
    <row r="2344" spans="1:3" x14ac:dyDescent="0.2">
      <c r="A2344" s="1"/>
      <c r="C2344" s="2"/>
    </row>
    <row r="2345" spans="1:3" x14ac:dyDescent="0.2">
      <c r="A2345" s="1"/>
      <c r="C2345" s="2"/>
    </row>
    <row r="2346" spans="1:3" x14ac:dyDescent="0.2">
      <c r="A2346" s="1"/>
      <c r="C2346" s="2"/>
    </row>
    <row r="2347" spans="1:3" x14ac:dyDescent="0.2">
      <c r="A2347" s="1"/>
      <c r="C2347" s="2"/>
    </row>
    <row r="2348" spans="1:3" x14ac:dyDescent="0.2">
      <c r="A2348" s="1"/>
      <c r="C2348" s="2"/>
    </row>
    <row r="2349" spans="1:3" x14ac:dyDescent="0.2">
      <c r="A2349" s="1"/>
      <c r="C2349" s="2"/>
    </row>
    <row r="2350" spans="1:3" x14ac:dyDescent="0.2">
      <c r="A2350" s="1"/>
      <c r="C2350" s="2"/>
    </row>
    <row r="2351" spans="1:3" x14ac:dyDescent="0.2">
      <c r="A2351" s="1"/>
      <c r="C2351" s="2"/>
    </row>
    <row r="2352" spans="1:3" x14ac:dyDescent="0.2">
      <c r="A2352" s="1"/>
      <c r="C2352" s="2"/>
    </row>
    <row r="2353" spans="1:3" x14ac:dyDescent="0.2">
      <c r="A2353" s="1"/>
      <c r="C2353" s="2"/>
    </row>
    <row r="2354" spans="1:3" x14ac:dyDescent="0.2">
      <c r="A2354" s="1"/>
      <c r="C2354" s="2"/>
    </row>
    <row r="2355" spans="1:3" x14ac:dyDescent="0.2">
      <c r="A2355" s="1"/>
      <c r="C2355" s="2"/>
    </row>
    <row r="2356" spans="1:3" x14ac:dyDescent="0.2">
      <c r="A2356" s="1"/>
      <c r="C2356" s="2"/>
    </row>
    <row r="2357" spans="1:3" x14ac:dyDescent="0.2">
      <c r="A2357" s="1"/>
      <c r="C2357" s="2"/>
    </row>
    <row r="2358" spans="1:3" x14ac:dyDescent="0.2">
      <c r="A2358" s="1"/>
      <c r="C2358" s="2"/>
    </row>
    <row r="2359" spans="1:3" x14ac:dyDescent="0.2">
      <c r="A2359" s="1"/>
      <c r="C2359" s="2"/>
    </row>
    <row r="2360" spans="1:3" x14ac:dyDescent="0.2">
      <c r="A2360" s="1"/>
      <c r="C2360" s="2"/>
    </row>
    <row r="2361" spans="1:3" x14ac:dyDescent="0.2">
      <c r="A2361" s="1"/>
      <c r="C2361" s="2"/>
    </row>
    <row r="2362" spans="1:3" x14ac:dyDescent="0.2">
      <c r="A2362" s="1"/>
      <c r="C2362" s="2"/>
    </row>
    <row r="2363" spans="1:3" x14ac:dyDescent="0.2">
      <c r="A2363" s="1"/>
      <c r="C2363" s="2"/>
    </row>
    <row r="2364" spans="1:3" x14ac:dyDescent="0.2">
      <c r="A2364" s="1"/>
      <c r="C2364" s="2"/>
    </row>
    <row r="2365" spans="1:3" x14ac:dyDescent="0.2">
      <c r="A2365" s="1"/>
      <c r="C2365" s="2"/>
    </row>
    <row r="2366" spans="1:3" x14ac:dyDescent="0.2">
      <c r="A2366" s="1"/>
      <c r="C2366" s="2"/>
    </row>
    <row r="2367" spans="1:3" x14ac:dyDescent="0.2">
      <c r="A2367" s="1"/>
      <c r="C2367" s="2"/>
    </row>
    <row r="2368" spans="1:3" x14ac:dyDescent="0.2">
      <c r="A2368" s="1"/>
      <c r="C2368" s="2"/>
    </row>
    <row r="2369" spans="1:3" x14ac:dyDescent="0.2">
      <c r="A2369" s="1"/>
      <c r="C2369" s="2"/>
    </row>
    <row r="2370" spans="1:3" x14ac:dyDescent="0.2">
      <c r="A2370" s="1"/>
      <c r="C2370" s="2"/>
    </row>
    <row r="2371" spans="1:3" x14ac:dyDescent="0.2">
      <c r="A2371" s="1"/>
      <c r="C2371" s="2"/>
    </row>
    <row r="2372" spans="1:3" x14ac:dyDescent="0.2">
      <c r="A2372" s="1"/>
      <c r="C2372" s="2"/>
    </row>
    <row r="2373" spans="1:3" x14ac:dyDescent="0.2">
      <c r="A2373" s="1"/>
      <c r="C2373" s="2"/>
    </row>
    <row r="2374" spans="1:3" x14ac:dyDescent="0.2">
      <c r="A2374" s="1"/>
      <c r="C2374" s="2"/>
    </row>
    <row r="2375" spans="1:3" x14ac:dyDescent="0.2">
      <c r="A2375" s="1"/>
      <c r="C2375" s="2"/>
    </row>
    <row r="2376" spans="1:3" x14ac:dyDescent="0.2">
      <c r="A2376" s="1"/>
      <c r="C2376" s="2"/>
    </row>
    <row r="2377" spans="1:3" x14ac:dyDescent="0.2">
      <c r="A2377" s="1"/>
      <c r="C2377" s="2"/>
    </row>
    <row r="2378" spans="1:3" x14ac:dyDescent="0.2">
      <c r="A2378" s="1"/>
      <c r="C2378" s="2"/>
    </row>
    <row r="2379" spans="1:3" x14ac:dyDescent="0.2">
      <c r="A2379" s="1"/>
      <c r="C2379" s="2"/>
    </row>
    <row r="2380" spans="1:3" x14ac:dyDescent="0.2">
      <c r="A2380" s="1"/>
      <c r="C2380" s="2"/>
    </row>
    <row r="2381" spans="1:3" x14ac:dyDescent="0.2">
      <c r="A2381" s="1"/>
      <c r="C2381" s="2"/>
    </row>
    <row r="2382" spans="1:3" x14ac:dyDescent="0.2">
      <c r="A2382" s="1"/>
      <c r="C2382" s="2"/>
    </row>
    <row r="2383" spans="1:3" x14ac:dyDescent="0.2">
      <c r="A2383" s="1"/>
      <c r="C2383" s="2"/>
    </row>
    <row r="2384" spans="1:3" x14ac:dyDescent="0.2">
      <c r="A2384" s="1"/>
      <c r="C2384" s="2"/>
    </row>
    <row r="2385" spans="1:3" x14ac:dyDescent="0.2">
      <c r="A2385" s="1"/>
      <c r="C2385" s="2"/>
    </row>
    <row r="2386" spans="1:3" x14ac:dyDescent="0.2">
      <c r="A2386" s="1"/>
      <c r="C2386" s="2"/>
    </row>
    <row r="2387" spans="1:3" x14ac:dyDescent="0.2">
      <c r="A2387" s="1"/>
      <c r="C2387" s="2"/>
    </row>
    <row r="2388" spans="1:3" x14ac:dyDescent="0.2">
      <c r="A2388" s="1"/>
      <c r="C2388" s="2"/>
    </row>
    <row r="2389" spans="1:3" x14ac:dyDescent="0.2">
      <c r="A2389" s="1"/>
      <c r="C2389" s="2"/>
    </row>
    <row r="2390" spans="1:3" x14ac:dyDescent="0.2">
      <c r="A2390" s="1"/>
      <c r="C2390" s="2"/>
    </row>
    <row r="2391" spans="1:3" x14ac:dyDescent="0.2">
      <c r="A2391" s="1"/>
      <c r="C2391" s="2"/>
    </row>
    <row r="2392" spans="1:3" x14ac:dyDescent="0.2">
      <c r="A2392" s="1"/>
      <c r="C2392" s="2"/>
    </row>
    <row r="2393" spans="1:3" x14ac:dyDescent="0.2">
      <c r="A2393" s="1"/>
      <c r="C2393" s="2"/>
    </row>
    <row r="2394" spans="1:3" x14ac:dyDescent="0.2">
      <c r="A2394" s="1"/>
      <c r="C2394" s="2"/>
    </row>
    <row r="2395" spans="1:3" x14ac:dyDescent="0.2">
      <c r="A2395" s="1"/>
      <c r="C2395" s="2"/>
    </row>
    <row r="2396" spans="1:3" x14ac:dyDescent="0.2">
      <c r="A2396" s="1"/>
      <c r="C2396" s="2"/>
    </row>
    <row r="2397" spans="1:3" x14ac:dyDescent="0.2">
      <c r="A2397" s="1"/>
      <c r="C2397" s="2"/>
    </row>
    <row r="2398" spans="1:3" x14ac:dyDescent="0.2">
      <c r="A2398" s="1"/>
      <c r="C2398" s="2"/>
    </row>
    <row r="2399" spans="1:3" x14ac:dyDescent="0.2">
      <c r="A2399" s="1"/>
      <c r="C2399" s="2"/>
    </row>
    <row r="2400" spans="1:3" x14ac:dyDescent="0.2">
      <c r="A2400" s="1"/>
      <c r="C2400" s="2"/>
    </row>
    <row r="2401" spans="1:3" x14ac:dyDescent="0.2">
      <c r="A2401" s="1"/>
      <c r="C2401" s="2"/>
    </row>
    <row r="2402" spans="1:3" x14ac:dyDescent="0.2">
      <c r="A2402" s="1"/>
      <c r="C2402" s="2"/>
    </row>
    <row r="2403" spans="1:3" x14ac:dyDescent="0.2">
      <c r="A2403" s="1"/>
      <c r="C2403" s="2"/>
    </row>
    <row r="2404" spans="1:3" x14ac:dyDescent="0.2">
      <c r="A2404" s="1"/>
      <c r="C2404" s="2"/>
    </row>
    <row r="2405" spans="1:3" x14ac:dyDescent="0.2">
      <c r="A2405" s="1"/>
      <c r="C2405" s="2"/>
    </row>
    <row r="2406" spans="1:3" x14ac:dyDescent="0.2">
      <c r="A2406" s="1"/>
      <c r="C2406" s="2"/>
    </row>
    <row r="2407" spans="1:3" x14ac:dyDescent="0.2">
      <c r="A2407" s="1"/>
      <c r="C2407" s="2"/>
    </row>
    <row r="2408" spans="1:3" x14ac:dyDescent="0.2">
      <c r="A2408" s="1"/>
      <c r="C2408" s="2"/>
    </row>
    <row r="2409" spans="1:3" x14ac:dyDescent="0.2">
      <c r="A2409" s="1"/>
      <c r="C2409" s="2"/>
    </row>
    <row r="2410" spans="1:3" x14ac:dyDescent="0.2">
      <c r="A2410" s="1"/>
      <c r="C2410" s="2"/>
    </row>
    <row r="2411" spans="1:3" x14ac:dyDescent="0.2">
      <c r="A2411" s="1"/>
      <c r="C2411" s="2"/>
    </row>
    <row r="2412" spans="1:3" x14ac:dyDescent="0.2">
      <c r="A2412" s="1"/>
      <c r="C2412" s="2"/>
    </row>
    <row r="2413" spans="1:3" x14ac:dyDescent="0.2">
      <c r="A2413" s="1"/>
      <c r="C2413" s="2"/>
    </row>
    <row r="2414" spans="1:3" x14ac:dyDescent="0.2">
      <c r="A2414" s="1"/>
      <c r="C2414" s="2"/>
    </row>
    <row r="2415" spans="1:3" x14ac:dyDescent="0.2">
      <c r="A2415" s="1"/>
      <c r="C2415" s="2"/>
    </row>
    <row r="2416" spans="1:3" x14ac:dyDescent="0.2">
      <c r="A2416" s="1"/>
      <c r="C2416" s="2"/>
    </row>
    <row r="2417" spans="1:3" x14ac:dyDescent="0.2">
      <c r="A2417" s="1"/>
      <c r="C2417" s="2"/>
    </row>
    <row r="2418" spans="1:3" x14ac:dyDescent="0.2">
      <c r="A2418" s="1"/>
      <c r="C2418" s="2"/>
    </row>
    <row r="2419" spans="1:3" x14ac:dyDescent="0.2">
      <c r="A2419" s="1"/>
      <c r="C2419" s="2"/>
    </row>
    <row r="2420" spans="1:3" x14ac:dyDescent="0.2">
      <c r="A2420" s="1"/>
      <c r="C2420" s="2"/>
    </row>
    <row r="2421" spans="1:3" x14ac:dyDescent="0.2">
      <c r="A2421" s="1"/>
      <c r="C2421" s="2"/>
    </row>
    <row r="2422" spans="1:3" x14ac:dyDescent="0.2">
      <c r="A2422" s="1"/>
      <c r="C2422" s="2"/>
    </row>
    <row r="2423" spans="1:3" x14ac:dyDescent="0.2">
      <c r="A2423" s="1"/>
      <c r="C2423" s="2"/>
    </row>
    <row r="2424" spans="1:3" x14ac:dyDescent="0.2">
      <c r="A2424" s="1"/>
      <c r="C2424" s="2"/>
    </row>
    <row r="2425" spans="1:3" x14ac:dyDescent="0.2">
      <c r="A2425" s="1"/>
      <c r="C2425" s="2"/>
    </row>
    <row r="2426" spans="1:3" x14ac:dyDescent="0.2">
      <c r="A2426" s="1"/>
      <c r="C2426" s="2"/>
    </row>
    <row r="2427" spans="1:3" x14ac:dyDescent="0.2">
      <c r="A2427" s="1"/>
      <c r="C2427" s="2"/>
    </row>
    <row r="2428" spans="1:3" x14ac:dyDescent="0.2">
      <c r="A2428" s="1"/>
      <c r="C2428" s="2"/>
    </row>
    <row r="2429" spans="1:3" x14ac:dyDescent="0.2">
      <c r="A2429" s="1"/>
      <c r="C2429" s="2"/>
    </row>
    <row r="2430" spans="1:3" x14ac:dyDescent="0.2">
      <c r="A2430" s="1"/>
      <c r="C2430" s="2"/>
    </row>
    <row r="2431" spans="1:3" x14ac:dyDescent="0.2">
      <c r="A2431" s="1"/>
      <c r="C2431" s="2"/>
    </row>
    <row r="2432" spans="1:3" x14ac:dyDescent="0.2">
      <c r="A2432" s="1"/>
      <c r="C2432" s="2"/>
    </row>
    <row r="2433" spans="1:3" x14ac:dyDescent="0.2">
      <c r="A2433" s="1"/>
      <c r="C2433" s="2"/>
    </row>
    <row r="2434" spans="1:3" x14ac:dyDescent="0.2">
      <c r="A2434" s="1"/>
      <c r="C2434" s="2"/>
    </row>
    <row r="2435" spans="1:3" x14ac:dyDescent="0.2">
      <c r="A2435" s="1"/>
      <c r="C2435" s="2"/>
    </row>
    <row r="2436" spans="1:3" x14ac:dyDescent="0.2">
      <c r="A2436" s="1"/>
      <c r="C2436" s="2"/>
    </row>
    <row r="2437" spans="1:3" x14ac:dyDescent="0.2">
      <c r="A2437" s="1"/>
      <c r="C2437" s="2"/>
    </row>
    <row r="2438" spans="1:3" x14ac:dyDescent="0.2">
      <c r="A2438" s="1"/>
      <c r="C2438" s="2"/>
    </row>
    <row r="2439" spans="1:3" x14ac:dyDescent="0.2">
      <c r="A2439" s="1"/>
      <c r="C2439" s="2"/>
    </row>
    <row r="2440" spans="1:3" x14ac:dyDescent="0.2">
      <c r="A2440" s="1"/>
      <c r="C2440" s="2"/>
    </row>
    <row r="2441" spans="1:3" x14ac:dyDescent="0.2">
      <c r="A2441" s="1"/>
      <c r="C2441" s="2"/>
    </row>
    <row r="2442" spans="1:3" x14ac:dyDescent="0.2">
      <c r="A2442" s="1"/>
      <c r="C2442" s="2"/>
    </row>
    <row r="2443" spans="1:3" x14ac:dyDescent="0.2">
      <c r="A2443" s="1"/>
      <c r="C2443" s="2"/>
    </row>
    <row r="2444" spans="1:3" x14ac:dyDescent="0.2">
      <c r="A2444" s="1"/>
      <c r="C2444" s="2"/>
    </row>
    <row r="2445" spans="1:3" x14ac:dyDescent="0.2">
      <c r="A2445" s="1"/>
      <c r="C2445" s="2"/>
    </row>
    <row r="2446" spans="1:3" x14ac:dyDescent="0.2">
      <c r="A2446" s="1"/>
      <c r="C2446" s="2"/>
    </row>
    <row r="2447" spans="1:3" x14ac:dyDescent="0.2">
      <c r="A2447" s="1"/>
      <c r="C2447" s="2"/>
    </row>
    <row r="2448" spans="1:3" x14ac:dyDescent="0.2">
      <c r="A2448" s="1"/>
      <c r="C2448" s="2"/>
    </row>
    <row r="2449" spans="1:3" x14ac:dyDescent="0.2">
      <c r="A2449" s="1"/>
      <c r="C2449" s="2"/>
    </row>
    <row r="2450" spans="1:3" x14ac:dyDescent="0.2">
      <c r="A2450" s="1"/>
      <c r="C2450" s="2"/>
    </row>
    <row r="2451" spans="1:3" x14ac:dyDescent="0.2">
      <c r="A2451" s="1"/>
      <c r="C2451" s="2"/>
    </row>
    <row r="2452" spans="1:3" x14ac:dyDescent="0.2">
      <c r="A2452" s="1"/>
      <c r="C2452" s="2"/>
    </row>
    <row r="2453" spans="1:3" x14ac:dyDescent="0.2">
      <c r="A2453" s="1"/>
      <c r="C2453" s="2"/>
    </row>
    <row r="2454" spans="1:3" x14ac:dyDescent="0.2">
      <c r="A2454" s="1"/>
      <c r="C2454" s="2"/>
    </row>
    <row r="2455" spans="1:3" x14ac:dyDescent="0.2">
      <c r="A2455" s="1"/>
      <c r="C2455" s="2"/>
    </row>
    <row r="2456" spans="1:3" x14ac:dyDescent="0.2">
      <c r="A2456" s="1"/>
      <c r="C2456" s="2"/>
    </row>
    <row r="2457" spans="1:3" x14ac:dyDescent="0.2">
      <c r="A2457" s="1"/>
      <c r="C2457" s="2"/>
    </row>
    <row r="2458" spans="1:3" x14ac:dyDescent="0.2">
      <c r="A2458" s="1"/>
      <c r="C2458" s="2"/>
    </row>
    <row r="2459" spans="1:3" x14ac:dyDescent="0.2">
      <c r="A2459" s="1"/>
      <c r="C2459" s="2"/>
    </row>
    <row r="2460" spans="1:3" x14ac:dyDescent="0.2">
      <c r="A2460" s="1"/>
      <c r="C2460" s="2"/>
    </row>
    <row r="2461" spans="1:3" x14ac:dyDescent="0.2">
      <c r="A2461" s="1"/>
      <c r="C2461" s="2"/>
    </row>
    <row r="2462" spans="1:3" x14ac:dyDescent="0.2">
      <c r="A2462" s="1"/>
      <c r="C2462" s="2"/>
    </row>
    <row r="2463" spans="1:3" x14ac:dyDescent="0.2">
      <c r="A2463" s="1"/>
      <c r="C2463" s="2"/>
    </row>
    <row r="2464" spans="1:3" x14ac:dyDescent="0.2">
      <c r="A2464" s="1"/>
      <c r="C2464" s="2"/>
    </row>
    <row r="2465" spans="1:3" x14ac:dyDescent="0.2">
      <c r="A2465" s="1"/>
      <c r="C2465" s="2"/>
    </row>
    <row r="2466" spans="1:3" x14ac:dyDescent="0.2">
      <c r="A2466" s="1"/>
      <c r="C2466" s="2"/>
    </row>
    <row r="2467" spans="1:3" x14ac:dyDescent="0.2">
      <c r="A2467" s="1"/>
      <c r="C2467" s="2"/>
    </row>
    <row r="2468" spans="1:3" x14ac:dyDescent="0.2">
      <c r="A2468" s="1"/>
      <c r="C2468" s="2"/>
    </row>
    <row r="2469" spans="1:3" x14ac:dyDescent="0.2">
      <c r="A2469" s="1"/>
      <c r="C2469" s="2"/>
    </row>
    <row r="2470" spans="1:3" x14ac:dyDescent="0.2">
      <c r="A2470" s="1"/>
      <c r="C2470" s="2"/>
    </row>
    <row r="2471" spans="1:3" x14ac:dyDescent="0.2">
      <c r="A2471" s="1"/>
      <c r="C2471" s="2"/>
    </row>
    <row r="2472" spans="1:3" x14ac:dyDescent="0.2">
      <c r="A2472" s="1"/>
      <c r="C2472" s="2"/>
    </row>
    <row r="2473" spans="1:3" x14ac:dyDescent="0.2">
      <c r="A2473" s="1"/>
      <c r="C2473" s="2"/>
    </row>
    <row r="2474" spans="1:3" x14ac:dyDescent="0.2">
      <c r="A2474" s="1"/>
      <c r="C2474" s="2"/>
    </row>
    <row r="2475" spans="1:3" x14ac:dyDescent="0.2">
      <c r="A2475" s="1"/>
      <c r="C2475" s="2"/>
    </row>
    <row r="2476" spans="1:3" x14ac:dyDescent="0.2">
      <c r="A2476" s="1"/>
      <c r="C2476" s="2"/>
    </row>
    <row r="2477" spans="1:3" x14ac:dyDescent="0.2">
      <c r="A2477" s="1"/>
      <c r="C2477" s="2"/>
    </row>
    <row r="2478" spans="1:3" x14ac:dyDescent="0.2">
      <c r="A2478" s="1"/>
      <c r="C2478" s="2"/>
    </row>
    <row r="2479" spans="1:3" x14ac:dyDescent="0.2">
      <c r="A2479" s="1"/>
      <c r="C2479" s="2"/>
    </row>
    <row r="2480" spans="1:3" x14ac:dyDescent="0.2">
      <c r="A2480" s="1"/>
      <c r="C2480" s="2"/>
    </row>
    <row r="2481" spans="1:3" x14ac:dyDescent="0.2">
      <c r="A2481" s="1"/>
      <c r="C2481" s="2"/>
    </row>
    <row r="2482" spans="1:3" x14ac:dyDescent="0.2">
      <c r="A2482" s="1"/>
      <c r="C2482" s="2"/>
    </row>
    <row r="2483" spans="1:3" x14ac:dyDescent="0.2">
      <c r="A2483" s="1"/>
      <c r="C2483" s="2"/>
    </row>
    <row r="2484" spans="1:3" x14ac:dyDescent="0.2">
      <c r="A2484" s="1"/>
      <c r="C2484" s="2"/>
    </row>
    <row r="2485" spans="1:3" x14ac:dyDescent="0.2">
      <c r="A2485" s="1"/>
      <c r="C2485" s="2"/>
    </row>
    <row r="2486" spans="1:3" x14ac:dyDescent="0.2">
      <c r="A2486" s="1"/>
      <c r="C2486" s="2"/>
    </row>
    <row r="2487" spans="1:3" x14ac:dyDescent="0.2">
      <c r="A2487" s="1"/>
      <c r="C2487" s="2"/>
    </row>
    <row r="2488" spans="1:3" x14ac:dyDescent="0.2">
      <c r="A2488" s="1"/>
      <c r="C2488" s="2"/>
    </row>
    <row r="2489" spans="1:3" x14ac:dyDescent="0.2">
      <c r="A2489" s="1"/>
      <c r="C2489" s="2"/>
    </row>
    <row r="2490" spans="1:3" x14ac:dyDescent="0.2">
      <c r="A2490" s="1"/>
      <c r="C2490" s="2"/>
    </row>
    <row r="2491" spans="1:3" x14ac:dyDescent="0.2">
      <c r="A2491" s="1"/>
      <c r="C2491" s="2"/>
    </row>
    <row r="2492" spans="1:3" x14ac:dyDescent="0.2">
      <c r="A2492" s="1"/>
      <c r="C2492" s="2"/>
    </row>
    <row r="2493" spans="1:3" x14ac:dyDescent="0.2">
      <c r="A2493" s="1"/>
      <c r="C2493" s="2"/>
    </row>
    <row r="2494" spans="1:3" x14ac:dyDescent="0.2">
      <c r="A2494" s="1"/>
      <c r="C2494" s="2"/>
    </row>
    <row r="2495" spans="1:3" x14ac:dyDescent="0.2">
      <c r="A2495" s="1"/>
      <c r="C2495" s="2"/>
    </row>
    <row r="2496" spans="1:3" x14ac:dyDescent="0.2">
      <c r="A2496" s="1"/>
      <c r="C2496" s="2"/>
    </row>
    <row r="2497" spans="1:3" x14ac:dyDescent="0.2">
      <c r="A2497" s="1"/>
      <c r="C2497" s="2"/>
    </row>
    <row r="2498" spans="1:3" x14ac:dyDescent="0.2">
      <c r="A2498" s="1"/>
      <c r="C2498" s="2"/>
    </row>
    <row r="2499" spans="1:3" x14ac:dyDescent="0.2">
      <c r="A2499" s="1"/>
      <c r="C2499" s="2"/>
    </row>
    <row r="2500" spans="1:3" x14ac:dyDescent="0.2">
      <c r="A2500" s="1"/>
      <c r="C2500" s="2"/>
    </row>
    <row r="2501" spans="1:3" x14ac:dyDescent="0.2">
      <c r="A2501" s="1"/>
      <c r="C2501" s="2"/>
    </row>
    <row r="2502" spans="1:3" x14ac:dyDescent="0.2">
      <c r="A2502" s="1"/>
      <c r="C2502" s="2"/>
    </row>
    <row r="2503" spans="1:3" x14ac:dyDescent="0.2">
      <c r="A2503" s="1"/>
      <c r="C2503" s="2"/>
    </row>
    <row r="2504" spans="1:3" x14ac:dyDescent="0.2">
      <c r="A2504" s="1"/>
      <c r="C2504" s="2"/>
    </row>
    <row r="2505" spans="1:3" x14ac:dyDescent="0.2">
      <c r="A2505" s="1"/>
      <c r="C2505" s="2"/>
    </row>
    <row r="2506" spans="1:3" x14ac:dyDescent="0.2">
      <c r="A2506" s="1"/>
      <c r="C2506" s="2"/>
    </row>
    <row r="2507" spans="1:3" x14ac:dyDescent="0.2">
      <c r="A2507" s="1"/>
      <c r="C2507" s="2"/>
    </row>
    <row r="2508" spans="1:3" x14ac:dyDescent="0.2">
      <c r="A2508" s="1"/>
      <c r="C2508" s="2"/>
    </row>
    <row r="2509" spans="1:3" x14ac:dyDescent="0.2">
      <c r="A2509" s="1"/>
      <c r="C2509" s="2"/>
    </row>
    <row r="2510" spans="1:3" x14ac:dyDescent="0.2">
      <c r="A2510" s="1"/>
      <c r="C2510" s="2"/>
    </row>
    <row r="2511" spans="1:3" x14ac:dyDescent="0.2">
      <c r="A2511" s="1"/>
      <c r="C2511" s="2"/>
    </row>
    <row r="2512" spans="1:3" x14ac:dyDescent="0.2">
      <c r="A2512" s="1"/>
      <c r="C2512" s="2"/>
    </row>
    <row r="2513" spans="1:3" x14ac:dyDescent="0.2">
      <c r="A2513" s="1"/>
      <c r="C2513" s="2"/>
    </row>
    <row r="2514" spans="1:3" x14ac:dyDescent="0.2">
      <c r="A2514" s="1"/>
      <c r="C2514" s="2"/>
    </row>
    <row r="2515" spans="1:3" x14ac:dyDescent="0.2">
      <c r="A2515" s="1"/>
      <c r="C2515" s="2"/>
    </row>
    <row r="2516" spans="1:3" x14ac:dyDescent="0.2">
      <c r="A2516" s="1"/>
      <c r="C2516" s="2"/>
    </row>
    <row r="2517" spans="1:3" x14ac:dyDescent="0.2">
      <c r="A2517" s="1"/>
      <c r="C2517" s="2"/>
    </row>
    <row r="2518" spans="1:3" x14ac:dyDescent="0.2">
      <c r="A2518" s="1"/>
      <c r="C2518" s="2"/>
    </row>
    <row r="2519" spans="1:3" x14ac:dyDescent="0.2">
      <c r="A2519" s="1"/>
      <c r="C2519" s="2"/>
    </row>
    <row r="2520" spans="1:3" x14ac:dyDescent="0.2">
      <c r="A2520" s="1"/>
      <c r="C2520" s="2"/>
    </row>
    <row r="2521" spans="1:3" x14ac:dyDescent="0.2">
      <c r="A2521" s="1"/>
      <c r="C2521" s="2"/>
    </row>
    <row r="2522" spans="1:3" x14ac:dyDescent="0.2">
      <c r="A2522" s="1"/>
      <c r="C2522" s="2"/>
    </row>
    <row r="2523" spans="1:3" x14ac:dyDescent="0.2">
      <c r="A2523" s="1"/>
      <c r="C2523" s="2"/>
    </row>
    <row r="2524" spans="1:3" x14ac:dyDescent="0.2">
      <c r="A2524" s="1"/>
      <c r="C2524" s="2"/>
    </row>
    <row r="2525" spans="1:3" x14ac:dyDescent="0.2">
      <c r="A2525" s="1"/>
      <c r="C2525" s="2"/>
    </row>
    <row r="2526" spans="1:3" x14ac:dyDescent="0.2">
      <c r="A2526" s="1"/>
      <c r="C2526" s="2"/>
    </row>
    <row r="2527" spans="1:3" x14ac:dyDescent="0.2">
      <c r="A2527" s="1"/>
      <c r="C2527" s="2"/>
    </row>
    <row r="2528" spans="1:3" x14ac:dyDescent="0.2">
      <c r="A2528" s="1"/>
      <c r="C2528" s="2"/>
    </row>
    <row r="2529" spans="1:3" x14ac:dyDescent="0.2">
      <c r="A2529" s="1"/>
      <c r="C2529" s="2"/>
    </row>
    <row r="2530" spans="1:3" x14ac:dyDescent="0.2">
      <c r="A2530" s="1"/>
      <c r="C2530" s="2"/>
    </row>
    <row r="2531" spans="1:3" x14ac:dyDescent="0.2">
      <c r="A2531" s="1"/>
      <c r="C2531" s="2"/>
    </row>
    <row r="2532" spans="1:3" x14ac:dyDescent="0.2">
      <c r="A2532" s="1"/>
      <c r="C2532" s="2"/>
    </row>
    <row r="2533" spans="1:3" x14ac:dyDescent="0.2">
      <c r="A2533" s="1"/>
      <c r="C2533" s="2"/>
    </row>
    <row r="2534" spans="1:3" x14ac:dyDescent="0.2">
      <c r="A2534" s="1"/>
      <c r="C2534" s="2"/>
    </row>
    <row r="2535" spans="1:3" x14ac:dyDescent="0.2">
      <c r="A2535" s="1"/>
      <c r="C2535" s="2"/>
    </row>
    <row r="2536" spans="1:3" x14ac:dyDescent="0.2">
      <c r="A2536" s="1"/>
      <c r="C2536" s="2"/>
    </row>
    <row r="2537" spans="1:3" x14ac:dyDescent="0.2">
      <c r="A2537" s="1"/>
      <c r="C2537" s="2"/>
    </row>
    <row r="2538" spans="1:3" x14ac:dyDescent="0.2">
      <c r="A2538" s="1"/>
      <c r="C2538" s="2"/>
    </row>
    <row r="2539" spans="1:3" x14ac:dyDescent="0.2">
      <c r="A2539" s="1"/>
      <c r="C2539" s="2"/>
    </row>
    <row r="2540" spans="1:3" x14ac:dyDescent="0.2">
      <c r="A2540" s="1"/>
      <c r="C2540" s="2"/>
    </row>
    <row r="2541" spans="1:3" x14ac:dyDescent="0.2">
      <c r="A2541" s="1"/>
      <c r="C2541" s="2"/>
    </row>
    <row r="2542" spans="1:3" x14ac:dyDescent="0.2">
      <c r="A2542" s="1"/>
      <c r="C2542" s="2"/>
    </row>
    <row r="2543" spans="1:3" x14ac:dyDescent="0.2">
      <c r="A2543" s="1"/>
      <c r="C2543" s="2"/>
    </row>
    <row r="2544" spans="1:3" x14ac:dyDescent="0.2">
      <c r="A2544" s="1"/>
      <c r="C2544" s="2"/>
    </row>
    <row r="2545" spans="1:3" x14ac:dyDescent="0.2">
      <c r="A2545" s="1"/>
      <c r="C2545" s="2"/>
    </row>
    <row r="2546" spans="1:3" x14ac:dyDescent="0.2">
      <c r="A2546" s="1"/>
      <c r="C2546" s="2"/>
    </row>
    <row r="2547" spans="1:3" x14ac:dyDescent="0.2">
      <c r="A2547" s="1"/>
      <c r="C2547" s="2"/>
    </row>
    <row r="2548" spans="1:3" x14ac:dyDescent="0.2">
      <c r="A2548" s="1"/>
      <c r="C2548" s="2"/>
    </row>
    <row r="2549" spans="1:3" x14ac:dyDescent="0.2">
      <c r="A2549" s="1"/>
      <c r="C2549" s="2"/>
    </row>
    <row r="2550" spans="1:3" x14ac:dyDescent="0.2">
      <c r="A2550" s="1"/>
      <c r="C2550" s="2"/>
    </row>
    <row r="2551" spans="1:3" x14ac:dyDescent="0.2">
      <c r="A2551" s="1"/>
      <c r="C2551" s="2"/>
    </row>
    <row r="2552" spans="1:3" x14ac:dyDescent="0.2">
      <c r="A2552" s="1"/>
      <c r="C2552" s="2"/>
    </row>
    <row r="2553" spans="1:3" x14ac:dyDescent="0.2">
      <c r="A2553" s="1"/>
      <c r="C2553" s="2"/>
    </row>
    <row r="2554" spans="1:3" x14ac:dyDescent="0.2">
      <c r="A2554" s="1"/>
      <c r="C2554" s="2"/>
    </row>
    <row r="2555" spans="1:3" x14ac:dyDescent="0.2">
      <c r="A2555" s="1"/>
      <c r="C2555" s="2"/>
    </row>
    <row r="2556" spans="1:3" x14ac:dyDescent="0.2">
      <c r="A2556" s="1"/>
      <c r="C2556" s="2"/>
    </row>
    <row r="2557" spans="1:3" x14ac:dyDescent="0.2">
      <c r="A2557" s="1"/>
      <c r="C2557" s="2"/>
    </row>
    <row r="2558" spans="1:3" x14ac:dyDescent="0.2">
      <c r="A2558" s="1"/>
      <c r="C2558" s="2"/>
    </row>
    <row r="2559" spans="1:3" x14ac:dyDescent="0.2">
      <c r="A2559" s="1"/>
      <c r="C2559" s="2"/>
    </row>
    <row r="2560" spans="1:3" x14ac:dyDescent="0.2">
      <c r="A2560" s="1"/>
      <c r="C2560" s="2"/>
    </row>
    <row r="2561" spans="1:3" x14ac:dyDescent="0.2">
      <c r="A2561" s="1"/>
      <c r="C2561" s="2"/>
    </row>
    <row r="2562" spans="1:3" x14ac:dyDescent="0.2">
      <c r="A2562" s="1"/>
      <c r="C2562" s="2"/>
    </row>
    <row r="2563" spans="1:3" x14ac:dyDescent="0.2">
      <c r="A2563" s="1"/>
      <c r="C2563" s="2"/>
    </row>
    <row r="2564" spans="1:3" x14ac:dyDescent="0.2">
      <c r="A2564" s="1"/>
      <c r="C2564" s="2"/>
    </row>
    <row r="2565" spans="1:3" x14ac:dyDescent="0.2">
      <c r="A2565" s="1"/>
      <c r="C2565" s="2"/>
    </row>
    <row r="2566" spans="1:3" x14ac:dyDescent="0.2">
      <c r="A2566" s="1"/>
      <c r="C2566" s="2"/>
    </row>
    <row r="2567" spans="1:3" x14ac:dyDescent="0.2">
      <c r="A2567" s="1"/>
      <c r="C2567" s="2"/>
    </row>
    <row r="2568" spans="1:3" x14ac:dyDescent="0.2">
      <c r="A2568" s="1"/>
      <c r="C2568" s="2"/>
    </row>
    <row r="2569" spans="1:3" x14ac:dyDescent="0.2">
      <c r="A2569" s="1"/>
      <c r="C2569" s="2"/>
    </row>
    <row r="2570" spans="1:3" x14ac:dyDescent="0.2">
      <c r="A2570" s="1"/>
      <c r="C2570" s="2"/>
    </row>
    <row r="2571" spans="1:3" x14ac:dyDescent="0.2">
      <c r="A2571" s="1"/>
      <c r="C2571" s="2"/>
    </row>
    <row r="2572" spans="1:3" x14ac:dyDescent="0.2">
      <c r="A2572" s="1"/>
      <c r="C2572" s="2"/>
    </row>
    <row r="2573" spans="1:3" x14ac:dyDescent="0.2">
      <c r="A2573" s="1"/>
      <c r="C2573" s="2"/>
    </row>
    <row r="2574" spans="1:3" x14ac:dyDescent="0.2">
      <c r="A2574" s="1"/>
      <c r="C2574" s="2"/>
    </row>
    <row r="2575" spans="1:3" x14ac:dyDescent="0.2">
      <c r="A2575" s="1"/>
      <c r="C2575" s="2"/>
    </row>
    <row r="2576" spans="1:3" x14ac:dyDescent="0.2">
      <c r="A2576" s="1"/>
      <c r="C2576" s="2"/>
    </row>
    <row r="2577" spans="1:3" x14ac:dyDescent="0.2">
      <c r="A2577" s="1"/>
      <c r="C2577" s="2"/>
    </row>
    <row r="2578" spans="1:3" x14ac:dyDescent="0.2">
      <c r="A2578" s="1"/>
      <c r="C2578" s="2"/>
    </row>
    <row r="2579" spans="1:3" x14ac:dyDescent="0.2">
      <c r="A2579" s="1"/>
      <c r="C2579" s="2"/>
    </row>
    <row r="2580" spans="1:3" x14ac:dyDescent="0.2">
      <c r="A2580" s="1"/>
      <c r="C2580" s="2"/>
    </row>
    <row r="2581" spans="1:3" x14ac:dyDescent="0.2">
      <c r="A2581" s="1"/>
      <c r="C2581" s="2"/>
    </row>
    <row r="2582" spans="1:3" x14ac:dyDescent="0.2">
      <c r="A2582" s="1"/>
      <c r="C2582" s="2"/>
    </row>
    <row r="2583" spans="1:3" x14ac:dyDescent="0.2">
      <c r="A2583" s="1"/>
      <c r="C2583" s="2"/>
    </row>
    <row r="2584" spans="1:3" x14ac:dyDescent="0.2">
      <c r="A2584" s="1"/>
      <c r="C2584" s="2"/>
    </row>
    <row r="2585" spans="1:3" x14ac:dyDescent="0.2">
      <c r="A2585" s="1"/>
      <c r="C2585" s="2"/>
    </row>
    <row r="2586" spans="1:3" x14ac:dyDescent="0.2">
      <c r="A2586" s="1"/>
      <c r="C2586" s="2"/>
    </row>
    <row r="2587" spans="1:3" x14ac:dyDescent="0.2">
      <c r="A2587" s="1"/>
      <c r="C2587" s="2"/>
    </row>
    <row r="2588" spans="1:3" x14ac:dyDescent="0.2">
      <c r="A2588" s="1"/>
      <c r="C2588" s="2"/>
    </row>
    <row r="2589" spans="1:3" x14ac:dyDescent="0.2">
      <c r="A2589" s="1"/>
      <c r="C2589" s="2"/>
    </row>
    <row r="2590" spans="1:3" x14ac:dyDescent="0.2">
      <c r="A2590" s="1"/>
      <c r="C2590" s="2"/>
    </row>
    <row r="2591" spans="1:3" x14ac:dyDescent="0.2">
      <c r="A2591" s="1"/>
      <c r="C2591" s="2"/>
    </row>
    <row r="2592" spans="1:3" x14ac:dyDescent="0.2">
      <c r="A2592" s="1"/>
      <c r="C2592" s="2"/>
    </row>
    <row r="2593" spans="1:3" x14ac:dyDescent="0.2">
      <c r="A2593" s="1"/>
      <c r="C2593" s="2"/>
    </row>
    <row r="2594" spans="1:3" x14ac:dyDescent="0.2">
      <c r="A2594" s="1"/>
      <c r="C2594" s="2"/>
    </row>
    <row r="2595" spans="1:3" x14ac:dyDescent="0.2">
      <c r="A2595" s="1"/>
      <c r="C2595" s="2"/>
    </row>
    <row r="2596" spans="1:3" x14ac:dyDescent="0.2">
      <c r="A2596" s="1"/>
      <c r="C2596" s="2"/>
    </row>
    <row r="2597" spans="1:3" x14ac:dyDescent="0.2">
      <c r="A2597" s="1"/>
      <c r="C2597" s="2"/>
    </row>
    <row r="2598" spans="1:3" x14ac:dyDescent="0.2">
      <c r="A2598" s="1"/>
      <c r="C2598" s="2"/>
    </row>
    <row r="2599" spans="1:3" x14ac:dyDescent="0.2">
      <c r="A2599" s="1"/>
      <c r="C2599" s="2"/>
    </row>
    <row r="2600" spans="1:3" x14ac:dyDescent="0.2">
      <c r="A2600" s="1"/>
      <c r="C2600" s="2"/>
    </row>
    <row r="2601" spans="1:3" x14ac:dyDescent="0.2">
      <c r="A2601" s="1"/>
      <c r="C2601" s="2"/>
    </row>
    <row r="2602" spans="1:3" x14ac:dyDescent="0.2">
      <c r="A2602" s="1"/>
      <c r="C2602" s="2"/>
    </row>
    <row r="2603" spans="1:3" x14ac:dyDescent="0.2">
      <c r="A2603" s="1"/>
      <c r="C2603" s="2"/>
    </row>
    <row r="2604" spans="1:3" x14ac:dyDescent="0.2">
      <c r="A2604" s="1"/>
      <c r="C2604" s="2"/>
    </row>
    <row r="2605" spans="1:3" x14ac:dyDescent="0.2">
      <c r="A2605" s="1"/>
      <c r="C2605" s="2"/>
    </row>
    <row r="2606" spans="1:3" x14ac:dyDescent="0.2">
      <c r="A2606" s="1"/>
      <c r="C2606" s="2"/>
    </row>
    <row r="2607" spans="1:3" x14ac:dyDescent="0.2">
      <c r="A2607" s="1"/>
      <c r="C2607" s="2"/>
    </row>
    <row r="2608" spans="1:3" x14ac:dyDescent="0.2">
      <c r="A2608" s="1"/>
      <c r="C2608" s="2"/>
    </row>
    <row r="2609" spans="1:3" x14ac:dyDescent="0.2">
      <c r="A2609" s="1"/>
      <c r="C2609" s="2"/>
    </row>
    <row r="2610" spans="1:3" x14ac:dyDescent="0.2">
      <c r="A2610" s="1"/>
      <c r="C2610" s="2"/>
    </row>
    <row r="2611" spans="1:3" x14ac:dyDescent="0.2">
      <c r="A2611" s="1"/>
      <c r="C2611" s="2"/>
    </row>
    <row r="2612" spans="1:3" x14ac:dyDescent="0.2">
      <c r="A2612" s="1"/>
      <c r="C2612" s="2"/>
    </row>
    <row r="2613" spans="1:3" x14ac:dyDescent="0.2">
      <c r="A2613" s="1"/>
      <c r="C2613" s="2"/>
    </row>
    <row r="2614" spans="1:3" x14ac:dyDescent="0.2">
      <c r="A2614" s="1"/>
      <c r="C2614" s="2"/>
    </row>
    <row r="2615" spans="1:3" x14ac:dyDescent="0.2">
      <c r="A2615" s="1"/>
      <c r="C2615" s="2"/>
    </row>
    <row r="2616" spans="1:3" x14ac:dyDescent="0.2">
      <c r="A2616" s="1"/>
      <c r="C2616" s="2"/>
    </row>
    <row r="2617" spans="1:3" x14ac:dyDescent="0.2">
      <c r="A2617" s="1"/>
      <c r="C2617" s="2"/>
    </row>
    <row r="2618" spans="1:3" x14ac:dyDescent="0.2">
      <c r="A2618" s="1"/>
      <c r="C2618" s="2"/>
    </row>
    <row r="2619" spans="1:3" x14ac:dyDescent="0.2">
      <c r="A2619" s="1"/>
      <c r="C2619" s="2"/>
    </row>
    <row r="2620" spans="1:3" x14ac:dyDescent="0.2">
      <c r="A2620" s="1"/>
      <c r="C2620" s="2"/>
    </row>
    <row r="2621" spans="1:3" x14ac:dyDescent="0.2">
      <c r="A2621" s="1"/>
      <c r="C2621" s="2"/>
    </row>
    <row r="2622" spans="1:3" x14ac:dyDescent="0.2">
      <c r="A2622" s="1"/>
      <c r="C2622" s="2"/>
    </row>
    <row r="2623" spans="1:3" x14ac:dyDescent="0.2">
      <c r="A2623" s="1"/>
      <c r="C2623" s="2"/>
    </row>
    <row r="2624" spans="1:3" x14ac:dyDescent="0.2">
      <c r="A2624" s="1"/>
      <c r="C2624" s="2"/>
    </row>
    <row r="2625" spans="1:3" x14ac:dyDescent="0.2">
      <c r="A2625" s="1"/>
      <c r="C2625" s="2"/>
    </row>
    <row r="2626" spans="1:3" x14ac:dyDescent="0.2">
      <c r="A2626" s="1"/>
      <c r="C2626" s="2"/>
    </row>
    <row r="2627" spans="1:3" x14ac:dyDescent="0.2">
      <c r="A2627" s="1"/>
      <c r="C2627" s="2"/>
    </row>
    <row r="2628" spans="1:3" x14ac:dyDescent="0.2">
      <c r="A2628" s="1"/>
      <c r="C2628" s="2"/>
    </row>
    <row r="2629" spans="1:3" x14ac:dyDescent="0.2">
      <c r="A2629" s="1"/>
      <c r="C2629" s="2"/>
    </row>
    <row r="2630" spans="1:3" x14ac:dyDescent="0.2">
      <c r="A2630" s="1"/>
      <c r="C2630" s="2"/>
    </row>
    <row r="2631" spans="1:3" x14ac:dyDescent="0.2">
      <c r="A2631" s="1"/>
      <c r="C2631" s="2"/>
    </row>
    <row r="2632" spans="1:3" x14ac:dyDescent="0.2">
      <c r="A2632" s="1"/>
      <c r="C2632" s="2"/>
    </row>
    <row r="2633" spans="1:3" x14ac:dyDescent="0.2">
      <c r="A2633" s="1"/>
      <c r="C2633" s="2"/>
    </row>
    <row r="2634" spans="1:3" x14ac:dyDescent="0.2">
      <c r="A2634" s="1"/>
      <c r="C2634" s="2"/>
    </row>
    <row r="2635" spans="1:3" x14ac:dyDescent="0.2">
      <c r="A2635" s="1"/>
      <c r="C2635" s="2"/>
    </row>
    <row r="2636" spans="1:3" x14ac:dyDescent="0.2">
      <c r="A2636" s="1"/>
      <c r="C2636" s="2"/>
    </row>
    <row r="2637" spans="1:3" x14ac:dyDescent="0.2">
      <c r="A2637" s="1"/>
      <c r="C2637" s="2"/>
    </row>
    <row r="2638" spans="1:3" x14ac:dyDescent="0.2">
      <c r="A2638" s="1"/>
      <c r="C2638" s="2"/>
    </row>
    <row r="2639" spans="1:3" x14ac:dyDescent="0.2">
      <c r="A2639" s="1"/>
      <c r="C2639" s="2"/>
    </row>
    <row r="2640" spans="1:3" x14ac:dyDescent="0.2">
      <c r="A2640" s="1"/>
      <c r="C2640" s="2"/>
    </row>
    <row r="2641" spans="1:3" x14ac:dyDescent="0.2">
      <c r="A2641" s="1"/>
      <c r="C2641" s="2"/>
    </row>
    <row r="2642" spans="1:3" x14ac:dyDescent="0.2">
      <c r="A2642" s="1"/>
      <c r="C2642" s="2"/>
    </row>
    <row r="2643" spans="1:3" x14ac:dyDescent="0.2">
      <c r="A2643" s="1"/>
      <c r="C2643" s="2"/>
    </row>
    <row r="2644" spans="1:3" x14ac:dyDescent="0.2">
      <c r="A2644" s="1"/>
      <c r="C2644" s="2"/>
    </row>
    <row r="2645" spans="1:3" x14ac:dyDescent="0.2">
      <c r="A2645" s="1"/>
      <c r="C2645" s="2"/>
    </row>
    <row r="2646" spans="1:3" x14ac:dyDescent="0.2">
      <c r="A2646" s="1"/>
      <c r="C2646" s="2"/>
    </row>
    <row r="2647" spans="1:3" x14ac:dyDescent="0.2">
      <c r="A2647" s="1"/>
      <c r="C2647" s="2"/>
    </row>
    <row r="2648" spans="1:3" x14ac:dyDescent="0.2">
      <c r="A2648" s="1"/>
      <c r="C2648" s="2"/>
    </row>
    <row r="2649" spans="1:3" x14ac:dyDescent="0.2">
      <c r="A2649" s="1"/>
      <c r="C2649" s="2"/>
    </row>
    <row r="2650" spans="1:3" x14ac:dyDescent="0.2">
      <c r="A2650" s="1"/>
      <c r="C2650" s="2"/>
    </row>
    <row r="2651" spans="1:3" x14ac:dyDescent="0.2">
      <c r="A2651" s="1"/>
      <c r="C2651" s="2"/>
    </row>
    <row r="2652" spans="1:3" x14ac:dyDescent="0.2">
      <c r="A2652" s="1"/>
      <c r="C2652" s="2"/>
    </row>
    <row r="2653" spans="1:3" x14ac:dyDescent="0.2">
      <c r="A2653" s="1"/>
      <c r="C2653" s="2"/>
    </row>
    <row r="2654" spans="1:3" x14ac:dyDescent="0.2">
      <c r="A2654" s="1"/>
      <c r="C2654" s="2"/>
    </row>
    <row r="2655" spans="1:3" x14ac:dyDescent="0.2">
      <c r="A2655" s="1"/>
      <c r="C2655" s="2"/>
    </row>
    <row r="2656" spans="1:3" x14ac:dyDescent="0.2">
      <c r="A2656" s="1"/>
      <c r="C2656" s="2"/>
    </row>
    <row r="2657" spans="1:3" x14ac:dyDescent="0.2">
      <c r="A2657" s="1"/>
      <c r="C2657" s="2"/>
    </row>
    <row r="2658" spans="1:3" x14ac:dyDescent="0.2">
      <c r="A2658" s="1"/>
      <c r="C2658" s="2"/>
    </row>
    <row r="2659" spans="1:3" x14ac:dyDescent="0.2">
      <c r="A2659" s="1"/>
      <c r="C2659" s="2"/>
    </row>
    <row r="2660" spans="1:3" x14ac:dyDescent="0.2">
      <c r="A2660" s="1"/>
      <c r="C2660" s="2"/>
    </row>
    <row r="2661" spans="1:3" x14ac:dyDescent="0.2">
      <c r="A2661" s="1"/>
      <c r="C2661" s="2"/>
    </row>
    <row r="2662" spans="1:3" x14ac:dyDescent="0.2">
      <c r="A2662" s="1"/>
      <c r="C2662" s="2"/>
    </row>
    <row r="2663" spans="1:3" x14ac:dyDescent="0.2">
      <c r="A2663" s="1"/>
      <c r="C2663" s="2"/>
    </row>
    <row r="2664" spans="1:3" x14ac:dyDescent="0.2">
      <c r="A2664" s="1"/>
      <c r="C2664" s="2"/>
    </row>
    <row r="2665" spans="1:3" x14ac:dyDescent="0.2">
      <c r="A2665" s="1"/>
      <c r="C2665" s="2"/>
    </row>
    <row r="2666" spans="1:3" x14ac:dyDescent="0.2">
      <c r="A2666" s="1"/>
      <c r="C2666" s="2"/>
    </row>
    <row r="2667" spans="1:3" x14ac:dyDescent="0.2">
      <c r="A2667" s="1"/>
      <c r="C2667" s="2"/>
    </row>
    <row r="2668" spans="1:3" x14ac:dyDescent="0.2">
      <c r="A2668" s="1"/>
      <c r="C2668" s="2"/>
    </row>
    <row r="2669" spans="1:3" x14ac:dyDescent="0.2">
      <c r="A2669" s="1"/>
      <c r="C2669" s="2"/>
    </row>
    <row r="2670" spans="1:3" x14ac:dyDescent="0.2">
      <c r="A2670" s="1"/>
      <c r="C2670" s="2"/>
    </row>
    <row r="2671" spans="1:3" x14ac:dyDescent="0.2">
      <c r="A2671" s="1"/>
      <c r="C2671" s="2"/>
    </row>
    <row r="2672" spans="1:3" x14ac:dyDescent="0.2">
      <c r="A2672" s="1"/>
      <c r="C2672" s="2"/>
    </row>
    <row r="2673" spans="1:3" x14ac:dyDescent="0.2">
      <c r="A2673" s="1"/>
      <c r="C2673" s="2"/>
    </row>
    <row r="2674" spans="1:3" x14ac:dyDescent="0.2">
      <c r="A2674" s="1"/>
      <c r="C2674" s="2"/>
    </row>
    <row r="2675" spans="1:3" x14ac:dyDescent="0.2">
      <c r="A2675" s="1"/>
      <c r="C2675" s="2"/>
    </row>
    <row r="2676" spans="1:3" x14ac:dyDescent="0.2">
      <c r="A2676" s="1"/>
      <c r="C2676" s="2"/>
    </row>
    <row r="2677" spans="1:3" x14ac:dyDescent="0.2">
      <c r="A2677" s="1"/>
      <c r="C2677" s="2"/>
    </row>
    <row r="2678" spans="1:3" x14ac:dyDescent="0.2">
      <c r="A2678" s="1"/>
      <c r="C2678" s="2"/>
    </row>
    <row r="2679" spans="1:3" x14ac:dyDescent="0.2">
      <c r="A2679" s="1"/>
      <c r="C2679" s="2"/>
    </row>
    <row r="2680" spans="1:3" x14ac:dyDescent="0.2">
      <c r="A2680" s="1"/>
      <c r="C2680" s="2"/>
    </row>
    <row r="2681" spans="1:3" x14ac:dyDescent="0.2">
      <c r="A2681" s="1"/>
      <c r="C2681" s="2"/>
    </row>
    <row r="2682" spans="1:3" x14ac:dyDescent="0.2">
      <c r="A2682" s="1"/>
      <c r="C2682" s="2"/>
    </row>
    <row r="2683" spans="1:3" x14ac:dyDescent="0.2">
      <c r="A2683" s="1"/>
      <c r="C2683" s="2"/>
    </row>
    <row r="2684" spans="1:3" x14ac:dyDescent="0.2">
      <c r="A2684" s="1"/>
      <c r="C2684" s="2"/>
    </row>
    <row r="2685" spans="1:3" x14ac:dyDescent="0.2">
      <c r="A2685" s="1"/>
      <c r="C2685" s="2"/>
    </row>
    <row r="2686" spans="1:3" x14ac:dyDescent="0.2">
      <c r="A2686" s="1"/>
      <c r="C2686" s="2"/>
    </row>
    <row r="2687" spans="1:3" x14ac:dyDescent="0.2">
      <c r="A2687" s="1"/>
      <c r="C2687" s="2"/>
    </row>
    <row r="2688" spans="1:3" x14ac:dyDescent="0.2">
      <c r="A2688" s="1"/>
      <c r="C2688" s="2"/>
    </row>
    <row r="2689" spans="1:3" x14ac:dyDescent="0.2">
      <c r="A2689" s="1"/>
      <c r="C2689" s="2"/>
    </row>
    <row r="2690" spans="1:3" x14ac:dyDescent="0.2">
      <c r="A2690" s="1"/>
      <c r="C2690" s="2"/>
    </row>
    <row r="2691" spans="1:3" x14ac:dyDescent="0.2">
      <c r="A2691" s="1"/>
      <c r="C2691" s="2"/>
    </row>
    <row r="2692" spans="1:3" x14ac:dyDescent="0.2">
      <c r="A2692" s="1"/>
      <c r="C2692" s="2"/>
    </row>
    <row r="2693" spans="1:3" x14ac:dyDescent="0.2">
      <c r="A2693" s="1"/>
      <c r="C2693" s="2"/>
    </row>
    <row r="2694" spans="1:3" x14ac:dyDescent="0.2">
      <c r="A2694" s="1"/>
      <c r="C2694" s="2"/>
    </row>
    <row r="2695" spans="1:3" x14ac:dyDescent="0.2">
      <c r="A2695" s="1"/>
      <c r="C2695" s="2"/>
    </row>
    <row r="2696" spans="1:3" x14ac:dyDescent="0.2">
      <c r="A2696" s="1"/>
      <c r="C2696" s="2"/>
    </row>
    <row r="2697" spans="1:3" x14ac:dyDescent="0.2">
      <c r="A2697" s="1"/>
      <c r="C2697" s="2"/>
    </row>
    <row r="2698" spans="1:3" x14ac:dyDescent="0.2">
      <c r="A2698" s="1"/>
      <c r="C2698" s="2"/>
    </row>
    <row r="2699" spans="1:3" x14ac:dyDescent="0.2">
      <c r="A2699" s="1"/>
      <c r="C2699" s="2"/>
    </row>
    <row r="2700" spans="1:3" x14ac:dyDescent="0.2">
      <c r="A2700" s="1"/>
      <c r="C2700" s="2"/>
    </row>
    <row r="2701" spans="1:3" x14ac:dyDescent="0.2">
      <c r="A2701" s="1"/>
      <c r="C2701" s="2"/>
    </row>
    <row r="2702" spans="1:3" x14ac:dyDescent="0.2">
      <c r="A2702" s="1"/>
      <c r="C2702" s="2"/>
    </row>
    <row r="2703" spans="1:3" x14ac:dyDescent="0.2">
      <c r="A2703" s="1"/>
      <c r="C2703" s="2"/>
    </row>
    <row r="2704" spans="1:3" x14ac:dyDescent="0.2">
      <c r="A2704" s="1"/>
      <c r="C2704" s="2"/>
    </row>
    <row r="2705" spans="1:3" x14ac:dyDescent="0.2">
      <c r="A2705" s="1"/>
      <c r="C2705" s="2"/>
    </row>
    <row r="2706" spans="1:3" x14ac:dyDescent="0.2">
      <c r="A2706" s="1"/>
      <c r="C2706" s="2"/>
    </row>
    <row r="2707" spans="1:3" x14ac:dyDescent="0.2">
      <c r="A2707" s="1"/>
      <c r="C2707" s="2"/>
    </row>
    <row r="2708" spans="1:3" x14ac:dyDescent="0.2">
      <c r="A2708" s="1"/>
      <c r="C2708" s="2"/>
    </row>
    <row r="2709" spans="1:3" x14ac:dyDescent="0.2">
      <c r="A2709" s="1"/>
      <c r="C2709" s="2"/>
    </row>
    <row r="2710" spans="1:3" x14ac:dyDescent="0.2">
      <c r="A2710" s="1"/>
      <c r="C2710" s="2"/>
    </row>
    <row r="2711" spans="1:3" x14ac:dyDescent="0.2">
      <c r="A2711" s="1"/>
      <c r="C2711" s="2"/>
    </row>
    <row r="2712" spans="1:3" x14ac:dyDescent="0.2">
      <c r="A2712" s="1"/>
      <c r="C2712" s="2"/>
    </row>
    <row r="2713" spans="1:3" x14ac:dyDescent="0.2">
      <c r="A2713" s="1"/>
      <c r="C2713" s="2"/>
    </row>
    <row r="2714" spans="1:3" x14ac:dyDescent="0.2">
      <c r="A2714" s="1"/>
      <c r="C2714" s="2"/>
    </row>
    <row r="2715" spans="1:3" x14ac:dyDescent="0.2">
      <c r="A2715" s="1"/>
      <c r="C2715" s="2"/>
    </row>
    <row r="2716" spans="1:3" x14ac:dyDescent="0.2">
      <c r="A2716" s="1"/>
      <c r="C2716" s="2"/>
    </row>
    <row r="2717" spans="1:3" x14ac:dyDescent="0.2">
      <c r="A2717" s="1"/>
      <c r="C2717" s="2"/>
    </row>
    <row r="2718" spans="1:3" x14ac:dyDescent="0.2">
      <c r="A2718" s="1"/>
      <c r="C2718" s="2"/>
    </row>
    <row r="2719" spans="1:3" x14ac:dyDescent="0.2">
      <c r="A2719" s="1"/>
      <c r="C2719" s="2"/>
    </row>
    <row r="2720" spans="1:3" x14ac:dyDescent="0.2">
      <c r="A2720" s="1"/>
      <c r="C2720" s="2"/>
    </row>
    <row r="2721" spans="1:3" x14ac:dyDescent="0.2">
      <c r="A2721" s="1"/>
      <c r="C2721" s="2"/>
    </row>
    <row r="2722" spans="1:3" x14ac:dyDescent="0.2">
      <c r="A2722" s="1"/>
      <c r="C2722" s="2"/>
    </row>
    <row r="2723" spans="1:3" x14ac:dyDescent="0.2">
      <c r="A2723" s="1"/>
      <c r="C2723" s="2"/>
    </row>
    <row r="2724" spans="1:3" x14ac:dyDescent="0.2">
      <c r="A2724" s="1"/>
      <c r="C2724" s="2"/>
    </row>
    <row r="2725" spans="1:3" x14ac:dyDescent="0.2">
      <c r="A2725" s="1"/>
      <c r="C2725" s="2"/>
    </row>
    <row r="2726" spans="1:3" x14ac:dyDescent="0.2">
      <c r="A2726" s="1"/>
      <c r="C2726" s="2"/>
    </row>
    <row r="2727" spans="1:3" x14ac:dyDescent="0.2">
      <c r="A2727" s="1"/>
      <c r="C2727" s="2"/>
    </row>
    <row r="2728" spans="1:3" x14ac:dyDescent="0.2">
      <c r="A2728" s="1"/>
      <c r="C2728" s="2"/>
    </row>
    <row r="2729" spans="1:3" x14ac:dyDescent="0.2">
      <c r="A2729" s="1"/>
      <c r="C2729" s="2"/>
    </row>
    <row r="2730" spans="1:3" x14ac:dyDescent="0.2">
      <c r="A2730" s="1"/>
      <c r="C2730" s="2"/>
    </row>
    <row r="2731" spans="1:3" x14ac:dyDescent="0.2">
      <c r="A2731" s="1"/>
      <c r="C2731" s="2"/>
    </row>
    <row r="2732" spans="1:3" x14ac:dyDescent="0.2">
      <c r="A2732" s="1"/>
      <c r="C2732" s="2"/>
    </row>
    <row r="2733" spans="1:3" x14ac:dyDescent="0.2">
      <c r="A2733" s="1"/>
      <c r="C2733" s="2"/>
    </row>
    <row r="2734" spans="1:3" x14ac:dyDescent="0.2">
      <c r="A2734" s="1"/>
      <c r="C2734" s="2"/>
    </row>
    <row r="2735" spans="1:3" x14ac:dyDescent="0.2">
      <c r="A2735" s="1"/>
      <c r="C2735" s="2"/>
    </row>
    <row r="2736" spans="1:3" x14ac:dyDescent="0.2">
      <c r="A2736" s="1"/>
      <c r="C2736" s="2"/>
    </row>
    <row r="2737" spans="1:3" x14ac:dyDescent="0.2">
      <c r="A2737" s="1"/>
      <c r="C2737" s="2"/>
    </row>
    <row r="2738" spans="1:3" x14ac:dyDescent="0.2">
      <c r="A2738" s="1"/>
      <c r="C2738" s="2"/>
    </row>
    <row r="2739" spans="1:3" x14ac:dyDescent="0.2">
      <c r="A2739" s="1"/>
      <c r="C2739" s="2"/>
    </row>
    <row r="2740" spans="1:3" x14ac:dyDescent="0.2">
      <c r="A2740" s="1"/>
      <c r="C2740" s="2"/>
    </row>
    <row r="2741" spans="1:3" x14ac:dyDescent="0.2">
      <c r="A2741" s="1"/>
      <c r="C2741" s="2"/>
    </row>
    <row r="2742" spans="1:3" x14ac:dyDescent="0.2">
      <c r="A2742" s="1"/>
      <c r="C2742" s="2"/>
    </row>
    <row r="2743" spans="1:3" x14ac:dyDescent="0.2">
      <c r="A2743" s="1"/>
      <c r="C2743" s="2"/>
    </row>
    <row r="2744" spans="1:3" x14ac:dyDescent="0.2">
      <c r="A2744" s="1"/>
      <c r="C2744" s="2"/>
    </row>
    <row r="2745" spans="1:3" x14ac:dyDescent="0.2">
      <c r="A2745" s="1"/>
      <c r="C2745" s="2"/>
    </row>
    <row r="2746" spans="1:3" x14ac:dyDescent="0.2">
      <c r="A2746" s="1"/>
      <c r="C2746" s="2"/>
    </row>
    <row r="2747" spans="1:3" x14ac:dyDescent="0.2">
      <c r="A2747" s="1"/>
      <c r="C2747" s="2"/>
    </row>
    <row r="2748" spans="1:3" x14ac:dyDescent="0.2">
      <c r="A2748" s="1"/>
      <c r="C2748" s="2"/>
    </row>
    <row r="2749" spans="1:3" x14ac:dyDescent="0.2">
      <c r="A2749" s="1"/>
      <c r="C2749" s="2"/>
    </row>
    <row r="2750" spans="1:3" x14ac:dyDescent="0.2">
      <c r="A2750" s="1"/>
      <c r="C2750" s="2"/>
    </row>
    <row r="2751" spans="1:3" x14ac:dyDescent="0.2">
      <c r="A2751" s="1"/>
      <c r="C2751" s="2"/>
    </row>
    <row r="2752" spans="1:3" x14ac:dyDescent="0.2">
      <c r="A2752" s="1"/>
      <c r="C2752" s="2"/>
    </row>
    <row r="2753" spans="1:3" x14ac:dyDescent="0.2">
      <c r="A2753" s="1"/>
      <c r="C2753" s="2"/>
    </row>
    <row r="2754" spans="1:3" x14ac:dyDescent="0.2">
      <c r="A2754" s="1"/>
      <c r="C2754" s="2"/>
    </row>
    <row r="2755" spans="1:3" x14ac:dyDescent="0.2">
      <c r="A2755" s="1"/>
      <c r="C2755" s="2"/>
    </row>
    <row r="2756" spans="1:3" x14ac:dyDescent="0.2">
      <c r="A2756" s="1"/>
      <c r="C2756" s="2"/>
    </row>
    <row r="2757" spans="1:3" x14ac:dyDescent="0.2">
      <c r="A2757" s="1"/>
      <c r="C2757" s="2"/>
    </row>
    <row r="2758" spans="1:3" x14ac:dyDescent="0.2">
      <c r="A2758" s="1"/>
      <c r="C2758" s="2"/>
    </row>
    <row r="2759" spans="1:3" x14ac:dyDescent="0.2">
      <c r="A2759" s="1"/>
      <c r="C2759" s="2"/>
    </row>
    <row r="2760" spans="1:3" x14ac:dyDescent="0.2">
      <c r="A2760" s="1"/>
      <c r="C2760" s="2"/>
    </row>
    <row r="2761" spans="1:3" x14ac:dyDescent="0.2">
      <c r="A2761" s="1"/>
      <c r="C2761" s="2"/>
    </row>
    <row r="2762" spans="1:3" x14ac:dyDescent="0.2">
      <c r="A2762" s="1"/>
      <c r="C2762" s="2"/>
    </row>
    <row r="2763" spans="1:3" x14ac:dyDescent="0.2">
      <c r="A2763" s="1"/>
      <c r="C2763" s="2"/>
    </row>
    <row r="2764" spans="1:3" x14ac:dyDescent="0.2">
      <c r="A2764" s="1"/>
      <c r="C2764" s="2"/>
    </row>
    <row r="2765" spans="1:3" x14ac:dyDescent="0.2">
      <c r="A2765" s="1"/>
      <c r="C2765" s="2"/>
    </row>
    <row r="2766" spans="1:3" x14ac:dyDescent="0.2">
      <c r="A2766" s="1"/>
      <c r="C2766" s="2"/>
    </row>
    <row r="2767" spans="1:3" x14ac:dyDescent="0.2">
      <c r="A2767" s="1"/>
      <c r="C2767" s="2"/>
    </row>
    <row r="2768" spans="1:3" x14ac:dyDescent="0.2">
      <c r="A2768" s="1"/>
      <c r="C2768" s="2"/>
    </row>
    <row r="2769" spans="1:3" x14ac:dyDescent="0.2">
      <c r="A2769" s="1"/>
      <c r="C2769" s="2"/>
    </row>
    <row r="2770" spans="1:3" x14ac:dyDescent="0.2">
      <c r="A2770" s="1"/>
      <c r="C2770" s="2"/>
    </row>
    <row r="2771" spans="1:3" x14ac:dyDescent="0.2">
      <c r="A2771" s="1"/>
      <c r="C2771" s="2"/>
    </row>
    <row r="2772" spans="1:3" x14ac:dyDescent="0.2">
      <c r="A2772" s="1"/>
      <c r="C2772" s="2"/>
    </row>
    <row r="2773" spans="1:3" x14ac:dyDescent="0.2">
      <c r="A2773" s="1"/>
      <c r="C2773" s="2"/>
    </row>
    <row r="2774" spans="1:3" x14ac:dyDescent="0.2">
      <c r="A2774" s="1"/>
      <c r="C2774" s="2"/>
    </row>
    <row r="2775" spans="1:3" x14ac:dyDescent="0.2">
      <c r="A2775" s="1"/>
      <c r="C2775" s="2"/>
    </row>
    <row r="2776" spans="1:3" x14ac:dyDescent="0.2">
      <c r="A2776" s="1"/>
      <c r="C2776" s="2"/>
    </row>
    <row r="2777" spans="1:3" x14ac:dyDescent="0.2">
      <c r="A2777" s="1"/>
      <c r="C2777" s="2"/>
    </row>
    <row r="2778" spans="1:3" x14ac:dyDescent="0.2">
      <c r="A2778" s="1"/>
      <c r="C2778" s="2"/>
    </row>
    <row r="2779" spans="1:3" x14ac:dyDescent="0.2">
      <c r="A2779" s="1"/>
      <c r="C2779" s="2"/>
    </row>
    <row r="2780" spans="1:3" x14ac:dyDescent="0.2">
      <c r="A2780" s="1"/>
      <c r="C2780" s="2"/>
    </row>
    <row r="2781" spans="1:3" x14ac:dyDescent="0.2">
      <c r="A2781" s="1"/>
      <c r="C2781" s="2"/>
    </row>
    <row r="2782" spans="1:3" x14ac:dyDescent="0.2">
      <c r="A2782" s="1"/>
      <c r="C2782" s="2"/>
    </row>
    <row r="2783" spans="1:3" x14ac:dyDescent="0.2">
      <c r="A2783" s="1"/>
      <c r="C2783" s="2"/>
    </row>
    <row r="2784" spans="1:3" x14ac:dyDescent="0.2">
      <c r="A2784" s="1"/>
      <c r="C2784" s="2"/>
    </row>
    <row r="2785" spans="1:3" x14ac:dyDescent="0.2">
      <c r="A2785" s="1"/>
      <c r="C2785" s="2"/>
    </row>
    <row r="2786" spans="1:3" x14ac:dyDescent="0.2">
      <c r="A2786" s="1"/>
      <c r="C2786" s="2"/>
    </row>
    <row r="2787" spans="1:3" x14ac:dyDescent="0.2">
      <c r="A2787" s="1"/>
      <c r="C2787" s="2"/>
    </row>
    <row r="2788" spans="1:3" x14ac:dyDescent="0.2">
      <c r="A2788" s="1"/>
      <c r="C2788" s="2"/>
    </row>
    <row r="2789" spans="1:3" x14ac:dyDescent="0.2">
      <c r="A2789" s="1"/>
      <c r="C2789" s="2"/>
    </row>
    <row r="2790" spans="1:3" x14ac:dyDescent="0.2">
      <c r="A2790" s="1"/>
      <c r="C2790" s="2"/>
    </row>
    <row r="2791" spans="1:3" x14ac:dyDescent="0.2">
      <c r="A2791" s="1"/>
      <c r="C2791" s="2"/>
    </row>
    <row r="2792" spans="1:3" x14ac:dyDescent="0.2">
      <c r="A2792" s="1"/>
      <c r="C2792" s="2"/>
    </row>
    <row r="2793" spans="1:3" x14ac:dyDescent="0.2">
      <c r="A2793" s="1"/>
      <c r="C2793" s="2"/>
    </row>
    <row r="2794" spans="1:3" x14ac:dyDescent="0.2">
      <c r="A2794" s="1"/>
      <c r="C2794" s="2"/>
    </row>
    <row r="2795" spans="1:3" x14ac:dyDescent="0.2">
      <c r="A2795" s="1"/>
      <c r="C2795" s="2"/>
    </row>
    <row r="2796" spans="1:3" x14ac:dyDescent="0.2">
      <c r="A2796" s="1"/>
      <c r="C2796" s="2"/>
    </row>
    <row r="2797" spans="1:3" x14ac:dyDescent="0.2">
      <c r="A2797" s="1"/>
      <c r="C2797" s="2"/>
    </row>
    <row r="2798" spans="1:3" x14ac:dyDescent="0.2">
      <c r="A2798" s="1"/>
      <c r="C2798" s="2"/>
    </row>
    <row r="2799" spans="1:3" x14ac:dyDescent="0.2">
      <c r="A2799" s="1"/>
      <c r="C2799" s="2"/>
    </row>
    <row r="2800" spans="1:3" x14ac:dyDescent="0.2">
      <c r="A2800" s="1"/>
      <c r="C2800" s="2"/>
    </row>
    <row r="2801" spans="1:3" x14ac:dyDescent="0.2">
      <c r="A2801" s="1"/>
      <c r="C2801" s="2"/>
    </row>
    <row r="2802" spans="1:3" x14ac:dyDescent="0.2">
      <c r="A2802" s="1"/>
      <c r="C2802" s="2"/>
    </row>
    <row r="2803" spans="1:3" x14ac:dyDescent="0.2">
      <c r="A2803" s="1"/>
      <c r="C2803" s="2"/>
    </row>
    <row r="2804" spans="1:3" x14ac:dyDescent="0.2">
      <c r="A2804" s="1"/>
      <c r="C2804" s="2"/>
    </row>
    <row r="2805" spans="1:3" x14ac:dyDescent="0.2">
      <c r="A2805" s="1"/>
      <c r="C2805" s="2"/>
    </row>
    <row r="2806" spans="1:3" x14ac:dyDescent="0.2">
      <c r="A2806" s="1"/>
      <c r="C2806" s="2"/>
    </row>
    <row r="2807" spans="1:3" x14ac:dyDescent="0.2">
      <c r="A2807" s="1"/>
      <c r="C2807" s="2"/>
    </row>
    <row r="2808" spans="1:3" x14ac:dyDescent="0.2">
      <c r="A2808" s="1"/>
      <c r="C2808" s="2"/>
    </row>
    <row r="2809" spans="1:3" x14ac:dyDescent="0.2">
      <c r="A2809" s="1"/>
      <c r="C2809" s="2"/>
    </row>
    <row r="2810" spans="1:3" x14ac:dyDescent="0.2">
      <c r="A2810" s="1"/>
      <c r="C2810" s="2"/>
    </row>
    <row r="2811" spans="1:3" x14ac:dyDescent="0.2">
      <c r="A2811" s="1"/>
      <c r="C2811" s="2"/>
    </row>
    <row r="2812" spans="1:3" x14ac:dyDescent="0.2">
      <c r="A2812" s="1"/>
      <c r="C2812" s="2"/>
    </row>
    <row r="2813" spans="1:3" x14ac:dyDescent="0.2">
      <c r="A2813" s="1"/>
      <c r="C2813" s="2"/>
    </row>
    <row r="2814" spans="1:3" x14ac:dyDescent="0.2">
      <c r="A2814" s="1"/>
      <c r="C2814" s="2"/>
    </row>
    <row r="2815" spans="1:3" x14ac:dyDescent="0.2">
      <c r="A2815" s="1"/>
      <c r="C2815" s="2"/>
    </row>
    <row r="2816" spans="1:3" x14ac:dyDescent="0.2">
      <c r="A2816" s="1"/>
      <c r="C2816" s="2"/>
    </row>
    <row r="2817" spans="1:3" x14ac:dyDescent="0.2">
      <c r="A2817" s="1"/>
      <c r="C2817" s="2"/>
    </row>
    <row r="2818" spans="1:3" x14ac:dyDescent="0.2">
      <c r="A2818" s="1"/>
      <c r="C2818" s="2"/>
    </row>
    <row r="2819" spans="1:3" x14ac:dyDescent="0.2">
      <c r="A2819" s="1"/>
      <c r="C2819" s="2"/>
    </row>
    <row r="2820" spans="1:3" x14ac:dyDescent="0.2">
      <c r="A2820" s="1"/>
      <c r="C2820" s="2"/>
    </row>
    <row r="2821" spans="1:3" x14ac:dyDescent="0.2">
      <c r="A2821" s="1"/>
      <c r="C2821" s="2"/>
    </row>
    <row r="2822" spans="1:3" x14ac:dyDescent="0.2">
      <c r="A2822" s="1"/>
      <c r="C2822" s="2"/>
    </row>
    <row r="2823" spans="1:3" x14ac:dyDescent="0.2">
      <c r="A2823" s="1"/>
      <c r="C2823" s="2"/>
    </row>
    <row r="2824" spans="1:3" x14ac:dyDescent="0.2">
      <c r="A2824" s="1"/>
      <c r="C2824" s="2"/>
    </row>
    <row r="2825" spans="1:3" x14ac:dyDescent="0.2">
      <c r="A2825" s="1"/>
      <c r="C2825" s="2"/>
    </row>
    <row r="2826" spans="1:3" x14ac:dyDescent="0.2">
      <c r="A2826" s="1"/>
      <c r="C2826" s="2"/>
    </row>
    <row r="2827" spans="1:3" x14ac:dyDescent="0.2">
      <c r="A2827" s="1"/>
      <c r="C2827" s="2"/>
    </row>
    <row r="2828" spans="1:3" x14ac:dyDescent="0.2">
      <c r="A2828" s="1"/>
      <c r="C2828" s="2"/>
    </row>
    <row r="2829" spans="1:3" x14ac:dyDescent="0.2">
      <c r="A2829" s="1"/>
      <c r="C2829" s="2"/>
    </row>
    <row r="2830" spans="1:3" x14ac:dyDescent="0.2">
      <c r="A2830" s="1"/>
      <c r="C2830" s="2"/>
    </row>
    <row r="2831" spans="1:3" x14ac:dyDescent="0.2">
      <c r="A2831" s="1"/>
      <c r="C2831" s="2"/>
    </row>
    <row r="2832" spans="1:3" x14ac:dyDescent="0.2">
      <c r="A2832" s="1"/>
      <c r="C2832" s="2"/>
    </row>
    <row r="2833" spans="1:3" x14ac:dyDescent="0.2">
      <c r="A2833" s="1"/>
      <c r="C2833" s="2"/>
    </row>
    <row r="2834" spans="1:3" x14ac:dyDescent="0.2">
      <c r="A2834" s="1"/>
      <c r="C2834" s="2"/>
    </row>
    <row r="2835" spans="1:3" x14ac:dyDescent="0.2">
      <c r="A2835" s="1"/>
      <c r="C2835" s="2"/>
    </row>
    <row r="2836" spans="1:3" x14ac:dyDescent="0.2">
      <c r="A2836" s="1"/>
      <c r="C2836" s="2"/>
    </row>
    <row r="2837" spans="1:3" x14ac:dyDescent="0.2">
      <c r="A2837" s="1"/>
      <c r="C2837" s="2"/>
    </row>
    <row r="2838" spans="1:3" x14ac:dyDescent="0.2">
      <c r="A2838" s="1"/>
      <c r="C2838" s="2"/>
    </row>
    <row r="2839" spans="1:3" x14ac:dyDescent="0.2">
      <c r="A2839" s="1"/>
      <c r="C2839" s="2"/>
    </row>
    <row r="2840" spans="1:3" x14ac:dyDescent="0.2">
      <c r="A2840" s="1"/>
      <c r="C2840" s="2"/>
    </row>
    <row r="2841" spans="1:3" x14ac:dyDescent="0.2">
      <c r="A2841" s="1"/>
      <c r="C2841" s="2"/>
    </row>
    <row r="2842" spans="1:3" x14ac:dyDescent="0.2">
      <c r="A2842" s="1"/>
      <c r="C2842" s="2"/>
    </row>
    <row r="2843" spans="1:3" x14ac:dyDescent="0.2">
      <c r="A2843" s="1"/>
      <c r="C2843" s="2"/>
    </row>
    <row r="2844" spans="1:3" x14ac:dyDescent="0.2">
      <c r="A2844" s="1"/>
      <c r="C2844" s="2"/>
    </row>
    <row r="2845" spans="1:3" x14ac:dyDescent="0.2">
      <c r="A2845" s="1"/>
      <c r="C2845" s="2"/>
    </row>
    <row r="2846" spans="1:3" x14ac:dyDescent="0.2">
      <c r="A2846" s="1"/>
      <c r="C2846" s="2"/>
    </row>
    <row r="2847" spans="1:3" x14ac:dyDescent="0.2">
      <c r="A2847" s="1"/>
      <c r="C2847" s="2"/>
    </row>
    <row r="2848" spans="1:3" x14ac:dyDescent="0.2">
      <c r="A2848" s="1"/>
      <c r="C2848" s="2"/>
    </row>
    <row r="2849" spans="1:3" x14ac:dyDescent="0.2">
      <c r="A2849" s="1"/>
      <c r="C2849" s="2"/>
    </row>
    <row r="2850" spans="1:3" x14ac:dyDescent="0.2">
      <c r="A2850" s="1"/>
      <c r="C2850" s="2"/>
    </row>
    <row r="2851" spans="1:3" x14ac:dyDescent="0.2">
      <c r="A2851" s="1"/>
      <c r="C2851" s="2"/>
    </row>
    <row r="2852" spans="1:3" x14ac:dyDescent="0.2">
      <c r="A2852" s="1"/>
      <c r="C2852" s="2"/>
    </row>
    <row r="2853" spans="1:3" x14ac:dyDescent="0.2">
      <c r="A2853" s="1"/>
      <c r="C2853" s="2"/>
    </row>
    <row r="2854" spans="1:3" x14ac:dyDescent="0.2">
      <c r="A2854" s="1"/>
      <c r="C2854" s="2"/>
    </row>
    <row r="2855" spans="1:3" x14ac:dyDescent="0.2">
      <c r="A2855" s="1"/>
      <c r="C2855" s="2"/>
    </row>
    <row r="2856" spans="1:3" x14ac:dyDescent="0.2">
      <c r="A2856" s="1"/>
      <c r="C2856" s="2"/>
    </row>
    <row r="2857" spans="1:3" x14ac:dyDescent="0.2">
      <c r="A2857" s="1"/>
      <c r="C2857" s="2"/>
    </row>
    <row r="2858" spans="1:3" x14ac:dyDescent="0.2">
      <c r="A2858" s="1"/>
      <c r="C2858" s="2"/>
    </row>
    <row r="2859" spans="1:3" x14ac:dyDescent="0.2">
      <c r="A2859" s="1"/>
      <c r="C2859" s="2"/>
    </row>
    <row r="2860" spans="1:3" x14ac:dyDescent="0.2">
      <c r="A2860" s="1"/>
      <c r="C2860" s="2"/>
    </row>
    <row r="2861" spans="1:3" x14ac:dyDescent="0.2">
      <c r="A2861" s="1"/>
      <c r="C2861" s="2"/>
    </row>
    <row r="2862" spans="1:3" x14ac:dyDescent="0.2">
      <c r="A2862" s="1"/>
      <c r="C2862" s="2"/>
    </row>
    <row r="2863" spans="1:3" x14ac:dyDescent="0.2">
      <c r="A2863" s="1"/>
      <c r="C2863" s="2"/>
    </row>
    <row r="2864" spans="1:3" x14ac:dyDescent="0.2">
      <c r="A2864" s="1"/>
      <c r="C2864" s="2"/>
    </row>
    <row r="2865" spans="1:3" x14ac:dyDescent="0.2">
      <c r="A2865" s="1"/>
      <c r="C2865" s="2"/>
    </row>
    <row r="2866" spans="1:3" x14ac:dyDescent="0.2">
      <c r="A2866" s="1"/>
      <c r="C2866" s="2"/>
    </row>
    <row r="2867" spans="1:3" x14ac:dyDescent="0.2">
      <c r="A2867" s="1"/>
      <c r="C2867" s="2"/>
    </row>
    <row r="2868" spans="1:3" x14ac:dyDescent="0.2">
      <c r="A2868" s="1"/>
      <c r="C2868" s="2"/>
    </row>
    <row r="2869" spans="1:3" x14ac:dyDescent="0.2">
      <c r="A2869" s="1"/>
      <c r="C2869" s="2"/>
    </row>
    <row r="2870" spans="1:3" x14ac:dyDescent="0.2">
      <c r="A2870" s="1"/>
      <c r="C2870" s="2"/>
    </row>
    <row r="2871" spans="1:3" x14ac:dyDescent="0.2">
      <c r="A2871" s="1"/>
      <c r="C2871" s="2"/>
    </row>
    <row r="2872" spans="1:3" x14ac:dyDescent="0.2">
      <c r="A2872" s="1"/>
      <c r="C2872" s="2"/>
    </row>
    <row r="2873" spans="1:3" x14ac:dyDescent="0.2">
      <c r="A2873" s="1"/>
      <c r="C2873" s="2"/>
    </row>
    <row r="2874" spans="1:3" x14ac:dyDescent="0.2">
      <c r="A2874" s="1"/>
      <c r="C2874" s="2"/>
    </row>
    <row r="2875" spans="1:3" x14ac:dyDescent="0.2">
      <c r="A2875" s="1"/>
      <c r="C2875" s="2"/>
    </row>
    <row r="2876" spans="1:3" x14ac:dyDescent="0.2">
      <c r="A2876" s="1"/>
      <c r="C2876" s="2"/>
    </row>
    <row r="2877" spans="1:3" x14ac:dyDescent="0.2">
      <c r="A2877" s="1"/>
      <c r="C2877" s="2"/>
    </row>
    <row r="2878" spans="1:3" x14ac:dyDescent="0.2">
      <c r="A2878" s="1"/>
      <c r="C2878" s="2"/>
    </row>
    <row r="2879" spans="1:3" x14ac:dyDescent="0.2">
      <c r="A2879" s="1"/>
      <c r="C2879" s="2"/>
    </row>
    <row r="2880" spans="1:3" x14ac:dyDescent="0.2">
      <c r="A2880" s="1"/>
      <c r="C2880" s="2"/>
    </row>
    <row r="2881" spans="1:3" x14ac:dyDescent="0.2">
      <c r="A2881" s="1"/>
      <c r="C2881" s="2"/>
    </row>
    <row r="2882" spans="1:3" x14ac:dyDescent="0.2">
      <c r="A2882" s="1"/>
      <c r="C2882" s="2"/>
    </row>
    <row r="2883" spans="1:3" x14ac:dyDescent="0.2">
      <c r="A2883" s="1"/>
      <c r="C2883" s="2"/>
    </row>
    <row r="2884" spans="1:3" x14ac:dyDescent="0.2">
      <c r="A2884" s="1"/>
      <c r="C2884" s="2"/>
    </row>
    <row r="2885" spans="1:3" x14ac:dyDescent="0.2">
      <c r="A2885" s="1"/>
      <c r="C2885" s="2"/>
    </row>
    <row r="2886" spans="1:3" x14ac:dyDescent="0.2">
      <c r="A2886" s="1"/>
      <c r="C2886" s="2"/>
    </row>
    <row r="2887" spans="1:3" x14ac:dyDescent="0.2">
      <c r="A2887" s="1"/>
      <c r="C2887" s="2"/>
    </row>
    <row r="2888" spans="1:3" x14ac:dyDescent="0.2">
      <c r="A2888" s="1"/>
      <c r="C2888" s="2"/>
    </row>
    <row r="2889" spans="1:3" x14ac:dyDescent="0.2">
      <c r="A2889" s="1"/>
      <c r="C2889" s="2"/>
    </row>
    <row r="2890" spans="1:3" x14ac:dyDescent="0.2">
      <c r="A2890" s="1"/>
      <c r="C2890" s="2"/>
    </row>
    <row r="2891" spans="1:3" x14ac:dyDescent="0.2">
      <c r="A2891" s="1"/>
      <c r="C2891" s="2"/>
    </row>
    <row r="2892" spans="1:3" x14ac:dyDescent="0.2">
      <c r="A2892" s="1"/>
      <c r="C2892" s="2"/>
    </row>
    <row r="2893" spans="1:3" x14ac:dyDescent="0.2">
      <c r="A2893" s="1"/>
      <c r="C2893" s="2"/>
    </row>
    <row r="2894" spans="1:3" x14ac:dyDescent="0.2">
      <c r="A2894" s="1"/>
      <c r="C2894" s="2"/>
    </row>
    <row r="2895" spans="1:3" x14ac:dyDescent="0.2">
      <c r="A2895" s="1"/>
      <c r="C2895" s="2"/>
    </row>
    <row r="2896" spans="1:3" x14ac:dyDescent="0.2">
      <c r="A2896" s="1"/>
      <c r="C2896" s="2"/>
    </row>
    <row r="2897" spans="1:3" x14ac:dyDescent="0.2">
      <c r="A2897" s="1"/>
      <c r="C2897" s="2"/>
    </row>
    <row r="2898" spans="1:3" x14ac:dyDescent="0.2">
      <c r="A2898" s="1"/>
      <c r="C2898" s="2"/>
    </row>
    <row r="2899" spans="1:3" x14ac:dyDescent="0.2">
      <c r="A2899" s="1"/>
      <c r="C2899" s="2"/>
    </row>
    <row r="2900" spans="1:3" x14ac:dyDescent="0.2">
      <c r="A2900" s="1"/>
      <c r="C2900" s="2"/>
    </row>
    <row r="2901" spans="1:3" x14ac:dyDescent="0.2">
      <c r="A2901" s="1"/>
      <c r="C2901" s="2"/>
    </row>
    <row r="2902" spans="1:3" x14ac:dyDescent="0.2">
      <c r="A2902" s="1"/>
      <c r="C2902" s="2"/>
    </row>
    <row r="2903" spans="1:3" x14ac:dyDescent="0.2">
      <c r="A2903" s="1"/>
      <c r="C2903" s="2"/>
    </row>
    <row r="2904" spans="1:3" x14ac:dyDescent="0.2">
      <c r="A2904" s="1"/>
      <c r="C2904" s="2"/>
    </row>
    <row r="2905" spans="1:3" x14ac:dyDescent="0.2">
      <c r="A2905" s="1"/>
      <c r="C2905" s="2"/>
    </row>
    <row r="2906" spans="1:3" x14ac:dyDescent="0.2">
      <c r="A2906" s="1"/>
      <c r="C2906" s="2"/>
    </row>
    <row r="2907" spans="1:3" x14ac:dyDescent="0.2">
      <c r="A2907" s="1"/>
      <c r="C2907" s="2"/>
    </row>
    <row r="2908" spans="1:3" x14ac:dyDescent="0.2">
      <c r="A2908" s="1"/>
      <c r="C2908" s="2"/>
    </row>
    <row r="2909" spans="1:3" x14ac:dyDescent="0.2">
      <c r="A2909" s="1"/>
      <c r="C2909" s="2"/>
    </row>
    <row r="2910" spans="1:3" x14ac:dyDescent="0.2">
      <c r="A2910" s="1"/>
      <c r="C2910" s="2"/>
    </row>
    <row r="2911" spans="1:3" x14ac:dyDescent="0.2">
      <c r="A2911" s="1"/>
      <c r="C2911" s="2"/>
    </row>
    <row r="2912" spans="1:3" x14ac:dyDescent="0.2">
      <c r="A2912" s="1"/>
      <c r="C2912" s="2"/>
    </row>
    <row r="2913" spans="1:3" x14ac:dyDescent="0.2">
      <c r="A2913" s="1"/>
      <c r="C2913" s="2"/>
    </row>
    <row r="2914" spans="1:3" x14ac:dyDescent="0.2">
      <c r="A2914" s="1"/>
      <c r="C2914" s="2"/>
    </row>
    <row r="2915" spans="1:3" x14ac:dyDescent="0.2">
      <c r="A2915" s="1"/>
      <c r="C2915" s="2"/>
    </row>
    <row r="2916" spans="1:3" x14ac:dyDescent="0.2">
      <c r="A2916" s="1"/>
      <c r="C2916" s="2"/>
    </row>
    <row r="2917" spans="1:3" x14ac:dyDescent="0.2">
      <c r="A2917" s="1"/>
      <c r="C2917" s="2"/>
    </row>
    <row r="2918" spans="1:3" x14ac:dyDescent="0.2">
      <c r="A2918" s="1"/>
      <c r="C2918" s="2"/>
    </row>
    <row r="2919" spans="1:3" x14ac:dyDescent="0.2">
      <c r="A2919" s="1"/>
      <c r="C2919" s="2"/>
    </row>
    <row r="2920" spans="1:3" x14ac:dyDescent="0.2">
      <c r="A2920" s="1"/>
      <c r="C2920" s="2"/>
    </row>
    <row r="2921" spans="1:3" x14ac:dyDescent="0.2">
      <c r="A2921" s="1"/>
      <c r="C2921" s="2"/>
    </row>
    <row r="2922" spans="1:3" x14ac:dyDescent="0.2">
      <c r="A2922" s="1"/>
      <c r="C2922" s="2"/>
    </row>
    <row r="2923" spans="1:3" x14ac:dyDescent="0.2">
      <c r="A2923" s="1"/>
      <c r="C2923" s="2"/>
    </row>
    <row r="2924" spans="1:3" x14ac:dyDescent="0.2">
      <c r="A2924" s="1"/>
      <c r="C2924" s="2"/>
    </row>
    <row r="2925" spans="1:3" x14ac:dyDescent="0.2">
      <c r="A2925" s="1"/>
      <c r="C2925" s="2"/>
    </row>
    <row r="2926" spans="1:3" x14ac:dyDescent="0.2">
      <c r="A2926" s="1"/>
      <c r="C2926" s="2"/>
    </row>
    <row r="2927" spans="1:3" x14ac:dyDescent="0.2">
      <c r="A2927" s="1"/>
      <c r="C2927" s="2"/>
    </row>
    <row r="2928" spans="1:3" x14ac:dyDescent="0.2">
      <c r="A2928" s="1"/>
      <c r="C2928" s="2"/>
    </row>
    <row r="2929" spans="1:3" x14ac:dyDescent="0.2">
      <c r="A2929" s="1"/>
      <c r="C2929" s="2"/>
    </row>
    <row r="2930" spans="1:3" x14ac:dyDescent="0.2">
      <c r="A2930" s="1"/>
      <c r="C2930" s="2"/>
    </row>
    <row r="2931" spans="1:3" x14ac:dyDescent="0.2">
      <c r="A2931" s="1"/>
      <c r="C2931" s="2"/>
    </row>
    <row r="2932" spans="1:3" x14ac:dyDescent="0.2">
      <c r="A2932" s="1"/>
      <c r="C2932" s="2"/>
    </row>
    <row r="2933" spans="1:3" x14ac:dyDescent="0.2">
      <c r="A2933" s="1"/>
      <c r="C2933" s="2"/>
    </row>
    <row r="2934" spans="1:3" x14ac:dyDescent="0.2">
      <c r="A2934" s="1"/>
      <c r="C2934" s="2"/>
    </row>
    <row r="2935" spans="1:3" x14ac:dyDescent="0.2">
      <c r="A2935" s="1"/>
      <c r="C2935" s="2"/>
    </row>
    <row r="2936" spans="1:3" x14ac:dyDescent="0.2">
      <c r="A2936" s="1"/>
      <c r="C2936" s="2"/>
    </row>
    <row r="2937" spans="1:3" x14ac:dyDescent="0.2">
      <c r="A2937" s="1"/>
      <c r="C2937" s="2"/>
    </row>
    <row r="2938" spans="1:3" x14ac:dyDescent="0.2">
      <c r="A2938" s="1"/>
      <c r="C2938" s="2"/>
    </row>
    <row r="2939" spans="1:3" x14ac:dyDescent="0.2">
      <c r="A2939" s="1"/>
      <c r="C2939" s="2"/>
    </row>
    <row r="2940" spans="1:3" x14ac:dyDescent="0.2">
      <c r="A2940" s="1"/>
      <c r="C2940" s="2"/>
    </row>
    <row r="2941" spans="1:3" x14ac:dyDescent="0.2">
      <c r="A2941" s="1"/>
      <c r="C2941" s="2"/>
    </row>
    <row r="2942" spans="1:3" x14ac:dyDescent="0.2">
      <c r="A2942" s="1"/>
      <c r="C2942" s="2"/>
    </row>
    <row r="2943" spans="1:3" x14ac:dyDescent="0.2">
      <c r="A2943" s="1"/>
      <c r="C2943" s="2"/>
    </row>
    <row r="2944" spans="1:3" x14ac:dyDescent="0.2">
      <c r="A2944" s="1"/>
      <c r="C2944" s="2"/>
    </row>
    <row r="2945" spans="1:3" x14ac:dyDescent="0.2">
      <c r="A2945" s="1"/>
      <c r="C2945" s="2"/>
    </row>
    <row r="2946" spans="1:3" x14ac:dyDescent="0.2">
      <c r="A2946" s="1"/>
      <c r="C2946" s="2"/>
    </row>
    <row r="2947" spans="1:3" x14ac:dyDescent="0.2">
      <c r="A2947" s="1"/>
      <c r="C2947" s="2"/>
    </row>
    <row r="2948" spans="1:3" x14ac:dyDescent="0.2">
      <c r="A2948" s="1"/>
      <c r="C2948" s="2"/>
    </row>
    <row r="2949" spans="1:3" x14ac:dyDescent="0.2">
      <c r="A2949" s="1"/>
      <c r="C2949" s="2"/>
    </row>
    <row r="2950" spans="1:3" x14ac:dyDescent="0.2">
      <c r="A2950" s="1"/>
      <c r="C2950" s="2"/>
    </row>
    <row r="2951" spans="1:3" x14ac:dyDescent="0.2">
      <c r="A2951" s="1"/>
      <c r="C2951" s="2"/>
    </row>
    <row r="2952" spans="1:3" x14ac:dyDescent="0.2">
      <c r="A2952" s="1"/>
      <c r="C2952" s="2"/>
    </row>
    <row r="2953" spans="1:3" x14ac:dyDescent="0.2">
      <c r="A2953" s="1"/>
      <c r="C2953" s="2"/>
    </row>
    <row r="2954" spans="1:3" x14ac:dyDescent="0.2">
      <c r="A2954" s="1"/>
      <c r="C2954" s="2"/>
    </row>
    <row r="2955" spans="1:3" x14ac:dyDescent="0.2">
      <c r="A2955" s="1"/>
      <c r="C2955" s="2"/>
    </row>
    <row r="2956" spans="1:3" x14ac:dyDescent="0.2">
      <c r="A2956" s="1"/>
      <c r="C2956" s="2"/>
    </row>
    <row r="2957" spans="1:3" x14ac:dyDescent="0.2">
      <c r="A2957" s="1"/>
      <c r="C2957" s="2"/>
    </row>
    <row r="2958" spans="1:3" x14ac:dyDescent="0.2">
      <c r="A2958" s="1"/>
      <c r="C2958" s="2"/>
    </row>
    <row r="2959" spans="1:3" x14ac:dyDescent="0.2">
      <c r="A2959" s="1"/>
      <c r="C2959" s="2"/>
    </row>
    <row r="2960" spans="1:3" x14ac:dyDescent="0.2">
      <c r="A2960" s="1"/>
      <c r="C2960" s="2"/>
    </row>
    <row r="2961" spans="1:3" x14ac:dyDescent="0.2">
      <c r="A2961" s="1"/>
      <c r="C2961" s="2"/>
    </row>
    <row r="2962" spans="1:3" x14ac:dyDescent="0.2">
      <c r="A2962" s="1"/>
      <c r="C2962" s="2"/>
    </row>
    <row r="2963" spans="1:3" x14ac:dyDescent="0.2">
      <c r="A2963" s="1"/>
      <c r="C2963" s="2"/>
    </row>
    <row r="2964" spans="1:3" x14ac:dyDescent="0.2">
      <c r="A2964" s="1"/>
      <c r="C2964" s="2"/>
    </row>
    <row r="2965" spans="1:3" x14ac:dyDescent="0.2">
      <c r="A2965" s="1"/>
      <c r="C2965" s="2"/>
    </row>
    <row r="2966" spans="1:3" x14ac:dyDescent="0.2">
      <c r="A2966" s="1"/>
      <c r="C2966" s="2"/>
    </row>
    <row r="2967" spans="1:3" x14ac:dyDescent="0.2">
      <c r="A2967" s="1"/>
      <c r="C2967" s="2"/>
    </row>
    <row r="2968" spans="1:3" x14ac:dyDescent="0.2">
      <c r="A2968" s="1"/>
      <c r="C2968" s="2"/>
    </row>
    <row r="2969" spans="1:3" x14ac:dyDescent="0.2">
      <c r="A2969" s="1"/>
      <c r="C2969" s="2"/>
    </row>
    <row r="2970" spans="1:3" x14ac:dyDescent="0.2">
      <c r="A2970" s="1"/>
      <c r="C2970" s="2"/>
    </row>
    <row r="2971" spans="1:3" x14ac:dyDescent="0.2">
      <c r="A2971" s="1"/>
      <c r="C2971" s="2"/>
    </row>
    <row r="2972" spans="1:3" x14ac:dyDescent="0.2">
      <c r="A2972" s="1"/>
      <c r="C2972" s="2"/>
    </row>
    <row r="2973" spans="1:3" x14ac:dyDescent="0.2">
      <c r="A2973" s="1"/>
      <c r="C2973" s="2"/>
    </row>
    <row r="2974" spans="1:3" x14ac:dyDescent="0.2">
      <c r="A2974" s="1"/>
      <c r="C2974" s="2"/>
    </row>
    <row r="2975" spans="1:3" x14ac:dyDescent="0.2">
      <c r="A2975" s="1"/>
      <c r="C2975" s="2"/>
    </row>
    <row r="2976" spans="1:3" x14ac:dyDescent="0.2">
      <c r="A2976" s="1"/>
      <c r="C2976" s="2"/>
    </row>
    <row r="2977" spans="1:3" x14ac:dyDescent="0.2">
      <c r="A2977" s="1"/>
      <c r="C2977" s="2"/>
    </row>
    <row r="2978" spans="1:3" x14ac:dyDescent="0.2">
      <c r="A2978" s="1"/>
      <c r="C2978" s="2"/>
    </row>
    <row r="2979" spans="1:3" x14ac:dyDescent="0.2">
      <c r="A2979" s="1"/>
      <c r="C2979" s="2"/>
    </row>
    <row r="2980" spans="1:3" x14ac:dyDescent="0.2">
      <c r="A2980" s="1"/>
      <c r="C2980" s="2"/>
    </row>
    <row r="2981" spans="1:3" x14ac:dyDescent="0.2">
      <c r="A2981" s="1"/>
      <c r="C2981" s="2"/>
    </row>
    <row r="2982" spans="1:3" x14ac:dyDescent="0.2">
      <c r="A2982" s="1"/>
      <c r="C2982" s="2"/>
    </row>
    <row r="2983" spans="1:3" x14ac:dyDescent="0.2">
      <c r="A2983" s="1"/>
      <c r="C2983" s="2"/>
    </row>
    <row r="2984" spans="1:3" x14ac:dyDescent="0.2">
      <c r="A2984" s="1"/>
      <c r="C2984" s="2"/>
    </row>
    <row r="2985" spans="1:3" x14ac:dyDescent="0.2">
      <c r="A2985" s="1"/>
      <c r="C2985" s="2"/>
    </row>
    <row r="2986" spans="1:3" x14ac:dyDescent="0.2">
      <c r="A2986" s="1"/>
      <c r="C2986" s="2"/>
    </row>
    <row r="2987" spans="1:3" x14ac:dyDescent="0.2">
      <c r="A2987" s="1"/>
      <c r="C2987" s="2"/>
    </row>
    <row r="2988" spans="1:3" x14ac:dyDescent="0.2">
      <c r="A2988" s="1"/>
      <c r="C2988" s="2"/>
    </row>
    <row r="2989" spans="1:3" x14ac:dyDescent="0.2">
      <c r="A2989" s="1"/>
      <c r="C2989" s="2"/>
    </row>
    <row r="2990" spans="1:3" x14ac:dyDescent="0.2">
      <c r="A2990" s="1"/>
      <c r="C2990" s="2"/>
    </row>
    <row r="2991" spans="1:3" x14ac:dyDescent="0.2">
      <c r="A2991" s="1"/>
      <c r="C2991" s="2"/>
    </row>
    <row r="2992" spans="1:3" x14ac:dyDescent="0.2">
      <c r="A2992" s="1"/>
      <c r="C2992" s="2"/>
    </row>
    <row r="2993" spans="1:3" x14ac:dyDescent="0.2">
      <c r="A2993" s="1"/>
      <c r="C2993" s="2"/>
    </row>
    <row r="2994" spans="1:3" x14ac:dyDescent="0.2">
      <c r="A2994" s="1"/>
      <c r="C2994" s="2"/>
    </row>
    <row r="2995" spans="1:3" x14ac:dyDescent="0.2">
      <c r="A2995" s="1"/>
      <c r="C2995" s="2"/>
    </row>
    <row r="2996" spans="1:3" x14ac:dyDescent="0.2">
      <c r="A2996" s="1"/>
      <c r="C2996" s="2"/>
    </row>
    <row r="2997" spans="1:3" x14ac:dyDescent="0.2">
      <c r="A2997" s="1"/>
      <c r="C2997" s="2"/>
    </row>
    <row r="2998" spans="1:3" x14ac:dyDescent="0.2">
      <c r="A2998" s="1"/>
      <c r="C2998" s="2"/>
    </row>
    <row r="2999" spans="1:3" x14ac:dyDescent="0.2">
      <c r="A2999" s="1"/>
      <c r="C2999" s="2"/>
    </row>
    <row r="3000" spans="1:3" x14ac:dyDescent="0.2">
      <c r="A3000" s="1"/>
      <c r="C3000" s="2"/>
    </row>
    <row r="3001" spans="1:3" x14ac:dyDescent="0.2">
      <c r="A3001" s="1"/>
      <c r="C3001" s="2"/>
    </row>
    <row r="3002" spans="1:3" x14ac:dyDescent="0.2">
      <c r="A3002" s="1"/>
      <c r="C3002" s="2"/>
    </row>
    <row r="3003" spans="1:3" x14ac:dyDescent="0.2">
      <c r="A3003" s="1"/>
      <c r="C3003" s="2"/>
    </row>
    <row r="3004" spans="1:3" x14ac:dyDescent="0.2">
      <c r="A3004" s="1"/>
      <c r="C3004" s="2"/>
    </row>
    <row r="3005" spans="1:3" x14ac:dyDescent="0.2">
      <c r="A3005" s="1"/>
      <c r="C3005" s="2"/>
    </row>
    <row r="3006" spans="1:3" x14ac:dyDescent="0.2">
      <c r="A3006" s="1"/>
      <c r="C3006" s="2"/>
    </row>
    <row r="3007" spans="1:3" x14ac:dyDescent="0.2">
      <c r="A3007" s="1"/>
      <c r="C3007" s="2"/>
    </row>
    <row r="3008" spans="1:3" x14ac:dyDescent="0.2">
      <c r="A3008" s="1"/>
      <c r="C3008" s="2"/>
    </row>
    <row r="3009" spans="1:3" x14ac:dyDescent="0.2">
      <c r="A3009" s="1"/>
      <c r="C3009" s="2"/>
    </row>
    <row r="3010" spans="1:3" x14ac:dyDescent="0.2">
      <c r="A3010" s="1"/>
      <c r="C3010" s="2"/>
    </row>
    <row r="3011" spans="1:3" x14ac:dyDescent="0.2">
      <c r="A3011" s="1"/>
      <c r="C3011" s="2"/>
    </row>
    <row r="3012" spans="1:3" x14ac:dyDescent="0.2">
      <c r="A3012" s="1"/>
      <c r="C3012" s="2"/>
    </row>
    <row r="3013" spans="1:3" x14ac:dyDescent="0.2">
      <c r="A3013" s="1"/>
      <c r="C3013" s="2"/>
    </row>
    <row r="3014" spans="1:3" x14ac:dyDescent="0.2">
      <c r="A3014" s="1"/>
      <c r="C3014" s="2"/>
    </row>
    <row r="3015" spans="1:3" x14ac:dyDescent="0.2">
      <c r="A3015" s="1"/>
      <c r="C3015" s="2"/>
    </row>
    <row r="3016" spans="1:3" x14ac:dyDescent="0.2">
      <c r="A3016" s="1"/>
      <c r="C3016" s="2"/>
    </row>
    <row r="3017" spans="1:3" x14ac:dyDescent="0.2">
      <c r="A3017" s="1"/>
      <c r="C3017" s="2"/>
    </row>
    <row r="3018" spans="1:3" x14ac:dyDescent="0.2">
      <c r="A3018" s="1"/>
      <c r="C3018" s="2"/>
    </row>
    <row r="3019" spans="1:3" x14ac:dyDescent="0.2">
      <c r="A3019" s="1"/>
      <c r="C3019" s="2"/>
    </row>
    <row r="3020" spans="1:3" x14ac:dyDescent="0.2">
      <c r="A3020" s="1"/>
      <c r="C3020" s="2"/>
    </row>
    <row r="3021" spans="1:3" x14ac:dyDescent="0.2">
      <c r="A3021" s="1"/>
      <c r="C3021" s="2"/>
    </row>
    <row r="3022" spans="1:3" x14ac:dyDescent="0.2">
      <c r="A3022" s="1"/>
      <c r="C3022" s="2"/>
    </row>
    <row r="3023" spans="1:3" x14ac:dyDescent="0.2">
      <c r="A3023" s="1"/>
      <c r="C3023" s="2"/>
    </row>
    <row r="3024" spans="1:3" x14ac:dyDescent="0.2">
      <c r="A3024" s="1"/>
      <c r="C3024" s="2"/>
    </row>
    <row r="3025" spans="1:3" x14ac:dyDescent="0.2">
      <c r="A3025" s="1"/>
      <c r="C3025" s="2"/>
    </row>
    <row r="3026" spans="1:3" x14ac:dyDescent="0.2">
      <c r="A3026" s="1"/>
      <c r="C3026" s="2"/>
    </row>
    <row r="3027" spans="1:3" x14ac:dyDescent="0.2">
      <c r="A3027" s="1"/>
      <c r="C3027" s="2"/>
    </row>
    <row r="3028" spans="1:3" x14ac:dyDescent="0.2">
      <c r="A3028" s="1"/>
      <c r="C3028" s="2"/>
    </row>
    <row r="3029" spans="1:3" x14ac:dyDescent="0.2">
      <c r="A3029" s="1"/>
      <c r="C3029" s="2"/>
    </row>
    <row r="3030" spans="1:3" x14ac:dyDescent="0.2">
      <c r="A3030" s="1"/>
      <c r="C3030" s="2"/>
    </row>
    <row r="3031" spans="1:3" x14ac:dyDescent="0.2">
      <c r="A3031" s="1"/>
      <c r="C3031" s="2"/>
    </row>
    <row r="3032" spans="1:3" x14ac:dyDescent="0.2">
      <c r="A3032" s="1"/>
      <c r="C3032" s="2"/>
    </row>
    <row r="3033" spans="1:3" x14ac:dyDescent="0.2">
      <c r="A3033" s="1"/>
      <c r="C3033" s="2"/>
    </row>
    <row r="3034" spans="1:3" x14ac:dyDescent="0.2">
      <c r="A3034" s="1"/>
      <c r="C3034" s="2"/>
    </row>
    <row r="3035" spans="1:3" x14ac:dyDescent="0.2">
      <c r="A3035" s="1"/>
      <c r="C3035" s="2"/>
    </row>
    <row r="3036" spans="1:3" x14ac:dyDescent="0.2">
      <c r="A3036" s="1"/>
      <c r="C3036" s="2"/>
    </row>
    <row r="3037" spans="1:3" x14ac:dyDescent="0.2">
      <c r="A3037" s="1"/>
      <c r="C3037" s="2"/>
    </row>
    <row r="3038" spans="1:3" x14ac:dyDescent="0.2">
      <c r="A3038" s="1"/>
      <c r="C3038" s="2"/>
    </row>
    <row r="3039" spans="1:3" x14ac:dyDescent="0.2">
      <c r="A3039" s="1"/>
      <c r="C3039" s="2"/>
    </row>
    <row r="3040" spans="1:3" x14ac:dyDescent="0.2">
      <c r="A3040" s="1"/>
      <c r="C3040" s="2"/>
    </row>
    <row r="3041" spans="1:3" x14ac:dyDescent="0.2">
      <c r="A3041" s="1"/>
      <c r="C3041" s="2"/>
    </row>
    <row r="3042" spans="1:3" x14ac:dyDescent="0.2">
      <c r="A3042" s="1"/>
      <c r="C3042" s="2"/>
    </row>
    <row r="3043" spans="1:3" x14ac:dyDescent="0.2">
      <c r="A3043" s="1"/>
      <c r="C3043" s="2"/>
    </row>
    <row r="3044" spans="1:3" x14ac:dyDescent="0.2">
      <c r="A3044" s="1"/>
      <c r="C3044" s="2"/>
    </row>
    <row r="3045" spans="1:3" x14ac:dyDescent="0.2">
      <c r="A3045" s="1"/>
      <c r="C3045" s="2"/>
    </row>
    <row r="3046" spans="1:3" x14ac:dyDescent="0.2">
      <c r="A3046" s="1"/>
      <c r="C3046" s="2"/>
    </row>
    <row r="3047" spans="1:3" x14ac:dyDescent="0.2">
      <c r="A3047" s="1"/>
      <c r="C3047" s="2"/>
    </row>
    <row r="3048" spans="1:3" x14ac:dyDescent="0.2">
      <c r="A3048" s="1"/>
      <c r="C3048" s="2"/>
    </row>
    <row r="3049" spans="1:3" x14ac:dyDescent="0.2">
      <c r="A3049" s="1"/>
      <c r="C3049" s="2"/>
    </row>
    <row r="3050" spans="1:3" x14ac:dyDescent="0.2">
      <c r="A3050" s="1"/>
      <c r="C3050" s="2"/>
    </row>
    <row r="3051" spans="1:3" x14ac:dyDescent="0.2">
      <c r="A3051" s="1"/>
      <c r="C3051" s="2"/>
    </row>
    <row r="3052" spans="1:3" x14ac:dyDescent="0.2">
      <c r="A3052" s="1"/>
      <c r="C3052" s="2"/>
    </row>
    <row r="3053" spans="1:3" x14ac:dyDescent="0.2">
      <c r="A3053" s="1"/>
      <c r="C3053" s="2"/>
    </row>
    <row r="3054" spans="1:3" x14ac:dyDescent="0.2">
      <c r="A3054" s="1"/>
      <c r="C3054" s="2"/>
    </row>
    <row r="3055" spans="1:3" x14ac:dyDescent="0.2">
      <c r="A3055" s="1"/>
      <c r="C3055" s="2"/>
    </row>
    <row r="3056" spans="1:3" x14ac:dyDescent="0.2">
      <c r="A3056" s="1"/>
      <c r="C3056" s="2"/>
    </row>
    <row r="3057" spans="1:3" x14ac:dyDescent="0.2">
      <c r="A3057" s="1"/>
      <c r="C3057" s="2"/>
    </row>
    <row r="3058" spans="1:3" x14ac:dyDescent="0.2">
      <c r="A3058" s="1"/>
      <c r="C3058" s="2"/>
    </row>
    <row r="3059" spans="1:3" x14ac:dyDescent="0.2">
      <c r="A3059" s="1"/>
      <c r="C3059" s="2"/>
    </row>
    <row r="3060" spans="1:3" x14ac:dyDescent="0.2">
      <c r="A3060" s="1"/>
      <c r="C3060" s="2"/>
    </row>
    <row r="3061" spans="1:3" x14ac:dyDescent="0.2">
      <c r="A3061" s="1"/>
      <c r="C3061" s="2"/>
    </row>
    <row r="3062" spans="1:3" x14ac:dyDescent="0.2">
      <c r="A3062" s="1"/>
      <c r="C3062" s="2"/>
    </row>
    <row r="3063" spans="1:3" x14ac:dyDescent="0.2">
      <c r="A3063" s="1"/>
      <c r="C3063" s="2"/>
    </row>
    <row r="3064" spans="1:3" x14ac:dyDescent="0.2">
      <c r="A3064" s="1"/>
      <c r="C3064" s="2"/>
    </row>
    <row r="3065" spans="1:3" x14ac:dyDescent="0.2">
      <c r="A3065" s="1"/>
      <c r="C3065" s="2"/>
    </row>
    <row r="3066" spans="1:3" x14ac:dyDescent="0.2">
      <c r="A3066" s="1"/>
      <c r="C3066" s="2"/>
    </row>
    <row r="3067" spans="1:3" x14ac:dyDescent="0.2">
      <c r="A3067" s="1"/>
      <c r="C3067" s="2"/>
    </row>
    <row r="3068" spans="1:3" x14ac:dyDescent="0.2">
      <c r="A3068" s="1"/>
      <c r="C3068" s="2"/>
    </row>
    <row r="3069" spans="1:3" x14ac:dyDescent="0.2">
      <c r="A3069" s="1"/>
      <c r="C3069" s="2"/>
    </row>
    <row r="3070" spans="1:3" x14ac:dyDescent="0.2">
      <c r="A3070" s="1"/>
      <c r="C3070" s="2"/>
    </row>
    <row r="3071" spans="1:3" x14ac:dyDescent="0.2">
      <c r="A3071" s="1"/>
      <c r="C3071" s="2"/>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Banu Akdenizli</cp:lastModifiedBy>
  <dcterms:created xsi:type="dcterms:W3CDTF">2023-03-27T13:20:20Z</dcterms:created>
  <dcterms:modified xsi:type="dcterms:W3CDTF">2023-04-03T08:27:40Z</dcterms:modified>
</cp:coreProperties>
</file>