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A8507B5B-96B2-3149-AECD-645B2152B366}"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6" i="1" l="1"/>
  <c r="H116" i="1"/>
  <c r="A116" i="1"/>
  <c r="K115" i="1"/>
  <c r="J115" i="1"/>
  <c r="I115" i="1"/>
  <c r="H115" i="1"/>
  <c r="A115" i="1"/>
  <c r="K114" i="1"/>
  <c r="J114" i="1"/>
  <c r="I114" i="1"/>
  <c r="H114" i="1"/>
  <c r="A114" i="1"/>
  <c r="H113" i="1"/>
  <c r="A113" i="1"/>
  <c r="H112" i="1"/>
  <c r="A112" i="1"/>
  <c r="A111" i="1"/>
  <c r="I110" i="1"/>
  <c r="H110" i="1"/>
  <c r="A110" i="1"/>
  <c r="H109" i="1"/>
  <c r="A109" i="1"/>
  <c r="A108" i="1"/>
  <c r="A107" i="1"/>
  <c r="A106" i="1"/>
  <c r="I105" i="1"/>
  <c r="H105" i="1"/>
  <c r="A105" i="1"/>
  <c r="H104" i="1"/>
  <c r="A104" i="1"/>
  <c r="H103" i="1"/>
  <c r="A103" i="1"/>
  <c r="H102" i="1"/>
  <c r="A102" i="1"/>
  <c r="J101" i="1"/>
  <c r="I101" i="1"/>
  <c r="H101" i="1"/>
  <c r="A101" i="1"/>
  <c r="J100" i="1"/>
  <c r="I100" i="1"/>
  <c r="H100" i="1"/>
  <c r="A100" i="1"/>
  <c r="H99" i="1"/>
  <c r="A99" i="1"/>
  <c r="A98" i="1"/>
  <c r="H97" i="1"/>
  <c r="A97" i="1"/>
  <c r="H96" i="1"/>
  <c r="A96" i="1"/>
  <c r="I95" i="1"/>
  <c r="H95" i="1"/>
  <c r="A95" i="1"/>
  <c r="A94" i="1"/>
  <c r="H93" i="1"/>
  <c r="A93" i="1"/>
  <c r="H92" i="1"/>
  <c r="A92" i="1"/>
  <c r="I91" i="1"/>
  <c r="H91" i="1"/>
  <c r="A91" i="1"/>
  <c r="H90" i="1"/>
  <c r="A90" i="1"/>
  <c r="H89" i="1"/>
  <c r="A89" i="1"/>
  <c r="H88" i="1"/>
  <c r="A88" i="1"/>
  <c r="I87" i="1"/>
  <c r="H87" i="1"/>
  <c r="A87" i="1"/>
  <c r="K86" i="1"/>
  <c r="J86" i="1"/>
  <c r="I86" i="1"/>
  <c r="H86" i="1"/>
  <c r="A86" i="1"/>
  <c r="H85" i="1"/>
  <c r="A85" i="1"/>
  <c r="I84" i="1"/>
  <c r="H84" i="1"/>
  <c r="A84" i="1"/>
  <c r="K83" i="1"/>
  <c r="J83" i="1"/>
  <c r="I83" i="1"/>
  <c r="H83" i="1"/>
  <c r="A83" i="1"/>
  <c r="A82" i="1"/>
  <c r="I81" i="1"/>
  <c r="H81" i="1"/>
  <c r="A81" i="1"/>
  <c r="A80" i="1"/>
  <c r="A79" i="1"/>
  <c r="A78" i="1"/>
  <c r="H77" i="1"/>
  <c r="A77" i="1"/>
  <c r="A76" i="1"/>
  <c r="A75" i="1"/>
  <c r="J74" i="1"/>
  <c r="I74" i="1"/>
  <c r="H74" i="1"/>
  <c r="A74" i="1"/>
  <c r="H73" i="1"/>
  <c r="A73" i="1"/>
  <c r="H72" i="1"/>
  <c r="A72" i="1"/>
  <c r="A71" i="1"/>
  <c r="H70" i="1"/>
  <c r="A70" i="1"/>
  <c r="H69" i="1"/>
  <c r="A69" i="1"/>
  <c r="H68" i="1"/>
  <c r="A68" i="1"/>
  <c r="H67" i="1"/>
  <c r="A67" i="1"/>
  <c r="H66" i="1"/>
  <c r="A66" i="1"/>
  <c r="A65" i="1"/>
  <c r="H64" i="1"/>
  <c r="A64" i="1"/>
  <c r="H63" i="1"/>
  <c r="A63" i="1"/>
  <c r="A62" i="1"/>
  <c r="A61" i="1"/>
  <c r="H60" i="1"/>
  <c r="A60" i="1"/>
  <c r="H59" i="1"/>
  <c r="A59" i="1"/>
  <c r="A58" i="1"/>
  <c r="K57" i="1"/>
  <c r="J57" i="1"/>
  <c r="I57" i="1"/>
  <c r="H57" i="1"/>
  <c r="A57" i="1"/>
  <c r="H56" i="1"/>
  <c r="A56" i="1"/>
  <c r="A55" i="1"/>
  <c r="H54" i="1"/>
  <c r="A54" i="1"/>
  <c r="A53" i="1"/>
  <c r="H52" i="1"/>
  <c r="A52" i="1"/>
  <c r="H51" i="1"/>
  <c r="A51" i="1"/>
  <c r="A50" i="1"/>
  <c r="A49" i="1"/>
  <c r="H48" i="1"/>
  <c r="A48" i="1"/>
  <c r="H47" i="1"/>
  <c r="A47" i="1"/>
  <c r="H46" i="1"/>
  <c r="A46" i="1"/>
  <c r="H45" i="1"/>
  <c r="A45" i="1"/>
  <c r="H44" i="1"/>
  <c r="A44" i="1"/>
  <c r="A43" i="1"/>
  <c r="A42" i="1"/>
  <c r="A41" i="1"/>
  <c r="I40" i="1"/>
  <c r="H40" i="1"/>
  <c r="A40" i="1"/>
  <c r="H39" i="1"/>
  <c r="A39" i="1"/>
  <c r="J38" i="1"/>
  <c r="I38" i="1"/>
  <c r="H38" i="1"/>
  <c r="A38" i="1"/>
  <c r="J37" i="1"/>
  <c r="I37" i="1"/>
  <c r="H37" i="1"/>
  <c r="A37" i="1"/>
  <c r="K36" i="1"/>
  <c r="J36" i="1"/>
  <c r="I36" i="1"/>
  <c r="H36" i="1"/>
  <c r="A36" i="1"/>
  <c r="H35" i="1"/>
  <c r="A35" i="1"/>
  <c r="A34" i="1"/>
  <c r="H33" i="1"/>
  <c r="A33" i="1"/>
  <c r="H32" i="1"/>
  <c r="A32" i="1"/>
  <c r="H31" i="1"/>
  <c r="A31" i="1"/>
  <c r="H30" i="1"/>
  <c r="A30" i="1"/>
  <c r="H29" i="1"/>
  <c r="A29" i="1"/>
  <c r="H28" i="1"/>
  <c r="A28" i="1"/>
  <c r="A27" i="1"/>
  <c r="H26" i="1"/>
  <c r="A26" i="1"/>
  <c r="H25" i="1"/>
  <c r="A25" i="1"/>
  <c r="H24" i="1"/>
  <c r="A24" i="1"/>
  <c r="I23" i="1"/>
  <c r="H23" i="1"/>
  <c r="A23" i="1"/>
  <c r="H22" i="1"/>
  <c r="A22" i="1"/>
  <c r="H21" i="1"/>
  <c r="A21" i="1"/>
  <c r="A20" i="1"/>
  <c r="I19" i="1"/>
  <c r="H19" i="1"/>
  <c r="A19" i="1"/>
  <c r="H18" i="1"/>
  <c r="A18" i="1"/>
  <c r="H17" i="1"/>
  <c r="A17" i="1"/>
  <c r="I16" i="1"/>
  <c r="H16" i="1"/>
  <c r="A16" i="1"/>
  <c r="H15" i="1"/>
  <c r="A15" i="1"/>
  <c r="I14" i="1"/>
  <c r="H14" i="1"/>
  <c r="A14" i="1"/>
  <c r="H13" i="1"/>
  <c r="A13" i="1"/>
  <c r="H12" i="1"/>
  <c r="A12" i="1"/>
  <c r="A11" i="1"/>
  <c r="H10" i="1"/>
  <c r="A10" i="1"/>
  <c r="A9" i="1"/>
  <c r="K8" i="1"/>
  <c r="J8" i="1"/>
  <c r="I8" i="1"/>
  <c r="H8" i="1"/>
  <c r="A8" i="1"/>
  <c r="A7" i="1"/>
  <c r="A6" i="1"/>
  <c r="A5" i="1"/>
  <c r="A4" i="1"/>
  <c r="K3" i="1"/>
  <c r="J3" i="1"/>
  <c r="I3" i="1"/>
  <c r="H3" i="1"/>
  <c r="A3" i="1"/>
  <c r="J2" i="1"/>
  <c r="I2" i="1"/>
  <c r="H2" i="1"/>
  <c r="A2" i="1"/>
</calcChain>
</file>

<file path=xl/sharedStrings.xml><?xml version="1.0" encoding="utf-8"?>
<sst xmlns="http://schemas.openxmlformats.org/spreadsheetml/2006/main" count="323" uniqueCount="146">
  <si>
    <t>id</t>
  </si>
  <si>
    <t>screen_name</t>
  </si>
  <si>
    <t>created_at</t>
  </si>
  <si>
    <t>fav</t>
  </si>
  <si>
    <t>rt</t>
  </si>
  <si>
    <t>RTed</t>
  </si>
  <si>
    <t>text</t>
  </si>
  <si>
    <t>media1</t>
  </si>
  <si>
    <t>media2</t>
  </si>
  <si>
    <t>media3</t>
  </si>
  <si>
    <t>media4</t>
  </si>
  <si>
    <t>compound</t>
  </si>
  <si>
    <t>neg</t>
  </si>
  <si>
    <t>neu</t>
  </si>
  <si>
    <t>pos</t>
  </si>
  <si>
    <t>QatarEmb_Ottawa</t>
  </si>
  <si>
    <t>amb_almansouri</t>
  </si>
  <si>
    <t>MofaQatar_EN</t>
  </si>
  <si>
    <t>GCOQatar</t>
  </si>
  <si>
    <t>MBA_AlThani_</t>
  </si>
  <si>
    <t>QNAEnglish</t>
  </si>
  <si>
    <t>MOTQatar</t>
  </si>
  <si>
    <t>Minister Meets with Canadian Counterpart 🇶🇦🇨🇦 https://t.co/I1WayVu5xY</t>
  </si>
  <si>
    <t>Sheikh Joaan Hands Over Hosting Mantle for 2026 World Cup to Canada, Mexico, US. #QNA #WorldCupQatar2022  #QNA_Sport 
https://t.co/7f6cEqnIzK https://t.co/YhKQcf7aXA</t>
  </si>
  <si>
    <t>What a joyful tournament filled with talent and surprises!
With FIFA World Cup Qatar 2022™️ spectacular ending, all eyes on FIFA World Cup 2026™️ Canada/US/Mexico!
#FIFAWorldCup 
#Qatar2022 https://t.co/OFEvaueKXr</t>
  </si>
  <si>
    <t>The #FIFAWorldCup2022 ends today, but the vision does not end and does not stop here. The symbolism of the #QatarNationalDay coinciding with the tournament’s finals lies in Qatar's ability to turn dreams into reality and challenges into opportunities.</t>
  </si>
  <si>
    <t>TamimBinHamad</t>
  </si>
  <si>
    <t>مع انتهاء بطولة كأس العالم FIFA قطر 2022 أتقدم بالشكر لكل من ساهم من جماهير ومتطوعين وأفراد ومؤسسات ووزارات في إنجاح البطولة وإظهارها ودولة قطر والعالم العربي بصورة مشرفة لملايين من المشاهدين حول العالم.</t>
  </si>
  <si>
    <t>اقامت سفارة دولة قطر حفل استقبال بمناسبة اليوم الوطني لدولة قطر حضره كبار المسؤولين الحكوميين والسفراء والشخصيات العامة والهامة ومن الوسط الاستثماري في العاصمة اوتاوا.</t>
  </si>
  <si>
    <t>Qatar's Embassy to #Canada held a reception in celebration of #Qatar's National Day, which was attended by senior government officials, ambassadors, and representatives of the public and business community in Ottawa. https://t.co/FQO16IiXYa</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</si>
  <si>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</si>
  <si>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We extend our congratulations on #Qatar_National_Day, to HH Sheikh Tamim bin Hamad Al Thani, the Amir of #Qatar, &amp;amp; the Qatari people, &amp;amp; affirm that our strength comes from our unity, &amp;amp; is the solid foundation that our foreign policy, based on lending a helping hand, is built on. https://t.co/I466d0WUa9</t>
  </si>
  <si>
    <t>سعادة السفير د.خالد بن راشد المنصوري يدلي ببيان دولة قطر في قمة التنوع البيولوجي COP15 مؤكدا التزام دولة قطر بحماية البيئة وتنفيذها استراتيجياتها الوطنية للتنمية المستدامة والتنوع البيولوجي في مشاريعها الحالية والمستقبلية.</t>
  </si>
  <si>
    <t>HE Ambassador Al-Mansouri delivered Qatar's statement to COP15 in Montréal emphasizing Qatar's strong commitment towards preserving the environment and illustrating Qatar's implementation of its sustainable development &amp;amp; biodiversity strategies in its current and future projects. https://t.co/xYerNCVIi9</t>
  </si>
  <si>
    <t>Inspired by the Islamic architecture of our region, Lusail Stadium was designed and built as a hub through which @FIFAWorldCup Qatar 2022 fans and spectators can learn about distinctive aspects of the Arab World's heritage and culture.
#VisiontoReality
#NowisAll https://t.co/zOmyXJmL4d</t>
  </si>
  <si>
    <t>Participated in “The Power of Innovation in the Post-Covid World” with @BillGates, Co-chair of the Bill &amp;amp; Melinda Gates Foundation, which highlighted lessons learned from the pandemic, &amp;amp; the importance of investing in innovative healthcare to address cross-border health crises. https://t.co/xKlyjxip96</t>
  </si>
  <si>
    <t>In an interview with The Washington Post, Deputy Prime Minister and Minister of Foreign Affairs @MBA_AlThani_ :
"The FIFA World Cup Qatar 2022 is the most inclusive World Cup"
#MOFAQatar https://t.co/mrB04OO0gT</t>
  </si>
  <si>
    <t>Deputy Prime Minister and Minister of Foreign Affairs @MBA_AlThani_  Participates in "Power of Innovation in a Post-COVID-19 World" Event
🔗To learn more : https://t.co/EIW3wVhebQ
#MOFAQatar https://t.co/z7mruXcl9c</t>
  </si>
  <si>
    <t>International Anti-Corruption Day
#MOFAQatar https://t.co/9jvxTtvyv9</t>
  </si>
  <si>
    <t>سعدت بمباحثاتنا مع الرئيس الصيني شي جين بينغ في الرياض اليوم والتي تربطنا به وبالصين الصديقة علاقات متميزة يسودها الاحترام المتبادل والعمل المشترك في كافة مجالات التنمية وبما يخدم طموح شعبينا من تطور وازدهار. https://t.co/t36GMjNuHl</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</si>
  <si>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</si>
  <si>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The 6th edition of “HH Sheikh Tamim bin Hamad Al Thani’s International Anti-Corruption Excellence Award" reiterates our dedication to the principles of transparency, integrity &amp;amp; accountability, &amp;amp; reaffirms #Qatar’s commitment to support all efforts to combat corruption worldwide.</t>
  </si>
  <si>
    <t>أهنئ الفائزين بجائزة التميز في مكافحة الفساد، وأرحب بهم في الدوحة التي يقام فيها حفل الجائزة للمرة الأولى. وكلي ثقة بأن الفائزين بالجائزة سيضاعفون جهودهم في مكافحة الفساد، الآفة التي تعيق التنمية والتطور وتضر بالمصلحة العامة. https://t.co/fK2m3NVPrc</t>
  </si>
  <si>
    <t>The State of #Qatar embraces the past and present to build a sustainable future through the use of clean energy. Msheireb is a testament to this approach and has become a popular destination for visitors to Qatar.
#VisiontoReality
#NowisAll https://t.co/VFlKpTit7W</t>
  </si>
  <si>
    <t>Real honour and pleasure to meet H.E. Hon. Anthony Rota Speaker of House of Commons to enhance warm bilateral relations and parliamentary cooperation. https://t.co/oplO7D8Z0L</t>
  </si>
  <si>
    <t>Spokesperson for the Ministry of Foreign Affairs @majedalansari : The approval of the Committee on Freedoms in the European Parliament removes obstacles to completing the procedures for exempting Qatari citizens from the "Schengen" visa 
#MOFAQatar https://t.co/pPMPVss2ur</t>
  </si>
  <si>
    <t>Spokesperson for Ministry of Foreign Affairs @majedalansari to QNA: LIBE’s Ratification in European Parliament Overcomes Obstacles of Exempting Qatar’s Citizens from Schengen Visa
To learn more: https://t.co/N20KGkl0Y9
#MOFAQatar https://t.co/4ALKs1U6IY</t>
  </si>
  <si>
    <t>Committee on Civil Liberties in European Parliament Approves to Exempt Qatari Citizens from Schengen Visa
#MOFAQatar https://t.co/GrF4UD2dvD</t>
  </si>
  <si>
    <t>Dr_Al_Khulaifi</t>
  </si>
  <si>
    <t>Qatar affirms its solidarity and full support for the brotherly Palestinian people and the restoration of all their legitimate rights. This is an affirmation of the State's position, which is consistent with international law and universal human values. https://t.co/ZLrsgKfcDr</t>
  </si>
  <si>
    <t>Spokesperson for Ministry of Foreign Affairs @majedalansari : Qatar at Forefront of Countries Seeking to Achieve Food Security Globally
🔗To learn more: https://t.co/wZkq90MqWf
#MOFAQatar https://t.co/flL6Tk9dsE</t>
  </si>
  <si>
    <t>Participated in the launch of the humanitarian program "Grains from Ukraine" &amp;amp; announced #Qatar's contribution to support humanitarian efforts to achieve food security, stemming from our belief that access to adequate food is a basic human right that can’t be affected by conflict https://t.co/nySkZjqHDU</t>
  </si>
  <si>
    <t>H.E. @MBA_AlThani_ : The escalation of challenges facing global food security and the stability of energy supplies for millions of ppl call for unprecedented international attention,continuous cooperation and a clear arrangement of priorities with the humanitarian aspect on top. https://t.co/RjdZlMx80A</t>
  </si>
  <si>
    <t>H.E.  @MBA_AlThani_ we welcome Ukraine's initiative to launch the “Grain from Ukraine” humanitarian program as an initiative to help African countries obtain Ukrainian food exports. We are pleased to announce Qatar's contribution to the programme with an amount of $20 million. https://t.co/1n62vG8iRl</t>
  </si>
  <si>
    <t>Pleased to meet HE @hadjalahbib Belgian Minister of Foreign Affairs, European Affairs, Foreign Trade &amp;amp; Federal Cultural Institutions, to discuss strengthening bilateral relations, on the sidelines of her attendance in the #WorldCup activities. Wishing success to all participants. https://t.co/F9MtcqmZCm</t>
  </si>
  <si>
    <t>Delighted to have met H.E.@UlricShannon Director General, Stabilization and Peace Operations at Global Affairs Canada and discussed further strengthening our bilateral collaboration.
🇶🇦🇨🇦 https://t.co/91sMiwMkwC</t>
  </si>
  <si>
    <t>Wishing @CanadaSoccerEN best of luck as they kickoff their first match in the #FIFAWorldCup #Qatar2022 
Today at 2PM EST.
Go #Canada! https://t.co/PE23rIIRs5</t>
  </si>
  <si>
    <t>Deputy Prime Minister and Minister of Foreign Affairs @MBA_AlThani_: Qatar considers relations with the United States as one of its most important strategic partnerships.
#MOFAQatar https://t.co/vAsmSeHkKQ</t>
  </si>
  <si>
    <t>Qatar, US Sign Letter of Intent on World Cup Legacy
#MOFAQatar 
@MBA_AlThani_ https://t.co/qW2QTbZQvW</t>
  </si>
  <si>
    <t>Deputy Prime Minister and Minister of Foreign Affairs @MBA_AlThani_ Meets US Secretary of State
#MOFAQatar https://t.co/JQ3u10Pebr</t>
  </si>
  <si>
    <t>Today, I launched with my friend @SecBlinken the fifth U.S.- Qatar strategic dialogue. This years’ dialogue is unique as it coincides with the #WorldCup2022. I wish the Qatari and American teams and all participating teams success during their matches. https://t.co/NZmAJpbmLL</t>
  </si>
  <si>
    <t>HH the Amir Sheikh @TamimBinHamad welcomes all people attending the @FIFAWorldCup Qatar 2022, and stresses the need to put aside our differences and celebrate our diversity and what brings us together. https://t.co/7LLxKt8Rbg</t>
  </si>
  <si>
    <t>بعد جهدٍ متواصل وعمل دؤوب دام 12 عامًا نشهد اليوم بكل اعتزاز انطلاق بطولة كأس العالم FIFA قطر 2022. نرحب بضيوفنا من كافة أنحاء العالم، مع تمنياتنا بالتوفيق لجميع المنتخبات المُشاركة وللجماهير بقضاء أوقاتٍ ممتعة. #قطر2022 https://t.co/qmkcYqZhIc</t>
  </si>
  <si>
    <t>Wishing all the success to our National Team #AlAnnabi  
Go #Qatar!
#Qatar2022  
#FIFAWorldCup https://t.co/Zj0n9kaeHD</t>
  </si>
  <si>
    <t>الحلم سيصبح حقيقة
Qatari Dream Started 12 Years Ago and Now is a Reality.
#Qatar2022 
#FIFAWorldCup https://t.co/9Gml9tiwye</t>
  </si>
  <si>
    <t>FIFAWorldCup</t>
  </si>
  <si>
    <t>Tomorrow.</t>
  </si>
  <si>
    <t>Great Arab Support for Qatar’s Hosting of the World Cup and Condemnation of Malicious Campaigns
#MOFAQatar 
#Qatar2022 https://t.co/XXTATH47rN</t>
  </si>
  <si>
    <t>SeCommittee2022</t>
  </si>
  <si>
    <t>We're only a few days away from partaking in an exceptional event. As a fan, you will get the chance to witness a unique and safe tournament like no other; on-site security officers will be at your service at all times, and they will happily provide you with all the help you need https://t.co/CysOYCXLAu</t>
  </si>
  <si>
    <t>HE @Lolwah_Alkhater :
Qatar’s keenness to establish fan zones for the displaced &amp;amp; refugees in Palestine, Jordan, Sudan, Iraq, Lebanon, Yemen, Turkey &amp;amp; Bangladesh upon FIFA World Cup, translates our firm belief in the power of sports to cause positive social change.
#MOFAQatar https://t.co/KUO7bJxXTP</t>
  </si>
  <si>
    <t>Statement of Council of Arab League Ambassadors accredited to #Canada on #Qatar's hosting of the FIFA World Cup 2022™ https://t.co/iOK1FXfVqb</t>
  </si>
  <si>
    <t>FIFA World Cup 2022™ is in 2 Days!
Are you ready to 'Live it All in #Qatar'? 🤩⏳
#FIFAWorldCup 
#Qatar2022 https://t.co/EITgFMjwZ7</t>
  </si>
  <si>
    <t>Pleased to talk with HE @JakeSullivan46, the U.S National Security Adviser, to discuss various regional &amp;amp; international issues, especially the Russia-Ukraine crisis, it’s repercussions, &amp;amp; ways towards a peaceful resolution. We also exchanged views on issues of common interest.</t>
  </si>
  <si>
    <t>Welcome @CanadaSoccerEN to #Qatar2022 🇶🇦🇨🇦🤩 https://t.co/3i219C6CNJ</t>
  </si>
  <si>
    <t>Delighted to have met the Egyptian minister of youth and sports HE Ashraf Sobhy during his visit to Canada.
And I appreciate his kind words and support for a successful #WorldCup2022 in Qatar.
And would like to thank my dear brother HE Ahmed Hafiz for his generous hospitality. https://t.co/DzDCcCR9Us</t>
  </si>
  <si>
    <t>5 more days to go until @FIFAWorldCup #Qatar2022
Qatar is Ready to Welcome the World! 😍 https://t.co/KDt2xmm0Ie</t>
  </si>
  <si>
    <t>Excited to see @CanadaSoccerEN actively engaging with #Qatar2022 volunteers in #Doha https://t.co/9ncCmNpy3L</t>
  </si>
  <si>
    <t>The 128-page Fan Guide is the essential one-stop resource for everything connected to the best #FIFAWorldCup ever, including key information on teams, stadiums, match schedules, and getting around on match day. #Qatar2022
For more details: https://t.co/iQpoicuRng https://t.co/Bp15oOOPBK</t>
  </si>
  <si>
    <t>Welcome @CanadaSoccerEN 🇨🇦 to #Qatar 🇶🇦 
We wish you the best of luck in #FIFAWorldCupQatar2022 🤩
#Qatar2022 
#WeCAN https://t.co/0tTNrc8AVp</t>
  </si>
  <si>
    <t>The original #FIFAWorldCup trophy arrived in #Qatar the end of its global tour that included more than 50 countries and regions, a few days before the start of the FIFA World Cup #Qatar2022. 
Let's countdown together. 
The #WorldCup is just one week away! 🤩 https://t.co/ZMUbVMZH9W</t>
  </si>
  <si>
    <t>#QatarAirways and #MSC perform a stunning and innovative drone light show during the Naming Ceremony of the MSC World Europa, the first floating hotel to serve the #FIFAWorldCupQatar2022. #Qatar2022 https://t.co/L3xnFeaXLY</t>
  </si>
  <si>
    <t>One more week</t>
  </si>
  <si>
    <t>Statement | Qatar Strongly Condemns Bombing in Istanbul
#MOFAQatar https://t.co/Et4jsgbbmh</t>
  </si>
  <si>
    <t>HE Sheikh @KBKAlThani, Prime Minister and Minister of Interior, inaugurated the new @HIAQatar expansion. HE was briefed on the latest technology to ensure a smooth experience for travellers and visited new facilities which aim to expand capacity by 18 million visitors per year. https://t.co/96P8Zyua0m</t>
  </si>
  <si>
    <t>ستغلق سفارة دولة قطر في العاصمة اوتاوا يوم الجمعة الموافق ١١ نوفمبر ٢٠٢٢ بمناسبة احتفال كندا بذكرى يوم المحاربين القدامى.
يرجى من المواطنين القطريين الموجودين في كندا الاتصال في حال الطوارئ بالرقم التالي: 
613-241-4917</t>
  </si>
  <si>
    <t>Qatar's Embassy in Ottawa will be closed on Rememberance Day, Friday, November 11, 2022.
In case of emergency, we advise Qatari citizens in Canada to use the following emergency numbers:
613-241-4917</t>
  </si>
  <si>
    <t>يتعيّن على أي شخص يرغب في زيارة دولة قطر في الفترة ما بين 01 نوفمبر 2022 و23 ديسمبر 2022 الحصول على بطاقة هيَّا المعتمدة قبل الدخول.
بإمكان الزوار التقدم للحصول على بطاقة هَيّا من خلال منصة هَيّا أو تطبيق Hayya to Qatar 2022.
للمزيد من المعلومات: https://t.co/g5fJGdo7Sc https://t.co/QpA9bbWaQs</t>
  </si>
  <si>
    <t>Anyone visiting the State of Qatar between 1 November 2022 and 23 December 2022 MUST have an approved Hayya Card prior to entry.
Visitors can apply for their Hayya Card through the Hayya portal or Hayya to Qatar 2022 app.
Click here to learn more: https://t.co/g5fJGdo7Sc https://t.co/cBztLiLTMd</t>
  </si>
  <si>
    <t>Pleased to attend the Climate Summit, to affirm #Qatar's keenness on international cooperation to address the challenges &amp;amp; repercussions of climate change. Sincere thanks to #Egypt for hosting, &amp;amp; we look forward to more cooperation to secure a sustainable future for all. #COP27</t>
  </si>
  <si>
    <t>HE @MBA_AlThani_ in an interview with @SkyNews : The numbers of the fatality in Qatar is published and classified.
When we are reporting that the death that relates to the World Cup are 6500 is untrue.
#MOFAQatar 
#Qatar2022 https://t.co/gGZIhEQ1hS</t>
  </si>
  <si>
    <t>HE @MBA_AlThani_ in an interview with @SkyNews :Sports should not never be politicized. 
What kind of message they are sending for their own public if they are just criticizing &amp;amp; preaching from a distance? 
#MOFAQatar 
#Qatar2022 https://t.co/n8hBvcuQ01</t>
  </si>
  <si>
    <t>As a culmination of years of Qatari ambition and development, November witnesses the inauguration of significant and influential projects in the lead up to the FIFA World Cup #Qatar 2022.
#LusailBoulevard https://t.co/2TVE2s5AQM</t>
  </si>
  <si>
    <t>HE @MBA_AlThani_ , in an interview with "The Frankfurter Allgemeine" : Qatar has always been open to constructive criticism of its foreign labor laws or its system. 
We have opened our doors to NGO's and international human rights organizations.
#MOFAQatar 
#Qatar2022 https://t.co/byL7M3CPdX</t>
  </si>
  <si>
    <t>Infographic | In an interview with @lemondefr 
His Excellency, Deputy Prime Minister and Minister of Foreign Affairs @MBA_AlThani_ : The Qatari people are very welcoming and the entire world is welcome in our country
#MOFAQatar
#Qatar2022 https://t.co/NZ9VMgrB1j</t>
  </si>
  <si>
    <t>To read HE @MBA_AlThani_ Deputy Prime Minister and Minister of Foreign Affairs interview with @lemondefr
🔗 https://t.co/1OedoEnVAU
#MOFAQatar
#Qatar2022</t>
  </si>
  <si>
    <t>MofaQatar_FR</t>
  </si>
  <si>
    <t>Son Excellence Cheikh Mohammed bin Abdulrahman Al Thani vice-Premier ministre et ministre des Affaires étrangères @MBA_AlThani_ , dans une interview avec le journal "Le Monde"
#MOFAQatar
#Qatar2022 https://t.co/cgb37Ho0FF</t>
  </si>
  <si>
    <t>HE @MBA_AlThani_ Deputy Prime Minister and Minister of Foreign Affairs, in an interview with @lemondefr 
#MOFAQatar
#Qatar2022 https://t.co/HEsiBBoRhC</t>
  </si>
  <si>
    <t>Qatar Embassies Keep Organizing Various Events to Promote FIFA World Cup Qatar 2022
🔗To learn more: https://t.co/Ab3FI3ZBKX
#MOFAQatar https://t.co/FcsDkGNobh</t>
  </si>
  <si>
    <t>The Minister of Labour Dr. @AliBinSamikh affirmed the perpetuation of the joint technical cooperation between the @MOLQTR and the @ilo to underpin the labour sector in the country, stressing the sustainability of joint projects between both sides in the forthcoming years. https://t.co/dHdUOHfQg5</t>
  </si>
  <si>
    <t>His Excellency Dr. @AliBinSamikh: #Qatar deals seriously with all constructive proposals aiming to improve work environment. https://t.co/CADSPvMLwU</t>
  </si>
  <si>
    <t>MOLQTR</t>
  </si>
  <si>
    <t>Highlights of the statements of His Excellency Dr. Ali bin Samikh Al Marri, Minister of Labour during the meeting of the ambassadors of Western countries and labour-sending countries. 
#molqtr https://t.co/tZk6qrPiuH</t>
  </si>
  <si>
    <t>The ICSC has been set up following extensive collaboration between the SC, the @MofaQatar_EN  (MOFA), the @MOI_QatarEn (MOI), embassies across Qatar and other key national entities.</t>
  </si>
  <si>
    <t>The ICSC will support fans who attend this year’s #WorldCup. More than 40 embassies will be represented at the ICSC, including all 31 nations who qualified for the FIFA World Cup™, along with the countries where ticket sales are highest.</t>
  </si>
  <si>
    <t>The Supreme Committee for Delivery &amp;amp; Legacy has announced the opening of the International Consular Services Centre at Doha Exhibition &amp;amp; Convention Centre. It is the first time in FIFA World Cup™ history that a host nation has delivered a facility of this type. https://t.co/PpS3E0Ap5x</t>
  </si>
  <si>
    <t>أهنئ أخي الرئيس @TebbouneAmadjid على نجاح القمة العربية الـ31، وأشكر أشقاءنا في الجزائر على حسن التنظيم وكرم الضيافة، متمنياً أن تدفع مخرجات القمة العمل العربي المشترك إلى آفاق أرحب تلبي طموحات شعوبنا العربية في التنمية والازدهار، وتدعم الأمن والسلام في المنطقة. https://t.co/1CMMxy6IM7</t>
  </si>
  <si>
    <t>On the anniversary of its Revolution Day, #Algeria is hosting the 31st Arab Summit, where Arab leaders will meet once again in affirmation of joint Arab efforts. Sincerest wishes for progress, prosperity &amp;amp; success to all Arabs &amp;amp; to our brothers in Algeria in hosting this summit.</t>
  </si>
  <si>
    <t>وقدّم سعادة السفير لمحة موجزة عن التحضيرات الجادة التي شرعت فيها دولة قطر منذ فوزها قبل اثنتي عشرة سنة بشرف استضافة هذه البطولة العالمية التي تنظم لأول مرة في بلد عربي، وذكّر بأن الدولة تميزت بتحقيق إنجاز قياسي تمثل في الانتهاء من تحضير الملاعب قبل عام من بدء البطولة. https://t.co/385d1D7RcT</t>
  </si>
  <si>
    <t>وقد افتتح الحفل سعادة السفير الدكتور خالد بن راشد المنصوري، بكلمة رحّب فيها الحاضرين وشكرهم على تلبية الدعوة التي كانت دليلا على اهتمامهم بمونديال قطر وابتهاجهم لتأهل كندا بعد غياب دام 36 عاما. https://t.co/AftmTYBzU4</t>
  </si>
  <si>
    <t>أقامت سفارة دولة قطر في كندا حفلا ترويجيا لكأس العالم فيفا-قطر 2022، حضره مدعوون بينهم مسؤولون في الحكومة الكندية ونواب البرلمان الكندي وممثلون عن الهيئات الرياضية الكندية والمجتمع المدني وأكاديميون إضافة إلى أعضاء السلك الدبلوماسي المعتمدين في كندا. https://t.co/zZSAPQl9Em</t>
  </si>
  <si>
    <t>His Excellency also spoke about the great achievements and preparations
undertaken by the State of Qatar, since it was awarded 12 years ago the honor of hosting this championship for the first time in the Arab World. https://t.co/8M48hJzbQn</t>
  </si>
  <si>
    <t>Qatar’s Ambassador Dr. Khalid bin Rashid Al-Mansouri welcomed in his opening statement the gathering and thanked them for taking part in this celebration, which reflects their keen interest in the upcoming Mundial and Canada’s qualification to it after 36 years. https://t.co/Mn4D8qWJps</t>
  </si>
  <si>
    <t>The Embassy held “The Road to the World Cup” event, with wide participation from senior Canadian Government officials, Honourable Members of Parliament, representatives of Canadian soccer and sport associations and the civil society, and diplomatic corps accredited to Canada. https://t.co/JY7mIDjIES</t>
  </si>
  <si>
    <t>Delighted to have met Her Excellency @melaniejoly during the Council of Arab League Ambassadors reception. 🇶🇦 and 🇨🇦 enjoy a strategic partnership and I will spare no effort to further enhance the close relations between our countries. https://t.co/qHV3BijFme</t>
  </si>
  <si>
    <t>HH's speech at the #Shura_Council affirms that our foreign policy's dedication to the values of Qatari society, Arab &amp;amp; Islamic culture &amp;amp; commitment to dialogue &amp;amp; diplomacy - within the context of current global changes - has established Qatar as a reliable peacemaking partner. https://t.co/Iz0eGP1Xr6</t>
  </si>
  <si>
    <t>Transport_gc</t>
  </si>
  <si>
    <t>Minister Alghabra met with the Ambassador of the State of Qatar, H.E. Dr. Khalid bin Rashid Al-Mansouri, to discuss air transport relations. @QatarEmb_Ottawa https://t.co/uYG1f2zWBM</t>
  </si>
  <si>
    <t>Today I had the pleasure of meeting the Hon. @OmarAlghabra and discussed the relation between the state of Qatar and Canada and ways to increase our cooperation. 🇶🇦🇨🇦 https://t.co/ZLxWH98A86</t>
  </si>
  <si>
    <t>أبرزت اليوم في خطاب الشورى منجزات بلادنا الاقتصادية، وخططنا التنموية التي سيساهم إحكام التنظيم الحكومي وأنظمة العدالة في تحقيقها، كما نوهت بنهجنا في السياسة الخارجية القائم على تحقيق المصالح والسلام الدولي. وتظل استضافتنا لكأس العالم عنوانا يكتشف العالم من خلاله قطر والعرب. https://t.co/j90iEP8oHw</t>
  </si>
  <si>
    <t>Today, we celebrate with the international community the founding of the @UN. This year brought unprecedented global challenges, to remind us that the optimal way to confront such challenges is through preserving the international order &amp;amp; strengthening multilateral action. #UNDay</t>
  </si>
  <si>
    <t>Pleased to attend the opening of #Safar, co-organized by @MofaQatar_EN &amp;amp; @Qatar_Museums, to shed light on the evacuations of the Afghan people in 2021. We thank our partners for their efforts in this success &amp;amp; hope the Afghan people realize their desire for progress &amp;amp; prosperity. https://t.co/lWzXBAWH7D</t>
  </si>
  <si>
    <t>kbmalattiya</t>
  </si>
  <si>
    <t>Today I was delighted to meet with Canada’s Defense Minister @anitaanandmp, where we discussed potential defense cooperation between the two countries. I appreciate your hospitality and would like to specially thank the RMC St-Jean cadets for their excellent performance. https://t.co/pqxFB1aPfz</t>
  </si>
  <si>
    <t>AnitaAnandMP</t>
  </si>
  <si>
    <t>Today at RMC St-Jean, I met with Qatar’s Deputy Prime Minister and Minister of State for Defence Affairs, @kbmalattiya. We discussed our shared commitment to peace and stability in the Middle East, and defence cooperation between our countries. Thanks for visiting Canada. 🇨🇦🇶🇦 https://t.co/MndJCagvxv</t>
  </si>
  <si>
    <t>HE Dr. Khalid bin Mohammed Al-Attiya Deputy Prime Minister &amp;amp; Minister of State for Defence Affairs met with HE Hon. @AnitaAnandMP Canada's Minister of National Defence they discussed topics of mutual interest. HE Dr. @amb_almansouri attended the meeting. https://t.co/zxtMEeDYiW</t>
  </si>
  <si>
    <t>Pleased to meet HE @SafiraLeaf, the U.S. Assistant Secretary of State for Near Eastern Affairs, to discuss the continuous development of our strategic bilateral relations. We also had the opportunity to discuss &amp;amp; exchange views on the latest regional &amp;amp; international developments. https://t.co/Zo6OMqyKvZ</t>
  </si>
  <si>
    <t>افتتحنا اليوم المبنى الجديد لمعسكر قوة لخويا في منطقة الدحيل، ووقفنا على آخر تجهيزات فرقنا الأمنية المكلفة مع نظيراتها من الدول الشقيقة والصديقة بمهام التأمين الداخلي لبطولة كأس العالم وضيوف قطر. سعيد بما رأيت من جاهزية واستعداد، وأتمنى لهم التوفيق في مهامهم. https://t.co/jcYN2gvpcy</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</si>
  <si>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</si>
  <si>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Infographic | During a joint press conference with the Turkish Foreign Minister
Deputy Prime Minister and Minister of Foreign Affairs @MBA_AlThani_ : International law is indivisible. As it applies to Ukraine, it also applies to the occupation in Palestine
#MOFAQatar https://t.co/g4REdTHZU0</t>
  </si>
  <si>
    <t>I attended the ministerial meeting of the Qatari-Turkish Supreme Committee, to stress the importance of our brotherly relations &amp;amp; our common positions on regional &amp;amp; international issues. I thank my brother HE @MevlutCavusoglu, Foreign Minister of #Türkiye, for the warm welcome. https://t.co/VtfAbIRdUR</t>
  </si>
  <si>
    <t>ترأست اليوم مع أخي فخامة الرئيس @RTErdogan اجتماع الدورة الثامنة للجنة الاستراتيجية العليا القطرية التركية، والتي تُعبّر بانتظام دوراتها والاتفاقيات ومذكرات التفاهم التي تُوقع خلالها، عن مستوى التعاون الاستراتيجي بين بلدينا الشقيقين. مرتاحون لما تحقق ونتطلع للمزيد. https://t.co/frfwYpasZa</t>
  </si>
  <si>
    <t>اختتمنا اليوم زيارتنا إلى جمهورية كازاخستان، والتي سعدنا خلالها بلقاء فخامة الرئيس @TokayevKZ وبالمباحثات معه حول سبل تطوير التعاون بين بلدينا الصديقين، وأبرز المستجدات الإقليمية والدولية. https://t.co/kwmFhNnCue</t>
  </si>
  <si>
    <t>The event was also an opportunity for Ambassador Al-Mansouri to engage with some of the fans in Ottawa's TD Place and explain the huge efforts and preparations to host FIFA World Cup #Qatar2022.</t>
  </si>
  <si>
    <t>whom expressed their excitement with the launching soon of #WorldCupQatar2022, where Canada will also participate after 36 years since its first qualification, as well as  wishing success for the championship that will be held for the first time in #Qatar and the Middle East.</t>
  </si>
  <si>
    <t>Ambassador Al-Mansouri presented souvenir gifts to Mr. Mark Noonan CPL Commissioner and CEO of Canadian Soccer Business, Ms. Breagha Carr-Harris Canada Soccer’s Head of Women’s Professional Soccer and Mr. Fernando Lopez CEO of Atlético Ottawa</t>
  </si>
  <si>
    <t>On the sidelines of the soccer match between @atletiOttawa and @yorkutdfc, in which Atlatico Ottawa won the (CPL), HE Dr. Khalid bin Rashid Al-Mansouri held a promotional event for #FIFAWorldCup #Qatar2022, with Spain's Ambassador to #Canada HE Dr. ​Alfredo Martínez Serrano​. https://t.co/0py84ngvmE</t>
  </si>
  <si>
    <t>سُعدت بزيارتي الأولى لجمهورية التشيك، وبمباحثاتي اليوم مع رئيسها ميلوش زيمان ورئيس حكومتها بيتر فيالا، حول أوجه تطوير العلاقات الثنائية بين بلدينا في مختلف المجالات، وبنقاشنا لأبرز المستجدات الإقليمية والدولية. ولهما الشكر على حسن الاستقبال وكرم الضيافة. https://t.co/ALMzdaKkbH</t>
  </si>
  <si>
    <t>Very delighted for the trust and friendship of the member states of the aviation world that gave my country 🇶🇦 the chance to serve as a member of the @icao Council and to put Qatar’s  vision hand to hand with its colleagues members of the Council.</t>
  </si>
  <si>
    <t>Pleased to meet HE Ioannis Kasoulides, Foreign Minister of Cyprus, today in #Doha, to discuss ways to enhance &amp;amp; develop economic cooperation, especially investment in the fields of tourism &amp;amp; energy, in addition to a number of issues of common interest. https://t.co/6wJLTnY3jo</t>
  </si>
  <si>
    <t>Pleased to meet with HE @UnderSecStateJ, the US Under Secretary of State for Civilian Security, Democracy &amp;amp; Human Rights, to discuss ways to enhance our bilateral cooperation, &amp;amp; a number of international issues of common interest. https://t.co/EjszXkvT7H</t>
  </si>
  <si>
    <t>Minister Holds Talks with Togo, Nigeria, Tanzania Counterparts  🇶🇦🇹🇬🇳🇬🇹🇿✈️
#ICAOA41 https://t.co/41DOxfbtg5</t>
  </si>
  <si>
    <t>Minister Discusses Enhancing Relations with African Nations 🇶🇦🇨🇩🇦🇴🇸🇱✈️
#ICAOA41 https://t.co/blRVxepBwc</t>
  </si>
  <si>
    <t>Minister Meets with KSA Transport, Logistic Services Minister 🇶🇦🇸🇦✈️
#ICAOA41 https://t.co/Eh7cdTgCaI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</si>
</sst>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6"/>
  <sheetViews>
    <sheetView tabSelected="1" topLeftCell="A96" workbookViewId="0">
      <selection activeCell="C129" sqref="C129"/>
    </sheetView>
  </sheetViews>
  <sheetFormatPr baseColWidth="10" defaultColWidth="8.83203125" defaultRowHeight="15" x14ac:dyDescent="0.2"/>
  <cols>
    <col min="3" max="3" width="37.66406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HYPERLINK("http://www.twitter.com/banuakdenizli/status/1605043457663320064", "1605043457663320064")</f>
        <v>1605043457663320064</v>
      </c>
      <c r="B2" t="s">
        <v>15</v>
      </c>
      <c r="C2" s="2">
        <v>44915.147627314807</v>
      </c>
      <c r="D2">
        <v>0</v>
      </c>
      <c r="E2">
        <v>1</v>
      </c>
      <c r="F2" t="s">
        <v>21</v>
      </c>
      <c r="G2" t="s">
        <v>22</v>
      </c>
      <c r="H2" t="str">
        <f>HYPERLINK("http://pbs.twimg.com/media/FkVaB-mXEAALc_k.jpg", "http://pbs.twimg.com/media/FkVaB-mXEAALc_k.jpg")</f>
        <v>http://pbs.twimg.com/media/FkVaB-mXEAALc_k.jpg</v>
      </c>
      <c r="I2" t="str">
        <f>HYPERLINK("http://pbs.twimg.com/media/FkVaDV8WYAAd4-7.jpg", "http://pbs.twimg.com/media/FkVaDV8WYAAd4-7.jpg")</f>
        <v>http://pbs.twimg.com/media/FkVaDV8WYAAd4-7.jpg</v>
      </c>
      <c r="J2" t="str">
        <f>HYPERLINK("http://pbs.twimg.com/media/FkVaEo9WAAEj_pR.jpg", "http://pbs.twimg.com/media/FkVaEo9WAAEj_pR.jpg")</f>
        <v>http://pbs.twimg.com/media/FkVaEo9WAAEj_pR.jpg</v>
      </c>
      <c r="L2">
        <v>0</v>
      </c>
      <c r="M2">
        <v>0</v>
      </c>
      <c r="N2">
        <v>1</v>
      </c>
      <c r="O2">
        <v>0</v>
      </c>
    </row>
    <row r="3" spans="1:15" x14ac:dyDescent="0.2">
      <c r="A3" s="1" t="str">
        <f>HYPERLINK("http://www.twitter.com/banuakdenizli/status/1604706289317191680", "1604706289317191680")</f>
        <v>1604706289317191680</v>
      </c>
      <c r="B3" t="s">
        <v>15</v>
      </c>
      <c r="C3" s="2">
        <v>44914.217222222222</v>
      </c>
      <c r="D3">
        <v>0</v>
      </c>
      <c r="E3">
        <v>5</v>
      </c>
      <c r="F3" t="s">
        <v>20</v>
      </c>
      <c r="G3" t="s">
        <v>23</v>
      </c>
      <c r="H3" t="str">
        <f>HYPERLINK("http://pbs.twimg.com/media/FkS-LzEXkAAfGDP.jpg", "http://pbs.twimg.com/media/FkS-LzEXkAAfGDP.jpg")</f>
        <v>http://pbs.twimg.com/media/FkS-LzEXkAAfGDP.jpg</v>
      </c>
      <c r="I3" t="str">
        <f>HYPERLINK("http://pbs.twimg.com/media/FkS-LzCX0AMzhvB.jpg", "http://pbs.twimg.com/media/FkS-LzCX0AMzhvB.jpg")</f>
        <v>http://pbs.twimg.com/media/FkS-LzCX0AMzhvB.jpg</v>
      </c>
      <c r="J3" t="str">
        <f>HYPERLINK("http://pbs.twimg.com/media/FkS-LzaWIAEcD22.jpg", "http://pbs.twimg.com/media/FkS-LzaWIAEcD22.jpg")</f>
        <v>http://pbs.twimg.com/media/FkS-LzaWIAEcD22.jpg</v>
      </c>
      <c r="K3" t="str">
        <f>HYPERLINK("http://pbs.twimg.com/media/FkS-LzdWQAA9jE_.jpg", "http://pbs.twimg.com/media/FkS-LzdWQAA9jE_.jpg")</f>
        <v>http://pbs.twimg.com/media/FkS-LzdWQAA9jE_.jpg</v>
      </c>
      <c r="L3">
        <v>0</v>
      </c>
      <c r="M3">
        <v>0</v>
      </c>
      <c r="N3">
        <v>1</v>
      </c>
      <c r="O3">
        <v>0</v>
      </c>
    </row>
    <row r="4" spans="1:15" x14ac:dyDescent="0.2">
      <c r="A4" s="1" t="str">
        <f>HYPERLINK("http://www.twitter.com/banuakdenizli/status/1604704100901339138", "1604704100901339138")</f>
        <v>1604704100901339138</v>
      </c>
      <c r="B4" t="s">
        <v>15</v>
      </c>
      <c r="C4" s="2">
        <v>44914.211180555547</v>
      </c>
      <c r="D4">
        <v>1</v>
      </c>
      <c r="E4">
        <v>1</v>
      </c>
      <c r="G4" t="s">
        <v>24</v>
      </c>
      <c r="L4">
        <v>0.84750000000000003</v>
      </c>
      <c r="M4">
        <v>0</v>
      </c>
      <c r="N4">
        <v>0.72299999999999998</v>
      </c>
      <c r="O4">
        <v>0.27700000000000002</v>
      </c>
    </row>
    <row r="5" spans="1:15" x14ac:dyDescent="0.2">
      <c r="A5" s="1" t="str">
        <f>HYPERLINK("http://www.twitter.com/banuakdenizli/status/1604679752907890693", "1604679752907890693")</f>
        <v>1604679752907890693</v>
      </c>
      <c r="B5" t="s">
        <v>15</v>
      </c>
      <c r="C5" s="2">
        <v>44914.143993055557</v>
      </c>
      <c r="D5">
        <v>0</v>
      </c>
      <c r="E5">
        <v>75</v>
      </c>
      <c r="F5" t="s">
        <v>19</v>
      </c>
      <c r="G5" t="s">
        <v>25</v>
      </c>
      <c r="L5">
        <v>0.8881</v>
      </c>
      <c r="M5">
        <v>7.2999999999999995E-2</v>
      </c>
      <c r="N5">
        <v>0.60899999999999999</v>
      </c>
      <c r="O5">
        <v>0.318</v>
      </c>
    </row>
    <row r="6" spans="1:15" x14ac:dyDescent="0.2">
      <c r="A6" s="1" t="str">
        <f>HYPERLINK("http://www.twitter.com/banuakdenizli/status/1604679698772107264", "1604679698772107264")</f>
        <v>1604679698772107264</v>
      </c>
      <c r="B6" t="s">
        <v>15</v>
      </c>
      <c r="C6" s="2">
        <v>44914.143842592603</v>
      </c>
      <c r="D6">
        <v>0</v>
      </c>
      <c r="E6">
        <v>16212</v>
      </c>
      <c r="F6" t="s">
        <v>26</v>
      </c>
      <c r="G6" t="s">
        <v>27</v>
      </c>
      <c r="L6">
        <v>0</v>
      </c>
      <c r="M6">
        <v>0</v>
      </c>
      <c r="N6">
        <v>1</v>
      </c>
      <c r="O6">
        <v>0</v>
      </c>
    </row>
    <row r="7" spans="1:15" x14ac:dyDescent="0.2">
      <c r="A7" s="1" t="str">
        <f>HYPERLINK("http://www.twitter.com/banuakdenizli/status/1604679590080831489", "1604679590080831489")</f>
        <v>1604679590080831489</v>
      </c>
      <c r="B7" t="s">
        <v>15</v>
      </c>
      <c r="C7" s="2">
        <v>44914.143541666657</v>
      </c>
      <c r="D7">
        <v>1</v>
      </c>
      <c r="E7">
        <v>0</v>
      </c>
      <c r="G7" t="s">
        <v>28</v>
      </c>
      <c r="L7">
        <v>0</v>
      </c>
      <c r="M7">
        <v>0</v>
      </c>
      <c r="N7">
        <v>1</v>
      </c>
      <c r="O7">
        <v>0</v>
      </c>
    </row>
    <row r="8" spans="1:15" x14ac:dyDescent="0.2">
      <c r="A8" s="1" t="str">
        <f>HYPERLINK("http://www.twitter.com/banuakdenizli/status/1604679216800333825", "1604679216800333825")</f>
        <v>1604679216800333825</v>
      </c>
      <c r="B8" t="s">
        <v>15</v>
      </c>
      <c r="C8" s="2">
        <v>44914.142511574071</v>
      </c>
      <c r="D8">
        <v>4</v>
      </c>
      <c r="E8">
        <v>0</v>
      </c>
      <c r="G8" t="s">
        <v>29</v>
      </c>
      <c r="H8" t="str">
        <f>HYPERLINK("http://pbs.twimg.com/media/FkT3PbGWAAArrao.jpg", "http://pbs.twimg.com/media/FkT3PbGWAAArrao.jpg")</f>
        <v>http://pbs.twimg.com/media/FkT3PbGWAAArrao.jpg</v>
      </c>
      <c r="I8" t="str">
        <f>HYPERLINK("http://pbs.twimg.com/media/FkT3PbEXkAAkVPD.jpg", "http://pbs.twimg.com/media/FkT3PbEXkAAkVPD.jpg")</f>
        <v>http://pbs.twimg.com/media/FkT3PbEXkAAkVPD.jpg</v>
      </c>
      <c r="J8" t="str">
        <f>HYPERLINK("http://pbs.twimg.com/media/FkT3PbGX0AU471s.jpg", "http://pbs.twimg.com/media/FkT3PbGX0AU471s.jpg")</f>
        <v>http://pbs.twimg.com/media/FkT3PbGX0AU471s.jpg</v>
      </c>
      <c r="K8" t="str">
        <f>HYPERLINK("http://pbs.twimg.com/media/FkT3PbGWAAEp0CE.jpg", "http://pbs.twimg.com/media/FkT3PbGWAAEp0CE.jpg")</f>
        <v>http://pbs.twimg.com/media/FkT3PbGWAAEp0CE.jpg</v>
      </c>
      <c r="L8">
        <v>0</v>
      </c>
      <c r="M8">
        <v>0</v>
      </c>
      <c r="N8">
        <v>1</v>
      </c>
      <c r="O8">
        <v>0</v>
      </c>
    </row>
    <row r="9" spans="1:15" x14ac:dyDescent="0.2">
      <c r="A9" s="1" t="str">
        <f>HYPERLINK("http://www.twitter.com/banuakdenizli/status/1604514162067087366", "1604514162067087366")</f>
        <v>1604514162067087366</v>
      </c>
      <c r="B9" t="s">
        <v>15</v>
      </c>
      <c r="C9" s="2">
        <v>44913.687048611107</v>
      </c>
      <c r="D9">
        <v>0</v>
      </c>
      <c r="E9">
        <v>9886</v>
      </c>
      <c r="F9" t="s">
        <v>26</v>
      </c>
      <c r="G9" t="s">
        <v>30</v>
      </c>
      <c r="L9">
        <v>0</v>
      </c>
      <c r="M9">
        <v>0</v>
      </c>
      <c r="N9">
        <v>1</v>
      </c>
      <c r="O9">
        <v>0</v>
      </c>
    </row>
    <row r="10" spans="1:15" x14ac:dyDescent="0.2">
      <c r="A10" s="1" t="str">
        <f>HYPERLINK("http://www.twitter.com/banuakdenizli/status/1604507501902315521", "1604507501902315521")</f>
        <v>1604507501902315521</v>
      </c>
      <c r="B10" t="s">
        <v>15</v>
      </c>
      <c r="C10" s="2">
        <v>44913.668668981481</v>
      </c>
      <c r="D10">
        <v>0</v>
      </c>
      <c r="E10">
        <v>65</v>
      </c>
      <c r="F10" t="s">
        <v>19</v>
      </c>
      <c r="G10" t="s">
        <v>31</v>
      </c>
      <c r="H10" t="str">
        <f>HYPERLINK("http://pbs.twimg.com/media/FkP22etWYAIjx_d.jpg", "http://pbs.twimg.com/media/FkP22etWYAIjx_d.jpg")</f>
        <v>http://pbs.twimg.com/media/FkP22etWYAIjx_d.jpg</v>
      </c>
      <c r="L10">
        <v>0.93</v>
      </c>
      <c r="M10">
        <v>0</v>
      </c>
      <c r="N10">
        <v>0.73099999999999998</v>
      </c>
      <c r="O10">
        <v>0.26900000000000002</v>
      </c>
    </row>
    <row r="11" spans="1:15" x14ac:dyDescent="0.2">
      <c r="A11" s="1" t="str">
        <f>HYPERLINK("http://www.twitter.com/banuakdenizli/status/1603875758170071083", "1603875758170071083")</f>
        <v>1603875758170071083</v>
      </c>
      <c r="B11" t="s">
        <v>15</v>
      </c>
      <c r="C11" s="2">
        <v>44911.925381944442</v>
      </c>
      <c r="D11">
        <v>0</v>
      </c>
      <c r="E11">
        <v>0</v>
      </c>
      <c r="G11" t="s">
        <v>32</v>
      </c>
      <c r="L11">
        <v>0</v>
      </c>
      <c r="M11">
        <v>0</v>
      </c>
      <c r="N11">
        <v>1</v>
      </c>
      <c r="O11">
        <v>0</v>
      </c>
    </row>
    <row r="12" spans="1:15" x14ac:dyDescent="0.2">
      <c r="A12" s="1" t="str">
        <f>HYPERLINK("http://www.twitter.com/banuakdenizli/status/1603875517651902468", "1603875517651902468")</f>
        <v>1603875517651902468</v>
      </c>
      <c r="B12" t="s">
        <v>15</v>
      </c>
      <c r="C12" s="2">
        <v>44911.924722222233</v>
      </c>
      <c r="D12">
        <v>7</v>
      </c>
      <c r="E12">
        <v>1</v>
      </c>
      <c r="G12" t="s">
        <v>33</v>
      </c>
      <c r="H12" t="str">
        <f>HYPERLINK("http://pbs.twimg.com/media/FkIcSBwWQAAnShf.jpg", "http://pbs.twimg.com/media/FkIcSBwWQAAnShf.jpg")</f>
        <v>http://pbs.twimg.com/media/FkIcSBwWQAAnShf.jpg</v>
      </c>
      <c r="L12">
        <v>0.70960000000000001</v>
      </c>
      <c r="M12">
        <v>0</v>
      </c>
      <c r="N12">
        <v>0.85199999999999998</v>
      </c>
      <c r="O12">
        <v>0.14799999999999999</v>
      </c>
    </row>
    <row r="13" spans="1:15" x14ac:dyDescent="0.2">
      <c r="A13" s="1" t="str">
        <f>HYPERLINK("http://www.twitter.com/banuakdenizli/status/1602504030395187202", "1602504030395187202")</f>
        <v>1602504030395187202</v>
      </c>
      <c r="B13" t="s">
        <v>15</v>
      </c>
      <c r="C13" s="2">
        <v>44908.140138888892</v>
      </c>
      <c r="D13">
        <v>0</v>
      </c>
      <c r="E13">
        <v>8</v>
      </c>
      <c r="F13" t="s">
        <v>18</v>
      </c>
      <c r="G13" t="s">
        <v>34</v>
      </c>
      <c r="H13" t="str">
        <f>HYPERLINK("https://video.twimg.com/ext_tw_video/1602225291597955072/pu/vid/1280x720/FnDuNucaojzyiX2i.mp4?tag=12", "https://video.twimg.com/ext_tw_video/1602225291597955072/pu/vid/1280x720/FnDuNucaojzyiX2i.mp4?tag=12")</f>
        <v>https://video.twimg.com/ext_tw_video/1602225291597955072/pu/vid/1280x720/FnDuNucaojzyiX2i.mp4?tag=12</v>
      </c>
      <c r="L13">
        <v>0.49390000000000001</v>
      </c>
      <c r="M13">
        <v>0</v>
      </c>
      <c r="N13">
        <v>0.92200000000000004</v>
      </c>
      <c r="O13">
        <v>7.8E-2</v>
      </c>
    </row>
    <row r="14" spans="1:15" x14ac:dyDescent="0.2">
      <c r="A14" s="1" t="str">
        <f>HYPERLINK("http://www.twitter.com/banuakdenizli/status/1602503648675872768", "1602503648675872768")</f>
        <v>1602503648675872768</v>
      </c>
      <c r="B14" t="s">
        <v>15</v>
      </c>
      <c r="C14" s="2">
        <v>44908.139085648138</v>
      </c>
      <c r="D14">
        <v>0</v>
      </c>
      <c r="E14">
        <v>39</v>
      </c>
      <c r="F14" t="s">
        <v>19</v>
      </c>
      <c r="G14" t="s">
        <v>35</v>
      </c>
      <c r="H14" t="str">
        <f>HYPERLINK("http://pbs.twimg.com/media/Fjx69I8WYAARAm6.jpg", "http://pbs.twimg.com/media/Fjx69I8WYAARAm6.jpg")</f>
        <v>http://pbs.twimg.com/media/Fjx69I8WYAARAm6.jpg</v>
      </c>
      <c r="I14" t="str">
        <f>HYPERLINK("http://pbs.twimg.com/media/Fjx69I7XgAMXb8Q.jpg", "http://pbs.twimg.com/media/Fjx69I7XgAMXb8Q.jpg")</f>
        <v>http://pbs.twimg.com/media/Fjx69I7XgAMXb8Q.jpg</v>
      </c>
      <c r="L14">
        <v>0.79059999999999997</v>
      </c>
      <c r="M14">
        <v>0</v>
      </c>
      <c r="N14">
        <v>0.82599999999999996</v>
      </c>
      <c r="O14">
        <v>0.17399999999999999</v>
      </c>
    </row>
    <row r="15" spans="1:15" x14ac:dyDescent="0.2">
      <c r="A15" s="1" t="str">
        <f>HYPERLINK("http://www.twitter.com/banuakdenizli/status/1602503579738279937", "1602503579738279937")</f>
        <v>1602503579738279937</v>
      </c>
      <c r="B15" t="s">
        <v>15</v>
      </c>
      <c r="C15" s="2">
        <v>44908.13890046296</v>
      </c>
      <c r="D15">
        <v>0</v>
      </c>
      <c r="E15">
        <v>16</v>
      </c>
      <c r="F15" t="s">
        <v>17</v>
      </c>
      <c r="G15" t="s">
        <v>36</v>
      </c>
      <c r="H15" t="str">
        <f>HYPERLINK("http://pbs.twimg.com/media/FjzsfMRXEBwvO3u.jpg", "http://pbs.twimg.com/media/FjzsfMRXEBwvO3u.jpg")</f>
        <v>http://pbs.twimg.com/media/FjzsfMRXEBwvO3u.jpg</v>
      </c>
      <c r="L15">
        <v>0</v>
      </c>
      <c r="M15">
        <v>0</v>
      </c>
      <c r="N15">
        <v>1</v>
      </c>
      <c r="O15">
        <v>0</v>
      </c>
    </row>
    <row r="16" spans="1:15" x14ac:dyDescent="0.2">
      <c r="A16" s="1" t="str">
        <f>HYPERLINK("http://www.twitter.com/banuakdenizli/status/1602503558225592322", "1602503558225592322")</f>
        <v>1602503558225592322</v>
      </c>
      <c r="B16" t="s">
        <v>15</v>
      </c>
      <c r="C16" s="2">
        <v>44908.138842592591</v>
      </c>
      <c r="D16">
        <v>0</v>
      </c>
      <c r="E16">
        <v>20</v>
      </c>
      <c r="F16" t="s">
        <v>17</v>
      </c>
      <c r="G16" t="s">
        <v>37</v>
      </c>
      <c r="H16" t="str">
        <f>HYPERLINK("http://pbs.twimg.com/media/FjyKiHLWYAAzJFe.jpg", "http://pbs.twimg.com/media/FjyKiHLWYAAzJFe.jpg")</f>
        <v>http://pbs.twimg.com/media/FjyKiHLWYAAzJFe.jpg</v>
      </c>
      <c r="I16" t="str">
        <f>HYPERLINK("http://pbs.twimg.com/media/FjyKjWXXEAUtOzw.jpg", "http://pbs.twimg.com/media/FjyKjWXXEAUtOzw.jpg")</f>
        <v>http://pbs.twimg.com/media/FjyKjWXXEAUtOzw.jpg</v>
      </c>
      <c r="L16">
        <v>0.38179999999999997</v>
      </c>
      <c r="M16">
        <v>0</v>
      </c>
      <c r="N16">
        <v>0.89800000000000002</v>
      </c>
      <c r="O16">
        <v>0.10199999999999999</v>
      </c>
    </row>
    <row r="17" spans="1:15" x14ac:dyDescent="0.2">
      <c r="A17" s="1" t="str">
        <f>HYPERLINK("http://www.twitter.com/banuakdenizli/status/1601347348323454977", "1601347348323454977")</f>
        <v>1601347348323454977</v>
      </c>
      <c r="B17" t="s">
        <v>15</v>
      </c>
      <c r="C17" s="2">
        <v>44904.948310185187</v>
      </c>
      <c r="D17">
        <v>0</v>
      </c>
      <c r="E17">
        <v>18</v>
      </c>
      <c r="F17" t="s">
        <v>17</v>
      </c>
      <c r="G17" t="s">
        <v>38</v>
      </c>
      <c r="H17" t="str">
        <f>HYPERLINK("http://pbs.twimg.com/media/FjgyTNAWIAEkxad.jpg", "http://pbs.twimg.com/media/FjgyTNAWIAEkxad.jpg")</f>
        <v>http://pbs.twimg.com/media/FjgyTNAWIAEkxad.jpg</v>
      </c>
      <c r="L17">
        <v>0</v>
      </c>
      <c r="M17">
        <v>0</v>
      </c>
      <c r="N17">
        <v>1</v>
      </c>
      <c r="O17">
        <v>0</v>
      </c>
    </row>
    <row r="18" spans="1:15" x14ac:dyDescent="0.2">
      <c r="A18" s="1" t="str">
        <f>HYPERLINK("http://www.twitter.com/banuakdenizli/status/1601347146103803904", "1601347146103803904")</f>
        <v>1601347146103803904</v>
      </c>
      <c r="B18" t="s">
        <v>15</v>
      </c>
      <c r="C18" s="2">
        <v>44904.947743055563</v>
      </c>
      <c r="D18">
        <v>0</v>
      </c>
      <c r="E18">
        <v>880</v>
      </c>
      <c r="F18" t="s">
        <v>26</v>
      </c>
      <c r="G18" t="s">
        <v>39</v>
      </c>
      <c r="H18" t="str">
        <f>HYPERLINK("http://pbs.twimg.com/media/FjjX8Y1WAAEQwGv.jpg", "http://pbs.twimg.com/media/FjjX8Y1WAAEQwGv.jpg")</f>
        <v>http://pbs.twimg.com/media/FjjX8Y1WAAEQwGv.jpg</v>
      </c>
      <c r="L18">
        <v>0</v>
      </c>
      <c r="M18">
        <v>0</v>
      </c>
      <c r="N18">
        <v>1</v>
      </c>
      <c r="O18">
        <v>0</v>
      </c>
    </row>
    <row r="19" spans="1:15" x14ac:dyDescent="0.2">
      <c r="A19" s="1" t="str">
        <f>HYPERLINK("http://www.twitter.com/banuakdenizli/status/1601347136699871232", "1601347136699871232")</f>
        <v>1601347136699871232</v>
      </c>
      <c r="B19" t="s">
        <v>15</v>
      </c>
      <c r="C19" s="2">
        <v>44904.94771990741</v>
      </c>
      <c r="D19">
        <v>0</v>
      </c>
      <c r="E19">
        <v>2361</v>
      </c>
      <c r="F19" t="s">
        <v>26</v>
      </c>
      <c r="G19" t="s">
        <v>40</v>
      </c>
      <c r="H19" t="str">
        <f>HYPERLINK("http://pbs.twimg.com/media/FjjM0JvWYAYcpnQ.jpg", "http://pbs.twimg.com/media/FjjM0JvWYAYcpnQ.jpg")</f>
        <v>http://pbs.twimg.com/media/FjjM0JvWYAYcpnQ.jpg</v>
      </c>
      <c r="I19" t="str">
        <f>HYPERLINK("http://pbs.twimg.com/media/FjjM0JtX0AEVI9l.jpg", "http://pbs.twimg.com/media/FjjM0JtX0AEVI9l.jpg")</f>
        <v>http://pbs.twimg.com/media/FjjM0JtX0AEVI9l.jpg</v>
      </c>
      <c r="L19">
        <v>0</v>
      </c>
      <c r="M19">
        <v>0</v>
      </c>
      <c r="N19">
        <v>1</v>
      </c>
      <c r="O19">
        <v>0</v>
      </c>
    </row>
    <row r="20" spans="1:15" x14ac:dyDescent="0.2">
      <c r="A20" s="1" t="str">
        <f>HYPERLINK("http://www.twitter.com/banuakdenizli/status/1600955449284915200", "1600955449284915200")</f>
        <v>1600955449284915200</v>
      </c>
      <c r="B20" t="s">
        <v>15</v>
      </c>
      <c r="C20" s="2">
        <v>44903.866875</v>
      </c>
      <c r="D20">
        <v>0</v>
      </c>
      <c r="E20">
        <v>24</v>
      </c>
      <c r="F20" t="s">
        <v>19</v>
      </c>
      <c r="G20" t="s">
        <v>41</v>
      </c>
      <c r="L20">
        <v>0.92010000000000003</v>
      </c>
      <c r="M20">
        <v>4.8000000000000001E-2</v>
      </c>
      <c r="N20">
        <v>0.64100000000000001</v>
      </c>
      <c r="O20">
        <v>0.311</v>
      </c>
    </row>
    <row r="21" spans="1:15" x14ac:dyDescent="0.2">
      <c r="A21" s="1" t="str">
        <f>HYPERLINK("http://www.twitter.com/banuakdenizli/status/1600955385460195328", "1600955385460195328")</f>
        <v>1600955385460195328</v>
      </c>
      <c r="B21" t="s">
        <v>15</v>
      </c>
      <c r="C21" s="2">
        <v>44903.866689814808</v>
      </c>
      <c r="D21">
        <v>0</v>
      </c>
      <c r="E21">
        <v>878</v>
      </c>
      <c r="F21" t="s">
        <v>26</v>
      </c>
      <c r="G21" t="s">
        <v>42</v>
      </c>
      <c r="H21" t="str">
        <f>HYPERLINK("http://pbs.twimg.com/media/Fjc7f_bXwAEwgkn.jpg", "http://pbs.twimg.com/media/Fjc7f_bXwAEwgkn.jpg")</f>
        <v>http://pbs.twimg.com/media/Fjc7f_bXwAEwgkn.jpg</v>
      </c>
      <c r="L21">
        <v>0</v>
      </c>
      <c r="M21">
        <v>0</v>
      </c>
      <c r="N21">
        <v>1</v>
      </c>
      <c r="O21">
        <v>0</v>
      </c>
    </row>
    <row r="22" spans="1:15" x14ac:dyDescent="0.2">
      <c r="A22" s="1" t="str">
        <f>HYPERLINK("http://www.twitter.com/banuakdenizli/status/1599051508569411584", "1599051508569411584")</f>
        <v>1599051508569411584</v>
      </c>
      <c r="B22" t="s">
        <v>15</v>
      </c>
      <c r="C22" s="2">
        <v>44898.612997685188</v>
      </c>
      <c r="D22">
        <v>0</v>
      </c>
      <c r="E22">
        <v>18</v>
      </c>
      <c r="F22" t="s">
        <v>18</v>
      </c>
      <c r="G22" t="s">
        <v>43</v>
      </c>
      <c r="H22" t="str">
        <f>HYPERLINK("https://video.twimg.com/ext_tw_video/1598365184996802562/pu/vid/1280x720/2-7YoPjA5Rxqgl2J.mp4?tag=12", "https://video.twimg.com/ext_tw_video/1598365184996802562/pu/vid/1280x720/2-7YoPjA5Rxqgl2J.mp4?tag=12")</f>
        <v>https://video.twimg.com/ext_tw_video/1598365184996802562/pu/vid/1280x720/2-7YoPjA5Rxqgl2J.mp4?tag=12</v>
      </c>
      <c r="L22">
        <v>0.76500000000000001</v>
      </c>
      <c r="M22">
        <v>0</v>
      </c>
      <c r="N22">
        <v>0.81699999999999995</v>
      </c>
      <c r="O22">
        <v>0.183</v>
      </c>
    </row>
    <row r="23" spans="1:15" x14ac:dyDescent="0.2">
      <c r="A23" s="1" t="str">
        <f>HYPERLINK("http://www.twitter.com/banuakdenizli/status/1599050213255417856", "1599050213255417856")</f>
        <v>1599050213255417856</v>
      </c>
      <c r="B23" t="s">
        <v>15</v>
      </c>
      <c r="C23" s="2">
        <v>44898.6094212963</v>
      </c>
      <c r="D23">
        <v>0</v>
      </c>
      <c r="E23">
        <v>1</v>
      </c>
      <c r="F23" t="s">
        <v>16</v>
      </c>
      <c r="G23" t="s">
        <v>44</v>
      </c>
      <c r="H23" t="str">
        <f>HYPERLINK("http://pbs.twimg.com/media/Fi6Ud9nXEBIvcaW.jpg", "http://pbs.twimg.com/media/Fi6Ud9nXEBIvcaW.jpg")</f>
        <v>http://pbs.twimg.com/media/Fi6Ud9nXEBIvcaW.jpg</v>
      </c>
      <c r="I23" t="str">
        <f>HYPERLINK("http://pbs.twimg.com/media/Fi6Ud9kXEAAFHAR.jpg", "http://pbs.twimg.com/media/Fi6Ud9kXEAAFHAR.jpg")</f>
        <v>http://pbs.twimg.com/media/Fi6Ud9kXEAAFHAR.jpg</v>
      </c>
      <c r="L23">
        <v>0.85189999999999999</v>
      </c>
      <c r="M23">
        <v>0</v>
      </c>
      <c r="N23">
        <v>0.69299999999999995</v>
      </c>
      <c r="O23">
        <v>0.307</v>
      </c>
    </row>
    <row r="24" spans="1:15" x14ac:dyDescent="0.2">
      <c r="A24" s="1" t="str">
        <f>HYPERLINK("http://www.twitter.com/banuakdenizli/status/1598412435681349632", "1598412435681349632")</f>
        <v>1598412435681349632</v>
      </c>
      <c r="B24" t="s">
        <v>15</v>
      </c>
      <c r="C24" s="2">
        <v>44896.849490740737</v>
      </c>
      <c r="D24">
        <v>0</v>
      </c>
      <c r="E24">
        <v>14</v>
      </c>
      <c r="F24" t="s">
        <v>17</v>
      </c>
      <c r="G24" t="s">
        <v>45</v>
      </c>
      <c r="H24" t="str">
        <f>HYPERLINK("http://pbs.twimg.com/media/Fi6V6_1XEA0mUvm.jpg", "http://pbs.twimg.com/media/Fi6V6_1XEA0mUvm.jpg")</f>
        <v>http://pbs.twimg.com/media/Fi6V6_1XEA0mUvm.jpg</v>
      </c>
      <c r="L24">
        <v>0.40189999999999998</v>
      </c>
      <c r="M24">
        <v>6.5000000000000002E-2</v>
      </c>
      <c r="N24">
        <v>0.80200000000000005</v>
      </c>
      <c r="O24">
        <v>0.13300000000000001</v>
      </c>
    </row>
    <row r="25" spans="1:15" x14ac:dyDescent="0.2">
      <c r="A25" s="1" t="str">
        <f>HYPERLINK("http://www.twitter.com/banuakdenizli/status/1598412426084585473", "1598412426084585473")</f>
        <v>1598412426084585473</v>
      </c>
      <c r="B25" t="s">
        <v>15</v>
      </c>
      <c r="C25" s="2">
        <v>44896.84946759259</v>
      </c>
      <c r="D25">
        <v>0</v>
      </c>
      <c r="E25">
        <v>9</v>
      </c>
      <c r="F25" t="s">
        <v>17</v>
      </c>
      <c r="G25" t="s">
        <v>46</v>
      </c>
      <c r="H25" t="str">
        <f>HYPERLINK("http://pbs.twimg.com/media/Fi6Hca_WAAAXWdQ.jpg", "http://pbs.twimg.com/media/Fi6Hca_WAAAXWdQ.jpg")</f>
        <v>http://pbs.twimg.com/media/Fi6Hca_WAAAXWdQ.jpg</v>
      </c>
      <c r="L25">
        <v>-0.38179999999999997</v>
      </c>
      <c r="M25">
        <v>8.5000000000000006E-2</v>
      </c>
      <c r="N25">
        <v>0.91500000000000004</v>
      </c>
      <c r="O25">
        <v>0</v>
      </c>
    </row>
    <row r="26" spans="1:15" x14ac:dyDescent="0.2">
      <c r="A26" s="1" t="str">
        <f>HYPERLINK("http://www.twitter.com/banuakdenizli/status/1598410968735928321", "1598410968735928321")</f>
        <v>1598410968735928321</v>
      </c>
      <c r="B26" t="s">
        <v>15</v>
      </c>
      <c r="C26" s="2">
        <v>44896.845439814817</v>
      </c>
      <c r="D26">
        <v>0</v>
      </c>
      <c r="E26">
        <v>13</v>
      </c>
      <c r="F26" t="s">
        <v>17</v>
      </c>
      <c r="G26" t="s">
        <v>47</v>
      </c>
      <c r="H26" t="str">
        <f>HYPERLINK("http://pbs.twimg.com/media/Fi56xGkWQAEY9FU.jpg", "http://pbs.twimg.com/media/Fi56xGkWQAEY9FU.jpg")</f>
        <v>http://pbs.twimg.com/media/Fi56xGkWQAEY9FU.jpg</v>
      </c>
      <c r="L26">
        <v>0.75060000000000004</v>
      </c>
      <c r="M26">
        <v>0</v>
      </c>
      <c r="N26">
        <v>0.65400000000000003</v>
      </c>
      <c r="O26">
        <v>0.34599999999999997</v>
      </c>
    </row>
    <row r="27" spans="1:15" x14ac:dyDescent="0.2">
      <c r="A27" s="1" t="str">
        <f>HYPERLINK("http://www.twitter.com/banuakdenizli/status/1597654037742366721", "1597654037742366721")</f>
        <v>1597654037742366721</v>
      </c>
      <c r="B27" t="s">
        <v>15</v>
      </c>
      <c r="C27" s="2">
        <v>44894.756712962961</v>
      </c>
      <c r="D27">
        <v>0</v>
      </c>
      <c r="E27">
        <v>12</v>
      </c>
      <c r="F27" t="s">
        <v>48</v>
      </c>
      <c r="G27" t="s">
        <v>49</v>
      </c>
      <c r="L27">
        <v>0.76500000000000001</v>
      </c>
      <c r="M27">
        <v>0</v>
      </c>
      <c r="N27">
        <v>0.82599999999999996</v>
      </c>
      <c r="O27">
        <v>0.17399999999999999</v>
      </c>
    </row>
    <row r="28" spans="1:15" x14ac:dyDescent="0.2">
      <c r="A28" s="1" t="str">
        <f>HYPERLINK("http://www.twitter.com/banuakdenizli/status/1596596186789875713", "1596596186789875713")</f>
        <v>1596596186789875713</v>
      </c>
      <c r="B28" t="s">
        <v>15</v>
      </c>
      <c r="C28" s="2">
        <v>44891.837592592587</v>
      </c>
      <c r="D28">
        <v>0</v>
      </c>
      <c r="E28">
        <v>15</v>
      </c>
      <c r="F28" t="s">
        <v>17</v>
      </c>
      <c r="G28" t="s">
        <v>50</v>
      </c>
      <c r="H28" t="str">
        <f>HYPERLINK("http://pbs.twimg.com/media/Fig_rfYWIAcwRJ9.jpg", "http://pbs.twimg.com/media/Fig_rfYWIAcwRJ9.jpg")</f>
        <v>http://pbs.twimg.com/media/Fig_rfYWIAcwRJ9.jpg</v>
      </c>
      <c r="L28">
        <v>0.34</v>
      </c>
      <c r="M28">
        <v>0</v>
      </c>
      <c r="N28">
        <v>0.90600000000000003</v>
      </c>
      <c r="O28">
        <v>9.4E-2</v>
      </c>
    </row>
    <row r="29" spans="1:15" x14ac:dyDescent="0.2">
      <c r="A29" s="1" t="str">
        <f>HYPERLINK("http://www.twitter.com/banuakdenizli/status/1596589884470628352", "1596589884470628352")</f>
        <v>1596589884470628352</v>
      </c>
      <c r="B29" t="s">
        <v>15</v>
      </c>
      <c r="C29" s="2">
        <v>44891.820208333331</v>
      </c>
      <c r="D29">
        <v>0</v>
      </c>
      <c r="E29">
        <v>44</v>
      </c>
      <c r="F29" t="s">
        <v>19</v>
      </c>
      <c r="G29" t="s">
        <v>51</v>
      </c>
      <c r="H29" t="str">
        <f>HYPERLINK("http://pbs.twimg.com/media/FigOQxNXwAILEtU.jpg", "http://pbs.twimg.com/media/FigOQxNXwAILEtU.jpg")</f>
        <v>http://pbs.twimg.com/media/FigOQxNXwAILEtU.jpg</v>
      </c>
      <c r="L29">
        <v>0.47670000000000001</v>
      </c>
      <c r="M29">
        <v>0.08</v>
      </c>
      <c r="N29">
        <v>0.77700000000000002</v>
      </c>
      <c r="O29">
        <v>0.14299999999999999</v>
      </c>
    </row>
    <row r="30" spans="1:15" x14ac:dyDescent="0.2">
      <c r="A30" s="1" t="str">
        <f>HYPERLINK("http://www.twitter.com/banuakdenizli/status/1596589800500371456", "1596589800500371456")</f>
        <v>1596589800500371456</v>
      </c>
      <c r="B30" t="s">
        <v>15</v>
      </c>
      <c r="C30" s="2">
        <v>44891.819976851853</v>
      </c>
      <c r="D30">
        <v>0</v>
      </c>
      <c r="E30">
        <v>19</v>
      </c>
      <c r="F30" t="s">
        <v>17</v>
      </c>
      <c r="G30" t="s">
        <v>52</v>
      </c>
      <c r="H30" t="str">
        <f>HYPERLINK("https://video.twimg.com/ext_tw_video/1596583874116583425/pu/vid/1280x720/2c79P4X58pchy3-_.mp4?tag=12", "https://video.twimg.com/ext_tw_video/1596583874116583425/pu/vid/1280x720/2c79P4X58pchy3-_.mp4?tag=12")</f>
        <v>https://video.twimg.com/ext_tw_video/1596583874116583425/pu/vid/1280x720/2c79P4X58pchy3-_.mp4?tag=12</v>
      </c>
      <c r="L30">
        <v>0.80200000000000005</v>
      </c>
      <c r="M30">
        <v>0</v>
      </c>
      <c r="N30">
        <v>0.76400000000000001</v>
      </c>
      <c r="O30">
        <v>0.23599999999999999</v>
      </c>
    </row>
    <row r="31" spans="1:15" x14ac:dyDescent="0.2">
      <c r="A31" s="1" t="str">
        <f>HYPERLINK("http://www.twitter.com/banuakdenizli/status/1596589789230555136", "1596589789230555136")</f>
        <v>1596589789230555136</v>
      </c>
      <c r="B31" t="s">
        <v>15</v>
      </c>
      <c r="C31" s="2">
        <v>44891.81994212963</v>
      </c>
      <c r="D31">
        <v>0</v>
      </c>
      <c r="E31">
        <v>28</v>
      </c>
      <c r="F31" t="s">
        <v>17</v>
      </c>
      <c r="G31" t="s">
        <v>53</v>
      </c>
      <c r="H31" t="str">
        <f>HYPERLINK("https://video.twimg.com/ext_tw_video/1596557262482538504/pu/vid/1280x720/pIjeEVLBcAOb4DHI.mp4?tag=12", "https://video.twimg.com/ext_tw_video/1596557262482538504/pu/vid/1280x720/pIjeEVLBcAOb4DHI.mp4?tag=12")</f>
        <v>https://video.twimg.com/ext_tw_video/1596557262482538504/pu/vid/1280x720/pIjeEVLBcAOb4DHI.mp4?tag=12</v>
      </c>
      <c r="L31">
        <v>0.82250000000000001</v>
      </c>
      <c r="M31">
        <v>0</v>
      </c>
      <c r="N31">
        <v>0.81899999999999995</v>
      </c>
      <c r="O31">
        <v>0.18099999999999999</v>
      </c>
    </row>
    <row r="32" spans="1:15" x14ac:dyDescent="0.2">
      <c r="A32" s="1" t="str">
        <f>HYPERLINK("http://www.twitter.com/banuakdenizli/status/1595528505424502796", "1595528505424502796")</f>
        <v>1595528505424502796</v>
      </c>
      <c r="B32" t="s">
        <v>15</v>
      </c>
      <c r="C32" s="2">
        <v>44888.89135416667</v>
      </c>
      <c r="D32">
        <v>0</v>
      </c>
      <c r="E32">
        <v>27</v>
      </c>
      <c r="F32" t="s">
        <v>19</v>
      </c>
      <c r="G32" t="s">
        <v>54</v>
      </c>
      <c r="H32" t="str">
        <f>HYPERLINK("http://pbs.twimg.com/media/FiRBc0qXwA0qO1E.jpg", "http://pbs.twimg.com/media/FiRBc0qXwA0qO1E.jpg")</f>
        <v>http://pbs.twimg.com/media/FiRBc0qXwA0qO1E.jpg</v>
      </c>
      <c r="L32">
        <v>0.89339999999999997</v>
      </c>
      <c r="M32">
        <v>0</v>
      </c>
      <c r="N32">
        <v>0.749</v>
      </c>
      <c r="O32">
        <v>0.251</v>
      </c>
    </row>
    <row r="33" spans="1:15" x14ac:dyDescent="0.2">
      <c r="A33" s="1" t="str">
        <f>HYPERLINK("http://www.twitter.com/banuakdenizli/status/1595476232208289794", "1595476232208289794")</f>
        <v>1595476232208289794</v>
      </c>
      <c r="B33" t="s">
        <v>15</v>
      </c>
      <c r="C33" s="2">
        <v>44888.747106481482</v>
      </c>
      <c r="D33">
        <v>0</v>
      </c>
      <c r="E33">
        <v>2</v>
      </c>
      <c r="F33" t="s">
        <v>16</v>
      </c>
      <c r="G33" t="s">
        <v>55</v>
      </c>
      <c r="H33" t="str">
        <f>HYPERLINK("http://pbs.twimg.com/media/FiQ3r95XoAIL4GV.jpg", "http://pbs.twimg.com/media/FiQ3r95XoAIL4GV.jpg")</f>
        <v>http://pbs.twimg.com/media/FiQ3r95XoAIL4GV.jpg</v>
      </c>
      <c r="L33">
        <v>0.875</v>
      </c>
      <c r="M33">
        <v>0</v>
      </c>
      <c r="N33">
        <v>0.67700000000000005</v>
      </c>
      <c r="O33">
        <v>0.32300000000000001</v>
      </c>
    </row>
    <row r="34" spans="1:15" x14ac:dyDescent="0.2">
      <c r="A34" s="1" t="str">
        <f>HYPERLINK("http://www.twitter.com/banuakdenizli/status/1595457826264350720", "1595457826264350720")</f>
        <v>1595457826264350720</v>
      </c>
      <c r="B34" t="s">
        <v>15</v>
      </c>
      <c r="C34" s="2">
        <v>44888.696319444447</v>
      </c>
      <c r="D34">
        <v>2</v>
      </c>
      <c r="E34">
        <v>0</v>
      </c>
      <c r="G34" t="s">
        <v>56</v>
      </c>
      <c r="L34">
        <v>0.85529999999999995</v>
      </c>
      <c r="M34">
        <v>0</v>
      </c>
      <c r="N34">
        <v>0.66900000000000004</v>
      </c>
      <c r="O34">
        <v>0.33100000000000002</v>
      </c>
    </row>
    <row r="35" spans="1:15" x14ac:dyDescent="0.2">
      <c r="A35" s="1" t="str">
        <f>HYPERLINK("http://www.twitter.com/banuakdenizli/status/1595439738890092544", "1595439738890092544")</f>
        <v>1595439738890092544</v>
      </c>
      <c r="B35" t="s">
        <v>15</v>
      </c>
      <c r="C35" s="2">
        <v>44888.646412037036</v>
      </c>
      <c r="D35">
        <v>0</v>
      </c>
      <c r="E35">
        <v>13</v>
      </c>
      <c r="F35" t="s">
        <v>17</v>
      </c>
      <c r="G35" t="s">
        <v>57</v>
      </c>
      <c r="H35" t="str">
        <f>HYPERLINK("http://pbs.twimg.com/media/FiOqwV_WIAA9HK9.jpg", "http://pbs.twimg.com/media/FiOqwV_WIAA9HK9.jpg")</f>
        <v>http://pbs.twimg.com/media/FiOqwV_WIAA9HK9.jpg</v>
      </c>
      <c r="L35">
        <v>0.59840000000000004</v>
      </c>
      <c r="M35">
        <v>0</v>
      </c>
      <c r="N35">
        <v>0.83099999999999996</v>
      </c>
      <c r="O35">
        <v>0.16900000000000001</v>
      </c>
    </row>
    <row r="36" spans="1:15" x14ac:dyDescent="0.2">
      <c r="A36" s="1" t="str">
        <f>HYPERLINK("http://www.twitter.com/banuakdenizli/status/1595166653796519967", "1595166653796519967")</f>
        <v>1595166653796519967</v>
      </c>
      <c r="B36" t="s">
        <v>15</v>
      </c>
      <c r="C36" s="2">
        <v>44887.892835648148</v>
      </c>
      <c r="D36">
        <v>0</v>
      </c>
      <c r="E36">
        <v>7</v>
      </c>
      <c r="F36" t="s">
        <v>17</v>
      </c>
      <c r="G36" t="s">
        <v>58</v>
      </c>
      <c r="H36" t="str">
        <f>HYPERLINK("http://pbs.twimg.com/media/FiMS_ifXwAkLMJj.jpg", "http://pbs.twimg.com/media/FiMS_ifXwAkLMJj.jpg")</f>
        <v>http://pbs.twimg.com/media/FiMS_ifXwAkLMJj.jpg</v>
      </c>
      <c r="I36" t="str">
        <f>HYPERLINK("http://pbs.twimg.com/media/FiMS_ieXwAUvJ0h.jpg", "http://pbs.twimg.com/media/FiMS_ieXwAUvJ0h.jpg")</f>
        <v>http://pbs.twimg.com/media/FiMS_ieXwAUvJ0h.jpg</v>
      </c>
      <c r="J36" t="str">
        <f>HYPERLINK("http://pbs.twimg.com/media/FiMS_ibXwAgCr8W.jpg", "http://pbs.twimg.com/media/FiMS_ibXwAgCr8W.jpg")</f>
        <v>http://pbs.twimg.com/media/FiMS_ibXwAgCr8W.jpg</v>
      </c>
      <c r="K36" t="str">
        <f>HYPERLINK("http://pbs.twimg.com/media/FiMS_idXwBEOUXl.jpg", "http://pbs.twimg.com/media/FiMS_idXwBEOUXl.jpg")</f>
        <v>http://pbs.twimg.com/media/FiMS_idXwBEOUXl.jpg</v>
      </c>
      <c r="L36">
        <v>0</v>
      </c>
      <c r="M36">
        <v>0</v>
      </c>
      <c r="N36">
        <v>1</v>
      </c>
      <c r="O36">
        <v>0</v>
      </c>
    </row>
    <row r="37" spans="1:15" x14ac:dyDescent="0.2">
      <c r="A37" s="1" t="str">
        <f>HYPERLINK("http://www.twitter.com/banuakdenizli/status/1595123007923838977", "1595123007923838977")</f>
        <v>1595123007923838977</v>
      </c>
      <c r="B37" t="s">
        <v>15</v>
      </c>
      <c r="C37" s="2">
        <v>44887.77239583333</v>
      </c>
      <c r="D37">
        <v>0</v>
      </c>
      <c r="E37">
        <v>7</v>
      </c>
      <c r="F37" t="s">
        <v>17</v>
      </c>
      <c r="G37" t="s">
        <v>59</v>
      </c>
      <c r="H37" t="str">
        <f>HYPERLINK("http://pbs.twimg.com/media/FiL3aFRXkAoW0mN.jpg", "http://pbs.twimg.com/media/FiL3aFRXkAoW0mN.jpg")</f>
        <v>http://pbs.twimg.com/media/FiL3aFRXkAoW0mN.jpg</v>
      </c>
      <c r="I37" t="str">
        <f>HYPERLINK("http://pbs.twimg.com/media/FiL3aFRXwAAZoWs.jpg", "http://pbs.twimg.com/media/FiL3aFRXwAAZoWs.jpg")</f>
        <v>http://pbs.twimg.com/media/FiL3aFRXwAAZoWs.jpg</v>
      </c>
      <c r="J37" t="str">
        <f>HYPERLINK("http://pbs.twimg.com/media/FiL3aFUXkAAlxc1.jpg", "http://pbs.twimg.com/media/FiL3aFUXkAAlxc1.jpg")</f>
        <v>http://pbs.twimg.com/media/FiL3aFUXkAAlxc1.jpg</v>
      </c>
      <c r="L37">
        <v>0</v>
      </c>
      <c r="M37">
        <v>0</v>
      </c>
      <c r="N37">
        <v>1</v>
      </c>
      <c r="O37">
        <v>0</v>
      </c>
    </row>
    <row r="38" spans="1:15" x14ac:dyDescent="0.2">
      <c r="A38" s="1" t="str">
        <f>HYPERLINK("http://www.twitter.com/banuakdenizli/status/1595104009349926912", "1595104009349926912")</f>
        <v>1595104009349926912</v>
      </c>
      <c r="B38" t="s">
        <v>15</v>
      </c>
      <c r="C38" s="2">
        <v>44887.719976851848</v>
      </c>
      <c r="D38">
        <v>0</v>
      </c>
      <c r="E38">
        <v>33</v>
      </c>
      <c r="F38" t="s">
        <v>19</v>
      </c>
      <c r="G38" t="s">
        <v>60</v>
      </c>
      <c r="H38" t="str">
        <f>HYPERLINK("http://pbs.twimg.com/media/FiLrV9mWIAYpiiR.jpg", "http://pbs.twimg.com/media/FiLrV9mWIAYpiiR.jpg")</f>
        <v>http://pbs.twimg.com/media/FiLrV9mWIAYpiiR.jpg</v>
      </c>
      <c r="I38" t="str">
        <f>HYPERLINK("http://pbs.twimg.com/media/FiLrV90XoAEyg13.jpg", "http://pbs.twimg.com/media/FiLrV90XoAEyg13.jpg")</f>
        <v>http://pbs.twimg.com/media/FiLrV90XoAEyg13.jpg</v>
      </c>
      <c r="J38" t="str">
        <f>HYPERLINK("http://pbs.twimg.com/media/FiLrV9lWAAAgOun.jpg", "http://pbs.twimg.com/media/FiLrV9lWAAAgOun.jpg")</f>
        <v>http://pbs.twimg.com/media/FiLrV9lWAAAgOun.jpg</v>
      </c>
      <c r="L38">
        <v>0.87790000000000001</v>
      </c>
      <c r="M38">
        <v>0</v>
      </c>
      <c r="N38">
        <v>0.754</v>
      </c>
      <c r="O38">
        <v>0.246</v>
      </c>
    </row>
    <row r="39" spans="1:15" x14ac:dyDescent="0.2">
      <c r="A39" s="1" t="str">
        <f>HYPERLINK("http://www.twitter.com/banuakdenizli/status/1594850724646735872", "1594850724646735872")</f>
        <v>1594850724646735872</v>
      </c>
      <c r="B39" t="s">
        <v>15</v>
      </c>
      <c r="C39" s="2">
        <v>44887.021041666667</v>
      </c>
      <c r="D39">
        <v>0</v>
      </c>
      <c r="E39">
        <v>31</v>
      </c>
      <c r="F39" t="s">
        <v>18</v>
      </c>
      <c r="G39" t="s">
        <v>61</v>
      </c>
      <c r="H39" t="str">
        <f>HYPERLINK("http://pbs.twimg.com/media/FiB9mHgWAAM9lS8.jpg", "http://pbs.twimg.com/media/FiB9mHgWAAM9lS8.jpg")</f>
        <v>http://pbs.twimg.com/media/FiB9mHgWAAM9lS8.jpg</v>
      </c>
      <c r="L39">
        <v>0.52669999999999995</v>
      </c>
      <c r="M39">
        <v>7.8E-2</v>
      </c>
      <c r="N39">
        <v>0.755</v>
      </c>
      <c r="O39">
        <v>0.16700000000000001</v>
      </c>
    </row>
    <row r="40" spans="1:15" x14ac:dyDescent="0.2">
      <c r="A40" s="1" t="str">
        <f>HYPERLINK("http://www.twitter.com/banuakdenizli/status/1594412190890528768", "1594412190890528768")</f>
        <v>1594412190890528768</v>
      </c>
      <c r="B40" t="s">
        <v>15</v>
      </c>
      <c r="C40" s="2">
        <v>44885.810914351852</v>
      </c>
      <c r="D40">
        <v>0</v>
      </c>
      <c r="E40">
        <v>11495</v>
      </c>
      <c r="F40" t="s">
        <v>26</v>
      </c>
      <c r="G40" t="s">
        <v>62</v>
      </c>
      <c r="H40" t="str">
        <f>HYPERLINK("http://pbs.twimg.com/media/FiBxWObWIAE8gpl.jpg", "http://pbs.twimg.com/media/FiBxWObWIAE8gpl.jpg")</f>
        <v>http://pbs.twimg.com/media/FiBxWObWIAE8gpl.jpg</v>
      </c>
      <c r="I40" t="str">
        <f>HYPERLINK("http://pbs.twimg.com/media/FiBxWOcXwAwOB1Z.jpg", "http://pbs.twimg.com/media/FiBxWOcXwAwOB1Z.jpg")</f>
        <v>http://pbs.twimg.com/media/FiBxWOcXwAwOB1Z.jpg</v>
      </c>
      <c r="L40">
        <v>0</v>
      </c>
      <c r="M40">
        <v>0</v>
      </c>
      <c r="N40">
        <v>1</v>
      </c>
      <c r="O40">
        <v>0</v>
      </c>
    </row>
    <row r="41" spans="1:15" x14ac:dyDescent="0.2">
      <c r="A41" s="1" t="str">
        <f>HYPERLINK("http://www.twitter.com/banuakdenizli/status/1594356636407238658", "1594356636407238658")</f>
        <v>1594356636407238658</v>
      </c>
      <c r="B41" t="s">
        <v>15</v>
      </c>
      <c r="C41" s="2">
        <v>44885.65761574074</v>
      </c>
      <c r="D41">
        <v>1</v>
      </c>
      <c r="E41">
        <v>0</v>
      </c>
      <c r="G41" t="s">
        <v>63</v>
      </c>
      <c r="L41">
        <v>0.70879999999999999</v>
      </c>
      <c r="M41">
        <v>0</v>
      </c>
      <c r="N41">
        <v>0.67100000000000004</v>
      </c>
      <c r="O41">
        <v>0.32900000000000001</v>
      </c>
    </row>
    <row r="42" spans="1:15" x14ac:dyDescent="0.2">
      <c r="A42" s="1" t="str">
        <f>HYPERLINK("http://www.twitter.com/banuakdenizli/status/1594334601098444801", "1594334601098444801")</f>
        <v>1594334601098444801</v>
      </c>
      <c r="B42" t="s">
        <v>15</v>
      </c>
      <c r="C42" s="2">
        <v>44885.596805555557</v>
      </c>
      <c r="D42">
        <v>2</v>
      </c>
      <c r="E42">
        <v>0</v>
      </c>
      <c r="G42" t="s">
        <v>64</v>
      </c>
      <c r="L42">
        <v>0.25</v>
      </c>
      <c r="M42">
        <v>0</v>
      </c>
      <c r="N42">
        <v>0.88200000000000001</v>
      </c>
      <c r="O42">
        <v>0.11799999999999999</v>
      </c>
    </row>
    <row r="43" spans="1:15" x14ac:dyDescent="0.2">
      <c r="A43" s="1" t="str">
        <f>HYPERLINK("http://www.twitter.com/banuakdenizli/status/1594096067427336192", "1594096067427336192")</f>
        <v>1594096067427336192</v>
      </c>
      <c r="B43" t="s">
        <v>15</v>
      </c>
      <c r="C43" s="2">
        <v>44884.938587962963</v>
      </c>
      <c r="D43">
        <v>0</v>
      </c>
      <c r="E43">
        <v>49295</v>
      </c>
      <c r="F43" t="s">
        <v>65</v>
      </c>
      <c r="G43" t="s">
        <v>66</v>
      </c>
      <c r="L43">
        <v>0</v>
      </c>
      <c r="M43">
        <v>0</v>
      </c>
      <c r="N43">
        <v>1</v>
      </c>
      <c r="O43">
        <v>0</v>
      </c>
    </row>
    <row r="44" spans="1:15" x14ac:dyDescent="0.2">
      <c r="A44" s="1" t="str">
        <f>HYPERLINK("http://www.twitter.com/banuakdenizli/status/1594030844867477505", "1594030844867477505")</f>
        <v>1594030844867477505</v>
      </c>
      <c r="B44" t="s">
        <v>15</v>
      </c>
      <c r="C44" s="2">
        <v>44884.758599537039</v>
      </c>
      <c r="D44">
        <v>0</v>
      </c>
      <c r="E44">
        <v>20</v>
      </c>
      <c r="F44" t="s">
        <v>17</v>
      </c>
      <c r="G44" t="s">
        <v>67</v>
      </c>
      <c r="H44" t="str">
        <f>HYPERLINK("http://pbs.twimg.com/media/Fh8MM1MXEAkRu8O.jpg", "http://pbs.twimg.com/media/Fh8MM1MXEAkRu8O.jpg")</f>
        <v>http://pbs.twimg.com/media/Fh8MM1MXEAkRu8O.jpg</v>
      </c>
      <c r="L44">
        <v>0.45879999999999999</v>
      </c>
      <c r="M44">
        <v>0.14799999999999999</v>
      </c>
      <c r="N44">
        <v>0.58599999999999997</v>
      </c>
      <c r="O44">
        <v>0.26600000000000001</v>
      </c>
    </row>
    <row r="45" spans="1:15" x14ac:dyDescent="0.2">
      <c r="A45" s="1" t="str">
        <f>HYPERLINK("http://www.twitter.com/banuakdenizli/status/1594021729428701184", "1594021729428701184")</f>
        <v>1594021729428701184</v>
      </c>
      <c r="B45" t="s">
        <v>15</v>
      </c>
      <c r="C45" s="2">
        <v>44884.733449074083</v>
      </c>
      <c r="D45">
        <v>0</v>
      </c>
      <c r="E45">
        <v>35</v>
      </c>
      <c r="F45" t="s">
        <v>68</v>
      </c>
      <c r="G45" t="s">
        <v>69</v>
      </c>
      <c r="H45" t="str">
        <f>HYPERLINK("https://video.twimg.com/ext_tw_video/1593326371610173441/pu/vid/1280x720/Cj_8l-Z1tfGlZEGV.mp4?tag=12", "https://video.twimg.com/ext_tw_video/1593326371610173441/pu/vid/1280x720/Cj_8l-Z1tfGlZEGV.mp4?tag=12")</f>
        <v>https://video.twimg.com/ext_tw_video/1593326371610173441/pu/vid/1280x720/Cj_8l-Z1tfGlZEGV.mp4?tag=12</v>
      </c>
      <c r="L45">
        <v>0.93489999999999995</v>
      </c>
      <c r="M45">
        <v>3.5000000000000003E-2</v>
      </c>
      <c r="N45">
        <v>0.67600000000000005</v>
      </c>
      <c r="O45">
        <v>0.28899999999999998</v>
      </c>
    </row>
    <row r="46" spans="1:15" x14ac:dyDescent="0.2">
      <c r="A46" s="1" t="str">
        <f>HYPERLINK("http://www.twitter.com/banuakdenizli/status/1593943380907773958", "1593943380907773958")</f>
        <v>1593943380907773958</v>
      </c>
      <c r="B46" t="s">
        <v>15</v>
      </c>
      <c r="C46" s="2">
        <v>44884.517245370371</v>
      </c>
      <c r="D46">
        <v>0</v>
      </c>
      <c r="E46">
        <v>55</v>
      </c>
      <c r="F46" t="s">
        <v>17</v>
      </c>
      <c r="G46" t="s">
        <v>70</v>
      </c>
      <c r="H46" t="str">
        <f>HYPERLINK("https://video.twimg.com/ext_tw_video/1593911827913707522/pu/vid/1280x720/tKIS7TL7xpzI5cve.mp4?tag=12", "https://video.twimg.com/ext_tw_video/1593911827913707522/pu/vid/1280x720/tKIS7TL7xpzI5cve.mp4?tag=12")</f>
        <v>https://video.twimg.com/ext_tw_video/1593911827913707522/pu/vid/1280x720/tKIS7TL7xpzI5cve.mp4?tag=12</v>
      </c>
      <c r="L46">
        <v>0.80740000000000001</v>
      </c>
      <c r="M46">
        <v>0</v>
      </c>
      <c r="N46">
        <v>0.82799999999999996</v>
      </c>
      <c r="O46">
        <v>0.17199999999999999</v>
      </c>
    </row>
    <row r="47" spans="1:15" x14ac:dyDescent="0.2">
      <c r="A47" s="1" t="str">
        <f>HYPERLINK("http://www.twitter.com/banuakdenizli/status/1593816304183656449", "1593816304183656449")</f>
        <v>1593816304183656449</v>
      </c>
      <c r="B47" t="s">
        <v>15</v>
      </c>
      <c r="C47" s="2">
        <v>44884.166585648149</v>
      </c>
      <c r="D47">
        <v>2</v>
      </c>
      <c r="E47">
        <v>0</v>
      </c>
      <c r="G47" t="s">
        <v>71</v>
      </c>
      <c r="H47" t="str">
        <f>HYPERLINK("http://pbs.twimg.com/media/Fh5fevLWIAE3796.jpg", "http://pbs.twimg.com/media/Fh5fevLWIAE3796.jpg")</f>
        <v>http://pbs.twimg.com/media/Fh5fevLWIAE3796.jpg</v>
      </c>
      <c r="L47">
        <v>0</v>
      </c>
      <c r="M47">
        <v>0</v>
      </c>
      <c r="N47">
        <v>1</v>
      </c>
      <c r="O47">
        <v>0</v>
      </c>
    </row>
    <row r="48" spans="1:15" x14ac:dyDescent="0.2">
      <c r="A48" s="1" t="str">
        <f>HYPERLINK("http://www.twitter.com/banuakdenizli/status/1593742906354958336", "1593742906354958336")</f>
        <v>1593742906354958336</v>
      </c>
      <c r="B48" t="s">
        <v>15</v>
      </c>
      <c r="C48" s="2">
        <v>44883.964039351849</v>
      </c>
      <c r="D48">
        <v>5</v>
      </c>
      <c r="E48">
        <v>2</v>
      </c>
      <c r="G48" t="s">
        <v>72</v>
      </c>
      <c r="H48" t="str">
        <f>HYPERLINK("https://video.twimg.com/ext_tw_video/1593742836914159617/pu/vid/1280x720/7A1lFDT9kSBWgWCn.mp4?tag=12", "https://video.twimg.com/ext_tw_video/1593742836914159617/pu/vid/1280x720/7A1lFDT9kSBWgWCn.mp4?tag=12")</f>
        <v>https://video.twimg.com/ext_tw_video/1593742836914159617/pu/vid/1280x720/7A1lFDT9kSBWgWCn.mp4?tag=12</v>
      </c>
      <c r="L48">
        <v>0.4199</v>
      </c>
      <c r="M48">
        <v>0</v>
      </c>
      <c r="N48">
        <v>0.872</v>
      </c>
      <c r="O48">
        <v>0.128</v>
      </c>
    </row>
    <row r="49" spans="1:15" x14ac:dyDescent="0.2">
      <c r="A49" s="1" t="str">
        <f>HYPERLINK("http://www.twitter.com/banuakdenizli/status/1593727470838190081", "1593727470838190081")</f>
        <v>1593727470838190081</v>
      </c>
      <c r="B49" t="s">
        <v>15</v>
      </c>
      <c r="C49" s="2">
        <v>44883.921446759261</v>
      </c>
      <c r="D49">
        <v>0</v>
      </c>
      <c r="E49">
        <v>23</v>
      </c>
      <c r="F49" t="s">
        <v>19</v>
      </c>
      <c r="G49" t="s">
        <v>73</v>
      </c>
      <c r="L49">
        <v>0.73</v>
      </c>
      <c r="M49">
        <v>8.8999999999999996E-2</v>
      </c>
      <c r="N49">
        <v>0.67500000000000004</v>
      </c>
      <c r="O49">
        <v>0.23499999999999999</v>
      </c>
    </row>
    <row r="50" spans="1:15" x14ac:dyDescent="0.2">
      <c r="A50" s="1" t="str">
        <f>HYPERLINK("http://www.twitter.com/banuakdenizli/status/1593726066002038785", "1593726066002038785")</f>
        <v>1593726066002038785</v>
      </c>
      <c r="B50" t="s">
        <v>15</v>
      </c>
      <c r="C50" s="2">
        <v>44883.917569444442</v>
      </c>
      <c r="D50">
        <v>0</v>
      </c>
      <c r="E50">
        <v>0</v>
      </c>
      <c r="G50" t="s">
        <v>74</v>
      </c>
      <c r="L50">
        <v>0.45879999999999999</v>
      </c>
      <c r="M50">
        <v>0</v>
      </c>
      <c r="N50">
        <v>0.625</v>
      </c>
      <c r="O50">
        <v>0.375</v>
      </c>
    </row>
    <row r="51" spans="1:15" x14ac:dyDescent="0.2">
      <c r="A51" s="1" t="str">
        <f>HYPERLINK("http://www.twitter.com/banuakdenizli/status/1593709015615283202", "1593709015615283202")</f>
        <v>1593709015615283202</v>
      </c>
      <c r="B51" t="s">
        <v>15</v>
      </c>
      <c r="C51" s="2">
        <v>44883.870520833327</v>
      </c>
      <c r="D51">
        <v>0</v>
      </c>
      <c r="E51">
        <v>1</v>
      </c>
      <c r="F51" t="s">
        <v>16</v>
      </c>
      <c r="G51" t="s">
        <v>75</v>
      </c>
      <c r="H51" t="str">
        <f>HYPERLINK("http://pbs.twimg.com/media/Fh0g4SLWAAY-jWT.jpg", "http://pbs.twimg.com/media/Fh0g4SLWAAY-jWT.jpg")</f>
        <v>http://pbs.twimg.com/media/Fh0g4SLWAAY-jWT.jpg</v>
      </c>
      <c r="L51">
        <v>0.97709999999999997</v>
      </c>
      <c r="M51">
        <v>0</v>
      </c>
      <c r="N51">
        <v>0.58599999999999997</v>
      </c>
      <c r="O51">
        <v>0.41399999999999998</v>
      </c>
    </row>
    <row r="52" spans="1:15" x14ac:dyDescent="0.2">
      <c r="A52" s="1" t="str">
        <f>HYPERLINK("http://www.twitter.com/banuakdenizli/status/1592688628974899200", "1592688628974899200")</f>
        <v>1592688628974899200</v>
      </c>
      <c r="B52" t="s">
        <v>15</v>
      </c>
      <c r="C52" s="2">
        <v>44881.054791666669</v>
      </c>
      <c r="D52">
        <v>1</v>
      </c>
      <c r="E52">
        <v>0</v>
      </c>
      <c r="G52" t="s">
        <v>76</v>
      </c>
      <c r="H52" t="str">
        <f>HYPERLINK("https://video.twimg.com/ext_tw_video/1592688565984673794/pu/vid/1280x720/YMdJHTizX3qxn4Tl.mp4?tag=12", "https://video.twimg.com/ext_tw_video/1592688565984673794/pu/vid/1280x720/YMdJHTizX3qxn4Tl.mp4?tag=12")</f>
        <v>https://video.twimg.com/ext_tw_video/1592688565984673794/pu/vid/1280x720/YMdJHTizX3qxn4Tl.mp4?tag=12</v>
      </c>
      <c r="L52">
        <v>0.6996</v>
      </c>
      <c r="M52">
        <v>0</v>
      </c>
      <c r="N52">
        <v>0.69199999999999995</v>
      </c>
      <c r="O52">
        <v>0.308</v>
      </c>
    </row>
    <row r="53" spans="1:15" x14ac:dyDescent="0.2">
      <c r="A53" s="1" t="str">
        <f>HYPERLINK("http://www.twitter.com/banuakdenizli/status/1592618596022517761", "1592618596022517761")</f>
        <v>1592618596022517761</v>
      </c>
      <c r="B53" t="s">
        <v>15</v>
      </c>
      <c r="C53" s="2">
        <v>44880.861539351848</v>
      </c>
      <c r="D53">
        <v>0</v>
      </c>
      <c r="E53">
        <v>0</v>
      </c>
      <c r="G53" t="s">
        <v>77</v>
      </c>
      <c r="L53">
        <v>0.72689999999999999</v>
      </c>
      <c r="M53">
        <v>0</v>
      </c>
      <c r="N53">
        <v>0.55900000000000005</v>
      </c>
      <c r="O53">
        <v>0.441</v>
      </c>
    </row>
    <row r="54" spans="1:15" x14ac:dyDescent="0.2">
      <c r="A54" s="1" t="str">
        <f>HYPERLINK("http://www.twitter.com/banuakdenizli/status/1592536022654803971", "1592536022654803971")</f>
        <v>1592536022654803971</v>
      </c>
      <c r="B54" t="s">
        <v>15</v>
      </c>
      <c r="C54" s="2">
        <v>44880.633680555547</v>
      </c>
      <c r="D54">
        <v>0</v>
      </c>
      <c r="E54">
        <v>0</v>
      </c>
      <c r="G54" t="s">
        <v>78</v>
      </c>
      <c r="H54" t="str">
        <f>HYPERLINK("http://pbs.twimg.com/media/FhnS5_2WIAEm-R0.jpg", "http://pbs.twimg.com/media/FhnS5_2WIAEm-R0.jpg")</f>
        <v>http://pbs.twimg.com/media/FhnS5_2WIAEm-R0.jpg</v>
      </c>
      <c r="L54">
        <v>0.75790000000000002</v>
      </c>
      <c r="M54">
        <v>0</v>
      </c>
      <c r="N54">
        <v>0.84299999999999997</v>
      </c>
      <c r="O54">
        <v>0.157</v>
      </c>
    </row>
    <row r="55" spans="1:15" x14ac:dyDescent="0.2">
      <c r="A55" s="1" t="str">
        <f>HYPERLINK("http://www.twitter.com/banuakdenizli/status/1592341875801088001", "1592341875801088001")</f>
        <v>1592341875801088001</v>
      </c>
      <c r="B55" t="s">
        <v>15</v>
      </c>
      <c r="C55" s="2">
        <v>44880.097939814812</v>
      </c>
      <c r="D55">
        <v>0</v>
      </c>
      <c r="E55">
        <v>0</v>
      </c>
      <c r="G55" t="s">
        <v>79</v>
      </c>
      <c r="L55">
        <v>0.91690000000000005</v>
      </c>
      <c r="M55">
        <v>0</v>
      </c>
      <c r="N55">
        <v>0.52</v>
      </c>
      <c r="O55">
        <v>0.48</v>
      </c>
    </row>
    <row r="56" spans="1:15" x14ac:dyDescent="0.2">
      <c r="A56" s="1" t="str">
        <f>HYPERLINK("http://www.twitter.com/banuakdenizli/status/1591952895913910272", "1591952895913910272")</f>
        <v>1591952895913910272</v>
      </c>
      <c r="B56" t="s">
        <v>15</v>
      </c>
      <c r="C56" s="2">
        <v>44879.024560185193</v>
      </c>
      <c r="D56">
        <v>0</v>
      </c>
      <c r="E56">
        <v>0</v>
      </c>
      <c r="G56" t="s">
        <v>80</v>
      </c>
      <c r="H56" t="str">
        <f>HYPERLINK("http://pbs.twimg.com/media/FhfAuLdXwAE6NOx.jpg", "http://pbs.twimg.com/media/FhfAuLdXwAE6NOx.jpg")</f>
        <v>http://pbs.twimg.com/media/FhfAuLdXwAE6NOx.jpg</v>
      </c>
      <c r="L56">
        <v>0.38019999999999998</v>
      </c>
      <c r="M56">
        <v>0</v>
      </c>
      <c r="N56">
        <v>0.94199999999999995</v>
      </c>
      <c r="O56">
        <v>5.8000000000000003E-2</v>
      </c>
    </row>
    <row r="57" spans="1:15" x14ac:dyDescent="0.2">
      <c r="A57" s="1" t="str">
        <f>HYPERLINK("http://www.twitter.com/banuakdenizli/status/1591936007880204288", "1591936007880204288")</f>
        <v>1591936007880204288</v>
      </c>
      <c r="B57" t="s">
        <v>15</v>
      </c>
      <c r="C57" s="2">
        <v>44878.977951388893</v>
      </c>
      <c r="D57">
        <v>1</v>
      </c>
      <c r="E57">
        <v>0</v>
      </c>
      <c r="G57" t="s">
        <v>81</v>
      </c>
      <c r="H57" t="str">
        <f>HYPERLINK("http://pbs.twimg.com/media/FhexXJHXwAABBlP.jpg", "http://pbs.twimg.com/media/FhexXJHXwAABBlP.jpg")</f>
        <v>http://pbs.twimg.com/media/FhexXJHXwAABBlP.jpg</v>
      </c>
      <c r="I57" t="str">
        <f>HYPERLINK("http://pbs.twimg.com/media/FhexXJJXwAEnu9R.jpg", "http://pbs.twimg.com/media/FhexXJJXwAEnu9R.jpg")</f>
        <v>http://pbs.twimg.com/media/FhexXJJXwAEnu9R.jpg</v>
      </c>
      <c r="J57" t="str">
        <f>HYPERLINK("http://pbs.twimg.com/media/FhexXJJWYAEs-VI.jpg", "http://pbs.twimg.com/media/FhexXJJWYAEs-VI.jpg")</f>
        <v>http://pbs.twimg.com/media/FhexXJJWYAEs-VI.jpg</v>
      </c>
      <c r="K57" t="str">
        <f>HYPERLINK("http://pbs.twimg.com/media/FhexXJJXkAAhqdm.jpg", "http://pbs.twimg.com/media/FhexXJJXkAAhqdm.jpg")</f>
        <v>http://pbs.twimg.com/media/FhexXJJXkAAhqdm.jpg</v>
      </c>
      <c r="L57">
        <v>0.67049999999999998</v>
      </c>
      <c r="M57">
        <v>0</v>
      </c>
      <c r="N57">
        <v>0.83099999999999996</v>
      </c>
      <c r="O57">
        <v>0.16900000000000001</v>
      </c>
    </row>
    <row r="58" spans="1:15" x14ac:dyDescent="0.2">
      <c r="A58" s="1" t="str">
        <f>HYPERLINK("http://www.twitter.com/banuakdenizli/status/1591932219446431745", "1591932219446431745")</f>
        <v>1591932219446431745</v>
      </c>
      <c r="B58" t="s">
        <v>15</v>
      </c>
      <c r="C58" s="2">
        <v>44878.967499999999</v>
      </c>
      <c r="D58">
        <v>0</v>
      </c>
      <c r="E58">
        <v>22457</v>
      </c>
      <c r="F58" t="s">
        <v>65</v>
      </c>
      <c r="G58" t="s">
        <v>82</v>
      </c>
      <c r="L58">
        <v>0</v>
      </c>
      <c r="M58">
        <v>0</v>
      </c>
      <c r="N58">
        <v>1</v>
      </c>
      <c r="O58">
        <v>0</v>
      </c>
    </row>
    <row r="59" spans="1:15" x14ac:dyDescent="0.2">
      <c r="A59" s="1" t="str">
        <f>HYPERLINK("http://www.twitter.com/banuakdenizli/status/1591891857570942976", "1591891857570942976")</f>
        <v>1591891857570942976</v>
      </c>
      <c r="B59" t="s">
        <v>15</v>
      </c>
      <c r="C59" s="2">
        <v>44878.856122685182</v>
      </c>
      <c r="D59">
        <v>0</v>
      </c>
      <c r="E59">
        <v>23</v>
      </c>
      <c r="F59" t="s">
        <v>17</v>
      </c>
      <c r="G59" t="s">
        <v>83</v>
      </c>
      <c r="H59" t="str">
        <f>HYPERLINK("http://pbs.twimg.com/media/FhdsoBLWIAEOUwP.jpg", "http://pbs.twimg.com/media/FhdsoBLWIAEOUwP.jpg")</f>
        <v>http://pbs.twimg.com/media/FhdsoBLWIAEOUwP.jpg</v>
      </c>
      <c r="L59">
        <v>-0.29599999999999999</v>
      </c>
      <c r="M59">
        <v>0.26600000000000001</v>
      </c>
      <c r="N59">
        <v>0.56499999999999995</v>
      </c>
      <c r="O59">
        <v>0.16900000000000001</v>
      </c>
    </row>
    <row r="60" spans="1:15" x14ac:dyDescent="0.2">
      <c r="A60" s="1" t="str">
        <f>HYPERLINK("http://www.twitter.com/banuakdenizli/status/1590814645153325057", "1590814645153325057")</f>
        <v>1590814645153325057</v>
      </c>
      <c r="B60" t="s">
        <v>15</v>
      </c>
      <c r="C60" s="2">
        <v>44875.883576388893</v>
      </c>
      <c r="D60">
        <v>0</v>
      </c>
      <c r="E60">
        <v>47</v>
      </c>
      <c r="F60" t="s">
        <v>18</v>
      </c>
      <c r="G60" t="s">
        <v>84</v>
      </c>
      <c r="H60" t="str">
        <f>HYPERLINK("https://video.twimg.com/ext_tw_video/1590760384998277120/pu/vid/960x540/jYkQQkF8Oidm_iyK.mp4?tag=12", "https://video.twimg.com/ext_tw_video/1590760384998277120/pu/vid/960x540/jYkQQkF8Oidm_iyK.mp4?tag=12")</f>
        <v>https://video.twimg.com/ext_tw_video/1590760384998277120/pu/vid/960x540/jYkQQkF8Oidm_iyK.mp4?tag=12</v>
      </c>
      <c r="L60">
        <v>0.59940000000000004</v>
      </c>
      <c r="M60">
        <v>0</v>
      </c>
      <c r="N60">
        <v>0.89300000000000002</v>
      </c>
      <c r="O60">
        <v>0.107</v>
      </c>
    </row>
    <row r="61" spans="1:15" x14ac:dyDescent="0.2">
      <c r="A61" s="1" t="str">
        <f>HYPERLINK("http://www.twitter.com/banuakdenizli/status/1590812252734914560", "1590812252734914560")</f>
        <v>1590812252734914560</v>
      </c>
      <c r="B61" t="s">
        <v>15</v>
      </c>
      <c r="C61" s="2">
        <v>44875.876979166656</v>
      </c>
      <c r="D61">
        <v>0</v>
      </c>
      <c r="E61">
        <v>0</v>
      </c>
      <c r="G61" t="s">
        <v>85</v>
      </c>
      <c r="L61">
        <v>0</v>
      </c>
      <c r="M61">
        <v>0</v>
      </c>
      <c r="N61">
        <v>1</v>
      </c>
      <c r="O61">
        <v>0</v>
      </c>
    </row>
    <row r="62" spans="1:15" x14ac:dyDescent="0.2">
      <c r="A62" s="1" t="str">
        <f>HYPERLINK("http://www.twitter.com/banuakdenizli/status/1590810481346113537", "1590810481346113537")</f>
        <v>1590810481346113537</v>
      </c>
      <c r="B62" t="s">
        <v>15</v>
      </c>
      <c r="C62" s="2">
        <v>44875.872094907398</v>
      </c>
      <c r="D62">
        <v>1</v>
      </c>
      <c r="E62">
        <v>1</v>
      </c>
      <c r="G62" t="s">
        <v>86</v>
      </c>
      <c r="L62">
        <v>-0.63690000000000002</v>
      </c>
      <c r="M62">
        <v>0.152</v>
      </c>
      <c r="N62">
        <v>0.84799999999999998</v>
      </c>
      <c r="O62">
        <v>0</v>
      </c>
    </row>
    <row r="63" spans="1:15" x14ac:dyDescent="0.2">
      <c r="A63" s="1" t="str">
        <f>HYPERLINK("http://www.twitter.com/banuakdenizli/status/1590417595639140352", "1590417595639140352")</f>
        <v>1590417595639140352</v>
      </c>
      <c r="B63" t="s">
        <v>15</v>
      </c>
      <c r="C63" s="2">
        <v>44874.787928240738</v>
      </c>
      <c r="D63">
        <v>0</v>
      </c>
      <c r="E63">
        <v>0</v>
      </c>
      <c r="G63" t="s">
        <v>87</v>
      </c>
      <c r="H63" t="str">
        <f>HYPERLINK("http://pbs.twimg.com/media/FhJMTM8WQAMoq20.png", "http://pbs.twimg.com/media/FhJMTM8WQAMoq20.png")</f>
        <v>http://pbs.twimg.com/media/FhJMTM8WQAMoq20.png</v>
      </c>
      <c r="L63">
        <v>0</v>
      </c>
      <c r="M63">
        <v>0</v>
      </c>
      <c r="N63">
        <v>1</v>
      </c>
      <c r="O63">
        <v>0</v>
      </c>
    </row>
    <row r="64" spans="1:15" x14ac:dyDescent="0.2">
      <c r="A64" s="1" t="str">
        <f>HYPERLINK("http://www.twitter.com/banuakdenizli/status/1590416584312762369", "1590416584312762369")</f>
        <v>1590416584312762369</v>
      </c>
      <c r="B64" t="s">
        <v>15</v>
      </c>
      <c r="C64" s="2">
        <v>44874.785138888888</v>
      </c>
      <c r="D64">
        <v>0</v>
      </c>
      <c r="E64">
        <v>0</v>
      </c>
      <c r="G64" t="s">
        <v>88</v>
      </c>
      <c r="H64" t="str">
        <f>HYPERLINK("http://pbs.twimg.com/media/FhJLGxOWYAEEApH.png", "http://pbs.twimg.com/media/FhJLGxOWYAEEApH.png")</f>
        <v>http://pbs.twimg.com/media/FhJLGxOWYAEEApH.png</v>
      </c>
      <c r="L64">
        <v>0.42149999999999999</v>
      </c>
      <c r="M64">
        <v>0</v>
      </c>
      <c r="N64">
        <v>0.94099999999999995</v>
      </c>
      <c r="O64">
        <v>5.8999999999999997E-2</v>
      </c>
    </row>
    <row r="65" spans="1:15" x14ac:dyDescent="0.2">
      <c r="A65" s="1" t="str">
        <f>HYPERLINK("http://www.twitter.com/banuakdenizli/status/1590382068420120583", "1590382068420120583")</f>
        <v>1590382068420120583</v>
      </c>
      <c r="B65" t="s">
        <v>15</v>
      </c>
      <c r="C65" s="2">
        <v>44874.689895833333</v>
      </c>
      <c r="D65">
        <v>0</v>
      </c>
      <c r="E65">
        <v>42</v>
      </c>
      <c r="F65" t="s">
        <v>19</v>
      </c>
      <c r="G65" t="s">
        <v>89</v>
      </c>
      <c r="L65">
        <v>0.9163</v>
      </c>
      <c r="M65">
        <v>0</v>
      </c>
      <c r="N65">
        <v>0.70799999999999996</v>
      </c>
      <c r="O65">
        <v>0.29199999999999998</v>
      </c>
    </row>
    <row r="66" spans="1:15" x14ac:dyDescent="0.2">
      <c r="A66" s="1" t="str">
        <f>HYPERLINK("http://www.twitter.com/banuakdenizli/status/1589706902232977408", "1589706902232977408")</f>
        <v>1589706902232977408</v>
      </c>
      <c r="B66" t="s">
        <v>15</v>
      </c>
      <c r="C66" s="2">
        <v>44872.826793981483</v>
      </c>
      <c r="D66">
        <v>0</v>
      </c>
      <c r="E66">
        <v>63</v>
      </c>
      <c r="F66" t="s">
        <v>17</v>
      </c>
      <c r="G66" t="s">
        <v>90</v>
      </c>
      <c r="H66" t="str">
        <f>HYPERLINK("https://video.twimg.com/ext_tw_video/1589648714104184837/pu/vid/1280x720/3XCx_N3Ft0RcACot.mp4?tag=12", "https://video.twimg.com/ext_tw_video/1589648714104184837/pu/vid/1280x720/3XCx_N3Ft0RcACot.mp4?tag=12")</f>
        <v>https://video.twimg.com/ext_tw_video/1589648714104184837/pu/vid/1280x720/3XCx_N3Ft0RcACot.mp4?tag=12</v>
      </c>
      <c r="L66">
        <v>-0.85550000000000004</v>
      </c>
      <c r="M66">
        <v>0.189</v>
      </c>
      <c r="N66">
        <v>0.81100000000000005</v>
      </c>
      <c r="O66">
        <v>0</v>
      </c>
    </row>
    <row r="67" spans="1:15" x14ac:dyDescent="0.2">
      <c r="A67" s="1" t="str">
        <f>HYPERLINK("http://www.twitter.com/banuakdenizli/status/1589706891068071936", "1589706891068071936")</f>
        <v>1589706891068071936</v>
      </c>
      <c r="B67" t="s">
        <v>15</v>
      </c>
      <c r="C67" s="2">
        <v>44872.82675925926</v>
      </c>
      <c r="D67">
        <v>0</v>
      </c>
      <c r="E67">
        <v>57</v>
      </c>
      <c r="F67" t="s">
        <v>17</v>
      </c>
      <c r="G67" t="s">
        <v>91</v>
      </c>
      <c r="H67" t="str">
        <f>HYPERLINK("https://video.twimg.com/ext_tw_video/1589647621651570690/pu/vid/1280x720/ORUtOPaulbxJT5eT.mp4?tag=12", "https://video.twimg.com/ext_tw_video/1589647621651570690/pu/vid/1280x720/ORUtOPaulbxJT5eT.mp4?tag=12")</f>
        <v>https://video.twimg.com/ext_tw_video/1589647621651570690/pu/vid/1280x720/ORUtOPaulbxJT5eT.mp4?tag=12</v>
      </c>
      <c r="L67">
        <v>-0.36120000000000002</v>
      </c>
      <c r="M67">
        <v>6.7000000000000004E-2</v>
      </c>
      <c r="N67">
        <v>0.93300000000000005</v>
      </c>
      <c r="O67">
        <v>0</v>
      </c>
    </row>
    <row r="68" spans="1:15" x14ac:dyDescent="0.2">
      <c r="A68" s="1" t="str">
        <f>HYPERLINK("http://www.twitter.com/banuakdenizli/status/1589638523006889986", "1589638523006889986")</f>
        <v>1589638523006889986</v>
      </c>
      <c r="B68" t="s">
        <v>15</v>
      </c>
      <c r="C68" s="2">
        <v>44872.638101851851</v>
      </c>
      <c r="D68">
        <v>0</v>
      </c>
      <c r="E68">
        <v>26</v>
      </c>
      <c r="F68" t="s">
        <v>18</v>
      </c>
      <c r="G68" t="s">
        <v>92</v>
      </c>
      <c r="H68" t="str">
        <f>HYPERLINK("https://video.twimg.com/ext_tw_video/1588215162103791618/pu/vid/1280x720/sVRpkSs9Q9HWBxL9.mp4?tag=12", "https://video.twimg.com/ext_tw_video/1588215162103791618/pu/vid/1280x720/sVRpkSs9Q9HWBxL9.mp4?tag=12")</f>
        <v>https://video.twimg.com/ext_tw_video/1588215162103791618/pu/vid/1280x720/sVRpkSs9Q9HWBxL9.mp4?tag=12</v>
      </c>
      <c r="L68">
        <v>0.57189999999999996</v>
      </c>
      <c r="M68">
        <v>0</v>
      </c>
      <c r="N68">
        <v>0.86099999999999999</v>
      </c>
      <c r="O68">
        <v>0.13900000000000001</v>
      </c>
    </row>
    <row r="69" spans="1:15" x14ac:dyDescent="0.2">
      <c r="A69" s="1" t="str">
        <f>HYPERLINK("http://www.twitter.com/banuakdenizli/status/1589633658746380289", "1589633658746380289")</f>
        <v>1589633658746380289</v>
      </c>
      <c r="B69" t="s">
        <v>15</v>
      </c>
      <c r="C69" s="2">
        <v>44872.624675925923</v>
      </c>
      <c r="D69">
        <v>0</v>
      </c>
      <c r="E69">
        <v>20</v>
      </c>
      <c r="F69" t="s">
        <v>17</v>
      </c>
      <c r="G69" t="s">
        <v>93</v>
      </c>
      <c r="H69" t="str">
        <f>HYPERLINK("http://pbs.twimg.com/media/Fg9hGGTXwAEhBf6.jpg", "http://pbs.twimg.com/media/Fg9hGGTXwAEhBf6.jpg")</f>
        <v>http://pbs.twimg.com/media/Fg9hGGTXwAEhBf6.jpg</v>
      </c>
      <c r="L69">
        <v>-0.44040000000000001</v>
      </c>
      <c r="M69">
        <v>6.9000000000000006E-2</v>
      </c>
      <c r="N69">
        <v>0.93100000000000005</v>
      </c>
      <c r="O69">
        <v>0</v>
      </c>
    </row>
    <row r="70" spans="1:15" x14ac:dyDescent="0.2">
      <c r="A70" s="1" t="str">
        <f>HYPERLINK("http://www.twitter.com/banuakdenizli/status/1588675806578233344", "1588675806578233344")</f>
        <v>1588675806578233344</v>
      </c>
      <c r="B70" t="s">
        <v>15</v>
      </c>
      <c r="C70" s="2">
        <v>44869.981516203698</v>
      </c>
      <c r="D70">
        <v>0</v>
      </c>
      <c r="E70">
        <v>31</v>
      </c>
      <c r="F70" t="s">
        <v>17</v>
      </c>
      <c r="G70" t="s">
        <v>94</v>
      </c>
      <c r="H70" t="str">
        <f>HYPERLINK("http://pbs.twimg.com/media/FgwFGkVWIAAUJJp.jpg", "http://pbs.twimg.com/media/FgwFGkVWIAAUJJp.jpg")</f>
        <v>http://pbs.twimg.com/media/FgwFGkVWIAAUJJp.jpg</v>
      </c>
      <c r="L70">
        <v>0.86550000000000005</v>
      </c>
      <c r="M70">
        <v>0</v>
      </c>
      <c r="N70">
        <v>0.76800000000000002</v>
      </c>
      <c r="O70">
        <v>0.23200000000000001</v>
      </c>
    </row>
    <row r="71" spans="1:15" x14ac:dyDescent="0.2">
      <c r="A71" s="1" t="str">
        <f>HYPERLINK("http://www.twitter.com/banuakdenizli/status/1588589508014243841", "1588589508014243841")</f>
        <v>1588589508014243841</v>
      </c>
      <c r="B71" t="s">
        <v>15</v>
      </c>
      <c r="C71" s="2">
        <v>44869.743368055562</v>
      </c>
      <c r="D71">
        <v>0</v>
      </c>
      <c r="E71">
        <v>12</v>
      </c>
      <c r="F71" t="s">
        <v>17</v>
      </c>
      <c r="G71" t="s">
        <v>95</v>
      </c>
      <c r="L71">
        <v>0</v>
      </c>
      <c r="M71">
        <v>0</v>
      </c>
      <c r="N71">
        <v>1</v>
      </c>
      <c r="O71">
        <v>0</v>
      </c>
    </row>
    <row r="72" spans="1:15" x14ac:dyDescent="0.2">
      <c r="A72" s="1" t="str">
        <f>HYPERLINK("http://www.twitter.com/banuakdenizli/status/1588584819361198080", "1588584819361198080")</f>
        <v>1588584819361198080</v>
      </c>
      <c r="B72" t="s">
        <v>15</v>
      </c>
      <c r="C72" s="2">
        <v>44869.730439814812</v>
      </c>
      <c r="D72">
        <v>0</v>
      </c>
      <c r="E72">
        <v>16</v>
      </c>
      <c r="F72" t="s">
        <v>96</v>
      </c>
      <c r="G72" t="s">
        <v>97</v>
      </c>
      <c r="H72" t="str">
        <f>HYPERLINK("http://pbs.twimg.com/media/Fgu_10QXkAAffjf.jpg", "http://pbs.twimg.com/media/Fgu_10QXkAAffjf.jpg")</f>
        <v>http://pbs.twimg.com/media/Fgu_10QXkAAffjf.jpg</v>
      </c>
      <c r="L72">
        <v>0.62490000000000001</v>
      </c>
      <c r="M72">
        <v>0</v>
      </c>
      <c r="N72">
        <v>0.86399999999999999</v>
      </c>
      <c r="O72">
        <v>0.13600000000000001</v>
      </c>
    </row>
    <row r="73" spans="1:15" x14ac:dyDescent="0.2">
      <c r="A73" s="1" t="str">
        <f>HYPERLINK("http://www.twitter.com/banuakdenizli/status/1588584803301232641", "1588584803301232641")</f>
        <v>1588584803301232641</v>
      </c>
      <c r="B73" t="s">
        <v>15</v>
      </c>
      <c r="C73" s="2">
        <v>44869.730393518519</v>
      </c>
      <c r="D73">
        <v>0</v>
      </c>
      <c r="E73">
        <v>21</v>
      </c>
      <c r="F73" t="s">
        <v>17</v>
      </c>
      <c r="G73" t="s">
        <v>98</v>
      </c>
      <c r="H73" t="str">
        <f>HYPERLINK("http://pbs.twimg.com/media/Fgu6C4EXoAEn2eX.jpg", "http://pbs.twimg.com/media/Fgu6C4EXoAEn2eX.jpg")</f>
        <v>http://pbs.twimg.com/media/Fgu6C4EXoAEn2eX.jpg</v>
      </c>
      <c r="L73">
        <v>0</v>
      </c>
      <c r="M73">
        <v>0</v>
      </c>
      <c r="N73">
        <v>1</v>
      </c>
      <c r="O73">
        <v>0</v>
      </c>
    </row>
    <row r="74" spans="1:15" x14ac:dyDescent="0.2">
      <c r="A74" s="1" t="str">
        <f>HYPERLINK("http://www.twitter.com/banuakdenizli/status/1588324335491911680", "1588324335491911680")</f>
        <v>1588324335491911680</v>
      </c>
      <c r="B74" t="s">
        <v>15</v>
      </c>
      <c r="C74" s="2">
        <v>44869.011631944442</v>
      </c>
      <c r="D74">
        <v>0</v>
      </c>
      <c r="E74">
        <v>6</v>
      </c>
      <c r="F74" t="s">
        <v>17</v>
      </c>
      <c r="G74" t="s">
        <v>99</v>
      </c>
      <c r="H74" t="str">
        <f>HYPERLINK("http://pbs.twimg.com/media/FgqWC_BXEAAhX8M.jpg", "http://pbs.twimg.com/media/FgqWC_BXEAAhX8M.jpg")</f>
        <v>http://pbs.twimg.com/media/FgqWC_BXEAAhX8M.jpg</v>
      </c>
      <c r="I74" t="str">
        <f>HYPERLINK("http://pbs.twimg.com/media/FgqWC_BWAAAwxEm.jpg", "http://pbs.twimg.com/media/FgqWC_BWAAAwxEm.jpg")</f>
        <v>http://pbs.twimg.com/media/FgqWC_BWAAAwxEm.jpg</v>
      </c>
      <c r="J74" t="str">
        <f>HYPERLINK("http://pbs.twimg.com/media/FgqWC_IWAAQYqm2.jpg", "http://pbs.twimg.com/media/FgqWC_IWAAQYqm2.jpg")</f>
        <v>http://pbs.twimg.com/media/FgqWC_IWAAQYqm2.jpg</v>
      </c>
      <c r="L74">
        <v>0.38179999999999997</v>
      </c>
      <c r="M74">
        <v>0</v>
      </c>
      <c r="N74">
        <v>0.874</v>
      </c>
      <c r="O74">
        <v>0.126</v>
      </c>
    </row>
    <row r="75" spans="1:15" x14ac:dyDescent="0.2">
      <c r="A75" s="1" t="str">
        <f>HYPERLINK("http://www.twitter.com/banuakdenizli/status/1588249821189902337", "1588249821189902337")</f>
        <v>1588249821189902337</v>
      </c>
      <c r="B75" t="s">
        <v>15</v>
      </c>
      <c r="C75" s="2">
        <v>44868.806018518517</v>
      </c>
      <c r="D75">
        <v>0</v>
      </c>
      <c r="E75">
        <v>0</v>
      </c>
      <c r="G75" t="s">
        <v>100</v>
      </c>
      <c r="L75">
        <v>-0.36120000000000002</v>
      </c>
      <c r="M75">
        <v>5.7000000000000002E-2</v>
      </c>
      <c r="N75">
        <v>0.94299999999999995</v>
      </c>
      <c r="O75">
        <v>0</v>
      </c>
    </row>
    <row r="76" spans="1:15" x14ac:dyDescent="0.2">
      <c r="A76" s="1" t="str">
        <f>HYPERLINK("http://www.twitter.com/banuakdenizli/status/1588245054224683008", "1588245054224683008")</f>
        <v>1588245054224683008</v>
      </c>
      <c r="B76" t="s">
        <v>15</v>
      </c>
      <c r="C76" s="2">
        <v>44868.792858796303</v>
      </c>
      <c r="D76">
        <v>0</v>
      </c>
      <c r="E76">
        <v>0</v>
      </c>
      <c r="G76" t="s">
        <v>101</v>
      </c>
      <c r="L76">
        <v>0.69079999999999997</v>
      </c>
      <c r="M76">
        <v>7.6999999999999999E-2</v>
      </c>
      <c r="N76">
        <v>0.63300000000000001</v>
      </c>
      <c r="O76">
        <v>0.28999999999999998</v>
      </c>
    </row>
    <row r="77" spans="1:15" x14ac:dyDescent="0.2">
      <c r="A77" s="1" t="str">
        <f>HYPERLINK("http://www.twitter.com/banuakdenizli/status/1588243069178023936", "1588243069178023936")</f>
        <v>1588243069178023936</v>
      </c>
      <c r="B77" t="s">
        <v>15</v>
      </c>
      <c r="C77" s="2">
        <v>44868.78738425926</v>
      </c>
      <c r="D77">
        <v>0</v>
      </c>
      <c r="E77">
        <v>1</v>
      </c>
      <c r="F77" t="s">
        <v>102</v>
      </c>
      <c r="G77" t="s">
        <v>103</v>
      </c>
      <c r="H77" t="str">
        <f>HYPERLINK("http://pbs.twimg.com/media/FgjAux4XkAI-mFM.jpg", "http://pbs.twimg.com/media/FgjAux4XkAI-mFM.jpg")</f>
        <v>http://pbs.twimg.com/media/FgjAux4XkAI-mFM.jpg</v>
      </c>
      <c r="L77">
        <v>0.5423</v>
      </c>
      <c r="M77">
        <v>0</v>
      </c>
      <c r="N77">
        <v>0.89200000000000002</v>
      </c>
      <c r="O77">
        <v>0.108</v>
      </c>
    </row>
    <row r="78" spans="1:15" x14ac:dyDescent="0.2">
      <c r="A78" s="1" t="str">
        <f>HYPERLINK("http://www.twitter.com/banuakdenizli/status/1588202101183741952", "1588202101183741952")</f>
        <v>1588202101183741952</v>
      </c>
      <c r="B78" t="s">
        <v>15</v>
      </c>
      <c r="C78" s="2">
        <v>44868.674328703702</v>
      </c>
      <c r="D78">
        <v>0</v>
      </c>
      <c r="E78">
        <v>1</v>
      </c>
      <c r="G78" t="s">
        <v>104</v>
      </c>
      <c r="L78">
        <v>0</v>
      </c>
      <c r="M78">
        <v>0</v>
      </c>
      <c r="N78">
        <v>1</v>
      </c>
      <c r="O78">
        <v>0</v>
      </c>
    </row>
    <row r="79" spans="1:15" x14ac:dyDescent="0.2">
      <c r="A79" s="1" t="str">
        <f>HYPERLINK("http://www.twitter.com/banuakdenizli/status/1588199853838028800", "1588199853838028800")</f>
        <v>1588199853838028800</v>
      </c>
      <c r="B79" t="s">
        <v>15</v>
      </c>
      <c r="C79" s="2">
        <v>44868.668136574073</v>
      </c>
      <c r="D79">
        <v>1</v>
      </c>
      <c r="E79">
        <v>1</v>
      </c>
      <c r="G79" t="s">
        <v>105</v>
      </c>
      <c r="L79">
        <v>0.40189999999999998</v>
      </c>
      <c r="M79">
        <v>0</v>
      </c>
      <c r="N79">
        <v>0.93500000000000005</v>
      </c>
      <c r="O79">
        <v>6.5000000000000002E-2</v>
      </c>
    </row>
    <row r="80" spans="1:15" x14ac:dyDescent="0.2">
      <c r="A80" s="1" t="str">
        <f>HYPERLINK("http://www.twitter.com/banuakdenizli/status/1588196238989697030", "1588196238989697030")</f>
        <v>1588196238989697030</v>
      </c>
      <c r="B80" t="s">
        <v>15</v>
      </c>
      <c r="C80" s="2">
        <v>44868.658159722218</v>
      </c>
      <c r="D80">
        <v>3</v>
      </c>
      <c r="E80">
        <v>0</v>
      </c>
      <c r="G80" t="s">
        <v>106</v>
      </c>
      <c r="L80">
        <v>0.55740000000000001</v>
      </c>
      <c r="M80">
        <v>0</v>
      </c>
      <c r="N80">
        <v>0.92100000000000004</v>
      </c>
      <c r="O80">
        <v>7.9000000000000001E-2</v>
      </c>
    </row>
    <row r="81" spans="1:15" x14ac:dyDescent="0.2">
      <c r="A81" s="1" t="str">
        <f>HYPERLINK("http://www.twitter.com/banuakdenizli/status/1587783463280721921", "1587783463280721921")</f>
        <v>1587783463280721921</v>
      </c>
      <c r="B81" t="s">
        <v>15</v>
      </c>
      <c r="C81" s="2">
        <v>44867.519108796303</v>
      </c>
      <c r="D81">
        <v>0</v>
      </c>
      <c r="E81">
        <v>1749</v>
      </c>
      <c r="F81" t="s">
        <v>26</v>
      </c>
      <c r="G81" t="s">
        <v>107</v>
      </c>
      <c r="H81" t="str">
        <f>HYPERLINK("http://pbs.twimg.com/media/FgjAFQkX0AE0cli.jpg", "http://pbs.twimg.com/media/FgjAFQkX0AE0cli.jpg")</f>
        <v>http://pbs.twimg.com/media/FgjAFQkX0AE0cli.jpg</v>
      </c>
      <c r="I81" t="str">
        <f>HYPERLINK("http://pbs.twimg.com/media/FgjAFQfWQAAnu2i.jpg", "http://pbs.twimg.com/media/FgjAFQfWQAAnu2i.jpg")</f>
        <v>http://pbs.twimg.com/media/FgjAFQfWQAAnu2i.jpg</v>
      </c>
      <c r="L81">
        <v>0</v>
      </c>
      <c r="M81">
        <v>0</v>
      </c>
      <c r="N81">
        <v>1</v>
      </c>
      <c r="O81">
        <v>0</v>
      </c>
    </row>
    <row r="82" spans="1:15" x14ac:dyDescent="0.2">
      <c r="A82" s="1" t="str">
        <f>HYPERLINK("http://www.twitter.com/banuakdenizli/status/1587507704347922434", "1587507704347922434")</f>
        <v>1587507704347922434</v>
      </c>
      <c r="B82" t="s">
        <v>15</v>
      </c>
      <c r="C82" s="2">
        <v>44866.758159722223</v>
      </c>
      <c r="D82">
        <v>0</v>
      </c>
      <c r="E82">
        <v>54</v>
      </c>
      <c r="F82" t="s">
        <v>19</v>
      </c>
      <c r="G82" t="s">
        <v>108</v>
      </c>
      <c r="L82">
        <v>0.87790000000000001</v>
      </c>
      <c r="M82">
        <v>0</v>
      </c>
      <c r="N82">
        <v>0.79500000000000004</v>
      </c>
      <c r="O82">
        <v>0.20499999999999999</v>
      </c>
    </row>
    <row r="83" spans="1:15" x14ac:dyDescent="0.2">
      <c r="A83" s="1" t="str">
        <f>HYPERLINK("http://www.twitter.com/banuakdenizli/status/1586835294606721025", "1586835294606721025")</f>
        <v>1586835294606721025</v>
      </c>
      <c r="B83" t="s">
        <v>15</v>
      </c>
      <c r="C83" s="2">
        <v>44864.902662037042</v>
      </c>
      <c r="D83">
        <v>1</v>
      </c>
      <c r="E83">
        <v>2</v>
      </c>
      <c r="G83" t="s">
        <v>109</v>
      </c>
      <c r="H83" t="str">
        <f>HYPERLINK("http://pbs.twimg.com/media/FgWSSaVWAAEDosz.jpg", "http://pbs.twimg.com/media/FgWSSaVWAAEDosz.jpg")</f>
        <v>http://pbs.twimg.com/media/FgWSSaVWAAEDosz.jpg</v>
      </c>
      <c r="I83" t="str">
        <f>HYPERLINK("http://pbs.twimg.com/media/FgWSSaUXwAEWD4W.jpg", "http://pbs.twimg.com/media/FgWSSaUXwAEWD4W.jpg")</f>
        <v>http://pbs.twimg.com/media/FgWSSaUXwAEWD4W.jpg</v>
      </c>
      <c r="J83" t="str">
        <f>HYPERLINK("http://pbs.twimg.com/media/FgWSSaRWQAQzhDs.jpg", "http://pbs.twimg.com/media/FgWSSaRWQAQzhDs.jpg")</f>
        <v>http://pbs.twimg.com/media/FgWSSaRWQAQzhDs.jpg</v>
      </c>
      <c r="K83" t="str">
        <f>HYPERLINK("http://pbs.twimg.com/media/FgWSSaUXkAAyg1M.jpg", "http://pbs.twimg.com/media/FgWSSaUXkAAyg1M.jpg")</f>
        <v>http://pbs.twimg.com/media/FgWSSaUXkAAyg1M.jpg</v>
      </c>
      <c r="L83">
        <v>0</v>
      </c>
      <c r="M83">
        <v>0</v>
      </c>
      <c r="N83">
        <v>1</v>
      </c>
      <c r="O83">
        <v>0</v>
      </c>
    </row>
    <row r="84" spans="1:15" x14ac:dyDescent="0.2">
      <c r="A84" s="1" t="str">
        <f>HYPERLINK("http://www.twitter.com/banuakdenizli/status/1586809756051816448", "1586809756051816448")</f>
        <v>1586809756051816448</v>
      </c>
      <c r="B84" t="s">
        <v>15</v>
      </c>
      <c r="C84" s="2">
        <v>44864.832187499997</v>
      </c>
      <c r="D84">
        <v>1</v>
      </c>
      <c r="E84">
        <v>2</v>
      </c>
      <c r="G84" t="s">
        <v>110</v>
      </c>
      <c r="H84" t="str">
        <f>HYPERLINK("http://pbs.twimg.com/media/FgV7D6FXgAAegLa.jpg", "http://pbs.twimg.com/media/FgV7D6FXgAAegLa.jpg")</f>
        <v>http://pbs.twimg.com/media/FgV7D6FXgAAegLa.jpg</v>
      </c>
      <c r="I84" t="str">
        <f>HYPERLINK("http://pbs.twimg.com/media/FgV7D6GWIAQk2Qh.jpg", "http://pbs.twimg.com/media/FgV7D6GWIAQk2Qh.jpg")</f>
        <v>http://pbs.twimg.com/media/FgV7D6GWIAQk2Qh.jpg</v>
      </c>
      <c r="L84">
        <v>0</v>
      </c>
      <c r="M84">
        <v>0</v>
      </c>
      <c r="N84">
        <v>1</v>
      </c>
      <c r="O84">
        <v>0</v>
      </c>
    </row>
    <row r="85" spans="1:15" x14ac:dyDescent="0.2">
      <c r="A85" s="1" t="str">
        <f>HYPERLINK("http://www.twitter.com/banuakdenizli/status/1586809308200812544", "1586809308200812544")</f>
        <v>1586809308200812544</v>
      </c>
      <c r="B85" t="s">
        <v>15</v>
      </c>
      <c r="C85" s="2">
        <v>44864.830960648149</v>
      </c>
      <c r="D85">
        <v>7</v>
      </c>
      <c r="E85">
        <v>3</v>
      </c>
      <c r="G85" t="s">
        <v>111</v>
      </c>
      <c r="H85" t="str">
        <f>HYPERLINK("https://video.twimg.com/ext_tw_video/1586809037370396674/pu/vid/1280x720/QlXPPTOl28ch1gwa.mp4?tag=12", "https://video.twimg.com/ext_tw_video/1586809037370396674/pu/vid/1280x720/QlXPPTOl28ch1gwa.mp4?tag=12")</f>
        <v>https://video.twimg.com/ext_tw_video/1586809037370396674/pu/vid/1280x720/QlXPPTOl28ch1gwa.mp4?tag=12</v>
      </c>
      <c r="L85">
        <v>0</v>
      </c>
      <c r="M85">
        <v>0</v>
      </c>
      <c r="N85">
        <v>1</v>
      </c>
      <c r="O85">
        <v>0</v>
      </c>
    </row>
    <row r="86" spans="1:15" x14ac:dyDescent="0.2">
      <c r="A86" s="1" t="str">
        <f>HYPERLINK("http://www.twitter.com/banuakdenizli/status/1586808189869228032", "1586808189869228032")</f>
        <v>1586808189869228032</v>
      </c>
      <c r="B86" t="s">
        <v>15</v>
      </c>
      <c r="C86" s="2">
        <v>44864.827870370369</v>
      </c>
      <c r="D86">
        <v>4</v>
      </c>
      <c r="E86">
        <v>2</v>
      </c>
      <c r="G86" t="s">
        <v>112</v>
      </c>
      <c r="H86" t="str">
        <f>HYPERLINK("http://pbs.twimg.com/media/FgV5ogvX0AYsIyH.jpg", "http://pbs.twimg.com/media/FgV5ogvX0AYsIyH.jpg")</f>
        <v>http://pbs.twimg.com/media/FgV5ogvX0AYsIyH.jpg</v>
      </c>
      <c r="I86" t="str">
        <f>HYPERLINK("http://pbs.twimg.com/media/FgV5oguWYAEHIDY.jpg", "http://pbs.twimg.com/media/FgV5oguWYAEHIDY.jpg")</f>
        <v>http://pbs.twimg.com/media/FgV5oguWYAEHIDY.jpg</v>
      </c>
      <c r="J86" t="str">
        <f>HYPERLINK("http://pbs.twimg.com/media/FgV5ogvWYAMX8mK.jpg", "http://pbs.twimg.com/media/FgV5ogvWYAMX8mK.jpg")</f>
        <v>http://pbs.twimg.com/media/FgV5ogvWYAMX8mK.jpg</v>
      </c>
      <c r="K86" t="str">
        <f>HYPERLINK("http://pbs.twimg.com/media/FgV5oguXoAoo3e5.jpg", "http://pbs.twimg.com/media/FgV5oguXoAoo3e5.jpg")</f>
        <v>http://pbs.twimg.com/media/FgV5oguXoAoo3e5.jpg</v>
      </c>
      <c r="L86">
        <v>0.95069999999999999</v>
      </c>
      <c r="M86">
        <v>0</v>
      </c>
      <c r="N86">
        <v>0.66200000000000003</v>
      </c>
      <c r="O86">
        <v>0.33800000000000002</v>
      </c>
    </row>
    <row r="87" spans="1:15" x14ac:dyDescent="0.2">
      <c r="A87" s="1" t="str">
        <f>HYPERLINK("http://www.twitter.com/banuakdenizli/status/1586805008464576514", "1586805008464576514")</f>
        <v>1586805008464576514</v>
      </c>
      <c r="B87" t="s">
        <v>15</v>
      </c>
      <c r="C87" s="2">
        <v>44864.819097222222</v>
      </c>
      <c r="D87">
        <v>1</v>
      </c>
      <c r="E87">
        <v>3</v>
      </c>
      <c r="G87" t="s">
        <v>113</v>
      </c>
      <c r="H87" t="str">
        <f>HYPERLINK("http://pbs.twimg.com/media/FgV2ve8X0BE8WDj.jpg", "http://pbs.twimg.com/media/FgV2ve8X0BE8WDj.jpg")</f>
        <v>http://pbs.twimg.com/media/FgV2ve8X0BE8WDj.jpg</v>
      </c>
      <c r="I87" t="str">
        <f>HYPERLINK("http://pbs.twimg.com/media/FgV2ve4WQAYRtfE.jpg", "http://pbs.twimg.com/media/FgV2ve4WQAYRtfE.jpg")</f>
        <v>http://pbs.twimg.com/media/FgV2ve4WQAYRtfE.jpg</v>
      </c>
      <c r="L87">
        <v>0.86890000000000001</v>
      </c>
      <c r="M87">
        <v>0</v>
      </c>
      <c r="N87">
        <v>0.77400000000000002</v>
      </c>
      <c r="O87">
        <v>0.22600000000000001</v>
      </c>
    </row>
    <row r="88" spans="1:15" x14ac:dyDescent="0.2">
      <c r="A88" s="1" t="str">
        <f>HYPERLINK("http://www.twitter.com/banuakdenizli/status/1586803465094848512", "1586803465094848512")</f>
        <v>1586803465094848512</v>
      </c>
      <c r="B88" t="s">
        <v>15</v>
      </c>
      <c r="C88" s="2">
        <v>44864.814837962957</v>
      </c>
      <c r="D88">
        <v>5</v>
      </c>
      <c r="E88">
        <v>2</v>
      </c>
      <c r="G88" t="s">
        <v>114</v>
      </c>
      <c r="H88" t="str">
        <f>HYPERLINK("https://video.twimg.com/ext_tw_video/1586802489113952261/pu/vid/1280x720/Fpv5kyrvJZTOJnO1.mp4?tag=12", "https://video.twimg.com/ext_tw_video/1586802489113952261/pu/vid/1280x720/Fpv5kyrvJZTOJnO1.mp4?tag=12")</f>
        <v>https://video.twimg.com/ext_tw_video/1586802489113952261/pu/vid/1280x720/Fpv5kyrvJZTOJnO1.mp4?tag=12</v>
      </c>
      <c r="L88">
        <v>0.47670000000000001</v>
      </c>
      <c r="M88">
        <v>0</v>
      </c>
      <c r="N88">
        <v>0.92600000000000005</v>
      </c>
      <c r="O88">
        <v>7.3999999999999996E-2</v>
      </c>
    </row>
    <row r="89" spans="1:15" x14ac:dyDescent="0.2">
      <c r="A89" s="1" t="str">
        <f>HYPERLINK("http://www.twitter.com/banuakdenizli/status/1586772269912596480", "1586772269912596480")</f>
        <v>1586772269912596480</v>
      </c>
      <c r="B89" t="s">
        <v>15</v>
      </c>
      <c r="C89" s="2">
        <v>44864.728750000002</v>
      </c>
      <c r="D89">
        <v>0</v>
      </c>
      <c r="E89">
        <v>3</v>
      </c>
      <c r="F89" t="s">
        <v>16</v>
      </c>
      <c r="G89" t="s">
        <v>115</v>
      </c>
      <c r="H89" t="str">
        <f>HYPERLINK("http://pbs.twimg.com/media/FgKxRbmXkAEUz1d.jpg", "http://pbs.twimg.com/media/FgKxRbmXkAEUz1d.jpg")</f>
        <v>http://pbs.twimg.com/media/FgKxRbmXkAEUz1d.jpg</v>
      </c>
      <c r="L89">
        <v>0.83160000000000001</v>
      </c>
      <c r="M89">
        <v>0.05</v>
      </c>
      <c r="N89">
        <v>0.72399999999999998</v>
      </c>
      <c r="O89">
        <v>0.22600000000000001</v>
      </c>
    </row>
    <row r="90" spans="1:15" x14ac:dyDescent="0.2">
      <c r="A90" s="1" t="str">
        <f>HYPERLINK("http://www.twitter.com/banuakdenizli/status/1585377535541452800", "1585377535541452800")</f>
        <v>1585377535541452800</v>
      </c>
      <c r="B90" t="s">
        <v>15</v>
      </c>
      <c r="C90" s="2">
        <v>44860.880023148151</v>
      </c>
      <c r="D90">
        <v>0</v>
      </c>
      <c r="E90">
        <v>48</v>
      </c>
      <c r="F90" t="s">
        <v>19</v>
      </c>
      <c r="G90" t="s">
        <v>116</v>
      </c>
      <c r="H90" t="str">
        <f>HYPERLINK("http://pbs.twimg.com/media/Ff6BEr_WAAEg_NX.jpg", "http://pbs.twimg.com/media/Ff6BEr_WAAEg_NX.jpg")</f>
        <v>http://pbs.twimg.com/media/Ff6BEr_WAAEg_NX.jpg</v>
      </c>
      <c r="L90">
        <v>0.79059999999999997</v>
      </c>
      <c r="M90">
        <v>0</v>
      </c>
      <c r="N90">
        <v>0.83</v>
      </c>
      <c r="O90">
        <v>0.17</v>
      </c>
    </row>
    <row r="91" spans="1:15" x14ac:dyDescent="0.2">
      <c r="A91" s="1" t="str">
        <f>HYPERLINK("http://www.twitter.com/banuakdenizli/status/1585376869574389761", "1585376869574389761")</f>
        <v>1585376869574389761</v>
      </c>
      <c r="B91" t="s">
        <v>15</v>
      </c>
      <c r="C91" s="2">
        <v>44860.878182870372</v>
      </c>
      <c r="D91">
        <v>0</v>
      </c>
      <c r="E91">
        <v>3</v>
      </c>
      <c r="F91" t="s">
        <v>117</v>
      </c>
      <c r="G91" t="s">
        <v>118</v>
      </c>
      <c r="H91" t="str">
        <f>HYPERLINK("http://pbs.twimg.com/media/FgANRCJXwAYZwnA.jpg", "http://pbs.twimg.com/media/FgANRCJXwAYZwnA.jpg")</f>
        <v>http://pbs.twimg.com/media/FgANRCJXwAYZwnA.jpg</v>
      </c>
      <c r="I91" t="str">
        <f>HYPERLINK("http://pbs.twimg.com/media/FgANRHgXkAEjSBo.jpg", "http://pbs.twimg.com/media/FgANRHgXkAEjSBo.jpg")</f>
        <v>http://pbs.twimg.com/media/FgANRHgXkAEjSBo.jpg</v>
      </c>
      <c r="L91">
        <v>0</v>
      </c>
      <c r="M91">
        <v>0</v>
      </c>
      <c r="N91">
        <v>1</v>
      </c>
      <c r="O91">
        <v>0</v>
      </c>
    </row>
    <row r="92" spans="1:15" x14ac:dyDescent="0.2">
      <c r="A92" s="1" t="str">
        <f>HYPERLINK("http://www.twitter.com/banuakdenizli/status/1584944486383173633", "1584944486383173633")</f>
        <v>1584944486383173633</v>
      </c>
      <c r="B92" t="s">
        <v>15</v>
      </c>
      <c r="C92" s="2">
        <v>44859.685034722221</v>
      </c>
      <c r="D92">
        <v>0</v>
      </c>
      <c r="E92">
        <v>2</v>
      </c>
      <c r="F92" t="s">
        <v>16</v>
      </c>
      <c r="G92" t="s">
        <v>119</v>
      </c>
      <c r="H92" t="str">
        <f>HYPERLINK("http://pbs.twimg.com/media/Ff4GvSWX0AApuNc.jpg", "http://pbs.twimg.com/media/Ff4GvSWX0AApuNc.jpg")</f>
        <v>http://pbs.twimg.com/media/Ff4GvSWX0AApuNc.jpg</v>
      </c>
      <c r="L92">
        <v>0.71840000000000004</v>
      </c>
      <c r="M92">
        <v>0</v>
      </c>
      <c r="N92">
        <v>0.81200000000000006</v>
      </c>
      <c r="O92">
        <v>0.188</v>
      </c>
    </row>
    <row r="93" spans="1:15" x14ac:dyDescent="0.2">
      <c r="A93" s="1" t="str">
        <f>HYPERLINK("http://www.twitter.com/banuakdenizli/status/1584884934233427968", "1584884934233427968")</f>
        <v>1584884934233427968</v>
      </c>
      <c r="B93" t="s">
        <v>15</v>
      </c>
      <c r="C93" s="2">
        <v>44859.520694444444</v>
      </c>
      <c r="D93">
        <v>0</v>
      </c>
      <c r="E93">
        <v>1011</v>
      </c>
      <c r="F93" t="s">
        <v>26</v>
      </c>
      <c r="G93" t="s">
        <v>120</v>
      </c>
      <c r="H93" t="str">
        <f>HYPERLINK("http://pbs.twimg.com/media/Ff6B1rgWIAMI2eT.jpg", "http://pbs.twimg.com/media/Ff6B1rgWIAMI2eT.jpg")</f>
        <v>http://pbs.twimg.com/media/Ff6B1rgWIAMI2eT.jpg</v>
      </c>
      <c r="L93">
        <v>0</v>
      </c>
      <c r="M93">
        <v>0</v>
      </c>
      <c r="N93">
        <v>1</v>
      </c>
      <c r="O93">
        <v>0</v>
      </c>
    </row>
    <row r="94" spans="1:15" x14ac:dyDescent="0.2">
      <c r="A94" s="1" t="str">
        <f>HYPERLINK("http://www.twitter.com/banuakdenizli/status/1584687388034740224", "1584687388034740224")</f>
        <v>1584687388034740224</v>
      </c>
      <c r="B94" t="s">
        <v>15</v>
      </c>
      <c r="C94" s="2">
        <v>44858.975578703707</v>
      </c>
      <c r="D94">
        <v>0</v>
      </c>
      <c r="E94">
        <v>31</v>
      </c>
      <c r="F94" t="s">
        <v>19</v>
      </c>
      <c r="G94" t="s">
        <v>121</v>
      </c>
      <c r="L94">
        <v>0.85189999999999999</v>
      </c>
      <c r="M94">
        <v>3.5999999999999997E-2</v>
      </c>
      <c r="N94">
        <v>0.71299999999999997</v>
      </c>
      <c r="O94">
        <v>0.252</v>
      </c>
    </row>
    <row r="95" spans="1:15" x14ac:dyDescent="0.2">
      <c r="A95" s="1" t="str">
        <f>HYPERLINK("http://www.twitter.com/banuakdenizli/status/1584419031683338240", "1584419031683338240")</f>
        <v>1584419031683338240</v>
      </c>
      <c r="B95" t="s">
        <v>15</v>
      </c>
      <c r="C95" s="2">
        <v>44858.235046296293</v>
      </c>
      <c r="D95">
        <v>0</v>
      </c>
      <c r="E95">
        <v>39</v>
      </c>
      <c r="F95" t="s">
        <v>19</v>
      </c>
      <c r="G95" t="s">
        <v>122</v>
      </c>
      <c r="H95" t="str">
        <f>HYPERLINK("http://pbs.twimg.com/media/FfxunkbXoAUlRRb.jpg", "http://pbs.twimg.com/media/FfxunkbXoAUlRRb.jpg")</f>
        <v>http://pbs.twimg.com/media/FfxunkbXoAUlRRb.jpg</v>
      </c>
      <c r="I95" t="str">
        <f>HYPERLINK("http://pbs.twimg.com/media/FfxunkZWQAcmET2.jpg", "http://pbs.twimg.com/media/FfxunkZWQAcmET2.jpg")</f>
        <v>http://pbs.twimg.com/media/FfxunkZWQAcmET2.jpg</v>
      </c>
      <c r="L95">
        <v>0.95289999999999997</v>
      </c>
      <c r="M95">
        <v>0</v>
      </c>
      <c r="N95">
        <v>0.69299999999999995</v>
      </c>
      <c r="O95">
        <v>0.307</v>
      </c>
    </row>
    <row r="96" spans="1:15" x14ac:dyDescent="0.2">
      <c r="A96" s="1" t="str">
        <f>HYPERLINK("http://www.twitter.com/banuakdenizli/status/1583288630357155841", "1583288630357155841")</f>
        <v>1583288630357155841</v>
      </c>
      <c r="B96" t="s">
        <v>15</v>
      </c>
      <c r="C96" s="2">
        <v>44855.115740740737</v>
      </c>
      <c r="D96">
        <v>0</v>
      </c>
      <c r="E96">
        <v>23</v>
      </c>
      <c r="F96" t="s">
        <v>123</v>
      </c>
      <c r="G96" t="s">
        <v>124</v>
      </c>
      <c r="H96" t="str">
        <f>HYPERLINK("http://pbs.twimg.com/media/Ffjvv-0WAAEeKq8.jpg", "http://pbs.twimg.com/media/Ffjvv-0WAAEeKq8.jpg")</f>
        <v>http://pbs.twimg.com/media/Ffjvv-0WAAEeKq8.jpg</v>
      </c>
      <c r="L96">
        <v>0.94030000000000002</v>
      </c>
      <c r="M96">
        <v>0</v>
      </c>
      <c r="N96">
        <v>0.63700000000000001</v>
      </c>
      <c r="O96">
        <v>0.36299999999999999</v>
      </c>
    </row>
    <row r="97" spans="1:15" x14ac:dyDescent="0.2">
      <c r="A97" s="1" t="str">
        <f>HYPERLINK("http://www.twitter.com/banuakdenizli/status/1583258200941350912", "1583258200941350912")</f>
        <v>1583258200941350912</v>
      </c>
      <c r="B97" t="s">
        <v>15</v>
      </c>
      <c r="C97" s="2">
        <v>44855.031770833331</v>
      </c>
      <c r="D97">
        <v>0</v>
      </c>
      <c r="E97">
        <v>16</v>
      </c>
      <c r="F97" t="s">
        <v>125</v>
      </c>
      <c r="G97" t="s">
        <v>126</v>
      </c>
      <c r="H97" t="str">
        <f>HYPERLINK("http://pbs.twimg.com/media/FfjLuJ6WYAAeHpf.jpg", "http://pbs.twimg.com/media/FfjLuJ6WYAAeHpf.jpg")</f>
        <v>http://pbs.twimg.com/media/FfjLuJ6WYAAeHpf.jpg</v>
      </c>
      <c r="L97">
        <v>0.9042</v>
      </c>
      <c r="M97">
        <v>0</v>
      </c>
      <c r="N97">
        <v>0.72299999999999998</v>
      </c>
      <c r="O97">
        <v>0.27700000000000002</v>
      </c>
    </row>
    <row r="98" spans="1:15" x14ac:dyDescent="0.2">
      <c r="A98" s="1" t="str">
        <f>HYPERLINK("http://www.twitter.com/banuakdenizli/status/1583257944497405952", "1583257944497405952")</f>
        <v>1583257944497405952</v>
      </c>
      <c r="B98" t="s">
        <v>15</v>
      </c>
      <c r="C98" s="2">
        <v>44855.031064814822</v>
      </c>
      <c r="D98">
        <v>4</v>
      </c>
      <c r="E98">
        <v>1</v>
      </c>
      <c r="G98" t="s">
        <v>127</v>
      </c>
      <c r="L98">
        <v>0.58589999999999998</v>
      </c>
      <c r="M98">
        <v>0</v>
      </c>
      <c r="N98">
        <v>0.86099999999999999</v>
      </c>
      <c r="O98">
        <v>0.13900000000000001</v>
      </c>
    </row>
    <row r="99" spans="1:15" x14ac:dyDescent="0.2">
      <c r="A99" s="1" t="str">
        <f>HYPERLINK("http://www.twitter.com/banuakdenizli/status/1583203647747346432", "1583203647747346432")</f>
        <v>1583203647747346432</v>
      </c>
      <c r="B99" t="s">
        <v>15</v>
      </c>
      <c r="C99" s="2">
        <v>44854.881226851852</v>
      </c>
      <c r="D99">
        <v>0</v>
      </c>
      <c r="E99">
        <v>36</v>
      </c>
      <c r="F99" t="s">
        <v>19</v>
      </c>
      <c r="G99" t="s">
        <v>128</v>
      </c>
      <c r="H99" t="str">
        <f>HYPERLINK("http://pbs.twimg.com/media/FfhH1RDXkAITRPm.jpg", "http://pbs.twimg.com/media/FfhH1RDXkAITRPm.jpg")</f>
        <v>http://pbs.twimg.com/media/FfhH1RDXkAITRPm.jpg</v>
      </c>
      <c r="L99">
        <v>0.69079999999999997</v>
      </c>
      <c r="M99">
        <v>0</v>
      </c>
      <c r="N99">
        <v>0.878</v>
      </c>
      <c r="O99">
        <v>0.122</v>
      </c>
    </row>
    <row r="100" spans="1:15" x14ac:dyDescent="0.2">
      <c r="A100" s="1" t="str">
        <f>HYPERLINK("http://www.twitter.com/banuakdenizli/status/1583084591552004098", "1583084591552004098")</f>
        <v>1583084591552004098</v>
      </c>
      <c r="B100" t="s">
        <v>15</v>
      </c>
      <c r="C100" s="2">
        <v>44854.55269675926</v>
      </c>
      <c r="D100">
        <v>0</v>
      </c>
      <c r="E100">
        <v>961</v>
      </c>
      <c r="F100" t="s">
        <v>26</v>
      </c>
      <c r="G100" t="s">
        <v>129</v>
      </c>
      <c r="H100" t="str">
        <f>HYPERLINK("http://pbs.twimg.com/media/FfgquWEXoAQ4qtC.jpg", "http://pbs.twimg.com/media/FfgquWEXoAQ4qtC.jpg")</f>
        <v>http://pbs.twimg.com/media/FfgquWEXoAQ4qtC.jpg</v>
      </c>
      <c r="I100" t="str">
        <f>HYPERLINK("http://pbs.twimg.com/media/FfgquWOWQAEJlHT.jpg", "http://pbs.twimg.com/media/FfgquWOWQAEJlHT.jpg")</f>
        <v>http://pbs.twimg.com/media/FfgquWOWQAEJlHT.jpg</v>
      </c>
      <c r="J100" t="str">
        <f>HYPERLINK("http://pbs.twimg.com/media/FfgquWIXkAAu4E1.jpg", "http://pbs.twimg.com/media/FfgquWIXkAAu4E1.jpg")</f>
        <v>http://pbs.twimg.com/media/FfgquWIXkAAu4E1.jpg</v>
      </c>
      <c r="L100">
        <v>0</v>
      </c>
      <c r="M100">
        <v>0</v>
      </c>
      <c r="N100">
        <v>1</v>
      </c>
      <c r="O100">
        <v>0</v>
      </c>
    </row>
    <row r="101" spans="1:15" x14ac:dyDescent="0.2">
      <c r="A101" s="1" t="str">
        <f>HYPERLINK("http://www.twitter.com/banuakdenizli/status/1582546357285318656", "1582546357285318656")</f>
        <v>1582546357285318656</v>
      </c>
      <c r="B101" t="s">
        <v>15</v>
      </c>
      <c r="C101" s="2">
        <v>44853.067453703698</v>
      </c>
      <c r="D101">
        <v>0</v>
      </c>
      <c r="E101">
        <v>998</v>
      </c>
      <c r="F101" t="s">
        <v>26</v>
      </c>
      <c r="G101" t="s">
        <v>130</v>
      </c>
      <c r="H101" t="str">
        <f>HYPERLINK("http://pbs.twimg.com/media/FfWL0h-WYAAokZm.jpg", "http://pbs.twimg.com/media/FfWL0h-WYAAokZm.jpg")</f>
        <v>http://pbs.twimg.com/media/FfWL0h-WYAAokZm.jpg</v>
      </c>
      <c r="I101" t="str">
        <f>HYPERLINK("http://pbs.twimg.com/media/FfWL0iBWIAAVXpy.jpg", "http://pbs.twimg.com/media/FfWL0iBWIAAVXpy.jpg")</f>
        <v>http://pbs.twimg.com/media/FfWL0iBWIAAVXpy.jpg</v>
      </c>
      <c r="J101" t="str">
        <f>HYPERLINK("http://pbs.twimg.com/media/FfWL0h6XwAEpwbV.jpg", "http://pbs.twimg.com/media/FfWL0h6XwAEpwbV.jpg")</f>
        <v>http://pbs.twimg.com/media/FfWL0h6XwAEpwbV.jpg</v>
      </c>
      <c r="L101">
        <v>0</v>
      </c>
      <c r="M101">
        <v>0</v>
      </c>
      <c r="N101">
        <v>1</v>
      </c>
      <c r="O101">
        <v>0</v>
      </c>
    </row>
    <row r="102" spans="1:15" x14ac:dyDescent="0.2">
      <c r="A102" s="1" t="str">
        <f>HYPERLINK("http://www.twitter.com/banuakdenizli/status/1581069243332059138", "1581069243332059138")</f>
        <v>1581069243332059138</v>
      </c>
      <c r="B102" t="s">
        <v>15</v>
      </c>
      <c r="C102" s="2">
        <v>44848.991400462961</v>
      </c>
      <c r="D102">
        <v>0</v>
      </c>
      <c r="E102">
        <v>17</v>
      </c>
      <c r="F102" t="s">
        <v>17</v>
      </c>
      <c r="G102" t="s">
        <v>131</v>
      </c>
      <c r="H102" t="str">
        <f>HYPERLINK("http://pbs.twimg.com/media/FfDKFbDWAAE7h3I.jpg", "http://pbs.twimg.com/media/FfDKFbDWAAE7h3I.jpg")</f>
        <v>http://pbs.twimg.com/media/FfDKFbDWAAE7h3I.jpg</v>
      </c>
      <c r="L102">
        <v>0</v>
      </c>
      <c r="M102">
        <v>0</v>
      </c>
      <c r="N102">
        <v>1</v>
      </c>
      <c r="O102">
        <v>0</v>
      </c>
    </row>
    <row r="103" spans="1:15" x14ac:dyDescent="0.2">
      <c r="A103" s="1" t="str">
        <f>HYPERLINK("http://www.twitter.com/banuakdenizli/status/1581069211119779840", "1581069211119779840")</f>
        <v>1581069211119779840</v>
      </c>
      <c r="B103" t="s">
        <v>15</v>
      </c>
      <c r="C103" s="2">
        <v>44848.991307870368</v>
      </c>
      <c r="D103">
        <v>0</v>
      </c>
      <c r="E103">
        <v>59</v>
      </c>
      <c r="F103" t="s">
        <v>19</v>
      </c>
      <c r="G103" t="s">
        <v>132</v>
      </c>
      <c r="H103" t="str">
        <f>HYPERLINK("http://pbs.twimg.com/media/FfBuvj_WAAIp58h.jpg", "http://pbs.twimg.com/media/FfBuvj_WAAIp58h.jpg")</f>
        <v>http://pbs.twimg.com/media/FfBuvj_WAAIp58h.jpg</v>
      </c>
      <c r="L103">
        <v>0.86580000000000001</v>
      </c>
      <c r="M103">
        <v>5.6000000000000001E-2</v>
      </c>
      <c r="N103">
        <v>0.67600000000000005</v>
      </c>
      <c r="O103">
        <v>0.26800000000000002</v>
      </c>
    </row>
    <row r="104" spans="1:15" x14ac:dyDescent="0.2">
      <c r="A104" s="1" t="str">
        <f>HYPERLINK("http://www.twitter.com/banuakdenizli/status/1580997288414957569", "1580997288414957569")</f>
        <v>1580997288414957569</v>
      </c>
      <c r="B104" t="s">
        <v>15</v>
      </c>
      <c r="C104" s="2">
        <v>44848.79283564815</v>
      </c>
      <c r="D104">
        <v>0</v>
      </c>
      <c r="E104">
        <v>1014</v>
      </c>
      <c r="F104" t="s">
        <v>26</v>
      </c>
      <c r="G104" t="s">
        <v>133</v>
      </c>
      <c r="H104" t="str">
        <f>HYPERLINK("http://pbs.twimg.com/media/FfDSX7fXkAASJue.jpg", "http://pbs.twimg.com/media/FfDSX7fXkAASJue.jpg")</f>
        <v>http://pbs.twimg.com/media/FfDSX7fXkAASJue.jpg</v>
      </c>
      <c r="L104">
        <v>0</v>
      </c>
      <c r="M104">
        <v>0</v>
      </c>
      <c r="N104">
        <v>1</v>
      </c>
      <c r="O104">
        <v>0</v>
      </c>
    </row>
    <row r="105" spans="1:15" x14ac:dyDescent="0.2">
      <c r="A105" s="1" t="str">
        <f>HYPERLINK("http://www.twitter.com/banuakdenizli/status/1580540760457256960", "1580540760457256960")</f>
        <v>1580540760457256960</v>
      </c>
      <c r="B105" t="s">
        <v>15</v>
      </c>
      <c r="C105" s="2">
        <v>44847.533055555563</v>
      </c>
      <c r="D105">
        <v>0</v>
      </c>
      <c r="E105">
        <v>578</v>
      </c>
      <c r="F105" t="s">
        <v>26</v>
      </c>
      <c r="G105" t="s">
        <v>134</v>
      </c>
      <c r="H105" t="str">
        <f>HYPERLINK("http://pbs.twimg.com/media/Fe8e7rtWIAAbA2T.jpg", "http://pbs.twimg.com/media/Fe8e7rtWIAAbA2T.jpg")</f>
        <v>http://pbs.twimg.com/media/Fe8e7rtWIAAbA2T.jpg</v>
      </c>
      <c r="I105" t="str">
        <f>HYPERLINK("http://pbs.twimg.com/media/Fe8e7rqX0AcmXaN.jpg", "http://pbs.twimg.com/media/Fe8e7rqX0AcmXaN.jpg")</f>
        <v>http://pbs.twimg.com/media/Fe8e7rqX0AcmXaN.jpg</v>
      </c>
      <c r="L105">
        <v>0</v>
      </c>
      <c r="M105">
        <v>0</v>
      </c>
      <c r="N105">
        <v>1</v>
      </c>
      <c r="O105">
        <v>0</v>
      </c>
    </row>
    <row r="106" spans="1:15" x14ac:dyDescent="0.2">
      <c r="A106" s="1" t="str">
        <f>HYPERLINK("http://www.twitter.com/banuakdenizli/status/1579665910989991936", "1579665910989991936")</f>
        <v>1579665910989991936</v>
      </c>
      <c r="B106" t="s">
        <v>15</v>
      </c>
      <c r="C106" s="2">
        <v>44845.118935185194</v>
      </c>
      <c r="D106">
        <v>1</v>
      </c>
      <c r="E106">
        <v>0</v>
      </c>
      <c r="G106" t="s">
        <v>135</v>
      </c>
      <c r="L106">
        <v>0.75790000000000002</v>
      </c>
      <c r="M106">
        <v>0</v>
      </c>
      <c r="N106">
        <v>0.8</v>
      </c>
      <c r="O106">
        <v>0.2</v>
      </c>
    </row>
    <row r="107" spans="1:15" x14ac:dyDescent="0.2">
      <c r="A107" s="1" t="str">
        <f>HYPERLINK("http://www.twitter.com/banuakdenizli/status/1579665669670731778", "1579665669670731778")</f>
        <v>1579665669670731778</v>
      </c>
      <c r="B107" t="s">
        <v>15</v>
      </c>
      <c r="C107" s="2">
        <v>44845.118275462963</v>
      </c>
      <c r="D107">
        <v>2</v>
      </c>
      <c r="E107">
        <v>0</v>
      </c>
      <c r="G107" t="s">
        <v>136</v>
      </c>
      <c r="L107">
        <v>0.9153</v>
      </c>
      <c r="M107">
        <v>0</v>
      </c>
      <c r="N107">
        <v>0.73899999999999999</v>
      </c>
      <c r="O107">
        <v>0.26100000000000001</v>
      </c>
    </row>
    <row r="108" spans="1:15" x14ac:dyDescent="0.2">
      <c r="A108" s="1" t="str">
        <f>HYPERLINK("http://www.twitter.com/banuakdenizli/status/1579601947967254528", "1579601947967254528")</f>
        <v>1579601947967254528</v>
      </c>
      <c r="B108" t="s">
        <v>15</v>
      </c>
      <c r="C108" s="2">
        <v>44844.942430555559</v>
      </c>
      <c r="D108">
        <v>2</v>
      </c>
      <c r="E108">
        <v>0</v>
      </c>
      <c r="G108" t="s">
        <v>137</v>
      </c>
      <c r="L108">
        <v>0</v>
      </c>
      <c r="M108">
        <v>0</v>
      </c>
      <c r="N108">
        <v>1</v>
      </c>
      <c r="O108">
        <v>0</v>
      </c>
    </row>
    <row r="109" spans="1:15" x14ac:dyDescent="0.2">
      <c r="A109" s="1" t="str">
        <f>HYPERLINK("http://www.twitter.com/banuakdenizli/status/1579601513584144384", "1579601513584144384")</f>
        <v>1579601513584144384</v>
      </c>
      <c r="B109" t="s">
        <v>15</v>
      </c>
      <c r="C109" s="2">
        <v>44844.941238425927</v>
      </c>
      <c r="D109">
        <v>14</v>
      </c>
      <c r="E109">
        <v>3</v>
      </c>
      <c r="G109" t="s">
        <v>138</v>
      </c>
      <c r="H109" t="str">
        <f>HYPERLINK("http://pbs.twimg.com/media/FevfM5HX0AA0dqi.jpg", "http://pbs.twimg.com/media/FevfM5HX0AA0dqi.jpg")</f>
        <v>http://pbs.twimg.com/media/FevfM5HX0AA0dqi.jpg</v>
      </c>
      <c r="L109">
        <v>0.57189999999999996</v>
      </c>
      <c r="M109">
        <v>0</v>
      </c>
      <c r="N109">
        <v>0.91500000000000004</v>
      </c>
      <c r="O109">
        <v>8.5000000000000006E-2</v>
      </c>
    </row>
    <row r="110" spans="1:15" x14ac:dyDescent="0.2">
      <c r="A110" s="1" t="str">
        <f>HYPERLINK("http://www.twitter.com/banuakdenizli/status/1578190311884349440", "1578190311884349440")</f>
        <v>1578190311884349440</v>
      </c>
      <c r="B110" t="s">
        <v>15</v>
      </c>
      <c r="C110" s="2">
        <v>44841.047060185178</v>
      </c>
      <c r="D110">
        <v>0</v>
      </c>
      <c r="E110">
        <v>589</v>
      </c>
      <c r="F110" t="s">
        <v>26</v>
      </c>
      <c r="G110" t="s">
        <v>139</v>
      </c>
      <c r="H110" t="str">
        <f>HYPERLINK("http://pbs.twimg.com/media/FeVCDs2X0AA_p9V.jpg", "http://pbs.twimg.com/media/FeVCDs2X0AA_p9V.jpg")</f>
        <v>http://pbs.twimg.com/media/FeVCDs2X0AA_p9V.jpg</v>
      </c>
      <c r="I110" t="str">
        <f>HYPERLINK("http://pbs.twimg.com/media/FeVCDs4XwBMavlQ.jpg", "http://pbs.twimg.com/media/FeVCDs4XwBMavlQ.jpg")</f>
        <v>http://pbs.twimg.com/media/FeVCDs4XwBMavlQ.jpg</v>
      </c>
      <c r="L110">
        <v>0</v>
      </c>
      <c r="M110">
        <v>0</v>
      </c>
      <c r="N110">
        <v>1</v>
      </c>
      <c r="O110">
        <v>0</v>
      </c>
    </row>
    <row r="111" spans="1:15" x14ac:dyDescent="0.2">
      <c r="A111" s="1" t="str">
        <f>HYPERLINK("http://www.twitter.com/banuakdenizli/status/1577389839141535744", "1577389839141535744")</f>
        <v>1577389839141535744</v>
      </c>
      <c r="B111" t="s">
        <v>15</v>
      </c>
      <c r="C111" s="2">
        <v>44838.838171296287</v>
      </c>
      <c r="D111">
        <v>0</v>
      </c>
      <c r="E111">
        <v>4</v>
      </c>
      <c r="F111" t="s">
        <v>16</v>
      </c>
      <c r="G111" t="s">
        <v>140</v>
      </c>
      <c r="L111">
        <v>0.95950000000000002</v>
      </c>
      <c r="M111">
        <v>0</v>
      </c>
      <c r="N111">
        <v>0.65300000000000002</v>
      </c>
      <c r="O111">
        <v>0.34699999999999998</v>
      </c>
    </row>
    <row r="112" spans="1:15" x14ac:dyDescent="0.2">
      <c r="A112" s="1" t="str">
        <f>HYPERLINK("http://www.twitter.com/banuakdenizli/status/1577001280936894464", "1577001280936894464")</f>
        <v>1577001280936894464</v>
      </c>
      <c r="B112" t="s">
        <v>15</v>
      </c>
      <c r="C112" s="2">
        <v>44837.765960648147</v>
      </c>
      <c r="D112">
        <v>0</v>
      </c>
      <c r="E112">
        <v>37</v>
      </c>
      <c r="F112" t="s">
        <v>19</v>
      </c>
      <c r="G112" t="s">
        <v>141</v>
      </c>
      <c r="H112" t="str">
        <f>HYPERLINK("http://pbs.twimg.com/media/FeKewJwXkBU7VDR.jpg", "http://pbs.twimg.com/media/FeKewJwXkBU7VDR.jpg")</f>
        <v>http://pbs.twimg.com/media/FeKewJwXkBU7VDR.jpg</v>
      </c>
      <c r="L112">
        <v>0.80740000000000001</v>
      </c>
      <c r="M112">
        <v>0</v>
      </c>
      <c r="N112">
        <v>0.79900000000000004</v>
      </c>
      <c r="O112">
        <v>0.20100000000000001</v>
      </c>
    </row>
    <row r="113" spans="1:15" x14ac:dyDescent="0.2">
      <c r="A113" s="1" t="str">
        <f>HYPERLINK("http://www.twitter.com/banuakdenizli/status/1577001247428603905", "1577001247428603905")</f>
        <v>1577001247428603905</v>
      </c>
      <c r="B113" t="s">
        <v>15</v>
      </c>
      <c r="C113" s="2">
        <v>44837.765868055547</v>
      </c>
      <c r="D113">
        <v>0</v>
      </c>
      <c r="E113">
        <v>30</v>
      </c>
      <c r="F113" t="s">
        <v>19</v>
      </c>
      <c r="G113" t="s">
        <v>142</v>
      </c>
      <c r="H113" t="str">
        <f>HYPERLINK("http://pbs.twimg.com/media/FeDcIN-XEAYY8nl.jpg", "http://pbs.twimg.com/media/FeDcIN-XEAYY8nl.jpg")</f>
        <v>http://pbs.twimg.com/media/FeDcIN-XEAYY8nl.jpg</v>
      </c>
      <c r="L113">
        <v>0.82250000000000001</v>
      </c>
      <c r="M113">
        <v>0</v>
      </c>
      <c r="N113">
        <v>0.76900000000000002</v>
      </c>
      <c r="O113">
        <v>0.23100000000000001</v>
      </c>
    </row>
    <row r="114" spans="1:15" x14ac:dyDescent="0.2">
      <c r="A114" s="1" t="str">
        <f>HYPERLINK("http://www.twitter.com/banuakdenizli/status/1576291277259186176", "1576291277259186176")</f>
        <v>1576291277259186176</v>
      </c>
      <c r="B114" t="s">
        <v>15</v>
      </c>
      <c r="C114" s="2">
        <v>44835.80672453704</v>
      </c>
      <c r="D114">
        <v>0</v>
      </c>
      <c r="E114">
        <v>3</v>
      </c>
      <c r="F114" t="s">
        <v>21</v>
      </c>
      <c r="G114" t="s">
        <v>143</v>
      </c>
      <c r="H114" t="str">
        <f>HYPERLINK("http://pbs.twimg.com/media/Fd5ttcfXoAADdSq.jpg", "http://pbs.twimg.com/media/Fd5ttcfXoAADdSq.jpg")</f>
        <v>http://pbs.twimg.com/media/Fd5ttcfXoAADdSq.jpg</v>
      </c>
      <c r="I114" t="str">
        <f>HYPERLINK("http://pbs.twimg.com/media/Fd5tv_EXkAERAol.jpg", "http://pbs.twimg.com/media/Fd5tv_EXkAERAol.jpg")</f>
        <v>http://pbs.twimg.com/media/Fd5tv_EXkAERAol.jpg</v>
      </c>
      <c r="J114" t="str">
        <f>HYPERLINK("http://pbs.twimg.com/media/Fd5tyxeWAAEF98p.jpg", "http://pbs.twimg.com/media/Fd5tyxeWAAEF98p.jpg")</f>
        <v>http://pbs.twimg.com/media/Fd5tyxeWAAEF98p.jpg</v>
      </c>
      <c r="K114" t="str">
        <f>HYPERLINK("http://pbs.twimg.com/media/Fd5t4uvWQAM1Ml4.jpg", "http://pbs.twimg.com/media/Fd5t4uvWQAM1Ml4.jpg")</f>
        <v>http://pbs.twimg.com/media/Fd5t4uvWQAM1Ml4.jpg</v>
      </c>
      <c r="L114">
        <v>0</v>
      </c>
      <c r="M114">
        <v>0</v>
      </c>
      <c r="N114">
        <v>1</v>
      </c>
      <c r="O114">
        <v>0</v>
      </c>
    </row>
    <row r="115" spans="1:15" x14ac:dyDescent="0.2">
      <c r="A115" s="1" t="str">
        <f>HYPERLINK("http://www.twitter.com/banuakdenizli/status/1576291168325087232", "1576291168325087232")</f>
        <v>1576291168325087232</v>
      </c>
      <c r="B115" t="s">
        <v>15</v>
      </c>
      <c r="C115" s="2">
        <v>44835.806423611109</v>
      </c>
      <c r="D115">
        <v>0</v>
      </c>
      <c r="E115">
        <v>3</v>
      </c>
      <c r="F115" t="s">
        <v>21</v>
      </c>
      <c r="G115" t="s">
        <v>144</v>
      </c>
      <c r="H115" t="str">
        <f>HYPERLINK("http://pbs.twimg.com/media/Fd5fKAsWIAA3T04.jpg", "http://pbs.twimg.com/media/Fd5fKAsWIAA3T04.jpg")</f>
        <v>http://pbs.twimg.com/media/Fd5fKAsWIAA3T04.jpg</v>
      </c>
      <c r="I115" t="str">
        <f>HYPERLINK("http://pbs.twimg.com/media/Fd5fLi_WQAEOSW_.jpg", "http://pbs.twimg.com/media/Fd5fLi_WQAEOSW_.jpg")</f>
        <v>http://pbs.twimg.com/media/Fd5fLi_WQAEOSW_.jpg</v>
      </c>
      <c r="J115" t="str">
        <f>HYPERLINK("http://pbs.twimg.com/media/Fd5fN-XX0AM9-pu.jpg", "http://pbs.twimg.com/media/Fd5fN-XX0AM9-pu.jpg")</f>
        <v>http://pbs.twimg.com/media/Fd5fN-XX0AM9-pu.jpg</v>
      </c>
      <c r="K115" t="str">
        <f>HYPERLINK("http://pbs.twimg.com/media/Fd5fPiFXoAAvmsn.jpg", "http://pbs.twimg.com/media/Fd5fPiFXoAAvmsn.jpg")</f>
        <v>http://pbs.twimg.com/media/Fd5fPiFXoAAvmsn.jpg</v>
      </c>
      <c r="L115">
        <v>0</v>
      </c>
      <c r="M115">
        <v>0</v>
      </c>
      <c r="N115">
        <v>1</v>
      </c>
      <c r="O115">
        <v>0</v>
      </c>
    </row>
    <row r="116" spans="1:15" x14ac:dyDescent="0.2">
      <c r="A116" s="1" t="str">
        <f>HYPERLINK("http://www.twitter.com/banuakdenizli/status/1576290955401244673", "1576290955401244673")</f>
        <v>1576290955401244673</v>
      </c>
      <c r="B116" t="s">
        <v>15</v>
      </c>
      <c r="C116" s="2">
        <v>44835.805833333332</v>
      </c>
      <c r="D116">
        <v>0</v>
      </c>
      <c r="E116">
        <v>4</v>
      </c>
      <c r="F116" t="s">
        <v>21</v>
      </c>
      <c r="G116" t="s">
        <v>145</v>
      </c>
      <c r="H116" t="str">
        <f>HYPERLINK("http://pbs.twimg.com/media/Fd5TyWyXwAAmnuN.jpg", "http://pbs.twimg.com/media/Fd5TyWyXwAAmnuN.jpg")</f>
        <v>http://pbs.twimg.com/media/Fd5TyWyXwAAmnuN.jpg</v>
      </c>
      <c r="I116" t="str">
        <f>HYPERLINK("http://pbs.twimg.com/media/Fd5TzkYXkAAcwM_.jpg", "http://pbs.twimg.com/media/Fd5TzkYXkAAcwM_.jpg")</f>
        <v>http://pbs.twimg.com/media/Fd5TzkYXkAAcwM_.jpg</v>
      </c>
      <c r="L116">
        <v>0</v>
      </c>
      <c r="M116">
        <v>0</v>
      </c>
      <c r="N116">
        <v>1</v>
      </c>
      <c r="O116">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2023-04-03T11:16:22Z</dcterms:modified>
</cp:coreProperties>
</file>