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B8D292E5-03D1-1D43-B8D9-1B5547596FC9}" xr6:coauthVersionLast="47" xr6:coauthVersionMax="47" xr10:uidLastSave="{00000000-0000-0000-0000-000000000000}"/>
  <bookViews>
    <workbookView xWindow="7340" yWindow="36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6" i="1" l="1"/>
  <c r="A346" i="1"/>
  <c r="H345" i="1"/>
  <c r="A345" i="1"/>
  <c r="H344" i="1"/>
  <c r="A344" i="1"/>
  <c r="J343" i="1"/>
  <c r="I343" i="1"/>
  <c r="H343" i="1"/>
  <c r="A343" i="1"/>
  <c r="H342" i="1"/>
  <c r="A342" i="1"/>
  <c r="K341" i="1"/>
  <c r="J341" i="1"/>
  <c r="I341" i="1"/>
  <c r="H341" i="1"/>
  <c r="A341" i="1"/>
  <c r="J340" i="1"/>
  <c r="I340" i="1"/>
  <c r="H340" i="1"/>
  <c r="A340" i="1"/>
  <c r="A339" i="1"/>
  <c r="J338" i="1"/>
  <c r="I338" i="1"/>
  <c r="H338" i="1"/>
  <c r="A338" i="1"/>
  <c r="H337" i="1"/>
  <c r="A337" i="1"/>
  <c r="H336" i="1"/>
  <c r="A336" i="1"/>
  <c r="H335" i="1"/>
  <c r="A335" i="1"/>
  <c r="H334" i="1"/>
  <c r="A334" i="1"/>
  <c r="H333" i="1"/>
  <c r="A333" i="1"/>
  <c r="H332" i="1"/>
  <c r="A332" i="1"/>
  <c r="H331" i="1"/>
  <c r="A331" i="1"/>
  <c r="H330" i="1"/>
  <c r="A330" i="1"/>
  <c r="H329" i="1"/>
  <c r="A329" i="1"/>
  <c r="H328" i="1"/>
  <c r="A328" i="1"/>
  <c r="H327" i="1"/>
  <c r="A327" i="1"/>
  <c r="J326" i="1"/>
  <c r="I326" i="1"/>
  <c r="H326" i="1"/>
  <c r="A326" i="1"/>
  <c r="H325" i="1"/>
  <c r="A325" i="1"/>
  <c r="H324" i="1"/>
  <c r="A324" i="1"/>
  <c r="I323" i="1"/>
  <c r="H323" i="1"/>
  <c r="A323" i="1"/>
  <c r="H322" i="1"/>
  <c r="A322" i="1"/>
  <c r="I321" i="1"/>
  <c r="H321" i="1"/>
  <c r="A321" i="1"/>
  <c r="H320" i="1"/>
  <c r="A320" i="1"/>
  <c r="I319" i="1"/>
  <c r="H319" i="1"/>
  <c r="A319" i="1"/>
  <c r="K318" i="1"/>
  <c r="J318" i="1"/>
  <c r="I318" i="1"/>
  <c r="H318" i="1"/>
  <c r="A318" i="1"/>
  <c r="H317" i="1"/>
  <c r="A317" i="1"/>
  <c r="H316" i="1"/>
  <c r="A316" i="1"/>
  <c r="H315" i="1"/>
  <c r="A315" i="1"/>
  <c r="I314" i="1"/>
  <c r="H314" i="1"/>
  <c r="A314" i="1"/>
  <c r="H313" i="1"/>
  <c r="A313" i="1"/>
  <c r="H312" i="1"/>
  <c r="A312" i="1"/>
  <c r="H311" i="1"/>
  <c r="A311" i="1"/>
  <c r="H310" i="1"/>
  <c r="A310" i="1"/>
  <c r="H309" i="1"/>
  <c r="A309" i="1"/>
  <c r="I308" i="1"/>
  <c r="H308" i="1"/>
  <c r="A308" i="1"/>
  <c r="I307" i="1"/>
  <c r="H307" i="1"/>
  <c r="A307" i="1"/>
  <c r="H306" i="1"/>
  <c r="A306" i="1"/>
  <c r="A305" i="1"/>
  <c r="H304" i="1"/>
  <c r="A304" i="1"/>
  <c r="H303" i="1"/>
  <c r="A303" i="1"/>
  <c r="H302" i="1"/>
  <c r="A302" i="1"/>
  <c r="H301" i="1"/>
  <c r="A301" i="1"/>
  <c r="H300" i="1"/>
  <c r="A300" i="1"/>
  <c r="H299" i="1"/>
  <c r="A299" i="1"/>
  <c r="H298" i="1"/>
  <c r="A298" i="1"/>
  <c r="H297" i="1"/>
  <c r="A297" i="1"/>
  <c r="H296" i="1"/>
  <c r="A296" i="1"/>
  <c r="K295" i="1"/>
  <c r="J295" i="1"/>
  <c r="I295" i="1"/>
  <c r="H295" i="1"/>
  <c r="A295" i="1"/>
  <c r="H294" i="1"/>
  <c r="A294" i="1"/>
  <c r="I293" i="1"/>
  <c r="H293" i="1"/>
  <c r="A293" i="1"/>
  <c r="H292" i="1"/>
  <c r="A292" i="1"/>
  <c r="H291" i="1"/>
  <c r="A291" i="1"/>
  <c r="H290" i="1"/>
  <c r="A290" i="1"/>
  <c r="H289" i="1"/>
  <c r="A289" i="1"/>
  <c r="A288" i="1"/>
  <c r="H287" i="1"/>
  <c r="A287" i="1"/>
  <c r="A286" i="1"/>
  <c r="H285" i="1"/>
  <c r="A285" i="1"/>
  <c r="H284" i="1"/>
  <c r="A284" i="1"/>
  <c r="J283" i="1"/>
  <c r="I283" i="1"/>
  <c r="H283" i="1"/>
  <c r="A283" i="1"/>
  <c r="J282" i="1"/>
  <c r="I282" i="1"/>
  <c r="H282" i="1"/>
  <c r="A282" i="1"/>
  <c r="K281" i="1"/>
  <c r="J281" i="1"/>
  <c r="I281" i="1"/>
  <c r="H281" i="1"/>
  <c r="A281" i="1"/>
  <c r="H280" i="1"/>
  <c r="A280" i="1"/>
  <c r="J279" i="1"/>
  <c r="I279" i="1"/>
  <c r="H279" i="1"/>
  <c r="A279" i="1"/>
  <c r="I278" i="1"/>
  <c r="H278" i="1"/>
  <c r="A278" i="1"/>
  <c r="I277" i="1"/>
  <c r="H277" i="1"/>
  <c r="A277" i="1"/>
  <c r="K276" i="1"/>
  <c r="J276" i="1"/>
  <c r="I276" i="1"/>
  <c r="H276" i="1"/>
  <c r="A276" i="1"/>
  <c r="I275" i="1"/>
  <c r="H275" i="1"/>
  <c r="A275" i="1"/>
  <c r="I274" i="1"/>
  <c r="H274" i="1"/>
  <c r="A274" i="1"/>
  <c r="H273" i="1"/>
  <c r="A273" i="1"/>
  <c r="H272" i="1"/>
  <c r="A272" i="1"/>
  <c r="H271" i="1"/>
  <c r="A271" i="1"/>
  <c r="H270" i="1"/>
  <c r="A270" i="1"/>
  <c r="H269" i="1"/>
  <c r="A269" i="1"/>
  <c r="J268" i="1"/>
  <c r="I268" i="1"/>
  <c r="H268" i="1"/>
  <c r="A268" i="1"/>
  <c r="H267" i="1"/>
  <c r="A267" i="1"/>
  <c r="H266" i="1"/>
  <c r="A266" i="1"/>
  <c r="H265" i="1"/>
  <c r="A265" i="1"/>
  <c r="H264" i="1"/>
  <c r="A264" i="1"/>
  <c r="H263" i="1"/>
  <c r="A263" i="1"/>
  <c r="H262" i="1"/>
  <c r="A262" i="1"/>
  <c r="H261" i="1"/>
  <c r="A261" i="1"/>
  <c r="K260" i="1"/>
  <c r="J260" i="1"/>
  <c r="I260" i="1"/>
  <c r="H260" i="1"/>
  <c r="A260" i="1"/>
  <c r="K259" i="1"/>
  <c r="J259" i="1"/>
  <c r="I259" i="1"/>
  <c r="H259" i="1"/>
  <c r="A259" i="1"/>
  <c r="A258" i="1"/>
  <c r="H257" i="1"/>
  <c r="A257" i="1"/>
  <c r="H256" i="1"/>
  <c r="A256" i="1"/>
  <c r="H255" i="1"/>
  <c r="A255" i="1"/>
  <c r="H254" i="1"/>
  <c r="A254" i="1"/>
  <c r="H253" i="1"/>
  <c r="A253" i="1"/>
  <c r="H252" i="1"/>
  <c r="A252" i="1"/>
  <c r="H251" i="1"/>
  <c r="A251" i="1"/>
  <c r="H250" i="1"/>
  <c r="A250" i="1"/>
  <c r="I249" i="1"/>
  <c r="H249" i="1"/>
  <c r="A249" i="1"/>
  <c r="H248" i="1"/>
  <c r="A248" i="1"/>
  <c r="H247" i="1"/>
  <c r="A247" i="1"/>
  <c r="H246" i="1"/>
  <c r="A246" i="1"/>
  <c r="I245" i="1"/>
  <c r="H245" i="1"/>
  <c r="A245" i="1"/>
  <c r="H244" i="1"/>
  <c r="A244" i="1"/>
  <c r="A243" i="1"/>
  <c r="H242" i="1"/>
  <c r="A242" i="1"/>
  <c r="H241" i="1"/>
  <c r="A241" i="1"/>
  <c r="H240" i="1"/>
  <c r="A240" i="1"/>
  <c r="H239" i="1"/>
  <c r="A239" i="1"/>
  <c r="K238" i="1"/>
  <c r="J238" i="1"/>
  <c r="I238" i="1"/>
  <c r="H238" i="1"/>
  <c r="A238" i="1"/>
  <c r="H237" i="1"/>
  <c r="A237" i="1"/>
  <c r="H236" i="1"/>
  <c r="A236" i="1"/>
  <c r="I235" i="1"/>
  <c r="H235" i="1"/>
  <c r="A235" i="1"/>
  <c r="K234" i="1"/>
  <c r="J234" i="1"/>
  <c r="I234" i="1"/>
  <c r="H234" i="1"/>
  <c r="A234" i="1"/>
  <c r="I233" i="1"/>
  <c r="H233" i="1"/>
  <c r="A233" i="1"/>
  <c r="I232" i="1"/>
  <c r="H232" i="1"/>
  <c r="A232" i="1"/>
  <c r="H231" i="1"/>
  <c r="A231" i="1"/>
  <c r="H230" i="1"/>
  <c r="A230" i="1"/>
  <c r="I229" i="1"/>
  <c r="H229" i="1"/>
  <c r="A229" i="1"/>
  <c r="H228" i="1"/>
  <c r="A228" i="1"/>
  <c r="K227" i="1"/>
  <c r="J227" i="1"/>
  <c r="I227" i="1"/>
  <c r="H227" i="1"/>
  <c r="A227" i="1"/>
  <c r="K226" i="1"/>
  <c r="J226" i="1"/>
  <c r="I226" i="1"/>
  <c r="H226" i="1"/>
  <c r="A226" i="1"/>
  <c r="J225" i="1"/>
  <c r="I225" i="1"/>
  <c r="H225" i="1"/>
  <c r="A225" i="1"/>
  <c r="H224" i="1"/>
  <c r="A224" i="1"/>
  <c r="H223" i="1"/>
  <c r="A223" i="1"/>
  <c r="H222" i="1"/>
  <c r="A222" i="1"/>
  <c r="H221" i="1"/>
  <c r="A221" i="1"/>
  <c r="H220" i="1"/>
  <c r="A220" i="1"/>
  <c r="A219" i="1"/>
  <c r="H218" i="1"/>
  <c r="A218" i="1"/>
  <c r="I217" i="1"/>
  <c r="H217" i="1"/>
  <c r="A217" i="1"/>
  <c r="H216" i="1"/>
  <c r="A216" i="1"/>
  <c r="I215" i="1"/>
  <c r="H215" i="1"/>
  <c r="A215" i="1"/>
  <c r="H214" i="1"/>
  <c r="A214" i="1"/>
  <c r="K213" i="1"/>
  <c r="J213" i="1"/>
  <c r="I213" i="1"/>
  <c r="H213" i="1"/>
  <c r="A213" i="1"/>
  <c r="H212" i="1"/>
  <c r="A212" i="1"/>
  <c r="H211" i="1"/>
  <c r="A211" i="1"/>
  <c r="H210" i="1"/>
  <c r="A210" i="1"/>
  <c r="H209" i="1"/>
  <c r="A209" i="1"/>
  <c r="A208" i="1"/>
  <c r="H207" i="1"/>
  <c r="A207" i="1"/>
  <c r="H206" i="1"/>
  <c r="A206" i="1"/>
  <c r="H205" i="1"/>
  <c r="A205" i="1"/>
  <c r="H204" i="1"/>
  <c r="A204" i="1"/>
  <c r="J203" i="1"/>
  <c r="I203" i="1"/>
  <c r="H203" i="1"/>
  <c r="A203" i="1"/>
  <c r="K202" i="1"/>
  <c r="J202" i="1"/>
  <c r="I202" i="1"/>
  <c r="H202" i="1"/>
  <c r="A202" i="1"/>
  <c r="H201" i="1"/>
  <c r="A201" i="1"/>
  <c r="H200" i="1"/>
  <c r="A200" i="1"/>
  <c r="H199" i="1"/>
  <c r="A199" i="1"/>
  <c r="H198" i="1"/>
  <c r="A198" i="1"/>
  <c r="H197" i="1"/>
  <c r="A197" i="1"/>
  <c r="H196" i="1"/>
  <c r="A196" i="1"/>
  <c r="H195" i="1"/>
  <c r="A195" i="1"/>
  <c r="H194" i="1"/>
  <c r="A194" i="1"/>
  <c r="H193" i="1"/>
  <c r="A193" i="1"/>
  <c r="H192" i="1"/>
  <c r="A192" i="1"/>
  <c r="K191" i="1"/>
  <c r="J191" i="1"/>
  <c r="I191" i="1"/>
  <c r="H191" i="1"/>
  <c r="A191" i="1"/>
  <c r="H190" i="1"/>
  <c r="A190" i="1"/>
  <c r="H189" i="1"/>
  <c r="A189" i="1"/>
  <c r="H188" i="1"/>
  <c r="A188" i="1"/>
  <c r="H187" i="1"/>
  <c r="A187" i="1"/>
  <c r="H186" i="1"/>
  <c r="A186" i="1"/>
  <c r="A185" i="1"/>
  <c r="A184" i="1"/>
  <c r="H183" i="1"/>
  <c r="A183" i="1"/>
  <c r="H182" i="1"/>
  <c r="A182" i="1"/>
  <c r="H181" i="1"/>
  <c r="A181" i="1"/>
  <c r="H180" i="1"/>
  <c r="A180" i="1"/>
  <c r="H179" i="1"/>
  <c r="A179" i="1"/>
  <c r="A178" i="1"/>
  <c r="H177" i="1"/>
  <c r="A177" i="1"/>
  <c r="H176" i="1"/>
  <c r="A176" i="1"/>
  <c r="H175" i="1"/>
  <c r="A175" i="1"/>
  <c r="H174" i="1"/>
  <c r="A174" i="1"/>
  <c r="K173" i="1"/>
  <c r="J173" i="1"/>
  <c r="I173" i="1"/>
  <c r="H173" i="1"/>
  <c r="A173" i="1"/>
  <c r="H172" i="1"/>
  <c r="A172" i="1"/>
  <c r="H171" i="1"/>
  <c r="A171" i="1"/>
  <c r="I170" i="1"/>
  <c r="H170" i="1"/>
  <c r="A170" i="1"/>
  <c r="I169" i="1"/>
  <c r="H169" i="1"/>
  <c r="A169" i="1"/>
  <c r="I168" i="1"/>
  <c r="H168" i="1"/>
  <c r="A168" i="1"/>
  <c r="H167" i="1"/>
  <c r="A167" i="1"/>
  <c r="H166" i="1"/>
  <c r="A166" i="1"/>
  <c r="J165" i="1"/>
  <c r="I165" i="1"/>
  <c r="H165" i="1"/>
  <c r="A165" i="1"/>
  <c r="J164" i="1"/>
  <c r="I164" i="1"/>
  <c r="H164" i="1"/>
  <c r="A164" i="1"/>
  <c r="I163" i="1"/>
  <c r="H163" i="1"/>
  <c r="A163" i="1"/>
  <c r="H162" i="1"/>
  <c r="A162" i="1"/>
  <c r="I161" i="1"/>
  <c r="H161" i="1"/>
  <c r="A161" i="1"/>
  <c r="H160" i="1"/>
  <c r="A160" i="1"/>
  <c r="J159" i="1"/>
  <c r="I159" i="1"/>
  <c r="H159" i="1"/>
  <c r="A159" i="1"/>
  <c r="J158" i="1"/>
  <c r="I158" i="1"/>
  <c r="H158" i="1"/>
  <c r="A158" i="1"/>
  <c r="H157" i="1"/>
  <c r="A157" i="1"/>
  <c r="H156" i="1"/>
  <c r="A156" i="1"/>
  <c r="H155" i="1"/>
  <c r="A155" i="1"/>
  <c r="H154" i="1"/>
  <c r="A154" i="1"/>
  <c r="A153" i="1"/>
  <c r="H152" i="1"/>
  <c r="A152" i="1"/>
  <c r="J151" i="1"/>
  <c r="I151" i="1"/>
  <c r="H151" i="1"/>
  <c r="A151" i="1"/>
  <c r="H150" i="1"/>
  <c r="A150" i="1"/>
  <c r="H149" i="1"/>
  <c r="A149" i="1"/>
  <c r="H148" i="1"/>
  <c r="A148" i="1"/>
  <c r="H147" i="1"/>
  <c r="A147" i="1"/>
  <c r="H146" i="1"/>
  <c r="A146" i="1"/>
  <c r="H145" i="1"/>
  <c r="A145" i="1"/>
  <c r="H144" i="1"/>
  <c r="A144" i="1"/>
  <c r="H143" i="1"/>
  <c r="A143" i="1"/>
  <c r="H142" i="1"/>
  <c r="A142" i="1"/>
  <c r="I141" i="1"/>
  <c r="H141" i="1"/>
  <c r="A141" i="1"/>
  <c r="H140" i="1"/>
  <c r="A140" i="1"/>
  <c r="H139" i="1"/>
  <c r="A139" i="1"/>
  <c r="A138" i="1"/>
  <c r="H137" i="1"/>
  <c r="A137" i="1"/>
  <c r="H136" i="1"/>
  <c r="A136" i="1"/>
  <c r="H135" i="1"/>
  <c r="A135" i="1"/>
  <c r="H134" i="1"/>
  <c r="A134" i="1"/>
  <c r="H133" i="1"/>
  <c r="A133" i="1"/>
  <c r="H132" i="1"/>
  <c r="A132" i="1"/>
  <c r="H131" i="1"/>
  <c r="A131" i="1"/>
  <c r="K130" i="1"/>
  <c r="J130" i="1"/>
  <c r="I130" i="1"/>
  <c r="H130" i="1"/>
  <c r="A130" i="1"/>
  <c r="H129" i="1"/>
  <c r="A129" i="1"/>
  <c r="H128" i="1"/>
  <c r="A128" i="1"/>
  <c r="A127" i="1"/>
  <c r="K126" i="1"/>
  <c r="J126" i="1"/>
  <c r="I126" i="1"/>
  <c r="H126" i="1"/>
  <c r="A126" i="1"/>
  <c r="H125" i="1"/>
  <c r="A125" i="1"/>
  <c r="H124" i="1"/>
  <c r="A124" i="1"/>
  <c r="H123" i="1"/>
  <c r="A123" i="1"/>
  <c r="H122" i="1"/>
  <c r="A122" i="1"/>
  <c r="H121" i="1"/>
  <c r="A121" i="1"/>
  <c r="A120" i="1"/>
  <c r="A119" i="1"/>
  <c r="I118" i="1"/>
  <c r="H118" i="1"/>
  <c r="A118" i="1"/>
  <c r="H117" i="1"/>
  <c r="A117" i="1"/>
  <c r="A116" i="1"/>
  <c r="H115" i="1"/>
  <c r="A115" i="1"/>
  <c r="H114" i="1"/>
  <c r="A114" i="1"/>
  <c r="H113" i="1"/>
  <c r="A113" i="1"/>
  <c r="A112" i="1"/>
  <c r="H111" i="1"/>
  <c r="A111" i="1"/>
  <c r="I110" i="1"/>
  <c r="H110" i="1"/>
  <c r="A110" i="1"/>
  <c r="H109" i="1"/>
  <c r="A109" i="1"/>
  <c r="J108" i="1"/>
  <c r="I108" i="1"/>
  <c r="H108" i="1"/>
  <c r="A108" i="1"/>
  <c r="H107" i="1"/>
  <c r="A107" i="1"/>
  <c r="H106" i="1"/>
  <c r="A106" i="1"/>
  <c r="H105" i="1"/>
  <c r="A105" i="1"/>
  <c r="H104" i="1"/>
  <c r="A104" i="1"/>
  <c r="K103" i="1"/>
  <c r="J103" i="1"/>
  <c r="I103" i="1"/>
  <c r="H103" i="1"/>
  <c r="A103" i="1"/>
  <c r="H102" i="1"/>
  <c r="A102" i="1"/>
  <c r="H101" i="1"/>
  <c r="A101" i="1"/>
  <c r="J100" i="1"/>
  <c r="I100" i="1"/>
  <c r="H100" i="1"/>
  <c r="A100" i="1"/>
  <c r="H99" i="1"/>
  <c r="A99" i="1"/>
  <c r="H98" i="1"/>
  <c r="A98" i="1"/>
  <c r="H97" i="1"/>
  <c r="A97" i="1"/>
  <c r="H96" i="1"/>
  <c r="A96" i="1"/>
  <c r="A95" i="1"/>
  <c r="H94" i="1"/>
  <c r="A94" i="1"/>
  <c r="I93" i="1"/>
  <c r="H93" i="1"/>
  <c r="A93" i="1"/>
  <c r="H92" i="1"/>
  <c r="A92" i="1"/>
  <c r="J91" i="1"/>
  <c r="I91" i="1"/>
  <c r="H91" i="1"/>
  <c r="A91" i="1"/>
  <c r="H90" i="1"/>
  <c r="A90" i="1"/>
  <c r="H89" i="1"/>
  <c r="A89" i="1"/>
  <c r="H88" i="1"/>
  <c r="A88" i="1"/>
  <c r="H87" i="1"/>
  <c r="A87" i="1"/>
  <c r="H86" i="1"/>
  <c r="A86" i="1"/>
  <c r="H85" i="1"/>
  <c r="A85" i="1"/>
  <c r="H84" i="1"/>
  <c r="A84" i="1"/>
  <c r="H83" i="1"/>
  <c r="A83" i="1"/>
  <c r="H82" i="1"/>
  <c r="A82" i="1"/>
  <c r="I81" i="1"/>
  <c r="H81" i="1"/>
  <c r="A81" i="1"/>
  <c r="H80" i="1"/>
  <c r="A80" i="1"/>
  <c r="H79" i="1"/>
  <c r="A79" i="1"/>
  <c r="H78" i="1"/>
  <c r="A78" i="1"/>
  <c r="H77" i="1"/>
  <c r="A77" i="1"/>
  <c r="H76" i="1"/>
  <c r="A76" i="1"/>
  <c r="H75" i="1"/>
  <c r="A75" i="1"/>
  <c r="A74" i="1"/>
  <c r="A73" i="1"/>
  <c r="H72" i="1"/>
  <c r="A72" i="1"/>
  <c r="H71" i="1"/>
  <c r="A71" i="1"/>
  <c r="H70" i="1"/>
  <c r="A70" i="1"/>
  <c r="H69" i="1"/>
  <c r="A69" i="1"/>
  <c r="I68" i="1"/>
  <c r="H68" i="1"/>
  <c r="A68" i="1"/>
  <c r="H67" i="1"/>
  <c r="A67" i="1"/>
  <c r="H66" i="1"/>
  <c r="A66" i="1"/>
  <c r="I65" i="1"/>
  <c r="H65" i="1"/>
  <c r="A65" i="1"/>
  <c r="A64" i="1"/>
  <c r="H63" i="1"/>
  <c r="A63" i="1"/>
  <c r="H62" i="1"/>
  <c r="A62" i="1"/>
  <c r="H61" i="1"/>
  <c r="A61" i="1"/>
  <c r="H60" i="1"/>
  <c r="A60" i="1"/>
  <c r="A59" i="1"/>
  <c r="A58" i="1"/>
  <c r="H57" i="1"/>
  <c r="A57" i="1"/>
  <c r="H56" i="1"/>
  <c r="A56" i="1"/>
  <c r="A55" i="1"/>
  <c r="H54" i="1"/>
  <c r="A54" i="1"/>
  <c r="H53" i="1"/>
  <c r="A53" i="1"/>
  <c r="H52" i="1"/>
  <c r="A52" i="1"/>
  <c r="H51" i="1"/>
  <c r="A51" i="1"/>
  <c r="I50" i="1"/>
  <c r="H50" i="1"/>
  <c r="A50" i="1"/>
  <c r="H49" i="1"/>
  <c r="A49" i="1"/>
  <c r="H48" i="1"/>
  <c r="A48" i="1"/>
  <c r="H47" i="1"/>
  <c r="A47" i="1"/>
  <c r="H46" i="1"/>
  <c r="A46" i="1"/>
  <c r="H45" i="1"/>
  <c r="A45" i="1"/>
  <c r="H44" i="1"/>
  <c r="A44" i="1"/>
  <c r="I43" i="1"/>
  <c r="H43" i="1"/>
  <c r="A43" i="1"/>
  <c r="I42" i="1"/>
  <c r="H42" i="1"/>
  <c r="A42" i="1"/>
  <c r="I41" i="1"/>
  <c r="H41" i="1"/>
  <c r="A41" i="1"/>
  <c r="H40" i="1"/>
  <c r="A40" i="1"/>
  <c r="H39" i="1"/>
  <c r="A39" i="1"/>
  <c r="H38" i="1"/>
  <c r="A38" i="1"/>
  <c r="H37" i="1"/>
  <c r="A37" i="1"/>
  <c r="H36" i="1"/>
  <c r="A36" i="1"/>
  <c r="H35" i="1"/>
  <c r="A35" i="1"/>
  <c r="H34" i="1"/>
  <c r="A34" i="1"/>
  <c r="H33" i="1"/>
  <c r="A33" i="1"/>
  <c r="H32" i="1"/>
  <c r="A32" i="1"/>
  <c r="H31" i="1"/>
  <c r="A31" i="1"/>
  <c r="H30" i="1"/>
  <c r="A30" i="1"/>
  <c r="H29" i="1"/>
  <c r="A29" i="1"/>
  <c r="H28" i="1"/>
  <c r="A28" i="1"/>
  <c r="H27" i="1"/>
  <c r="A27" i="1"/>
  <c r="A26" i="1"/>
  <c r="H25" i="1"/>
  <c r="A25" i="1"/>
  <c r="H24" i="1"/>
  <c r="A24" i="1"/>
  <c r="H23" i="1"/>
  <c r="A23" i="1"/>
  <c r="A22" i="1"/>
  <c r="A21" i="1"/>
  <c r="A20" i="1"/>
  <c r="A19" i="1"/>
  <c r="A18" i="1"/>
  <c r="H17" i="1"/>
  <c r="A17" i="1"/>
  <c r="H16" i="1"/>
  <c r="A16" i="1"/>
  <c r="H15" i="1"/>
  <c r="A15" i="1"/>
  <c r="I14" i="1"/>
  <c r="H14" i="1"/>
  <c r="A14" i="1"/>
  <c r="H13" i="1"/>
  <c r="A13" i="1"/>
  <c r="H12" i="1"/>
  <c r="A12" i="1"/>
  <c r="H11" i="1"/>
  <c r="A11" i="1"/>
  <c r="I10" i="1"/>
  <c r="H10" i="1"/>
  <c r="A10" i="1"/>
  <c r="I9" i="1"/>
  <c r="H9" i="1"/>
  <c r="A9" i="1"/>
  <c r="A8" i="1"/>
  <c r="I7" i="1"/>
  <c r="H7" i="1"/>
  <c r="A7" i="1"/>
  <c r="H6" i="1"/>
  <c r="A6" i="1"/>
  <c r="H5" i="1"/>
  <c r="A5" i="1"/>
  <c r="H4" i="1"/>
  <c r="A4" i="1"/>
  <c r="H3" i="1"/>
  <c r="A3" i="1"/>
  <c r="H2" i="1"/>
  <c r="A2" i="1"/>
</calcChain>
</file>

<file path=xl/sharedStrings.xml><?xml version="1.0" encoding="utf-8"?>
<sst xmlns="http://schemas.openxmlformats.org/spreadsheetml/2006/main" count="1026" uniqueCount="380">
  <si>
    <t>id</t>
  </si>
  <si>
    <t>screen_name</t>
  </si>
  <si>
    <t>created_at</t>
  </si>
  <si>
    <t>fav</t>
  </si>
  <si>
    <t>rt</t>
  </si>
  <si>
    <t>RTed</t>
  </si>
  <si>
    <t>text</t>
  </si>
  <si>
    <t>media1</t>
  </si>
  <si>
    <t>media2</t>
  </si>
  <si>
    <t>media3</t>
  </si>
  <si>
    <t>media4</t>
  </si>
  <si>
    <t>compound</t>
  </si>
  <si>
    <t>neg</t>
  </si>
  <si>
    <t>neu</t>
  </si>
  <si>
    <t>pos</t>
  </si>
  <si>
    <t>QatarEmb_Tunis</t>
  </si>
  <si>
    <t>MofaQatar_AR</t>
  </si>
  <si>
    <t>MBA_AlThani_</t>
  </si>
  <si>
    <t>TamimBinHamad</t>
  </si>
  <si>
    <t>Dr_Al_Khulaifi</t>
  </si>
  <si>
    <t>MofaQatar_EN</t>
  </si>
  <si>
    <t>AmiriDiwan</t>
  </si>
  <si>
    <t>majedalansari</t>
  </si>
  <si>
    <t>GCOQatar</t>
  </si>
  <si>
    <t>KBKAlThani</t>
  </si>
  <si>
    <t>MOI_Qatar</t>
  </si>
  <si>
    <t>المتحدث الرسمي لوزارة الخارجية @majedalansari  يجتمع مع السفير الكويتي
#الخارجية_القطرية https://t.co/QchS9wkmuG</t>
  </si>
  <si>
    <t>بيان : قطر تدين بشدة خطط الحكومة الإسرائيلية لتطوير الاستيطان
#الخارجية_القطرية https://t.co/rW3QOiASCU</t>
  </si>
  <si>
    <t>استقبل يوم الاثنين الموافق لــ27/12/2022 معالي السّيد/ كمــال دقّيـش – وزيــر الشباب والرياضة في الجمهورية التونسية –سعادة السّيد/ سعد بن ناصر الحميدي – سفير دولة قطر لدى تونس – وقد تناول اللقاء العلاقات الثنائية ومجال التعاون بين البلدين الشقيقين. https://t.co/zzoggw81Bj</t>
  </si>
  <si>
    <t>تحولت دولة #قطر إلى مصدر  إلهام للناس حول العالم خلال كأس العالم FIFA قطر 2022™️ وخاصة فيما يتعلق بخططها الطموحة والمؤثرة لما بعد كأس العالم ومنها الإرث المستدام لهذه البطولة. https://t.co/hreKhRFFby</t>
  </si>
  <si>
    <t>بيان| قطر تعرب عن قلقها البالغ لحظر عمل الأفغانيات في المنظمات غير الحكومية
#الخارجية_القطرية https://t.co/NpGZIlqLsD</t>
  </si>
  <si>
    <t>دولة قطر تشارك في اجتماع وزراء الإعلام العرب في ليبيا
#الخارجية_القطرية https://t.co/vaLHKdMbTe</t>
  </si>
  <si>
    <t>أتقدم بأطيب التهاني والتبريكات لدولة #ليبيا حكومةً وشعباً بمناسبة ذكرى يوم الاستقلال متمنياً لهم المزيد من التقدم والازدهار. كما أشيد بالعلاقات الوطيدة بين بلدينا الشقيقين والتي نعمل على تنميتها في المجالات كافة.</t>
  </si>
  <si>
    <t>نائب رئيس مجلس الوزراء وزير الخارجية @MBA_AlThani_ يتلقى اتصالاً هاتفياً من مستشار الأمن القومي الأمريكي
#الخارجية_القطرية https://t.co/CijKq5SmG9</t>
  </si>
  <si>
    <t>وزير الدولة للشؤون الخارجية يجتمع مع وزير الخارجية الكيني
#الخارجية_القطرية https://t.co/Ah6hAhauAR</t>
  </si>
  <si>
    <t>alraya_n</t>
  </si>
  <si>
    <t>#شاهد .. قرية المشجعين التي شيدتها السفارة القطرية في #تونس تستقطب أكثر من 3 آلاف مشجع 
#جريدة_الراية #قطر #كاس_العالم_FIFA  #راية_المونديال 
@roadto2022news 
@QatarEmb_Tunis https://t.co/eyhNkRXlcg</t>
  </si>
  <si>
    <t>الأمين العام لوزارة الخارجية يجتمع مع وكيل وزارة الخارجية في أوغندا
#الخارجية_القطرية https://t.co/6j0HZSboXI</t>
  </si>
  <si>
    <t>انتخاب دولة قطر عضواً باللجنة التنظيمية للجنة بناء السلام
#الخارجية_القطرية https://t.co/1tIwYbdq5W</t>
  </si>
  <si>
    <t>سفارات وقنصليات قطر في الخارج تواصل احتفالها باليوم الوطني للدولة
🇩🇯 🇹🇳
#وحدتنا_مصدر_قوتنا
#اليوم_الوطني_القطري
#الخارجية_القطرية https://t.co/5cGmVH1SYD</t>
  </si>
  <si>
    <t>احتفال سفارة دولة قطر في تونس باليوم الوطني 
19 ديسمبر 2022 https://t.co/NETEv2HibH https://t.co/lA8ycanFWN</t>
  </si>
  <si>
    <t>بأجواء احتفالية استثنائية و بحضور جماهيري غفير اختتمت، سفارة دولة قطر في #تونس و شركة اريدو، فعاليات 
#Qatar22_Fanzone 
باشراف سعادة سفير قطر في تونس السيد سعد ناصر الحميدي و بحضور عدد من اصحاب السعادة السفراء العرب و الأجانب و شخصيات رسمية تونسية، الذين واكبوا نهائي كأس العالم https://t.co/xnLSVMS8LB https://t.co/AqL6Zndk8I</t>
  </si>
  <si>
    <t>بمناسبة #اليوم_الوطني_القطري نرفع أسمى آيات التهنئة والتبريكات لحضرة صاحب السمو الشيخ تميم بن حمد آل ثاني أمير البلاد المفدى وللشعب القطري الكريم، ونؤكد أن #وحدتنا_مصدر_قوتنا والأساس الصلب الذي بنيت عليه ركائز سياستنا الخارجية القائمة على مد أيادي الخير أينما استطعنا. https://t.co/1yykaVlyPE</t>
  </si>
  <si>
    <t>أتقدم بخالص التهاني لسيدي سمو الأمير @TamimBinHamad في #اليوم_الوطني لبلدنا وأهنئ شعبنا والمقيمين بيننا بهذا اليوم الذي يأتينا في لحظة تاريخية واستثنائية والعالم يحتفي معنا بختام مونديال قطر الذي جاء حافلا بالنجاح والمفاجآت المفرحة سائلا الله المزيد من العطاء والنماء.</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</si>
  <si>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</si>
  <si>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تنتهي بطولة #كأس_العالم_قطر_2022 اليوم، ولكن الرؤية لا تنتهي ولا تقف عند هذا الحد. إن رمزية تزامن #اليوم_الوطني_القطري مع اختتام البطولة تكمن في قدرة قطر على تحويل الأحلام إلى واقع والتحديات إلى فرص.</t>
  </si>
  <si>
    <t>أهنئ سمو الأمير المفدى على هذا النجاح الكبير ل #كأس_العالم_قطر_2022 أداء وتنظيما وحضورا .. كما أهنئ الأرجنتين وجمهور منتخبها عبر العالم على فوزها بالكأس. أشكر جميع من عمل وساهم وشارك في جعل هذه البطولة حدثا كرويا استثنائيا وانجازا تاريخيا مشهودا لقطر.</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</si>
  <si>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</si>
  <si>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بيان| قطر تدين بشدة هجومًا على قوة حفظ السلام بجنوب لبنان
#الخارجية_القطرية https://t.co/dY5WjNBFqj</t>
  </si>
  <si>
    <t>حضور أصحاب السعادة السفراء المعتمدين لدى الدولة لمباريات بطولة كأس العالم FIFA قطر ٢٠٢٢ ™️
#الخارجية_القطرية https://t.co/MYgIU5C5f8</t>
  </si>
  <si>
    <t>جانب من فعاليات
#Qatar22_Fanzone
في تونس التي تنظمها سفارة دولة قطر بالتعاون مع شركة أوريدو وذلك بحضور سعادة السيد، سعد بن ناصر الحميدي سفير دولة قطر في الجمهورية التونسية وعدد من اصحاب السعادة، السفراء  والدبلوماسيين العرب والاجانب وشخصيات تونسية وسط حضور جماهيري غفير https://t.co/lxBMfA0xyw https://t.co/WQAvzuz4Pc</t>
  </si>
  <si>
    <t>سمو الأمير المفدى يصدر قرارين بتعيين سفيرين لدى جمهورية طاجيكستان، وجمهورية كولومبيا. https://t.co/lMniEKFMn0</t>
  </si>
  <si>
    <t>سررت بلقاء سعادة السيد بيتر زيجارتو، وزير الخارجية والتجارة في #هنغاريا، وبحوار مثمر حول سبل تعزيز العلاقات الثنائية بين بلدينا الصديقين ودعم تبادل الخبرات والتعاون بيننا في شتى المجالات. https://t.co/JOPbJTV2OP</t>
  </si>
  <si>
    <t>التقيت اليوم بسعادة السيد خوليو سيزار أريولا، وزير الخارجية في جمهورية #الباراغواي، لنقاش سبل تطوير العلاقات الثنائية بيننا في المجالات كافة، كما تبادلنا الآراء حول عدد من القضايا ذات الاهتمام المشترك. https://t.co/8xiDE0rccG</t>
  </si>
  <si>
    <t>نائب رئيس مجلس الوزراء وزير الخارجية @MBA_AlThani_  يجتمع مع وزير العلاقات الخارجية في الباراغواي
#الخارجية_القطرية https://t.co/C8GWfb9HWq</t>
  </si>
  <si>
    <t>📽️نائب رئيس مجلس الوزراء وزير الخارجية @MBA_AlThani_  يجتمع مع وزير العلاقات الخارجية في الباراغواي
#الخارجية_القطرية https://t.co/K5O0Bwiy5R</t>
  </si>
  <si>
    <t>📽️نائب رئيس مجلس الوزراء وزير الخارجية @MBA_AlThani_  يجتمع مع وزير الخارجية والتجارة الهنغاري
#الخارجية_القطرية https://t.co/705uRYJlpN</t>
  </si>
  <si>
    <t>📽️نائب رئيس مجلس الوزراء وزير الخارجية @MBA_AlThani_  يجتمع مع حاكم ولاية أوكلاهوما الأمريكية
#الخارجية_القطرية https://t.co/urPItNDb6C</t>
  </si>
  <si>
    <t>نائب رئيس مجلس الوزراء وزير الخارجية @MBA_AlThani_  يجتمع مع وزير الخارجية والتجارة الهنغاري
#الخارجية_القطرية https://t.co/3zkgWfnP5P</t>
  </si>
  <si>
    <t>مساعد وزير الخارجية للشؤون الإقليمية @Dr_Al_Khulaifi  يجتمع مع نائب وزير الخارجية التركي
#الخارجية_القطرية https://t.co/xfReWkZWH6</t>
  </si>
  <si>
    <t>سعدت بالترحيب بسعادة السيد @grlicradman وزير الخارجية والشؤون الأوروبية في جمهورية #كرواتيا، على هامش مشاركته في فعاليات #كأس_العالم_قطر_2022 ، لنقاش سبل تعزيز العلاقات الثنائية بيننا في شتى المجالات، متمنياً التوفيق لجميع المنتخبات المتأهلة لنصف النهائي للبطولة. https://t.co/QiTsB28O5q</t>
  </si>
  <si>
    <t>اختيار الدوحة عاصمة للسياحة العربية للعام 2023
🔗 لقراءة المزيد : https://t.co/io1xposJv5
#الخارجية_القطرية https://t.co/xNLZRp60x6</t>
  </si>
  <si>
    <t>نائب رئيس مجلس الوزراء وزير الخارجية @MBA_AlThani_ يجتمع مع وزير الخارجية والشؤون الأوروبية الكرواتي
#الخارجية_القطرية https://t.co/J7F8oWxbkz</t>
  </si>
  <si>
    <t>🎥| نائب رئيس مجلس الوزراء وزير الخارجية @MBA_AlThani_ يجتمع مع وزير الخارجية والشؤون الأوروبية الكرواتي
#الخارجية_القطرية https://t.co/EXYUpBbIKT</t>
  </si>
  <si>
    <t>الأمين العام لوزارة الخارجية يجتمع مع نظيره القبرصي
#الخارجية_القطرية https://t.co/kw20eKOyj8</t>
  </si>
  <si>
    <t>نائب رئيس مجلس الوزراء وزير الخارجية @MBA_AlThani_ في حديث لـ صحيفة واشنطن بوست: 
" بطولة كأس العالم FIFA قطر 2022 هي الأكثر شمولاً " 
#الخارجية_القطرية https://t.co/lH2USBfPDA</t>
  </si>
  <si>
    <t>نائب رئيس مجلس الوزراء وزير الخارجية @MBA_AlThani_  يشارك في فعالية “قوة الابتكار في عالم ما بعد كوفيد 19 “
🔗لقراءة المزيد : https://t.co/1TMh328Off
#الخارجية_القطرية https://t.co/QafTGETI07</t>
  </si>
  <si>
    <t>نائب رئيس مجلس الوزراء وزير الخارجية @MBA_AlThani_  يجتمع مع الرئيس المشارك لمؤسسة بيل وميليندا غيتس
#الخارجية_القطرية https://t.co/ByUCEooL94</t>
  </si>
  <si>
    <t>سعدت بالمشاركة في حفل افتتاح فعالية "قوة الابتكار في عالم ما بعد كوفيد" مع @BillGates، الرئيس المشارك لمؤسسة بيل وميليندا غيتس، والذي سلط الضوء على الدروس المستفادة من جائحة كورونا، وأبرز أهمية الاستثمار في الرعاية الصحية المبتكرة لمعالجة الأزمات الصحية العابرة للحدود. https://t.co/vyjgdn5sAH</t>
  </si>
  <si>
    <t>بدعوه كريمة من سعادة السيد / سعد بن ناصر الحميدي سفير دولة قطر لدى الجمهورية التونسية احتفلت السفاره بأجواء كأس العالم مع مكفولي جمعية قطر الخيرية في Qatar 22fanzone والذي تنظمه السفاره و شركه اوريدو في تونس لمواكبه مباريات و فعاليات كاس العالم FIFA قطر ٢٠٢٢.
@MofaQatar_AR https://t.co/kRF4CXlmYD https://t.co/dJ7ADxlbFe</t>
  </si>
  <si>
    <t>جانب من فعاليات 
#Qatar22_Fanzone
في تونس التي تنظمها سفارة دولة قطر بالتعاون مع شركة أوريدو وذلك بحضور سعادة السيد، سعد بن ناصر الحميدي سفير دولة قطر في الجمهورية التونسية وعدد من اصحاب السعادة، السفراء  والدبلوماسيين العرب والاجانب وشخصيات تونسية وسط حضور جماهيري غفير https://t.co/TOpkwpCzvJ https://t.co/xpPBZ4kOaC</t>
  </si>
  <si>
    <t>الكواري: الخبرات التراكمية للفرق القائمة على استضافة ضيوف الدولة مصدر اعتزاز لوزارة الخارجية 
#الخارجية_القطرية
#قطر2022 https://t.co/7ajTARiTW0</t>
  </si>
  <si>
    <t>المدير التنفيذي للجنة الدائمة لتنظيم المؤتمرات : قطر حرصت على تقديم تجربة استثنائية لضيوف المونديال
🔗لقراءة المزيد : https://t.co/IMfUrAqidm
#الخارجية_القطرية
#قطر2022 https://t.co/XkahrSgZf6</t>
  </si>
  <si>
    <t>وزير الدولة للشؤون الخارجية يجتمع مع وزير الدولة لشؤون الشرق الأوسط البريطاني
#الخارجية_القطرية https://t.co/4fJ9edMOGp</t>
  </si>
  <si>
    <t>سعدت بمباحثاتنا مع الرئيس الصيني شي جين بينغ في الرياض اليوم والتي تربطنا به وبالصين الصديقة علاقات متميزة يسودها الاحترام المتبادل والعمل المشترك في كافة مجالات التنمية وبما يخدم طموح شعبينا من تطور وازدهار. https://t.co/t36GMjNuHl</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</si>
  <si>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</si>
  <si>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سمو الأمير المفدى يصل مدينة الرياض، للمشاركة في اجتماع مجلس التعاون لدول الخليج العربية الـ43 على مستوى القمة، وقمة الرياض الخليجية الصينية للتعاون والتنمية، وقمة الرياض العربية الصينية للتعاون والتنمية. https://t.co/VU7iW0djwZ https://t.co/Uel6DyrIue</t>
  </si>
  <si>
    <t>بمشاركة دولة #قطر عقد رؤساء مراكز ومكاتب الاتصال الحكومي والوطني في دول مجلس التعاون لدول الخليج العربية اجتماعهم الأول في المملكة العربية السعودية، أكدوا خلاله على أهمية العمل الإعلامي التكاملي وتحويل مخرجات الاجتماع إلى برامج تنفيذية. https://t.co/ySxdEONvSh</t>
  </si>
  <si>
    <t>سمو الأمير المفدى يشارك في قمة مجلس التعاون لدول الخليج العربية الـ43، التي عقدت في مركز الملك عبدالعزيز الدولي للمؤتمرات بمدينة الرياض. https://t.co/UtiIrUk1ie https://t.co/pUsY5FWNCt</t>
  </si>
  <si>
    <t>اليوم الدولي لمكافحة الفساد 
#الخارجية_القطرية https://t.co/8bWFsPwsrt</t>
  </si>
  <si>
    <t>سمو الأمير المفدى يترأس وفد دولة قطر للمشاركة في اجتماع مجلس التعاون لدول الخليج العربية الـ٤٣ على مستوى القمة، وقمة الرياض الخليجية الصينية للتعاون والتنمية، وقمة الرياض العربية الصينية للتعاون والتنمية، التي ستنعقد يوم غد الجمعة في مدينة الرياض. https://t.co/i2168pNgaO</t>
  </si>
  <si>
    <t>دولة قطر تجدد التزامها بمواصلة تقديم الدعم اللازم لأنشطة وبرامج المفوضية السامية لشؤون اللاجئين
🔗 لقراءة المزيد : https://t.co/V1HQAVl1nE
#الخارجية_القطرية https://t.co/Z8Rv6Fw8q9</t>
  </si>
  <si>
    <t>بيان| قطر تدين بشدة اقتحام قوات الاحتلال الإسرائيلي مدينة جنين
#الخارجية_القطرية https://t.co/9JlweUM2RE</t>
  </si>
  <si>
    <t>تأتي النسخة السادسة من جائزة "سمو الشيخ تميم بن حمد آل ثاني الدولية للتميز في مكافحة الفساد" تكريساً لمبدأ الشفافية والنزاهة والمساءلة، و تأكيداً لالتزام دولة #قطر بدعم جهود مكافحة الفساد عالمياً، وتكريماً وتشجيعاً لكل من ساهم من أشخاص أو مؤسسات في محاربة هذه الظاهرة عالمياً.</t>
  </si>
  <si>
    <t>سعدت اليوم بحضور حفل جائزة @TamimBinHamad الدولية للتميز في مكافحة الفساد بحضور زعماء دوليين وممثلة عن الأمم المتحدة شريكنا في هذه المبادرة الدولية التي أطلقتها قطر كجزء من جهودها لمكافحة هذه الظاهرة والتوعية بمخاطرها العميقة سعيا لبناء مجتمعات يسودها العدل والشفافية والمساواة.</t>
  </si>
  <si>
    <t>أهنئ الفائزين بجائزة التميز في مكافحة الفساد، وأرحب بهم في الدوحة التي يقام فيها حفل الجائزة للمرة الأولى. وكلي ثقة بأن الفائزين بالجائزة سيضاعفون جهودهم في مكافحة الفساد، الآفة التي تعيق التنمية والتطور وتضر بالمصلحة العامة. https://t.co/fK2m3NVPrc</t>
  </si>
  <si>
    <t>نفخر بهذا الإنجاز لأول منتخب عربي يتأهل لربع النهائي في تاريخ كأس العالم، #أسود_الأطلس أسعدوا جماهيرنا العربية في أول كأس عالم على أرض عربية في قطر.
كل التوفيق لهم و #ديما_مغرب 
🇲🇦 https://t.co/9VAm4WO7A4</t>
  </si>
  <si>
    <t>جانب من فعاليات
#Qatar22_Fanzone
في تونس التي تنظمها سفارة دولة قطر بالتعاون مع شركة أوريدو وذلك بحضور سعادة السيد، سعد بن ناصر الحميدي سفير دولة قطر في الجمهورية التونسية وعدد من اصحاب السعادة، السفراء  والدبلوماسيين العرب والاجانب وشخصيات تونسية وسط حضور جماهيري غفير https://t.co/xSAjvZm1xj https://t.co/060SyY3iwu</t>
  </si>
  <si>
    <t>دولة قطر تؤكد حرصها على دعم جهود الأمم المتحدة ووكالاتها لمساعدة اللاجئين والنازحين
🔗لقراءة المزيد: https://t.co/D4D9zUxGtn
#الخارجية_القطرية https://t.co/2Zb1CmN2uj</t>
  </si>
  <si>
    <t>أتقدم بأطيب التهاني لمملكة #إسبانيا الصديقة حكومةً وشعباً بمناسبة ذكرى يوم الدستور متمنياً لهم المزيد من التقدم والازدهار. نتطلع لتطوير علاقتنا المتميزة بما يخدم مصالح شعبينا الصديقين ويحقق السلام والاستقرار الاقليمي والدولي.</t>
  </si>
  <si>
    <t>الوفد الدائم لدولة قطر بنيويورك ينظم مباريات لكرة القدم في مقر الأمم المتحدة احتفالاً بكأس العالم
🔗لقراءة المزيد : https://t.co/HvdTxC7AwP
#الخارجية_القطرية https://t.co/YQqhlFXYx9</t>
  </si>
  <si>
    <t>دولة قطر تؤكد حرصها على تقديم مختلف أنواع الدعم لمنظمة الأمم المتحدة للوفاء بمهامها وولايتها
🔗لقراءة المزيد: https://t.co/aVQZ8zncVP
#الخارجية_القطرية https://t.co/xfA0L3w772</t>
  </si>
  <si>
    <t>بيان صحفي بشأن إلغاء شرط الحصول على #بطاقة_هيا لدخول دولة #قطر لمواطني ومقيمي دول مجلس التعاون لدول الخليج العربية، غير حاملي تذاكر المباريات #الداخلية_قطر
#كأس_العالم_2022 
#قطر2022 https://t.co/5lUixUtol7</t>
  </si>
  <si>
    <t>أرحب بأخي سمو الشيخ محمد بن زايد آل نهيان في الدوحة الذي اتاحت لنا زيارته التباحث حول سبل تعزيز العلاقات الأخوية بين بلدينا، وتبادل وجهات النظر حول القضايا الإقليمية والدولية ذات الاهتمام المشترك وفي مقدمتها سبل دعم الأمن والاستقرار في المنطقة. https://t.co/Lvifh22ojv</t>
  </si>
  <si>
    <t>وزير الدولة للشؤون الخارجية يجتمع مع رئيس لجنة الصداقة القطرية الأوربية بالبرلمان الأوروبي
#الخارجية_القطرية https://t.co/BYxcCHlCqH</t>
  </si>
  <si>
    <t>بيان | دولة قطر ترحّب بالتوقيع على الاتفاق السياسي الإطاري في السودان
#الخارجية_القطرية https://t.co/iOiojdyfZk</t>
  </si>
  <si>
    <t>#الخارجية_القطرية https://t.co/ssgo9iolb9</t>
  </si>
  <si>
    <t>بيان | دولة قطر تدين محاولة اغتيال سفير باكستان في كابول
#الخارجية_القطرية https://t.co/1ChMAfZbn3</t>
  </si>
  <si>
    <t>أهنئ الشعب الإماراتي الشقيق والشيخ محمد بن زايد آل نهيان رئيس دولة الإمارات العربية المتحدة بمناسبة اليوم الوطني، داعياً الله تعالى لهم بدوام التقدم والتطور والرخاء.</t>
  </si>
  <si>
    <t>أهنئ دولة #الإمارات العربية المتحدة قيادة وشعباً بمناسبة ذكرى اليوم الوطني لبلادهم، متمنياً المزيد من التقدم والازدهار لشعبينا الشقيقين.</t>
  </si>
  <si>
    <t>حضر السيد/ فهد العطية – السكرتير الأول في سفارة دولة قطر بتونس - الاجتماع الاستثنائي للجمعية العامة للمنظمة العربية لتكنولوجيات الاتصال والمعلومات في دورتها الـ20.
تمّ إمضاء مذكرة تفاهم بين المنظمة ومركز "مدى" للتكنولوجيا المساعدة لذوي الإعاقة بدولة قطر. https://t.co/EY6NMFP8V3</t>
  </si>
  <si>
    <t>لجنة الحريات المدنية في البرلمان الأوروبي تصادق على إعفاء مواطني دولة قطر من تأشيرة الشنغن تمهيدا لاستكمال إجراءات الإعفاء 
#الخارجية_القطرية https://t.co/4LQD4cfUfR</t>
  </si>
  <si>
    <t>جانب من فعاليات
#Qatar22_Fanzone
في تونس التي تنظمها سفارة دولة قطر بالتعاون مع شركة أوريدو وذلك بحضور السيد، جاسم بن احمد الرميحي سكرتير ثاني بسفارة وعدد من اصحاب السعادة، السفراء  والدبلوماسيين العرب والاجانب وشخصيات تونسية وسط حضور جماهيري غفير في اجواء احتفالية @MofaQatar_AR https://t.co/6js9KegHrL https://t.co/KJ0yMfX8Ut</t>
  </si>
  <si>
    <t>اشتراطات دخول الجماهير إلى دولة #قطر اعتباراً من 2 / 12 / 2022 #الداخلية_قطر https://t.co/gcyaC8lF45</t>
  </si>
  <si>
    <t>roadto2022</t>
  </si>
  <si>
    <t>فوز تاريخي لنسور قرطاج🇹🇳على الديوك الفرنسية🇫🇷 في ختام الجولة الثالثة بنتيجة 1-0
#قطر2022 https://t.co/m0MKP17Li2</t>
  </si>
  <si>
    <t>دولة قطر تؤكد حرصها على الوفاء بالتزاماتها كدولة طرف في اتفاقية حظر استحداث وإنتاج وتخزين الأسلحة البيولوجية 
🔗لقراءة المزيد : https://t.co/DsPX84fYi5
#الخارجية_القطرية https://t.co/qbr1TC3Jez</t>
  </si>
  <si>
    <t>وزير الدولة للشؤون الخارجية يجتمع مع وزيرة الرياضة الهولندية
#الخارجية_القطرية https://t.co/2Wk3BfxjkV</t>
  </si>
  <si>
    <t>دولة قطر تشارك في الاحتفال باليوم العالمي للتضامن مع الشعب الفلسطيني
#اليوم_الدولي_للتضامن_مع_الشعب_الفلسطيني
#الخارجية_القطرية https://t.co/w8jNlE9CmW</t>
  </si>
  <si>
    <t>كلمة سعادة السفير/ محمد إسماعيل العمادي، رئيس اللجنة القطرية لإعادة إعمار غزة في  #اليوم_الدولي_للتضامن_مع_الشعب_الفلسطيني
 الذي تحتفل به الأمم المتحدة سنويًا. https://t.co/oIaRRn6JCx</t>
  </si>
  <si>
    <t>من أهم المشاريع التي نفذتها اللجنة القطرية لدعم قطاع الصحة، إنشاء مستشفى سمو الأمير الوالد الشيخ حمد بن خليفة آل ثاني للتأهيل والأطراف الصناعية، والذي يقدم خدمات التشخيص والتأهيل لذوي الاحتياجات الخاصة وذوي الإعاقة السمعية وزارعي القوقعة، وكذلك تصنيع وتركيب الأطراف الصناعية. https://t.co/En4wuqFGAc</t>
  </si>
  <si>
    <t>تواصل دولة قطر جهودها في دعم الشعب الفلسطيني، عبر مشروع دولة قطر "مدينة روابي" والتي يسكنها أكثر من 20 ألف شخص، وهو مشروع متكامل يؤمن لسكان المدينة وزوارها كافة احتياجاتهم.
#اليوم_الدولي_للتضامن_مع_الشعب_الفلسطيني
#الخارجية_القطرية https://t.co/a1mP8s8pJ8</t>
  </si>
  <si>
    <t>دعمت دولة قطر عبر السنوات صمود الشعب الفلسطيني الشقيق، في مواجهة الاحتلال الإسرائيلي، في مختلف القطاعات وذلك للحد من تفاقم الوضع الإنساني والظروف المعيشية الصعبة في الأراضي المحتلة. 
#اليوم_الدولي_للتضامن_مع_الشعب_الفلسطيني 
#الخارجية_القطرية https://t.co/SCZlcHDzZk</t>
  </si>
  <si>
    <t>🎥 | نائب رئيس مجلس الوزراء وزير الخارجية @MBA_AlThani_ يجتمع مع رئيس لجنة العلاقات الخارجية في مجلس الشيوخ الأمريكي
#الخارجية_القطرية https://t.co/GmrJdj1ydY</t>
  </si>
  <si>
    <t>دولة قطر تعلن عن مساهمتها بمبلغ 20 مليون دولار دعماً لبرنامج إنساني لمساعدة البلدان الأفريقية
#الخارجية_القطرية https://t.co/qa6GnTLNPE</t>
  </si>
  <si>
    <t>سررت بلقاء سعادة السيد @SenatorMenendez رئيس لجنة العلاقات الخارجية في مجلس الشيوخ الأمريكي، لنقاش سبل تعزيز العلاقات بين #قطر و #امريكا، تجمعنا صداقة عميقة وشراكة وثيقة بيننا والتي نتطلع ان نعمل من خلالها على تطوير علاقاتنا في شتى المجالات. https://t.co/GN2L6J82AZ</t>
  </si>
  <si>
    <t>تفاعل جماهيري في منطقة المشجعين التي خصصتها @QatarEmbAlgeria لمشاهدة مباريات كأس العالم فيفا قطر 2022.
#الخارجية_القطرية https://t.co/RntADoq630</t>
  </si>
  <si>
    <t>نائب رئيس مجلس الوزراء وزير الخارجية @MBA_AlThani_ يجتمع مع رئيس لجنة العلاقات الخارجية في مجلس الشيوخ الأمريكي
#الخارجية_القطرية https://t.co/X2emn0F2V1</t>
  </si>
  <si>
    <t>سعادة الشيخ @MBA_AlThani_ : إن تصاعد  التحديات التي تواجه الأمن الغذائي العالمي واستقرار إمدادات الطاقة لملايين الأشخاص حول العالم جرَّاء الحرب الدائرة في أوكرانيا، يستدعي اهتماماً دولياً غير مسبوق وتعاوناً مستمراً وترتيباً واضحاً للأولويات يكون على رأسه الجانب الإنساني. https://t.co/bMCTo2BQjJ</t>
  </si>
  <si>
    <t>دولة قطر تعلن عن مساهمتها بمبلغ 20 مليون دولار دعما لبرنامج إنساني لمساعدة البلدان الأفريقية
🔗لقراءة المزيد: https://t.co/qGZn1yGg93
#الخارجية_القطرية https://t.co/JhpzAQcELe</t>
  </si>
  <si>
    <t>المتحدث الرسمي لوزارة الخارجية @majedalansari : دولة قطر في مقدمة الدول التي تسعى لتحقيق الأمن الغذائي عالميا
🔗لقراءة المزيد: https://t.co/MCKFR2wOrS
#الخارجية_القطرية https://t.co/ScWj2JN4O0</t>
  </si>
  <si>
    <t>إعلان دولة قطر اليوم على لسان سعادة @MBA_AlThani_ مساهمتها بمبلغ ٢٠ مليون دولار في البرنامج الذي سيساهم في تخفيف معاناة العديد من المجتمعات من نقص إمدادات الغذاء هو دلالة على المكانة التي توليها الدولة للجانب الإنساني من مواجهة تحديات الاستقرار حول العالم. https://t.co/VQdKYIMms8</t>
  </si>
  <si>
    <t>شاركت اليوم في إطلاق البرنامج الإنساني "الحبوب من أوكرانيا" وأعلنت عن مساهمة دولة قطر المالية فيها لدعم الجهود الإنسانية في تحقيق الأمن الغذائي إبتداءً بالدول والمجتمعات الأكثر تأثراً بالأزمات، إيمانًا منا بأن الحصول على الغذاء الكافي هو حق إنساني أساسي لا يجوز أن يتأثر بالنزاعات https://t.co/4yyFE1avCl</t>
  </si>
  <si>
    <t>سعادة الشيخ @MBA_AlThani_ : نُرَحِّب بمبادرة أوكرانيا لإطلاق البرنامج الإنساني “Grain from Ukraine” كمبادرة لمساعدة البلدان الأفريقية للحصول على الصارات الغذائية الأوكرانية. ويُسعِدُنا أن نُعلن عن مساهمة دولة قطر في البرنامج بمبلغ وقدره 20 مليون دولار أمريكي.
#الخارجية_القطرية https://t.co/2lxV4nJ1Nl</t>
  </si>
  <si>
    <t>جانب من فعاليات
#Qatar22_Fanzone
في تونس التي تنظمها سفارة دولة قطر بالتعاون مع شركة أوريدو وذلك بحضور سعادة السيد، سعد بن ناصر الحميدي سفير دولة قطر في الجمهورية التونسية وعدد من اصحاب السعادة، السفراء  والدبلوماسيين العرب والاجانب وشخصيات تونسية وسط حضور جماهيري غفير https://t.co/ZP373XOsPm https://t.co/rl08haSJvp</t>
  </si>
  <si>
    <t>جانب من فعاليات Qatar 22 fanzone في تونس بحضور عدد من اصحاب السعادة السفراء  والدبلوماسيين العرب والاجانب والشخصيات التونسية https://t.co/MrdoQysen2</t>
  </si>
  <si>
    <t>جانب من فعاليات Qatar 22 fanzone في تونس بحضور عدد من اصحاب السعادة السفراء  والدبلوماسيين العرب والاجانب والشخصيات التونسية https://t.co/QSeeBdQ69x</t>
  </si>
  <si>
    <t>التقيت اليوم بسعادة السيدة ماري مونييفي انهيرمويير، النائبة الثانية لرئيس جمهورية #كوستاريكا ووزيرة الرياضة، لنقاش سبل تطوير تعاوننا المشترك في شتى المجالات، كما تطرقنا الى تطلعاتنا لمباريات اليوم، متمنياً للجميع التوفيق والاستمتاع في الفعاليات القادمة. #كأس_العالم_قطر_2022 https://t.co/fhqTHftqOy</t>
  </si>
  <si>
    <t>الوفد الدائم لدولة قطر لدى مكتب الأمم المتحدة في جنيف يحتفل بمناسبة افتتاح بطولة كأس العالم فيفا قطر 2022 
#الخارجية_القطرية https://t.co/tNNN1GJNeA</t>
  </si>
  <si>
    <t>نائب رئيس مجلس الوزراء وزير الخارجية @MBA_AlThani_  يجتمع مع وزيرة خارجية بلجيكا 
#الخارجية_القطرية https://t.co/9Uf5HD71hj</t>
  </si>
  <si>
    <t>🎥 | نائب رئيس مجلس الوزراء وزير الخارجية يجتمع مع وزيرة خارجية بلجيكا 
#الخارجية_القطرية https://t.co/Z0KlbgLaol</t>
  </si>
  <si>
    <t>Lolwah_Alkhater</t>
  </si>
  <si>
    <t>احتفالات الجماهير التونسية الشقيقة أمس في منطقة المشجعين التي تنظمها سفارة دولة قطر في تونس 🇹🇳🇶🇦 كل المحبة و دعواتنا للمنتخب التونسي وجميع المنتخبات العربية بالتوفيق في #قطر2022 🎉😃🙏🏼
#قطر٢٠٢٢_فرحة_للجميع 
#FIFAWorldCup 
#Qatar2022 https://t.co/WMO8uAnnTS</t>
  </si>
  <si>
    <t>جانب من فعاليات Qatar 22 fanzone في تونس بحضور عدد من اصحاب السعادة السفراء  والدبلوماسيين العرب والاجانب والشخصيات التونسية وعدد غفير من المشجعين @MofaQatar_AR @roadto2022 https://t.co/7P9SeSAe5B https://t.co/VyuXkQRleI</t>
  </si>
  <si>
    <t>قطر تشارك في المنتدى العالمي التاسع لمنظمة الأمم المتحدة لتحالف الحضارات بالمغرب
🔗لقراءة المزيد: https://t.co/G0rDwVUHs9
#الخارجية_القطرية https://t.co/l2094Xlkai</t>
  </si>
  <si>
    <t>افتتحت اليوم مع صديقي @SecBlinken الحوار القطري - الأمريكي الاستراتيجي الخامس، اكتسب هذا الحوار طابعاً خاصاً لاقترانه بنهائيات #كأس_العالم وأتمنى للمنتخب القطري والأمريكي وجميع المنتخبات المشاركة التوفيق. https://t.co/A4lTJvdBWl</t>
  </si>
  <si>
    <t>🎥| نائب رئيس مجلس الوزراء وزير الخارجية @MBA_AlThani_ يجتمع مع وزير الخارجية الأمريكي
#الخارجية_القطرية https://t.co/tyqv8AMGQW</t>
  </si>
  <si>
    <t>مساعد وزير الخارجية @Lolwah_Alkhater تجتمع مع وزيرة الرياضة الأسترالية
#الخارجية_القطرية https://t.co/IWFQP3rBzT</t>
  </si>
  <si>
    <t>نائب رئيس مجلس الوزراء وزير الخارجية @MBA_AlThani_ :
الكثير يعتقد بأن السبب الرئيسي للإصلاحات التي حدثت هي كأس العالم ،ولكن نحن نرى أن كأس العالم فقط محفز لهذا الشيء ،وهي رؤية سمو الأمير لتحول دولة قطر ومواكبتها للمتغيرات التي تحدث في العالم حولنا، وهي عملية مستمرة وغير منقطعة. https://t.co/VsdTx1qJuS</t>
  </si>
  <si>
    <t>أهنئ جمهورية #لبنان الشقيقة بمناسبة ذكرى يوم الاستقلال، سائلاً المولى عز وجل أن يديم عليها نعمة الأمن والاستقرار. نتطلع لتطوير علاقتنا الأخوية بما يخدم مصالح شعبينا الشقيقين.</t>
  </si>
  <si>
    <t>نائب رئيس مجلس الوزراء وزير الخارجية @MBA_AlThani_ : 
السواد الأعظم من  جمهور كرة القدم ، عندما أتى إلى الدوحة تفاجأ بالإعداد الناجح لكأس العالم وبالشعب القطري المضياف الذي يرحب بالجميع، ونستطيع أن نرى الفرحة في عيون الناس لاستضافة هذا الحدث الكبير.
#الخارجية_القطرية 
#قطر2022 https://t.co/jwc2rdtQj7</t>
  </si>
  <si>
    <t>نائب رئيس مجلس الوزراء وزير الخارجية @MBA_AlThani_ :
نتطلع في قطر لتعزيز الشراكة مع الولايات المتحدة، ولأن يكون هناك دائما حوار مفتوح وعلاقة مبنية على الثقة المتبادلة والشفافية.
وأثمن التعاون الذي أبدته الولايات المتحدة بمؤسساتها المختلفة لدعم إقامة بطولة كأس العالم في قطر. https://t.co/YvlATNXFiK</t>
  </si>
  <si>
    <t>نائب رئيس مجلس الوزراء وزير الخارجية @MBA_AlThani_ : 
كانت لنا فرصة اليوم لإقامة الجولة الخامسة من الحوار الاستراتيجي القطري الأمريكي والذي نعتبره منصة هامة في تعزيز العلاقات الثنائية بين بلدينا التي تتمتع بأسس قوية وصلبة وشراكة متعددة الأوجه.
#الخارجية_القطرية https://t.co/0BiQjHd7mU</t>
  </si>
  <si>
    <t>بث مباشر | المؤتمر الصحفي المشترك لسعادة نائب رئيس مجلس الوزراء وزير الخارجية و سعادة وزير الخارجية الأمريكي بمناسبة افتتاح الحوار الاستراتيجي القطري الأمريكي الخامس
#الخارجية_القطرية https://t.co/hNPGOfXx29</t>
  </si>
  <si>
    <t>البث المباشر للمؤتمر الصحفي المشترك لسعادة @MBA_AlThani_ نائب رئيس مجلس الوزراء وزير الخارجية، وسعادة السيد @SecBlinken وزير الخارجية بالولايات المتحدة الأمريكية، بمناسبة افتتاح الحوار الاستراتيجي القطري الأمريكي الخامس
🔗 https://t.co/F7Ihc7rMfX
#الخارجية_القطرية https://t.co/q6xO8tdj9a</t>
  </si>
  <si>
    <t>دولة قطر تشارك بمنتدى التعاون بين كوريا الجنوبية والشرق الأوسط
🔗 لقراءة المزيد: https://t.co/GMQkbusk0i
#الخارجية_القطرية https://t.co/gmZo6Vmzjp</t>
  </si>
  <si>
    <t>يعكس انتظام انعقاد الحوار الاستراتيجي حرص البلدين الصديقين على تعزيز الشراكة الاستراتيجية بينهما والتنسيق في مختلف الملفات الإقليمية والدولية. 
كما تتضمن زيارة الضيف الأمريكي حضور أولى مباريات منتخب بلاده في #كأس_العالم_قطر_2022 الليلة.</t>
  </si>
  <si>
    <t>يفتتح سعادة @MBA_AlThani_ وسعادة @SecBlinken صباح الغد خامس الحوارات الاستراتيجية بين البلدين والتي بدأت عام ٢٠١٨، يبدأ البرنامج بلقاء ثنائي بين الوزيرين ثم اجتماع عمل موسع متبوعاً بمؤتمر صحفي مشترك. https://t.co/RVGNbfQm0u</t>
  </si>
  <si>
    <t>قطر والولايات المتحدة الأمريكية.. نصف قرن من التعاون والصداقة والشراكة المثمرة
#الخارجية_القطرية https://t.co/mERkdokkrQ</t>
  </si>
  <si>
    <t>سعدت بلقاء سعادة السيد @JamesCleverly، وزير الخارجية بالمملكة المتحدة حيث ناقشنا سبل تعزيز علاقاتنا الثنائية وذلك في إطار مشاركته في فعاليات  #كأس_العالم_قطر_2022 ، ونتطلع للاستمتاع بمباراة اليوم بين انجلترا وايران، متمنياً التوفيق للجميع. https://t.co/9dY7a2D2Vh</t>
  </si>
  <si>
    <t>مشاركة المئات من الفلسطينين في حفل نقل افتتاح المباراة الافتتاحية للبطولة  في مجمع رام الله الترويحي
#الخارجية_القطرية https://t.co/o3RyBmWVwq https://t.co/97AJluMsL7</t>
  </si>
  <si>
    <t>جانب من احتشاد الجماهير الفلسطينية في صالة الشهيد سعد صايل وسط مدينة غزة لحضور فعاليات افتتاح البطولة وتشجيع المنتخب القطري في مباراته الأولى أمام منتخب الاكوداور.
#الخارجية_القطرية https://t.co/2WoOQtzeeN https://t.co/kMzZ9pN3dR</t>
  </si>
  <si>
    <t>الحوار الاستراتيجي القطري - الأمريكي في دورته الخامسة يبدأ في الدوحة غداً
#الخارجية_القطرية https://t.co/WtIWKOumim</t>
  </si>
  <si>
    <t>سفارة دولة قطر في المغرب تخصص منطقة للمشجعين في محطة قطار الرباط أكدال لمتابعة مباريات فعاليات كأس العالم 2022
#الخارجية_القطرية https://t.co/4wXcywIE5w</t>
  </si>
  <si>
    <t>أتطلع لاستضافة صديقي @SecBlinken في #الدوحة غداً، لافتتاح الدورة الخامسة من الحوار الاستراتيجي القطري - الأمريكي. يوفر الحوار إطاراً محورياً لمبادرات تعزيز التعاون المشترك بيننا في شتى المجالات، وهي فرصة لتطوير علاقاتنا الاستراتيجية والارتقاء بها تحقيقاً لمصالحنا المشتركة.</t>
  </si>
  <si>
    <t>بالتعاون مع الخطوط الجوية القطرية وبنك قطر الأهلي، سفارة دولة قطر بالقاهرة تخصص منطقة لمشاهدة مباريات كأس العالم في مول العرب بمدينة السادس من أكتوبر بمحافظة الجيزة.
#الخارجية_القطرية https://t.co/S9ZWV4A5l5 https://t.co/3G1GTrwtmp</t>
  </si>
  <si>
    <t>الحوار الاستراتيجي القطري الأمريكي في دورته الخامسة يبدأ في الدوحة غداً
🔗لقراءة المزيد: https://t.co/wCIWGqZLHY
#الخارجية_القطرية https://t.co/LXEMzrHqc2</t>
  </si>
  <si>
    <t>سفارة دولة قطر في الأردن تخصص منطقة خاصة للمشجعين ”Fan Zone“ بحضور أصحاب السعادة السفراء والدبلوماسيين المعتمدين لدى الدولة.
#الخارجية_القطرية https://t.co/EUJVEodJxf</t>
  </si>
  <si>
    <t>أقامت سفارة دولة قطر في برلين منطقة خاصة للمشجعين ”Fan Zone“بحضور أصحاب السعادة السفراء والدبلوماسيين المعتمدين لدى الدولة.
#الخارجية_القطرية https://t.co/NZJDmwTl7X https://t.co/3STtFNwlSe</t>
  </si>
  <si>
    <t>زامبيا تقرر إعفاء القطريين من الحصول على تأشيرات الدخول
#الخارجية_القطرية https://t.co/Iqwyti1Fzn</t>
  </si>
  <si>
    <t>MOFAQatar_ES</t>
  </si>
  <si>
    <t>Parte de las actividades de la Embajada del Estado de Qatar en Túnez “Qatar 22 fanzone” en presencia de varios de Sus Excelencias embajadores, diplomáticos árabes y extranjeros, y personalidades tunecinas
#MOFAQatar 
#Qatar2022 https://t.co/3OVSrUW5lQ</t>
  </si>
  <si>
    <t>MofaQatar_FR</t>
  </si>
  <si>
    <t>Dans le cadre des activités entretenues par l'Ambassade du Qatar en Tunisie, « Qatar 22 fanzone » a été aménagée en présence de nombreux ambassadeurs, diplomates arabes et étrangers et de hautes personnalités tunisiennes.
#MOFAQatar 
#Qatar2022 https://t.co/M6G3KLMIab</t>
  </si>
  <si>
    <t>Part of the activities of the Embassy of the State of Qatar in Tunisia, “Qatar 22 fanzone” in the presence of a number of Their Excellencies Arab and foreign ambassadors and diplomats, in addition to Tunisian figures.
#MOFAQatar 
#Qatar2022 https://t.co/tszEPTiKeN</t>
  </si>
  <si>
    <t>جانب من فعاليات سفارة دولة قطر في تونس”Qatar 22 fanzone“ بحضور عدد من أصحاب السعادة السفراء والدبلوماسيين العرب والأجانب والشخصيات التونسية.
#الخارجية_القطرية https://t.co/rFExut7Ffe https://t.co/IU1xsgYzco</t>
  </si>
  <si>
    <t>فعاليات منطقة المشجعين qatar22 fanzone https://t.co/F6Ziaw8HFl</t>
  </si>
  <si>
    <t>انطلق #كأس_العالم_قطر_2022 على بركة الله وعلى أرض عربية بعد عقد من التحديات .. عيون العالم نحو دوحتنا وهي تتوج اليوم عاصمة للرياضة وجسرا للتلاقي الحضاري..
كل التوفيق لمنتخبنا الذي يشارك في هذه البطولة لأول مرة في تاريخه ولجميع المنتخبات المشاركة مع تمنياتنا ببطولة ممتعة للجميع</t>
  </si>
  <si>
    <t>حضرة صاحب السمو الشيخ تميم بن حمد آل ثاني أمير البلاد المفدى، يجدد ترحيب دولة #قطر بالعالم لحضور بطولة كأس العالم FIFA  قطر 2022 ، مؤكداً على ضرورة أن يضع الناس ما يفرقهم جانباً ويحتفوا بتنوعهم وما يجمعهم. https://t.co/WgVYePVrEE</t>
  </si>
  <si>
    <t>سعدت بالترحيب بسعادة السيد @MargSchinas نائب رئيس المفوضية الأوروبية، الذي ناقشت معه سبل تعزيز العلاقات الثنائية بين دولة #قطر و @EU_Commission، كما بحثنا آليات تعزيز التعاون بيننا خاصة في المجال الأمني و الاجتماعي والثقافي. متطلعاً لجهودنا المشتركة في هذا الصدد. https://t.co/0bJ0xN2av4</t>
  </si>
  <si>
    <t>بعد جهدٍ متواصل وعمل دؤوب دام 12 عامًا نشهد اليوم بكل اعتزاز انطلاق بطولة كأس العالم FIFA قطر 2022. نرحب بضيوفنا من كافة أنحاء العالم، مع تمنياتنا بالتوفيق لجميع المنتخبات المُشاركة وللجماهير بقضاء أوقاتٍ ممتعة. #قطر2022 https://t.co/qmkcYqZhIc</t>
  </si>
  <si>
    <t>جانب من فعاليات qatar 22 fanzone بحضور عدد من اصحاب السعادة السفراء  والدبلوماسيين العرب والاجانب والشخصيات التونسية https://t.co/AcnqReYfuf https://t.co/AxijYBb1Rt</t>
  </si>
  <si>
    <t>#عالوعد اليوم🤩
نراكم في حفل افتتاح مونديال #قطر2022 في استاد البيت
🕠5.30 مساءً
تُفتح الأبواب الساعة 2 ظهراً https://t.co/bdbIrl2RcZ</t>
  </si>
  <si>
    <t>عالوعد استمتعو بفعاليات                 Qatar 22 fanzone والمقامة في يوكا قمرت لنقل حفل افتتاح كاس العالم ومن ثم مباريات  كاس العالم سارعوا بالحجز على الصفحة التالية https://t.co/XkV6e088qO https://t.co/0dzMlnxGCo</t>
  </si>
  <si>
    <t>المبعوث الخاص لوزير الخارجية يجتمع مع مسؤولين هنديين
#الخارجية_القطرية https://t.co/JbJA4LzImP</t>
  </si>
  <si>
    <t>المبعوث الخاص لوزير الخارجية يجتمع مع رئيس مجموعة العمل المالي "فاتف"
#الخارجية_القطرية https://t.co/ns0YIPVLep</t>
  </si>
  <si>
    <t>مرحباً بالجميع في دوحة الجميع. 
#حلمنا_واقع
#عالوعد https://t.co/vTAG78auWO</t>
  </si>
  <si>
    <t>المبعوث الخاص لوزير الخارجية يجتمع مع نائب مساعد وزير الخزانة الأمريكي
#الخارجية_القطرية https://t.co/snG7y2Cfbe</t>
  </si>
  <si>
    <t>دولة قطر تؤكد أن التقنيات الحديثة تتيح إمكانيات غير مسبوقة لتعزيز فعالية التدابير المتخذة لمكافحة الإرهاب وتمويله
🔗 لقراءة المزيد : https://t.co/5vWjCce4Ye
#الخارجية_القطرية https://t.co/7Agt2d1Pzd</t>
  </si>
  <si>
    <t>دعم عربي كبير لاستضافة قطر لبطولة كأس العالم وتنديد بالحملات المغرضة
#الخارجية_القطرية
#قطر2022 https://t.co/pUuOIY2X7E</t>
  </si>
  <si>
    <t>نائب رئيس مجلس الوزراء وزير الخارجية @MBA_AlThani_  يجري اتصالاً هاتفياً مع مستشار الأمن القومي الأمريكي 
#الخارجية_القطرية https://t.co/VK8KF8Zy27</t>
  </si>
  <si>
    <t>تمّ اليوم الجمعة 18/11/2022 عقد مؤتمر صحفي بفضاء يوكـا قمرت لتقديم منطقة المشجعين في تونس Qatar22 FanZone والتي سيحتضنها فضاء يوكا وهي مبادرة مشتركة بين سفارة دولة قطر لدى تونس وشركة أوريدو تونس. https://t.co/W8wsIlRSni</t>
  </si>
  <si>
    <t>أطيب التهاني والتبريكات لمملكة #المغرب حكومةً وشعباً بمناسبة ذكرى يوم الاستقلال، متمنياً لهم المزيد من التقدم والازدهار. نتطلع لتطوير العلاقات بين بلدينا الشقيقين في المجالات كافة.</t>
  </si>
  <si>
    <t>شارك اليوم ١٨ نوفمبر ٢٠٢٢م الوفد القطري  برئاسة معالي وزير الدولة حمد بن عبد العزيز الكواري في الاجتماع الوزاري الأول لإعداد القمة الفرنكفونية التي تنطلق غدا بجربة/تونس. https://t.co/ouhn07gskM</t>
  </si>
  <si>
    <t>سفارة قطر لدى فرنسا تنظم ورشة عمل فنية بمناسبة اليوم العالمي للفن الإسلامي
🔗 لقراءة المزيد : https://t.co/syX4PthTTO
#الخارجية_القطرية https://t.co/YVzG9mA3Bu</t>
  </si>
  <si>
    <t>سعادة السفير الشيخ مشعل بن حمد آل ثاني، سفير دولة قطر لدى الولايات المتحدة الأمريكية يكتب لـ CNN :
بطولة كأس العالم فرصة عظيمة للتخفيف من المفاهيم الخاطئة والتحيز ضد قطر والثقافة العربية والإسلامية
#الخارجية_القطرية 
#قطر2022 https://t.co/mMlsnhj8hC</t>
  </si>
  <si>
    <t>معلومات مهمة يجب التأكد منها قبل السفر إلى دولة قطر 
#قطر2022 
#عالوعد https://t.co/kLNA1J5LzW</t>
  </si>
  <si>
    <t>نائب رئيس مجلس الوزراء وزير الخارجية @MBA_AlThani_ يتلقى اتصالاً هاتفياً من وزير الخارجية البريطاني
#الخارجية_القطرية https://t.co/0qozMjyz04</t>
  </si>
  <si>
    <t>نائب رئيس مجلس الوزراء وزير الخارجية @MBA_AlThani_ يتلقى اتصالاً هاتفياً من وزير الخارجية الهولندي
#الخارجية_القطرية https://t.co/j35ozhYC1a</t>
  </si>
  <si>
    <t>وزير الدولة القطري يصل لتونس ليترأس وفد بلاده في القمة الفرنكوفونية اليوم 17 نوفمبر 2022 للمشاركة في القمة الفرنكوفونية بجربة وكان في استقبال الوفد القطري سعادة السفير سعد بن ناصر الحميدي سفير دولة قطر بتونس. https://t.co/A5ltFqbq3l</t>
  </si>
  <si>
    <t>وزير الدولة للشؤون الخارجية يجتمع مع سفير كينيا
#الخارجية_القطرية https://t.co/r0amrxVFiz</t>
  </si>
  <si>
    <t>نقولكم يالله حيهم ارحبو استمتعوا باجواء كاس العالم قطر فيفا 2022 من تونس https://t.co/BclZB9taqF</t>
  </si>
  <si>
    <t>قطر تشارك في اجتماع لجنة وزراء السياحة لدول مجلس التعاون بمنطقة العُلا
🔗 لقراءة المزيد : https://t.co/k3x72NuQHE
#الخارجية_القطرية https://t.co/viOD4ZXnQi</t>
  </si>
  <si>
    <t>سمو الأمير @TamimBinHamad يتلقى رسالة خطية من رئيس الكونغو الديمقراطية
#الخارجية_القطرية https://t.co/yhY7TJXwQo</t>
  </si>
  <si>
    <t>وزير الدولة للشؤون الخارجية يتسلّم نسخة من أوراق اعتماد سفير باكستان
#الخارجية_القطرية https://t.co/wk7Qm6SB56</t>
  </si>
  <si>
    <t>بفضل الله افتتحنا اليوم مركز المشاف الصحي الذي يخدم أساسا أهلنا في جنوب قطر ويستطيع تقديم أفضل الرعاية لنحو ٥٠ ألف مراجع. المركز سيحدث فارقا مهما في منظومتنا الطبية والخدمات المقدمة بفضل تجهيزاته وأنظمته ويندرج ضمن خطة تغطية جميع مناطق قطر بمراكز تُقدّم رعاية طبية متميزة. https://t.co/vUAK69efGr</t>
  </si>
  <si>
    <t>كما قمت اليوم بجولة تفقدية في مركز القيادة الوطني لحوادث الرعاية الصحية .. وسعدت بمستوى جاهزيته وخدماته وبمدى تأهب طواقمه لتلبية أي طارئ على مدار الساعة خاصة ونحن على مسافة أيام من #كأس_العالم_قطر_2022 https://t.co/CmFMcUyqPo</t>
  </si>
  <si>
    <t>إعلان سفـارة دولـة قطـر في تونس و أوريـدو تونس عن تنظيم فعالية 
Qatar22 FanZone: #FIFAWorldCupQatar2022 @MofaQatar_AR @roadto2022 @ooredootn https://t.co/lTNtArcMlw</t>
  </si>
  <si>
    <t>نائب رئيس مجلس الوزراء وزير الخارجية @MBA_AlThani_ يتلقى اتصالاً  هاتفياً من وزير الخارجية الإيراني
#الخارجية_القطرية https://t.co/tVc7oOEAux</t>
  </si>
  <si>
    <t>أضفنا لخريطة قطر السياحية اليوم معلما سياحيا مبهرا سيجعل تجربة جمهور  #كأس_العالم_قطر_2022 أكثر إلهاما. فجزيرة المها التي افتتحناها الليلة توفر مرافق وخدمات عديدة ومتنوعة للأفراد والعائلات من مطاعم وشواطئ ومتاجر ومرافق ترفيه حديثة ومشوقة وتتميز بموقعها وإطلالتها البحرية الساحرة. https://t.co/vib2keYu2V</t>
  </si>
  <si>
    <t>الجمهور التونسي يستقبل نسور قرطاج 🇹🇳 
#قطر2022
#عالوعد https://t.co/IPs9IggrRH</t>
  </si>
  <si>
    <t>قطر التي نُحب 😍
#عالوعد https://t.co/IC4AIBowD7</t>
  </si>
  <si>
    <t>سمو الأمير المفدى يزور مركز قيادة بطولة كأس العالم FIFA قطر 2022 الرئيسي بمركز الدوحة للمعارض في منطقة القصار. https://t.co/fPv5cEetuw https://t.co/rxHqvYW4on</t>
  </si>
  <si>
    <t>قائمة نسور قرطاج #تونس 🇹🇳 
#قطر2022 
#عالوعد https://t.co/Gqc9tlUBqZ</t>
  </si>
  <si>
    <t>لحظة وصول منتخب #تونس 🇹🇳
#قطر2022 
#عالوعد https://t.co/s1mRPCfFBs</t>
  </si>
  <si>
    <t>دولة قطر تجدد التزامها الثابت بالعمل مع بعثة الأمم المتحدة لتقديم المساعدة لأفغانستان
🔗 لقراءة المزيد: https://t.co/HYR1PeqCwT
#الخارجية_القطرية https://t.co/CGT3q3iR4r</t>
  </si>
  <si>
    <t>يشكل مركز زوار ميناء حمد الذي افتتحه معالي رئيس الوزراء ووزير الداخلية، إضافة نوعية للدور الذي يلعبه الميناء كونه مرفق استراتيجي من مرافق دولة #قطر ،كما سيسهم نظام " موانينا" في تسهيل عمليات الاستراد والتصدير. https://t.co/aa9TaMLrET</t>
  </si>
  <si>
    <t>أهنئ جمهورية #بولندا الصديقة بمناسبة ذكرى يوم الاستقلال، متمنياً لهم دوام الأمن والاستقرار. نتطلع لتطوير آفاق علاقاتنا إلى مستويات أوسع وعلى كافة الأصعدة بما يخدم مصالح شعبينا الصديقين.</t>
  </si>
  <si>
    <t>دشنا اليوم التوسعة الجديدة بمطار حمد الدولي الذي يحظى منذ سنوات بسمعة دولية في أحدث إضافة لجاهزية بلدنا لاستقبال جماهير 
#كأس_العالم_قطر_2022  .. واطلعنا على ما تضمنته من أنظمة تشغيل عالمية متطورة وصالات ومرافق ترفع طاقته الاستيعابية بدرجة كبيرة .. فأهلا وسهلا بضيوف قطر. https://t.co/8VRfnLqyoW</t>
  </si>
  <si>
    <t>افتتح معالي الشيخ خالد بن خليفة بن عبدالعزيز آل ثاني، رئيس مجلس الوزراء ووزير الداخلية التوسعة الجديدة لمطار حمد الدولي وتفقد الأجهزة التي ستسهم في تسهيل إجراءات المسافرين، وكما تفقد بعض المرافق الخاصة بهذه التوسعة والتي ستُمكن المطار من استقبال ١٨ مليون زائر إضافي سنوياً. https://t.co/95wtpOYKnU</t>
  </si>
  <si>
    <t>دولة قطر تشارك في الدورة الـ 121 للمجلس الدائم للفرنكوفونية
#الخارجية_القطرية https://t.co/CrdyS2RRQn</t>
  </si>
  <si>
    <t>نائب رئيس مجلس الوزراء وزير الخارجية @MBA_AlThani_ يؤكد حرص قطر على التعاون مع شركائها الدوليين في التصدي لتحديات تغير المناخ
🔗لقراءة الخبر كاملاً: https://t.co/uEfiGFPWmw
#الخارجية_القطرية https://t.co/0Xr9Rd8l5U</t>
  </si>
  <si>
    <t>شارك سعادة السّيد/ سعد بن ناصر الحميدي - سفير دولة قطر بتونس – في الاحتفالية التي نظّمتها مجموعة بنك قطر الوطني بحضور السّيد/ لطفي الدبابي – المدير العام لـبنك قطر الوطني (تونس) وذلك بصفة البنك الداعم الرسمي لكأس العالم فيفا 2022.@QNBGroup https://t.co/yXm286nPO5</t>
  </si>
  <si>
    <t>عندما تتجه كل أنظار العالم إلى قطر، سنعيش معاً تجارب لا مثيل لها على مدّ النظر!
وجهات استثنائية، ومناطق جذب ضخمة، واستكشافات ثقافية، ومغامرات لا تنتهي - يمكنك أن تعيشها كلّها في #قطر٢٠٢٢</t>
  </si>
  <si>
    <t>AmbAlyaAlThani</t>
  </si>
  <si>
    <t>كرة القدم هي رياضة عالمية تتمتع بالقدرة على سد الفجوات بين والشعوب والأمم.
تفخر دولة #قطر 🇶🇦 بالترحيب بالعالم في حدث #كأس_العالم_2022 الاستثنائي الذي سيترك إرثًا دائمًا في التنمية والازدهار.
#قطر 2022 https://t.co/kBSbJAzVhl</t>
  </si>
  <si>
    <t>استعدوا لمونديال تاريخي! استعدوا لفعاليات عالمية! قطر مستعدة... وأنتم؟ https://t.co/9GU3jBbaSv</t>
  </si>
  <si>
    <t>@MBA_AlThani_ 
#الخارجية_القطرية
#قطر2022 https://t.co/TZJr7n5h1Q</t>
  </si>
  <si>
    <t>@MBA_AlThani_ 
#الخارجية_القطرية
#قطر2022 https://t.co/P5zfxXeFev</t>
  </si>
  <si>
    <t>سعادة الشيخ محمد بن عبدالرحمن آل ثاني
نائب رئيس مجلس الوزراء وزير الخارجية @MBA_AlThani_ في مقابلة مع صحيفة فرانكفورتر: لطالما كانت قطر منفتحة على النقد البناء لقوانين العمل الخاصة بالعمالة. لقد فتحنا أبوابنا للمنظمات غير الحكومية والمنظمات الدولية لحقوق الإنسان
#الخارجية_القطرية https://t.co/7cglIly6em</t>
  </si>
  <si>
    <t>قام السيد/ فهد بن خليفة آل ابراهيم العطية- نائب رئيس البعثة في سفارة دولة قطر بتونس – يوم الجمعة 04/11/2022 بتأدية واجب العزاء لدى السفارة الإيرانية في تونس وذلك اثر الهجوم الإرهابي الأخير الذي وقع في مدينة شيراز. https://t.co/ohAlkEFoHr</t>
  </si>
  <si>
    <t>وزير الدولة للشؤون الخارجية يتسلم نسخة من أوراق اعتماد سفيري زيمبابوي واتحاد ميانمار 
#الخارجية_القطرية https://t.co/uPR9qnwhpK</t>
  </si>
  <si>
    <t>بيان | قطر تدين بشدة هجوماً على قاعدة عسكرية بالصومال
#الخارجية_القطرية https://t.co/cCaQ0pkhZ1</t>
  </si>
  <si>
    <t>المبعوث الخاص لوزير الخارجية يجتمع مع ممثلة الأمين العام للأمم المتحدة لدى أفغانستان
#الخارجية_القطرية https://t.co/XSdpoNkTMd</t>
  </si>
  <si>
    <t>دولة قطر تجدد دعمها لجهود اللجنة الخاصة المعنية بميثاق الأمم المتحدة وتعزيز دور المنظمة الدولية
🔗لقراءة المزيد: https://t.co/ZeQsAIygsD
#الخارجية_القطرية https://t.co/1HlxMURwoA</t>
  </si>
  <si>
    <t>بيان| قطر تدين بشدة محاولة اغتيال رئيس الوزراء الباكستاني السابق
#الخارجية_القطرية https://t.co/HjWpKMYbxy</t>
  </si>
  <si>
    <t>القادة العرب يعلنون مساندتهم لقطر في استضافة كأس العالم
#الخارجية_القطرية https://t.co/Mf82yMXiYX</t>
  </si>
  <si>
    <t>https://t.co/5SM136qRzK</t>
  </si>
  <si>
    <t>بيان : دولة قطر ترحّب بعودة روسيا لاتفاق صادرات الحبوب
#الخارجية_القطرية https://t.co/T5GWuRnEDF</t>
  </si>
  <si>
    <t>بيان : دولة قطر ترحّب باتفاق الحكومة الإثيوبية وجبهة تحرير تيغراي على وقف الأعمال العدائية
#الخارجية_القطرية https://t.co/eHP1JqQUMW</t>
  </si>
  <si>
    <t>دولة قطر تشدد على ضرورة حماية الصحفيين حول العالم
🔗لقراءة المزيد: https://t.co/xXWxl2K2w1
#الخارجية_القطرية https://t.co/77C1M6YAy4</t>
  </si>
  <si>
    <t>المبعوث الخاص لوزير الخارجية يجتمع مع السفير الهندي
#الخارجية_القطرية https://t.co/xYvEtoWE77</t>
  </si>
  <si>
    <t>سفارة دولة قطر لدى كندا 🇨🇦 https://t.co/UojooM7OwH</t>
  </si>
  <si>
    <t>سفارات قطر تواصل تنظم فعاليات متنوعة للترويج لبطولة كأس العالم FIFA قطر 2022
🔗 لقراءة المزيد : https://t.co/WWWGNfAlrr
#الخارجية_القطرية https://t.co/WY5pca9YJv</t>
  </si>
  <si>
    <t>NDQatar</t>
  </si>
  <si>
    <t>إن ذكرى اليوم الوطني لهذا العام المتزامن مع مونديال قطر تحمل الكثير من الدلالات بأن قطر ستظل أرض السلام والتعايش والتقارب.
الدكتور محمد نويمي الهاجري / المتحدث الرسمي لمكتب الاتصال الحكومي
#وحدتنا_مصدر_قوتنا
#اليوم_الوطني_القطري
#18ديسمبر https://t.co/S634IHCtIU</t>
  </si>
  <si>
    <t>MOLQTR</t>
  </si>
  <si>
    <t>منظمة العمل الدولية ترصد إصلاحات قطر العمالية .. 
#وزارة_العمل 
@ilo @ILOQatar https://t.co/s8aQg5Z5B6</t>
  </si>
  <si>
    <t>دولة قطر تشارك في الاجتماع الثالث لفريق عمل الأمن الإقليمي بالرياض
#الخارجية_القطرية https://t.co/HXVb4j0ljr</t>
  </si>
  <si>
    <t>مساعد وزير الخارجية @Lolwah_Alkhater تجتمع مع السفير الأسترالي
#الخارجية_القطرية https://t.co/YLtiJzZ1eI</t>
  </si>
  <si>
    <t>تستضيف #الجزائر في ذكرى يوم ثورتها، الدورة العادية ال31 للقمة العربية والتي سيجتمع فيها قادة العرب من جديد تأكيداً على تعزيز العمل العربي المشترك. أطيب التمنيات بالتقدم والازدهار والتوفيق في استضافة القمة لأشقائنا في الجزائر وللعرب جميعاً.</t>
  </si>
  <si>
    <t>موجز أخبار السفارات 🗓
#الخارجية_القطرية https://t.co/Nf55mhuymO</t>
  </si>
  <si>
    <t>جانب من معرض "سفر"، الذي ينظمه متحف الفن الإسلامي @MIAQatar بالشراكة مع وزارة الخارجية لتسليط الضوء على تجارب اللاجئين الأفغان بعد إجلائهم العام الماضي، ويستمر حتى 24 يناير المقبل بحديقة متحف الفن الإسلامي.
#الخارجية_القطرية https://t.co/Apx4q9hwPU</t>
  </si>
  <si>
    <t>سررت اليوم باستقبال سعادة السيدة @EvaKaili، نائبة رئيس البرلمان الأوروبي، حيث تباحثنا في سبل تعزيز وتطوير العلاقات الثنائية بين دولة #قطر والاتحاد الأوروبي. أكدت خلال الاجتماع على متانة علاقاتنا مع مؤسسات الاتحاد بمختلف أذرعها وتطلعنا إلى تعزيزها في كافة المجالات. https://t.co/57pffwkNd7</t>
  </si>
  <si>
    <t>مساعد وزير الخارجية للشؤون الإقليمية @Dr_Al_Khulaifi يجتمع مع المبعوث الروسي لعملية السلام في الشرق الأوسط
#الخارجية_القطرية https://t.co/AdezJPQoJi</t>
  </si>
  <si>
    <t>اللجنة العليا للمشاريع والإرث تفتتح أول مركز للخدمات القنصلية في تاريخ كأس العالم
🔗لقراءة المزيد : https://t.co/K37fIbyDWI
#الخارجية_القطرية https://t.co/EPi6aelnPS</t>
  </si>
  <si>
    <t>🎥 | اللجنة العليا للمشاريع والإرث تفتتح أول مركز للخدمات القنصلية في تاريخ كأس العالم
#الخارجية_القطرية https://t.co/v4oIHUcFSW</t>
  </si>
  <si>
    <t>نائب رئيس مجلس الوزراء وزير الخارجية @MBA_AlThani_ يجتمع مع مساعد وزير الخارجية الأمريكي لشؤون الإدارة 
#الخارجية_القطرية https://t.co/RklH0yFLjw</t>
  </si>
  <si>
    <t>🎥 | نائب رئيس مجلس الوزراء وزير الخارجية @MBA_AlThani_ يجتمع مع مساعد وزير الخارجية الأمريكي لشؤون الإدارة 
#الخارجية_القطرية https://t.co/HCzf6Rxwto</t>
  </si>
  <si>
    <t>افتتاح المركز الدولي للخدمات القنصلية لدعم ضيوف مونديال #قطر2022
📍مركز الدوحة للمعارض والمؤتمرات DECC صالة رقم (٤)
📅من ١ نوفمبر إلى ٢٠ ديسمبر
🕐من ١٠ صباحاً حتى  ١٠ مساءً
للمزيد من المعلومات الرجاء زيارة 
https://t.co/lCht2b3mic https://t.co/f4dPkwZQeB</t>
  </si>
  <si>
    <t>تعرّفوا على الخطوات اللازمة للحصول على تصريح الدخول بعد الحصول على الموافقة النهائية لبطاقة هَيّا. 
#قطر2022 https://t.co/UMeRbbRiHl</t>
  </si>
  <si>
    <t>أهنئ الأشقاء في الجمهورية التركية بمناسبة ذكرى يوم الجمهورية، سائلاً المولى عز وجل أن يديم عليها نعمة الأمن والاستقرار. الشراكة الاستراتيجية بين بلدينا في تقدم مستمر على أعلى المستويات ونتطلع لتعزيزها دائماً.</t>
  </si>
  <si>
    <t>مرحباً بالجميع في دوحة الجميع 🤩
#قطر2022 https://t.co/YavtWQwwfR</t>
  </si>
  <si>
    <t>افتتاح المقر الجديد لبعثة دولة قطر لدى الاتحاد الأوروبي و(الناتو) في بروكسل 
#الخارجية_القطرية https://t.co/RmhDqZFlxR</t>
  </si>
  <si>
    <t>مدير إدارة حقوق الإنسان بوزارة الخارجية يجتمع مع مسؤول حقوق الإنسان بالخارجية الأفغانية
#الخارجية_القطرية https://t.co/FGHTvZcFrm</t>
  </si>
  <si>
    <t>باعتبارها واحدة من الركائز الأساسية ل #رؤية_قطر_الوطنية_2030،  تضع دولة #قطر الاستدامة على رأس أولوياتها من خلال التزامها بالبنية التحتية المستدامة والتنمية البيئية. https://t.co/hrzhdt81tj</t>
  </si>
  <si>
    <t>مساعد وزير الخارجية @Lolwah_Alkhater  تجتمع مع وزير التعاون التنموي الفنلندي
#الخارجية_القطرية https://t.co/1Ao5feeXsK</t>
  </si>
  <si>
    <t>نائب رئيس مجلس الوزراء وزير الخارجية @MBA_AlThani_  يجتمع مع وزير الخارجية التشيكي
#الخارجية_القطرية https://t.co/NRvjvPELUz</t>
  </si>
  <si>
    <t>https://t.co/sp8lNfuyNZ</t>
  </si>
  <si>
    <t>وزير الدولة للشؤون الخارجية يفتتح المقر الجديد لبعثة دولة قطر لدى الاتحاد الأوروبي و(الناتو) في بروكسل
🔗 لقراءة المزيد : https://t.co/F4u8g7anYB
#الخارجية_القطرية https://t.co/JZ8tv5bclT</t>
  </si>
  <si>
    <t>📽️نائب رئيس مجلس الوزراء وزير الخارجية @MBA_AlThani_  يجتمع مع وزير الخارجية التشيكي
#الخارجية_القطرية https://t.co/zD0MKBqPGo</t>
  </si>
  <si>
    <t>مساعد وزير الخارجية للشؤون الإقليمية @Dr_Al_Khulaifi  يجتمع مع سفير منتدى شؤون التعاون الصيني العربي 
#الخارجية_القطرية https://t.co/gs8uiXxIvT</t>
  </si>
  <si>
    <t>لا تنسوا طلب بطاقة هَيّا الإلزاميّة لدخول دولة #قطر وحضور المباريات والفعاليات https://t.co/lJCmuYA3Dx</t>
  </si>
  <si>
    <t>إنفوجراف |  المتحدث الرسمي لوزارة الخارجية @majedalansari : خطاب سمو الأمير أمام مجلس الشوري خطة عمل متكاملة لمواصلة مسيرة الإنجازات
#الخارجية_القطرية https://t.co/CLh4gyIyRf</t>
  </si>
  <si>
    <t>المتحدث الرسمي لوزارة الخارجية @majedalansari : خطاب سمو الأمير أمام مجلس الشورى خطة عمل متكاملة لمواصلة مسيرة الإنجازات
#الخارجية_القطرية https://t.co/wa42P7i45Q</t>
  </si>
  <si>
    <t>مساعد وزير الخارجية للشؤون الإقليمية @Dr_Al_Khulaifi : خطاب سمو الأمير أمام مجلس الشورى تضمن رؤى ثاقبة لكافة القضايا المحلية والإقليمية والدولية
#الخارجية_القطرية https://t.co/WmOCelNTJw</t>
  </si>
  <si>
    <t>وزارة الخارجية تحتفل بيوم الأمم المتحدة 
#الخارجية_القطرية https://t.co/kJeO8w7QkM</t>
  </si>
  <si>
    <t>دولة قطر تؤكد أن التغير المناخي يعد من أكبر التحديات التي تواجه البشرية في عالمنا المعاصر
#الخارجية_القطرية https://t.co/9oXTFflRzN</t>
  </si>
  <si>
    <t>جانب من احتفال وزارة الخارجية بيوم الأمم المتحدة في ساحة الأعلام ، بحضور ممثلين من مكاتب ووكالات الأمم المتحدة بالدوحة.
#يوم_الأمم_المتحدة
#الخارجية_القطرية https://t.co/kQuHoSr85N</t>
  </si>
  <si>
    <t>سمو الأمير يتلقى رسالة خطية من الرئيس المصري
#الخارجية_القطرية https://t.co/mi6KQ0f4DL</t>
  </si>
  <si>
    <t>وزير الشؤون الخارجية والتعاون الدولي الصومالي يجتمع مع سفير دولة قطر
#الخارجية_القطرية https://t.co/gAethSirUl</t>
  </si>
  <si>
    <t>أكد سموه في خطابه في #مجلس_الشورى على كون بطولة كأس العالم ٢٠٢٢ مناسبة وطنية وإنسانية كبرى، يرى فيها العالم الوجه الحضاري لدولة قطر والامكانيات المبهرة في التنظيم وحسن الضيافة. نتطلع إلى استضافة العالم بعد أسابيع قليلة. https://t.co/v2dk3eUyj2</t>
  </si>
  <si>
    <t>يؤكد خطاب سمو الأمير المفدى أمام #مجلس_الشورى بأن ثبات سياستنا الخارجية على مبادئنا وقيمنا، التي نستمدها من مجتمعنا القطري وثقافتنا العربية والإسلامية، في ظل المتغيرات العالمية، والتزامنا بالحوار والدبلوماسية جعلوا من قطر علامة فارقة في صناعة السلام وشريك دولي يعتد به. https://t.co/TZsJZ34HCx</t>
  </si>
  <si>
    <t>أكد حضرة صاحب السمو الشيخ تميم بن حمد آل ثاني أمير البلاد المفدى، أن التنمية الشاملة للبلاد هي الهدف الأسمى الذي تعمل الدولة على تحقيقه، جاء ذلك خلال افتتاح سموه لدور الانعقاد الثاني من الفصل التشريعي الأول للدورة السنوية ال 51 لمجلس الشورى. https://t.co/sVL5UaXAAJ</t>
  </si>
  <si>
    <t>في خطاب سموه أمام مجلس الشورى
سمو الأمير @TamimBinHamad : قطر شريك يعتد به في صناعة السلام ودعم الاستقرار
#مجلس_الشورى 
#الخارجية_القطرية https://t.co/R9V64Rnnqg</t>
  </si>
  <si>
    <t>نشارك المجتمع الدولي اليوم الاحتفال بذكرى تأسيس @UNarabic ، تأتي هذه المناسبة هذا العام في ظل تحديات عالمية غير مسبوقة لتذكرنا بأهمية الحفاظ على النظام الدولي وتعزيز العمل متعدد الأطراف كسبيل أمثل لمواجهة هذه التحديات. #UNDay</t>
  </si>
  <si>
    <t>تناول النطق السامي مواقفنا الدولية المتوازنة، مؤكداً سموه أن دولة #قطر لن تألو جهداً في الوقوف إلى جانب الأشقاء ودعمهم بكافة السبل والإمكانيات الممكنة على الأصعدة السياسية والدبلوماسية والتنموية، درءاً للنزاعات وتحقيقاً للأمن والاستقرار. 
#مجلس_الشورى https://t.co/Y6DBJWXQ3g</t>
  </si>
  <si>
    <t>خطاب سمو الأمير المفدى أمام مجلس الشورى اليوم خطاب تاريخي يأتي في لحظة تاريخية بالنسبة لقطر وهي تتهيّأ لأعظم حدث رياضي بثبات وعزيمة وترسخ صورتها كحالة تنموية ملهمة وفاعل مؤثر في سلم العالم وأمنه وازدهاره .. وبالنسبة للعالم أيضا وهو يمر بمرحلة مفصلية خاصة أمنيا واقتصاديا. https://t.co/4G5daaF1y1</t>
  </si>
  <si>
    <t>أبرزت اليوم في خطاب الشورى منجزات بلادنا الاقتصادية، وخططنا التنموية التي سيساهم إحكام التنظيم الحكومي وأنظمة العدالة في تحقيقها، كما نوهت بنهجنا في السياسة الخارجية القائم على تحقيق المصالح والسلام الدولي. وتظل استضافتنا لكأس العالم عنوانا يكتشف العالم من خلاله قطر والعرب. https://t.co/j90iEP8oHw</t>
  </si>
  <si>
    <t>من خطاب سمو الأمير المفدى في الجلسة الافتتاحية للجمعية العامة للأمم المتحدة الـ 77
#الخارجية_القطرية 
#يوم_الأمم_المتحدة https://t.co/fwTLRe1dff</t>
  </si>
  <si>
    <t>دولة قطر والأونروا.. تعاون مستمر
#الخارجية_القطرية 
#يوم_الأمم_المتحدة https://t.co/ghejoHzycu</t>
  </si>
  <si>
    <t>سعدت بحضور حفل افتتاح معرض "سَفر" الذي يقام بالتعاون بين @MofaQatar_AR و @Qatar_Museums ليسلط الضوء على تجارب إجلاء أشقائنا الأفغان في عام 2021. نتقدم بخالص الشكر والتقدير لشركائنا على جهودهم في هذا النجاح، ونتمنى للشعب الأفغاني تحقيق آماله المشروعة للتقدم والازدهار. https://t.co/dONPyrLhjZ</t>
  </si>
  <si>
    <t>سعادة الشيخ @MBA_AlThani_ في حفل افتتاح معرض سفر: لا يخفى عليكم الدور الذي بذلته دولة قطر لإنجاح أكبر عملية إجلاء في تاريخ البشرية، إن هذا العمل الكبير الذي يجسده معرض سفر؛ يؤكد التزام دولة قطر الراسخ بالعمل الثنائي ومتعدد الأطراف خصوصاً في المجال الإنساني على مستوى العالم https://t.co/EVv0aH8IEQ</t>
  </si>
  <si>
    <t>📽️نائب رئيس مجلس الوزراء وزير الخارجية @MBA_AlThani_  يفتتح معرض "سَفر " لتسليط الضوء على تجارب اللاجئين الأفغان
#الخارجية_القطرية https://t.co/b5Bu7fhiEF</t>
  </si>
  <si>
    <t>دشنت دولة قطر في سبتمبر الماضي فعالية "لحظة التهديف" من أجل التنمية المستدامة من خلال @QatarAtUN ، وذلك في إطار استعداداتها لاستضافة نسخة مستدامة من بطولة كأس العالم FIFA قطر 2022.
#الخارجية_القطرية 
#يوم_الأمم_المتحدة https://t.co/zHCu4jo198</t>
  </si>
  <si>
    <t>الخارجية السودانية تقيم حفلاً على شرف سفير دولة قطر
#الخارجية_القطرية https://t.co/46hpkCyK2g</t>
  </si>
  <si>
    <t>قطر والأمم المتحدة 
#الخارجية_القطرية 
#يوم_الأمم_المتحدة https://t.co/R0Y8yXmpub</t>
  </si>
  <si>
    <t>سعادة نائب رئيس مجلس الوزراء وزير الخارجية @MBA_AlThani_ في حفل افتتاح معرض سفر: نجدد التأكيد على التزام دولة قطر بمسؤولياتها الإنسانية تجاه أشقائنا في أفغانستان، وحرصنا الدائم وموقفنا الثابت من دعم الشعب الأفغاني وحقه في العيش بكرامة، وتحقيق المصالحة والتعايش بين جميع أطيافه. https://t.co/LV2KxSIChP</t>
  </si>
  <si>
    <t>وزير الدولة للشؤون الخارجية يجتمع مع سفير غانا
#الخارجية_القطرية https://t.co/CBGRV45M9r</t>
  </si>
  <si>
    <t>الأمين العام لوزارة الخارجية يجتمع مع سفراء الدول الأعضاء في رابطة (آسيان)
#الخارجية_القطرية https://t.co/twwTDPXPVJ</t>
  </si>
  <si>
    <t>🎥 | كلمة سعادة نائب رئيس مجلس الوزراء وزير الخارجية@MBA_AlThani_ في حفل افتتاح معرض " سَفر"
🔗 https://t.co/w1UZ0MAvtl
#الخارجية_القطرية</t>
  </si>
  <si>
    <t>نائب رئيس مجلس الوزراء وزير الخارجية @MBA_AlThani_  يفتتح معرض "سَفر " لتسليط الضوء على تجارب اللاجئين الأفغان 
🔗لقراءة المزيد : https://t.co/7x3H6Udjro
#الخارجية_القطرية https://t.co/kkK3roWxYu</t>
  </si>
  <si>
    <t>جانب من افتتاح سعادة نائب رئيس مجلس الوزراء وزير الخارجية @MBA_AlThani_  معرض "سَفر " لتسليط الضوء على تجارب اللاجئين الأفغان
#الخارجية_القطرية https://t.co/Ll1js7bWK0</t>
  </si>
  <si>
    <t>قِصةُ وطن..ومَلْحَمةُ شعب،،
تَختزِلُها كلماتٌ مِن نور وأحرف من ذهب...هي شعارات #اليوم_الوطني_للدولة 
ويأتي شعارٌ هذا العام ليُضيف حَبّةً جديدة في عِقد شعاراتٍ سابقة استُلهِمت مِن مآثِرِ المؤسِّس .. وكُتِبت بعنوان المجد لقطر.
#اليوم_الوطني_القطري🇶🇦
#18ديسمبر https://t.co/KeSxcAoqpy</t>
  </si>
  <si>
    <t>قصة شعار اليوم الوطني للدولة 2022  
#وحدتنا_مصدر_قوتنا
#اليوم_الوطني_القطري 
#18ديسمبر https://t.co/fOJNt2sNjc</t>
  </si>
  <si>
    <t>أبرز ما جاء في كلمة سعادة الشيخ عبدالرحمن بن حمد آل ثاني، وزير الثقافة، رئيس اللجنة المنظمة لاحتفالات اليوم الوطني، خلال حفل إطلاق شعار اليوم الوطني للدولة 2022 🇶🇦
#وحدتنا_مصدر_قوتنا
#اليوم_الوطني_القطري 
#18ديسمبر
@ahjh_althani https://t.co/0M9Yzvqos0</t>
  </si>
  <si>
    <t>بيان | دولة قطر تدين بشدة الهجوم على ميناء الضبة النفطي في اليمن
#الخارجية_القطرية https://t.co/ER5uL8DcFu</t>
  </si>
  <si>
    <t>#وحدتنا_مصدر_قوتنا شعار الیوم الوطني للدولة 2022 🇶🇦
#الیوم_الوطني_القطري 
#18ديسمبر https://t.co/KbANXk8d1Z</t>
  </si>
  <si>
    <t>MOCQatar</t>
  </si>
  <si>
    <t>#وحدتنا_مصدر_قوتنا شعار الیوم الوطني للدولة 2022 🇶🇦
#الیوم_الوطني_القطري 
#18ديسمبر https://t.co/duUb2MtrGr</t>
  </si>
  <si>
    <t>بيان | قطر تدعو لتجنب التصعيد في تشاد وتجاوز الخلافات بالحوار
#الخارجية_القطرية https://t.co/QJMQmKY5HG</t>
  </si>
  <si>
    <t>افتتحنا اليوم المبنى الجديد لمعسكر قوة لخويا في منطقة الدحيل، ووقفنا على آخر تجهيزات فرقنا الأمنية المكلفة مع نظيراتها من الدول الشقيقة والصديقة بمهام التأمين الداخلي لبطولة كأس العالم وضيوف قطر. سعيد بما رأيت من جاهزية واستعداد، وأتمنى لهم التوفيق في مهامهم. https://t.co/jcYN2gvpcy</t>
  </si>
  <si>
    <t>📽️نائب رئيس مجلس الوزراء وزير الخارجية @MBA_AlThani_  يجتمع مع مساعد وزير الخارجية الأمريكي لشؤون الشرق الأدنى
#الخارجية_القطرية https://t.co/CFKyjpd7vH</t>
  </si>
  <si>
    <t>سررت اليوم بلقاء سعادة السيدة @SafiraLeaf، مساعدة وزير الخارجية الأمريكي لشؤون الشرق الأدنى، حيث ناقشنا التطور المستمر للعلاقات الثنائية الاستراتيجية بين بلدينا، كما مثل اللقاء فرصة لنا لمناقشة اهم التطورات على الساحتين الإقليمية والدولية وتبادل الآراء حولها. https://t.co/6JIwfsdxm6</t>
  </si>
  <si>
    <t>سعدت اليوم بلقاء سعادة @SafiraLeaf في الدوحة، حيث استعرضنا سبل تعزيز العلاقة والشراكة القوية التي تحظى بها الدولة 🇶🇦 مع الولايات المتحدة الأمريكية 🇺🇸 في مختلف المجالات، كما تطرقنا إلى آخر التطورات على المستويين الثنائي والإقليمي. https://t.co/uuMfJsh5Rn</t>
  </si>
  <si>
    <t>مساعد وزير الخارجية للشؤون الإقليمية @Dr_Al_Khulaifi يجتمع مع مساعد وزير الخارجية الأمريكي لشؤون الشرق الأدنى
#الخارجية_القطرية https://t.co/C0w0TIPwoQ</t>
  </si>
  <si>
    <t>دولة قطر تؤكد أنها حققت إنجازات كبيرة في مجال إعمال الحق في التعليم
🔗 لقراءة المزيد: https://t.co/RkyVss6ZuL
#الخارجية_القطرية https://t.co/84vv18kyoa</t>
  </si>
  <si>
    <t>سمو الأمير يتلقى رسالة من رئيس أنغولا
#الخارجية_القطرية https://t.co/O4v4aNxL8g</t>
  </si>
  <si>
    <t>رئيس مجلس السيادة السوداني يستقبل سفير دولة قطر
#الخارجية_القطرية https://t.co/Zf5UFafUW6</t>
  </si>
  <si>
    <t>نائب رئيس مجلس الوزراء وزير الخارجية @MBA_AlThani_  يجتمع مع مساعد وزير الخارجية الأمريكي لشؤون الشرق الأدنى
#الخارجية_القطرية https://t.co/qDzEJN0PTR</t>
  </si>
  <si>
    <t>دولة قطر توقع مذكرة تعاون مع مجموعة الأزمات الدولية 
#الخارجية_القطرية https://t.co/h7KuQchUwf</t>
  </si>
  <si>
    <t>بافتتاح محطة الخرسعة للطاقة الشمسية تحت رعاية سمو الأمير المفدى، تدخل قطر عصرا جديدا في مجال إنتاج الطاقة وتواكب أحدث التوجهات العالمية في هذا المجال مستخدمة تقنيات متطورة ومبتكرة .. محطة الخرسعة إنجاز وطني رائد ذو مردود تنموي هام لبلدنا وشعبنا وأثارٍ بيئية إيجابية محليا وعالميا. https://t.co/FFSxqWrVke</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</si>
  <si>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</si>
  <si>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بيان| قطر ترحب بتراجع أستراليا عن الاعتراف بالقدس عاصمة لإسرائيل
#الخارجية_القطرية https://t.co/RvWZlDBTwP</t>
  </si>
  <si>
    <t>سفارة دولة قطر تشارك في حفل توديع باندا مهداة من الصين لقطر
🔗لقراءة المزيد : https://t.co/RFIZZPMHt5
#الخارجية_القطرية https://t.co/waTJ7gWvmG</t>
  </si>
  <si>
    <t>مساعد وزير الخارجية @Lolwah_Alkhater  تجتمع مع سفراء الكويت والسودان ورواندا
#الخارجية_القطرية https://t.co/thJ6Zhtr0c</t>
  </si>
  <si>
    <t>رئيس طاجيكستان يستقبل المبعوث الخاص لوزير الخارجية
#الخارجية_القطرية https://t.co/VhzqjgYcQj</t>
  </si>
  <si>
    <t>دولة قطر تجدد الدعوة إلي ضرورة تمتع الشعب الفلسطيني بكامل حقوقه وسيادته على الأرض الفلسطينية المحتلة
🔗لقراءة المزيد: https://t.co/cTJIa9WFN7
#الخارجية_القطرية https://t.co/jenvApFG5R</t>
  </si>
  <si>
    <t>مساعد وزير الخارجية @Lolwah_Alkhater  تجتمع مع وفد من (الأونروا)
#الخارجية_القطرية https://t.co/Kguq9Pq2f8</t>
  </si>
  <si>
    <t>أهنئ أخي معالي الشيخ سالم عبدالله الجابر الصباح على تعيينه وزيراً للخارجية في #الكويت الشقيقة، متمنياً له التوفيق والنجاح في مهامه، وللعلاقات الأخوية بين بلدينا الشقيقين المزيد من التطور، وللشعبين الشقيقين دوام الإزدهار والرخاء.</t>
  </si>
  <si>
    <t>وزير الخارجية المكلف بجمهورية السودان يجتمع مع سفير دولة قطر
#الخارجية_القطرية https://t.co/GoR6HIwjHH</t>
  </si>
  <si>
    <t>تؤمن دولة قطر بالدور الحيوي لمنظمة #الأونروا لإغاثة وتشغيل اللاجئين الفلسطينين، وتؤكد وقوفها الدائم بجانب الشعب الفلسطيني الشقيق حتى يسترد كافة حقوقه المشروعة.
#الخارجية_القطرية 
@qatar_fund https://t.co/yPJC9R9wZo</t>
  </si>
  <si>
    <t>في إنجاز يرسخ مكانة دولة #قطر كعاصمة رياضية عالمية، أكدت اللجنة التنفيذية للاتحاد الآسيوي لكرة القدم أن الاتحاد القطري لكرة القدم سيستضيف بطولة كأس آسيا لكرة القدم 2023. https://t.co/NyNZOCIWo4</t>
  </si>
  <si>
    <t>مساعد وزير الخارجية @Lolwah_Alkhater  تجتمع مع دبلوماسيين فرنسيين
#الخارجية_القطرية https://t.co/KVFHFcalhE</t>
  </si>
  <si>
    <t>مساعد وزير الخارجية @Lolwah_Alkhater تجتمع مع وزير الدولة لشؤون الشرق الأوسط البريطاني
#الخارجية_القطرية https://t.co/nXcE3BwzuV</t>
  </si>
  <si>
    <t>الأمين العام لوزارة الخارجية يجتمع مع السفير السعودي
#الخارجية_القطرية https://t.co/8SKaJI6cJU</t>
  </si>
  <si>
    <t>وزير الدولة للشؤون الخارجية يجتمع مع نائب وزير خارجية تركمانستان 
#الخارجية_القطرية https://t.co/5rrIotsCmb</t>
  </si>
  <si>
    <t>ترأست اليوم مع أخي فخامة الرئيس @RTErdogan اجتماع الدورة الثامنة للجنة الاستراتيجية العليا القطرية التركية، والتي تُعبّر بانتظام دوراتها والاتفاقيات ومذكرات التفاهم التي تُوقع خلالها، عن مستوى التعاون الاستراتيجي بين بلدينا الشقيقين. مرتاحون لما تحقق ونتطلع للمزيد. https://t.co/frfwYpasZa</t>
  </si>
  <si>
    <t>سمو الأمير المفدى وأخوه فخامة الرئيس رجب طيب أردوغان رئيس الجمهورية التركية الشقيقة يشهدان التوقيع على عدد من الاتفاقيات ومذكرات التفاهم بين البلدين، وذلك في قصر "دولما بهتشه" في إسطنبول. #قطر #تركيا https://t.co/s6NACKAo78 https://t.co/ltXrPV7APd</t>
  </si>
  <si>
    <t>قطر تؤكد أن مواجهة التحديات الإنمائية بالبلدان التي تواجه أوضاعاً خاصة تتطلب تعزيز التعاون الدولي
🔗لقراءة المزيد: https://t.co/IX3hJtM3Ye
#الخارجية_القطرية https://t.co/9xhLUlr0mk</t>
  </si>
  <si>
    <t>حضرت اليوم الاجتماع الوزاري للجنة العليا القطرية التركية، الذي أكدت فيه على أهمية علاقاتنا الأخوية والمتميزة، وعلى التوافق بيننا في المواقف من القضايا الإقليمية والدولية. أشكر أخي سعادة السيد @MevlutCavusoglu، وزير خارجية #تركيا الشقيقة، على حسن الاستقبال وكرم الضيافة. https://t.co/pxTrgkl4Po</t>
  </si>
  <si>
    <t>لا تنسوا أن تسجلّوا للحصول على بطاقة هَيّا الإلزاميّة لدخول دولة #قطر وحضور المباريات والفعاليات 
للمزيد من التفاصيل، تفضّلوا بزيارة 👇
https://t.co/FlXDpV2x7z
#قطر2022 https://t.co/CoRVVjVo2L</t>
  </si>
  <si>
    <t>سعادة الدكتور عبدالله بن عبدالعزيز بن تركي السبيعي وزير البلدية و فريق عمل الوزارة، يتحدثون عن استعدادات الوزارة وجهودها قبل وخلال بطولة كأس العالم FIFA قطر 2022. https://t.co/x0Sw5BWCAl</t>
  </si>
  <si>
    <t>دولة قطر تدعو إلى تكاتف المجتمع الدولي لدعم البلدان الأقل نموا
🔗لقراءة المزيد: https://t.co/FZYAWlsP3I
#الخارجية_القطرية https://t.co/xD5aR1ycrT</t>
  </si>
  <si>
    <t>سفير دولة قطر يجتمع مع القائم بأعمال رئيس بعثة الأمم المتحدة للدعم في ليبيا
#الخارجية_القطرية https://t.co/bo4OCMSWv0</t>
  </si>
  <si>
    <t>مساعد وزير الخارجية @Lolwah_Alkhater تجتمع مع رئيس مجلس الأمناء بالصناديق الإنسانية لمنظمة التعاون الإسلامي
#الخارجية_القطرية https://t.co/AXRiibfEGj</t>
  </si>
  <si>
    <t>المتحدث الرسمي لوزارة الخارجية @majedalansari : نتائج الزيارات واجتماعات اللجنة الاستراتيجية العليا تعكس عمق العلاقات بين قطر وتركيا
🇶🇦🇹🇷
#الخارجية_القطرية https://t.co/vAAe1d8NYK</t>
  </si>
  <si>
    <t>بيان | قطر تدين بشدة اقتحام مستوطنين المسجد الأقصى المبارك
#الخارجية_القطرية https://t.co/kgZRz8cDwc</t>
  </si>
  <si>
    <t>أهنئ مملكة #إسبانيا الصديقة بمناسبة ذكرى اليوم الوطني، متمنياً لهم المزيد من التقدم والازدهار. نتطلع لتطوير علاقتنا المتميزة بما يخدم مصالح شعبينا الصديقين.</t>
  </si>
  <si>
    <t>دولة قطر تؤكد على الدور المحوري للتعليم لتحقيق أهداف التنمية المستدامة
🔗لقراءة المزيد: https://t.co/HmzogO6in0
#الخارجية_القطرية https://t.co/Qevd2B1t6t</t>
  </si>
  <si>
    <t>مساعد وزير الخارجية للشؤون الإقليمية @Dr_Al_Khulaifi  يجتمع مع السفير الفرنسي لدى اليمن
#الخارجية_القطرية https://t.co/SPkD5NKRDz</t>
  </si>
  <si>
    <t>مساعد وزير الخارجية للشؤون الإقليمية @Dr_Al_Khulaifi  يجتمع مع وفد مجلس اللوردات البريطاني 
#الخارجية_القطرية https://t.co/a79wn9j3VW</t>
  </si>
  <si>
    <t>دولة قطر تترأس جلسة اللجنة الثالثة التابعة للجمعية العامة للأمم المتحدة
🔗لقراءة المزيد : https://t.co/KGlqTytHrv
#الخارجية_القطرية https://t.co/ws2G0VXVan</t>
  </si>
  <si>
    <t>قطر تجدد الالتزام بالجهود الرامية لتفعيل مبدأ سيادة القانون وتحقيق العدالة الدولية
🔗لقراءة المزيد: https://t.co/Wek3DlnGtx
#الخارجية_القطرية https://t.co/ze7WSKMuIY</t>
  </si>
  <si>
    <t>دولة قطر تجدد دعمها للجهود المبذولة لتعزيز الشراكة الدولية
🔗لقراءة المزيد: https://t.co/wBGx4QzMpQ
#الخارجية_القطرية https://t.co/jv4ElDjRFl</t>
  </si>
  <si>
    <t>جولة مشاورات سياسية بين دولة قطر وجمهورية أذربيجان
#الخارجية_القطرية https://t.co/FJGSxZcehH</t>
  </si>
  <si>
    <t>دولة قطر تشارك في أعمال المؤتمر العربي الألماني للطاقة
🔗لقراءة المزيد: https://t.co/emdYoevsyN
#الخارجية_القطرية https://t.co/VQVxasB1Yd</t>
  </si>
  <si>
    <t>نائب رئيس مجلس الوزراء وزير الخارجية @MBA_AlThani_  يتلقى رسالة خطية من وزير خارجية كوبا 
#الخارجية_القطرية https://t.co/8ujsTZyPij</t>
  </si>
  <si>
    <t>المبعوث الخاص لوزير الخارجية لشؤون تغيّر المناخ والاستدامة يشارك بحلقة نقاشية حول التغير المناخي العالمي في برلين
🔗لقراءة المزيد : https://t.co/uMPB1A69q7
#الخارجية_القطرية https://t.co/oDjo4O02Xo</t>
  </si>
  <si>
    <t>دولة قطر تؤكد أنها لن تدخر جهداً من أجل حماية وتعزيز حقوق الأطفال
🔗لقراءة المزيد : https://t.co/KSBY1ggixI
#الخارجية_القطرية https://t.co/HVXvby7OIJ</t>
  </si>
  <si>
    <t>سفارات قطر في الخارج تنظم فعاليات متنوعة للترويج لبطولة كأس العالم FIFA قطر 2022
🔗لقراءة المزيد : https://t.co/NlrmPmJ87o
#الخارجية_القطرية https://t.co/VMiSSTfczX</t>
  </si>
  <si>
    <t>جانب من فعاليات سفارة دولة قطر لدى الاتحاد السويسري للترويج لبطولة كأس العالم FIFA  قطر 2022
#الخارجية_القطرية https://t.co/0QLmUtlbCt</t>
  </si>
  <si>
    <t>مساعد وزير الخارجية @Lolwah_Alkhater تجتمع مع نائب وزير الخارجية في حكومة تصريف الأعمال الأفغانية
#الخارجية_القطرية https://t.co/AEczSumSwA</t>
  </si>
  <si>
    <t>🎥| نائب رئيس مجلس الوزراء وزير الخارجية @MBA_AlThani_ يجتمع مع وزير خارجية قيرغيزيا
#الخارجية_القطرية https://t.co/1BHHUze9OS</t>
  </si>
  <si>
    <t>سمو الأمير يبعث رسالة خطية إلى رئيس تركمانستان
#الخارجية_القطرية https://t.co/2RVusFskUb</t>
  </si>
  <si>
    <t>دولة قطر تؤكد التزامها بالعمل والشراكة مع المجتمع الدولي لتنفيذ خطة التنمية المستدامة 
🔗لقراءة المزيد : https://t.co/G5FfKFBSH6
#الخارجية_القطرية https://t.co/gnBDmGn33I</t>
  </si>
  <si>
    <t>تعرّفوا على آلية عمل "هيّا معي (١+٣)" للمشجّعين الحاصلين على بطاقة هيّا ومقدّمي طلب "هيّا معي"
للمزيد من المعلومات زوروا موقع هيّا 
https://t.co/hcj5zLBJ91
#قطر2022 https://t.co/8LZtVo7WvX</t>
  </si>
  <si>
    <t>تعلن سفارة دولة قطر في تونس الإجراءات الصحية الخاصة بمشجعي كأس العالم 2022 https://t.co/r78e68oFlK</t>
  </si>
  <si>
    <t>دولة قطر تؤكد أن النهوض بوضع المرأة من أولويات سياستها
🔗لقراءة المزيد : https://t.co/SoYppK9qcS
#الخارجية_القطرية https://t.co/lsiQN7mBmm</t>
  </si>
  <si>
    <t>نائب رئيس مجلس الوزراء وزير الخارجية @MBA_AlThani_ يتلقى اتصالاً هاتفياً من وزير الخارجية البريطاني
#الخارجية_القطرية https://t.co/SwnrIpBgVR</t>
  </si>
  <si>
    <t>دولة قطر تؤكد أن التعاون الدولي متطلب أساسي لتحقيق مبدأ عالمية حقوق الإنسان  
🔗لقراءة المزيد : https://t.co/ivuB0eypV1
#الخارجية_القطرية https://t.co/gYoxiaRCeL</t>
  </si>
  <si>
    <t>https://t.co/YQVwLchNcD</t>
  </si>
  <si>
    <t>🎥 | نائب رئيس مجلس الوزراء وزير الخارجية @MBA_AlThani_ يجتمع مع وزير خارجية قبرص
#الخارجية_القطرية https://t.co/IUWZrhJnSg</t>
  </si>
  <si>
    <t>دولة قطر تجدد التزامها بالمساهمة الفعالة في الجهود الدولية لتحقيق أهداف التنمية الشاملة والمستدامة
🔗لقراءة المزيد: https://t.co/JOhmwV6BBv
#الخارجية_القطرية https://t.co/v0dJrIR2T9</t>
  </si>
  <si>
    <t>سررت بلقاء سعادة السيد يوانيس كاسوليديس، وزير الشؤون الخارجية بجمهورية قبرص، اليوم في #الدوحة، لنقاش سبل تعزيز وتطوير التعاون الاقتصادي خاصة الاستثمار في مجالي السياحة والطاقة، بالإضافة إلى عدد من الموضوعات ذات الاهتمام المشترك. https://t.co/QPUuUSdgE1</t>
  </si>
  <si>
    <t>بيان : قطر تدين بشدة تفجيراً في الصومال
#الخارجية_القطرية https://t.co/O8U34PRpbS</t>
  </si>
  <si>
    <t>شهد معالي الشيخ خالد بن خليفة بن عبدالعزيز آل ثاني رئيس مجلس الوزراء ووزير الداخلية، حفل تكريم بلديات قطر بلقب "المدينة الصحية" من منظمة الصحة العالمية وتكريم جامعة قطر والمدينة التعليمية، ما يؤكد التزام دولة #قطر بتحسين قطاع الرعاية الصحية. https://t.co/RYh9r4AL4E</t>
  </si>
  <si>
    <t>بيان : دولة قطر تشدد على ضرورة احترام سيادة أوكرانيا وسلامة أراضيها
#الخارجية_القطرية https://t.co/BCjkaAdoHA</t>
  </si>
  <si>
    <t>احتفلنا اليوم باعتماد جميع مدن قطر مدنا صحية وفق معايير منظمة الصحة العالمية .. وبذلك تصبح قطر أول بلد في شرق المتوسط تحصل بلدياتها كافة على لقب 'المدينة الصحية'. فخورون بهذا الإنجاز الذي سينعكس على صحة ورفاه مجتمعنا وهو ثمرة جهود وتعاون القطاع الحكومي والمجتمع المدني. https://t.co/1flU1GQHJU</t>
  </si>
  <si>
    <t>نائب رئيس المجلس الرئاسي الليبي يجتمع مع سفير دولة قطر 
#الخارجية_القطرية https://t.co/3wwhkjx4AM</t>
  </si>
  <si>
    <t>كلمة سعادة الشيخ/ عبدالله بن محمد آل ثاني سفير دولة قطر لدى جمهورية ألمانيا الاتحادية بمناسبة ذكرى يوم الوحدة 
🇩🇪🇶🇦
#قطر_ألمانيا
#الخارجية_القطرية 
@GermanyDiplo
@GermanyinQatar
@QatarEmb_Berlin https://t.co/zMjIeVcezU</t>
  </si>
  <si>
    <t>نائب رئيس مجلس الوزراء وزير الخارجية @MBA_AlThani_ يجتمع مع وزير خارجية قبرص
#الخارجية_القطرية https://t.co/a64Ta5qMrp</t>
  </si>
  <si>
    <t>أتقدم بأطيب التهاني والتبريكات الى جمهورية #الصين الشعبية الصديقة بمناسبة ذكرى اليوم الوطني، متمنياً لهم المزيد من التقدم والازدهار.</t>
  </si>
  <si>
    <t>نائب رئيس مجلس الوزراء وزير الخارجية @MBA_AlThani_ يجري اتصالاً هاتفياً مع وزير الخارجية الإيراني 
#الخارجية_القطرية https://t.co/I73pMvrup8</t>
  </si>
  <si>
    <t>نائب رئيس مجلس الوزراء وزير الخارجية @MBA_AlThani_ يجتمع مع وكيلة وزارة الخارجية الأمريكية
#الخارجية_القطرية https://t.co/eWd2Mmk5En</t>
  </si>
  <si>
    <t>🎥| نائب رئيس مجلس الوزراء وزير الخارجية @MBA_AlThani_ يجتمع مع وكيلة وزارة الخارجية الأمريكية
#الخارجية_القطرية https://t.co/WsW7J8Dtm6</t>
  </si>
  <si>
    <t>سمو الأمير يتلقى رسالة خطية من سلطان عمان
#الخارجية_القطرية https://t.co/lxuGZAUFCI</t>
  </si>
  <si>
    <t>سعدت بلقاء سعادة السيدة @UnderSecStateJ، وكيلة وزارة الخارجية الأميركية للأمن المدني والديمقراطية وحقوق الإنسان، لنقاش سبل تعزيز التعاون الثنائي، وعدد من القضايا الدولية ذات الاهتمام المشترك. https://t.co/ykbW1JGGAY</t>
  </si>
  <si>
    <t>🎥 | سمو الأمير يتلقى رسالة خطية من سلطان عمان
#الخارجية_القطرية https://t.co/jt7kQkmyw5</t>
  </si>
  <si>
    <t>بيان | قطر ترحب بالتقدم الإيجابي لترسيم الحدود البحرية اللبنانية
#الخارجية_القطرية https://t.co/ucEKcbz2M5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</si>
</sst>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6"/>
  <sheetViews>
    <sheetView tabSelected="1" topLeftCell="A326" workbookViewId="0">
      <selection activeCell="A347" sqref="A347:XFD2785"/>
    </sheetView>
  </sheetViews>
  <sheetFormatPr baseColWidth="10" defaultColWidth="8.83203125" defaultRowHeight="15" x14ac:dyDescent="0.2"/>
  <cols>
    <col min="3" max="3" width="41"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HYPERLINK("http://www.twitter.com/banuakdenizli/status/1608968471215472640", "1608968471215472640")</f>
        <v>1608968471215472640</v>
      </c>
      <c r="B2" t="s">
        <v>15</v>
      </c>
      <c r="C2" s="2">
        <v>44925.97859953704</v>
      </c>
      <c r="D2">
        <v>0</v>
      </c>
      <c r="E2">
        <v>10</v>
      </c>
      <c r="F2" t="s">
        <v>16</v>
      </c>
      <c r="G2" t="s">
        <v>26</v>
      </c>
      <c r="H2" t="str">
        <f>HYPERLINK("http://pbs.twimg.com/media/FlI8DH8WIAMn7Ae.jpg", "http://pbs.twimg.com/media/FlI8DH8WIAMn7Ae.jpg")</f>
        <v>http://pbs.twimg.com/media/FlI8DH8WIAMn7Ae.jpg</v>
      </c>
      <c r="L2">
        <v>0</v>
      </c>
      <c r="M2">
        <v>0</v>
      </c>
      <c r="N2">
        <v>1</v>
      </c>
      <c r="O2">
        <v>0</v>
      </c>
    </row>
    <row r="3" spans="1:15" x14ac:dyDescent="0.2">
      <c r="A3" s="1" t="str">
        <f>HYPERLINK("http://www.twitter.com/banuakdenizli/status/1608968103089836040", "1608968103089836040")</f>
        <v>1608968103089836040</v>
      </c>
      <c r="B3" t="s">
        <v>15</v>
      </c>
      <c r="C3" s="2">
        <v>44925.977581018517</v>
      </c>
      <c r="D3">
        <v>0</v>
      </c>
      <c r="E3">
        <v>62</v>
      </c>
      <c r="F3" t="s">
        <v>16</v>
      </c>
      <c r="G3" t="s">
        <v>27</v>
      </c>
      <c r="H3" t="str">
        <f>HYPERLINK("http://pbs.twimg.com/media/FlOQGLpWYAEvMyJ.jpg", "http://pbs.twimg.com/media/FlOQGLpWYAEvMyJ.jpg")</f>
        <v>http://pbs.twimg.com/media/FlOQGLpWYAEvMyJ.jpg</v>
      </c>
      <c r="L3">
        <v>0</v>
      </c>
      <c r="M3">
        <v>0</v>
      </c>
      <c r="N3">
        <v>1</v>
      </c>
      <c r="O3">
        <v>0</v>
      </c>
    </row>
    <row r="4" spans="1:15" x14ac:dyDescent="0.2">
      <c r="A4" s="1" t="str">
        <f>HYPERLINK("http://www.twitter.com/banuakdenizli/status/1608023846266740737", "1608023846266740737")</f>
        <v>1608023846266740737</v>
      </c>
      <c r="B4" t="s">
        <v>15</v>
      </c>
      <c r="C4" s="2">
        <v>44923.371932870366</v>
      </c>
      <c r="D4">
        <v>3</v>
      </c>
      <c r="E4">
        <v>1</v>
      </c>
      <c r="G4" t="s">
        <v>28</v>
      </c>
      <c r="H4" t="str">
        <f>HYPERLINK("http://pbs.twimg.com/media/FlDZKe7WAAEeYA7.jpg", "http://pbs.twimg.com/media/FlDZKe7WAAEeYA7.jpg")</f>
        <v>http://pbs.twimg.com/media/FlDZKe7WAAEeYA7.jpg</v>
      </c>
      <c r="L4">
        <v>0</v>
      </c>
      <c r="M4">
        <v>0</v>
      </c>
      <c r="N4">
        <v>1</v>
      </c>
      <c r="O4">
        <v>0</v>
      </c>
    </row>
    <row r="5" spans="1:15" x14ac:dyDescent="0.2">
      <c r="A5" s="1" t="str">
        <f>HYPERLINK("http://www.twitter.com/banuakdenizli/status/1607318472849264640", "1607318472849264640")</f>
        <v>1607318472849264640</v>
      </c>
      <c r="B5" t="s">
        <v>15</v>
      </c>
      <c r="C5" s="2">
        <v>44921.425474537027</v>
      </c>
      <c r="D5">
        <v>0</v>
      </c>
      <c r="E5">
        <v>18</v>
      </c>
      <c r="F5" t="s">
        <v>23</v>
      </c>
      <c r="G5" t="s">
        <v>29</v>
      </c>
      <c r="H5" t="str">
        <f>HYPERLINK("http://pbs.twimg.com/media/Fk5AV44WIAEH74E.jpg", "http://pbs.twimg.com/media/Fk5AV44WIAEH74E.jpg")</f>
        <v>http://pbs.twimg.com/media/Fk5AV44WIAEH74E.jpg</v>
      </c>
      <c r="L5">
        <v>0</v>
      </c>
      <c r="M5">
        <v>0</v>
      </c>
      <c r="N5">
        <v>1</v>
      </c>
      <c r="O5">
        <v>0</v>
      </c>
    </row>
    <row r="6" spans="1:15" x14ac:dyDescent="0.2">
      <c r="A6" s="1" t="str">
        <f>HYPERLINK("http://www.twitter.com/banuakdenizli/status/1607114939394654208", "1607114939394654208")</f>
        <v>1607114939394654208</v>
      </c>
      <c r="B6" t="s">
        <v>15</v>
      </c>
      <c r="C6" s="2">
        <v>44920.863819444443</v>
      </c>
      <c r="D6">
        <v>0</v>
      </c>
      <c r="E6">
        <v>18</v>
      </c>
      <c r="F6" t="s">
        <v>16</v>
      </c>
      <c r="G6" t="s">
        <v>30</v>
      </c>
      <c r="H6" t="str">
        <f>HYPERLINK("http://pbs.twimg.com/media/Fk2L0V9XEAEVBit.jpg", "http://pbs.twimg.com/media/Fk2L0V9XEAEVBit.jpg")</f>
        <v>http://pbs.twimg.com/media/Fk2L0V9XEAEVBit.jpg</v>
      </c>
      <c r="L6">
        <v>0</v>
      </c>
      <c r="M6">
        <v>0</v>
      </c>
      <c r="N6">
        <v>1</v>
      </c>
      <c r="O6">
        <v>0</v>
      </c>
    </row>
    <row r="7" spans="1:15" x14ac:dyDescent="0.2">
      <c r="A7" s="1" t="str">
        <f>HYPERLINK("http://www.twitter.com/banuakdenizli/status/1607114881223860226", "1607114881223860226")</f>
        <v>1607114881223860226</v>
      </c>
      <c r="B7" t="s">
        <v>15</v>
      </c>
      <c r="C7" s="2">
        <v>44920.863668981481</v>
      </c>
      <c r="D7">
        <v>0</v>
      </c>
      <c r="E7">
        <v>10</v>
      </c>
      <c r="F7" t="s">
        <v>16</v>
      </c>
      <c r="G7" t="s">
        <v>31</v>
      </c>
      <c r="H7" t="str">
        <f>HYPERLINK("http://pbs.twimg.com/media/FkzYqFzWIAE6CSW.jpg", "http://pbs.twimg.com/media/FkzYqFzWIAE6CSW.jpg")</f>
        <v>http://pbs.twimg.com/media/FkzYqFzWIAE6CSW.jpg</v>
      </c>
      <c r="I7" t="str">
        <f>HYPERLINK("http://pbs.twimg.com/media/FkzYqFxXEAEQpHx.jpg", "http://pbs.twimg.com/media/FkzYqFxXEAEQpHx.jpg")</f>
        <v>http://pbs.twimg.com/media/FkzYqFxXEAEQpHx.jpg</v>
      </c>
      <c r="L7">
        <v>0</v>
      </c>
      <c r="M7">
        <v>0</v>
      </c>
      <c r="N7">
        <v>1</v>
      </c>
      <c r="O7">
        <v>0</v>
      </c>
    </row>
    <row r="8" spans="1:15" x14ac:dyDescent="0.2">
      <c r="A8" s="1" t="str">
        <f>HYPERLINK("http://www.twitter.com/banuakdenizli/status/1607114718090608642", "1607114718090608642")</f>
        <v>1607114718090608642</v>
      </c>
      <c r="B8" t="s">
        <v>15</v>
      </c>
      <c r="C8" s="2">
        <v>44920.863217592603</v>
      </c>
      <c r="D8">
        <v>0</v>
      </c>
      <c r="E8">
        <v>70</v>
      </c>
      <c r="F8" t="s">
        <v>17</v>
      </c>
      <c r="G8" t="s">
        <v>32</v>
      </c>
      <c r="L8">
        <v>0</v>
      </c>
      <c r="M8">
        <v>0</v>
      </c>
      <c r="N8">
        <v>1</v>
      </c>
      <c r="O8">
        <v>0</v>
      </c>
    </row>
    <row r="9" spans="1:15" x14ac:dyDescent="0.2">
      <c r="A9" s="1" t="str">
        <f>HYPERLINK("http://www.twitter.com/banuakdenizli/status/1606071198009417730", "1606071198009417730")</f>
        <v>1606071198009417730</v>
      </c>
      <c r="B9" t="s">
        <v>15</v>
      </c>
      <c r="C9" s="2">
        <v>44917.98364583333</v>
      </c>
      <c r="D9">
        <v>0</v>
      </c>
      <c r="E9">
        <v>17</v>
      </c>
      <c r="F9" t="s">
        <v>16</v>
      </c>
      <c r="G9" t="s">
        <v>33</v>
      </c>
      <c r="H9" t="str">
        <f>HYPERLINK("http://pbs.twimg.com/media/Fkm9XbpXkAI7zjE.jpg", "http://pbs.twimg.com/media/Fkm9XbpXkAI7zjE.jpg")</f>
        <v>http://pbs.twimg.com/media/Fkm9XbpXkAI7zjE.jpg</v>
      </c>
      <c r="I9" t="str">
        <f>HYPERLINK("http://pbs.twimg.com/media/Fkm9XboWIAA8oeg.jpg", "http://pbs.twimg.com/media/Fkm9XboWIAA8oeg.jpg")</f>
        <v>http://pbs.twimg.com/media/Fkm9XboWIAA8oeg.jpg</v>
      </c>
      <c r="L9">
        <v>0</v>
      </c>
      <c r="M9">
        <v>0</v>
      </c>
      <c r="N9">
        <v>1</v>
      </c>
      <c r="O9">
        <v>0</v>
      </c>
    </row>
    <row r="10" spans="1:15" x14ac:dyDescent="0.2">
      <c r="A10" s="1" t="str">
        <f>HYPERLINK("http://www.twitter.com/banuakdenizli/status/1606071123954700288", "1606071123954700288")</f>
        <v>1606071123954700288</v>
      </c>
      <c r="B10" t="s">
        <v>15</v>
      </c>
      <c r="C10" s="2">
        <v>44917.983437499999</v>
      </c>
      <c r="D10">
        <v>0</v>
      </c>
      <c r="E10">
        <v>7</v>
      </c>
      <c r="F10" t="s">
        <v>16</v>
      </c>
      <c r="G10" t="s">
        <v>34</v>
      </c>
      <c r="H10" t="str">
        <f>HYPERLINK("http://pbs.twimg.com/media/Fklhbu7XkAAtdJt.jpg", "http://pbs.twimg.com/media/Fklhbu7XkAAtdJt.jpg")</f>
        <v>http://pbs.twimg.com/media/Fklhbu7XkAAtdJt.jpg</v>
      </c>
      <c r="I10" t="str">
        <f>HYPERLINK("http://pbs.twimg.com/media/Fklhbu-WYAA0mAH.jpg", "http://pbs.twimg.com/media/Fklhbu-WYAA0mAH.jpg")</f>
        <v>http://pbs.twimg.com/media/Fklhbu-WYAA0mAH.jpg</v>
      </c>
      <c r="L10">
        <v>0</v>
      </c>
      <c r="M10">
        <v>0</v>
      </c>
      <c r="N10">
        <v>1</v>
      </c>
      <c r="O10">
        <v>0</v>
      </c>
    </row>
    <row r="11" spans="1:15" x14ac:dyDescent="0.2">
      <c r="A11" s="1" t="str">
        <f>HYPERLINK("http://www.twitter.com/banuakdenizli/status/1605720960824328194", "1605720960824328194")</f>
        <v>1605720960824328194</v>
      </c>
      <c r="B11" t="s">
        <v>15</v>
      </c>
      <c r="C11" s="2">
        <v>44917.017175925917</v>
      </c>
      <c r="D11">
        <v>0</v>
      </c>
      <c r="E11">
        <v>8</v>
      </c>
      <c r="F11" t="s">
        <v>35</v>
      </c>
      <c r="G11" t="s">
        <v>36</v>
      </c>
      <c r="H11" t="str">
        <f>HYPERLINK("https://video.twimg.com/ext_tw_video/1603482307045761024/pu/vid/1280x720/1QjBKJtHlUomXxvu.mp4?tag=12", "https://video.twimg.com/ext_tw_video/1603482307045761024/pu/vid/1280x720/1QjBKJtHlUomXxvu.mp4?tag=12")</f>
        <v>https://video.twimg.com/ext_tw_video/1603482307045761024/pu/vid/1280x720/1QjBKJtHlUomXxvu.mp4?tag=12</v>
      </c>
      <c r="L11">
        <v>0</v>
      </c>
      <c r="M11">
        <v>0</v>
      </c>
      <c r="N11">
        <v>1</v>
      </c>
      <c r="O11">
        <v>0</v>
      </c>
    </row>
    <row r="12" spans="1:15" x14ac:dyDescent="0.2">
      <c r="A12" s="1" t="str">
        <f>HYPERLINK("http://www.twitter.com/banuakdenizli/status/1605719068962701313", "1605719068962701313")</f>
        <v>1605719068962701313</v>
      </c>
      <c r="B12" t="s">
        <v>15</v>
      </c>
      <c r="C12" s="2">
        <v>44917.011956018519</v>
      </c>
      <c r="D12">
        <v>0</v>
      </c>
      <c r="E12">
        <v>6</v>
      </c>
      <c r="F12" t="s">
        <v>16</v>
      </c>
      <c r="G12" t="s">
        <v>37</v>
      </c>
      <c r="H12" t="str">
        <f>HYPERLINK("http://pbs.twimg.com/media/FkfJk70WAAUfySA.jpg", "http://pbs.twimg.com/media/FkfJk70WAAUfySA.jpg")</f>
        <v>http://pbs.twimg.com/media/FkfJk70WAAUfySA.jpg</v>
      </c>
      <c r="L12">
        <v>0</v>
      </c>
      <c r="M12">
        <v>0</v>
      </c>
      <c r="N12">
        <v>1</v>
      </c>
      <c r="O12">
        <v>0</v>
      </c>
    </row>
    <row r="13" spans="1:15" x14ac:dyDescent="0.2">
      <c r="A13" s="1" t="str">
        <f>HYPERLINK("http://www.twitter.com/banuakdenizli/status/1605663281728917505", "1605663281728917505")</f>
        <v>1605663281728917505</v>
      </c>
      <c r="B13" t="s">
        <v>15</v>
      </c>
      <c r="C13" s="2">
        <v>44916.85800925926</v>
      </c>
      <c r="D13">
        <v>0</v>
      </c>
      <c r="E13">
        <v>16</v>
      </c>
      <c r="F13" t="s">
        <v>16</v>
      </c>
      <c r="G13" t="s">
        <v>38</v>
      </c>
      <c r="H13" t="str">
        <f>HYPERLINK("http://pbs.twimg.com/media/Fkev0-rWAAIdoJ9.jpg", "http://pbs.twimg.com/media/Fkev0-rWAAIdoJ9.jpg")</f>
        <v>http://pbs.twimg.com/media/Fkev0-rWAAIdoJ9.jpg</v>
      </c>
      <c r="L13">
        <v>0</v>
      </c>
      <c r="M13">
        <v>0</v>
      </c>
      <c r="N13">
        <v>1</v>
      </c>
      <c r="O13">
        <v>0</v>
      </c>
    </row>
    <row r="14" spans="1:15" x14ac:dyDescent="0.2">
      <c r="A14" s="1" t="str">
        <f>HYPERLINK("http://www.twitter.com/banuakdenizli/status/1605319723264229378", "1605319723264229378")</f>
        <v>1605319723264229378</v>
      </c>
      <c r="B14" t="s">
        <v>15</v>
      </c>
      <c r="C14" s="2">
        <v>44915.90997685185</v>
      </c>
      <c r="D14">
        <v>0</v>
      </c>
      <c r="E14">
        <v>4</v>
      </c>
      <c r="F14" t="s">
        <v>16</v>
      </c>
      <c r="G14" t="s">
        <v>39</v>
      </c>
      <c r="H14" t="str">
        <f>HYPERLINK("http://pbs.twimg.com/media/FkcuEPFX0AEw0uA.jpg", "http://pbs.twimg.com/media/FkcuEPFX0AEw0uA.jpg")</f>
        <v>http://pbs.twimg.com/media/FkcuEPFX0AEw0uA.jpg</v>
      </c>
      <c r="I14" t="str">
        <f>HYPERLINK("http://pbs.twimg.com/media/FkcuEPEXkAAz43k.jpg", "http://pbs.twimg.com/media/FkcuEPEXkAAz43k.jpg")</f>
        <v>http://pbs.twimg.com/media/FkcuEPEXkAAz43k.jpg</v>
      </c>
      <c r="L14">
        <v>0</v>
      </c>
      <c r="M14">
        <v>0</v>
      </c>
      <c r="N14">
        <v>1</v>
      </c>
      <c r="O14">
        <v>0</v>
      </c>
    </row>
    <row r="15" spans="1:15" x14ac:dyDescent="0.2">
      <c r="A15" s="1" t="str">
        <f>HYPERLINK("http://www.twitter.com/banuakdenizli/status/1605220753221246976", "1605220753221246976")</f>
        <v>1605220753221246976</v>
      </c>
      <c r="B15" t="s">
        <v>15</v>
      </c>
      <c r="C15" s="2">
        <v>44915.636863425927</v>
      </c>
      <c r="D15">
        <v>12</v>
      </c>
      <c r="E15">
        <v>3</v>
      </c>
      <c r="G15" t="s">
        <v>40</v>
      </c>
      <c r="H15" t="str">
        <f>HYPERLINK("http://pbs.twimg.com/media/Fkbjp_7XwAAcaVT.jpg", "http://pbs.twimg.com/media/Fkbjp_7XwAAcaVT.jpg")</f>
        <v>http://pbs.twimg.com/media/Fkbjp_7XwAAcaVT.jpg</v>
      </c>
      <c r="L15">
        <v>0</v>
      </c>
      <c r="M15">
        <v>0</v>
      </c>
      <c r="N15">
        <v>1</v>
      </c>
      <c r="O15">
        <v>0</v>
      </c>
    </row>
    <row r="16" spans="1:15" x14ac:dyDescent="0.2">
      <c r="A16" s="1" t="str">
        <f>HYPERLINK("http://www.twitter.com/banuakdenizli/status/1605206853666865152", "1605206853666865152")</f>
        <v>1605206853666865152</v>
      </c>
      <c r="B16" t="s">
        <v>15</v>
      </c>
      <c r="C16" s="2">
        <v>44915.598506944443</v>
      </c>
      <c r="D16">
        <v>6</v>
      </c>
      <c r="E16">
        <v>3</v>
      </c>
      <c r="G16" t="s">
        <v>41</v>
      </c>
      <c r="H16" t="str">
        <f>HYPERLINK("http://pbs.twimg.com/media/FkbWdpYXkAI0VEd.jpg", "http://pbs.twimg.com/media/FkbWdpYXkAI0VEd.jpg")</f>
        <v>http://pbs.twimg.com/media/FkbWdpYXkAI0VEd.jpg</v>
      </c>
      <c r="L16">
        <v>0</v>
      </c>
      <c r="M16">
        <v>0</v>
      </c>
      <c r="N16">
        <v>1</v>
      </c>
      <c r="O16">
        <v>0</v>
      </c>
    </row>
    <row r="17" spans="1:15" x14ac:dyDescent="0.2">
      <c r="A17" s="1" t="str">
        <f>HYPERLINK("http://www.twitter.com/banuakdenizli/status/1604575269565538304", "1604575269565538304")</f>
        <v>1604575269565538304</v>
      </c>
      <c r="B17" t="s">
        <v>15</v>
      </c>
      <c r="C17" s="2">
        <v>44913.855671296304</v>
      </c>
      <c r="D17">
        <v>0</v>
      </c>
      <c r="E17">
        <v>115</v>
      </c>
      <c r="F17" t="s">
        <v>17</v>
      </c>
      <c r="G17" t="s">
        <v>42</v>
      </c>
      <c r="H17" t="str">
        <f>HYPERLINK("http://pbs.twimg.com/media/FkPvIymXkAECcIE.jpg", "http://pbs.twimg.com/media/FkPvIymXkAECcIE.jpg")</f>
        <v>http://pbs.twimg.com/media/FkPvIymXkAECcIE.jpg</v>
      </c>
      <c r="L17">
        <v>0</v>
      </c>
      <c r="M17">
        <v>0</v>
      </c>
      <c r="N17">
        <v>1</v>
      </c>
      <c r="O17">
        <v>0</v>
      </c>
    </row>
    <row r="18" spans="1:15" x14ac:dyDescent="0.2">
      <c r="A18" s="1" t="str">
        <f>HYPERLINK("http://www.twitter.com/banuakdenizli/status/1604575094726090757", "1604575094726090757")</f>
        <v>1604575094726090757</v>
      </c>
      <c r="B18" t="s">
        <v>15</v>
      </c>
      <c r="C18" s="2">
        <v>44913.855185185188</v>
      </c>
      <c r="D18">
        <v>0</v>
      </c>
      <c r="E18">
        <v>138</v>
      </c>
      <c r="F18" t="s">
        <v>24</v>
      </c>
      <c r="G18" t="s">
        <v>43</v>
      </c>
      <c r="L18">
        <v>0</v>
      </c>
      <c r="M18">
        <v>0</v>
      </c>
      <c r="N18">
        <v>1</v>
      </c>
      <c r="O18">
        <v>0</v>
      </c>
    </row>
    <row r="19" spans="1:15" x14ac:dyDescent="0.2">
      <c r="A19" s="1" t="str">
        <f>HYPERLINK("http://www.twitter.com/banuakdenizli/status/1604575073288876033", "1604575073288876033")</f>
        <v>1604575073288876033</v>
      </c>
      <c r="B19" t="s">
        <v>15</v>
      </c>
      <c r="C19" s="2">
        <v>44913.855127314811</v>
      </c>
      <c r="D19">
        <v>0</v>
      </c>
      <c r="E19">
        <v>39524</v>
      </c>
      <c r="F19" t="s">
        <v>18</v>
      </c>
      <c r="G19" t="s">
        <v>44</v>
      </c>
      <c r="L19">
        <v>0</v>
      </c>
      <c r="M19">
        <v>0</v>
      </c>
      <c r="N19">
        <v>1</v>
      </c>
      <c r="O19">
        <v>0</v>
      </c>
    </row>
    <row r="20" spans="1:15" x14ac:dyDescent="0.2">
      <c r="A20" s="1" t="str">
        <f>HYPERLINK("http://www.twitter.com/banuakdenizli/status/1604575057346445313", "1604575057346445313")</f>
        <v>1604575057346445313</v>
      </c>
      <c r="B20" t="s">
        <v>15</v>
      </c>
      <c r="C20" s="2">
        <v>44913.855081018519</v>
      </c>
      <c r="D20">
        <v>0</v>
      </c>
      <c r="E20">
        <v>231</v>
      </c>
      <c r="F20" t="s">
        <v>17</v>
      </c>
      <c r="G20" t="s">
        <v>45</v>
      </c>
      <c r="L20">
        <v>0</v>
      </c>
      <c r="M20">
        <v>0</v>
      </c>
      <c r="N20">
        <v>1</v>
      </c>
      <c r="O20">
        <v>0</v>
      </c>
    </row>
    <row r="21" spans="1:15" x14ac:dyDescent="0.2">
      <c r="A21" s="1" t="str">
        <f>HYPERLINK("http://www.twitter.com/banuakdenizli/status/1604553479405682689", "1604553479405682689")</f>
        <v>1604553479405682689</v>
      </c>
      <c r="B21" t="s">
        <v>15</v>
      </c>
      <c r="C21" s="2">
        <v>44913.795543981483</v>
      </c>
      <c r="D21">
        <v>0</v>
      </c>
      <c r="E21">
        <v>208</v>
      </c>
      <c r="F21" t="s">
        <v>24</v>
      </c>
      <c r="G21" t="s">
        <v>46</v>
      </c>
      <c r="L21">
        <v>0</v>
      </c>
      <c r="M21">
        <v>0</v>
      </c>
      <c r="N21">
        <v>1</v>
      </c>
      <c r="O21">
        <v>0</v>
      </c>
    </row>
    <row r="22" spans="1:15" x14ac:dyDescent="0.2">
      <c r="A22" s="1" t="str">
        <f>HYPERLINK("http://www.twitter.com/banuakdenizli/status/1604422982067277826", "1604422982067277826")</f>
        <v>1604422982067277826</v>
      </c>
      <c r="B22" t="s">
        <v>15</v>
      </c>
      <c r="C22" s="2">
        <v>44913.435439814813</v>
      </c>
      <c r="D22">
        <v>0</v>
      </c>
      <c r="E22">
        <v>9886</v>
      </c>
      <c r="F22" t="s">
        <v>18</v>
      </c>
      <c r="G22" t="s">
        <v>47</v>
      </c>
      <c r="L22">
        <v>0</v>
      </c>
      <c r="M22">
        <v>0</v>
      </c>
      <c r="N22">
        <v>1</v>
      </c>
      <c r="O22">
        <v>0</v>
      </c>
    </row>
    <row r="23" spans="1:15" x14ac:dyDescent="0.2">
      <c r="A23" s="1" t="str">
        <f>HYPERLINK("http://www.twitter.com/banuakdenizli/status/1603896497283670018", "1603896497283670018")</f>
        <v>1603896497283670018</v>
      </c>
      <c r="B23" t="s">
        <v>15</v>
      </c>
      <c r="C23" s="2">
        <v>44911.982615740737</v>
      </c>
      <c r="D23">
        <v>0</v>
      </c>
      <c r="E23">
        <v>14</v>
      </c>
      <c r="F23" t="s">
        <v>16</v>
      </c>
      <c r="G23" t="s">
        <v>48</v>
      </c>
      <c r="H23" t="str">
        <f>HYPERLINK("http://pbs.twimg.com/media/FkIPrx0WYAU9sWd.jpg", "http://pbs.twimg.com/media/FkIPrx0WYAU9sWd.jpg")</f>
        <v>http://pbs.twimg.com/media/FkIPrx0WYAU9sWd.jpg</v>
      </c>
      <c r="L23">
        <v>0</v>
      </c>
      <c r="M23">
        <v>0</v>
      </c>
      <c r="N23">
        <v>1</v>
      </c>
      <c r="O23">
        <v>0</v>
      </c>
    </row>
    <row r="24" spans="1:15" x14ac:dyDescent="0.2">
      <c r="A24" s="1" t="str">
        <f>HYPERLINK("http://www.twitter.com/banuakdenizli/status/1603896429180846080", "1603896429180846080")</f>
        <v>1603896429180846080</v>
      </c>
      <c r="B24" t="s">
        <v>15</v>
      </c>
      <c r="C24" s="2">
        <v>44911.982430555552</v>
      </c>
      <c r="D24">
        <v>0</v>
      </c>
      <c r="E24">
        <v>26</v>
      </c>
      <c r="F24" t="s">
        <v>16</v>
      </c>
      <c r="G24" t="s">
        <v>49</v>
      </c>
      <c r="H24" t="str">
        <f>HYPERLINK("https://video.twimg.com/ext_tw_video/1603743791156023296/pu/vid/1280x720/KXUCkgpNvZ6SjZSi.mp4?tag=12", "https://video.twimg.com/ext_tw_video/1603743791156023296/pu/vid/1280x720/KXUCkgpNvZ6SjZSi.mp4?tag=12")</f>
        <v>https://video.twimg.com/ext_tw_video/1603743791156023296/pu/vid/1280x720/KXUCkgpNvZ6SjZSi.mp4?tag=12</v>
      </c>
      <c r="L24">
        <v>0</v>
      </c>
      <c r="M24">
        <v>0</v>
      </c>
      <c r="N24">
        <v>1</v>
      </c>
      <c r="O24">
        <v>0</v>
      </c>
    </row>
    <row r="25" spans="1:15" x14ac:dyDescent="0.2">
      <c r="A25" s="1" t="str">
        <f>HYPERLINK("http://www.twitter.com/banuakdenizli/status/1603372674901745664", "1603372674901745664")</f>
        <v>1603372674901745664</v>
      </c>
      <c r="B25" t="s">
        <v>15</v>
      </c>
      <c r="C25" s="2">
        <v>44910.537141203713</v>
      </c>
      <c r="D25">
        <v>4</v>
      </c>
      <c r="E25">
        <v>2</v>
      </c>
      <c r="G25" t="s">
        <v>50</v>
      </c>
      <c r="H25" t="str">
        <f>HYPERLINK("http://pbs.twimg.com/media/FkBS7BwXoAAT5RW.jpg", "http://pbs.twimg.com/media/FkBS7BwXoAAT5RW.jpg")</f>
        <v>http://pbs.twimg.com/media/FkBS7BwXoAAT5RW.jpg</v>
      </c>
      <c r="L25">
        <v>0</v>
      </c>
      <c r="M25">
        <v>0</v>
      </c>
      <c r="N25">
        <v>1</v>
      </c>
      <c r="O25">
        <v>0</v>
      </c>
    </row>
    <row r="26" spans="1:15" x14ac:dyDescent="0.2">
      <c r="A26" s="1" t="str">
        <f>HYPERLINK("http://www.twitter.com/banuakdenizli/status/1603106468802215936", "1603106468802215936")</f>
        <v>1603106468802215936</v>
      </c>
      <c r="B26" t="s">
        <v>15</v>
      </c>
      <c r="C26" s="2">
        <v>44909.802557870367</v>
      </c>
      <c r="D26">
        <v>0</v>
      </c>
      <c r="E26">
        <v>23</v>
      </c>
      <c r="F26" t="s">
        <v>21</v>
      </c>
      <c r="G26" t="s">
        <v>51</v>
      </c>
      <c r="L26">
        <v>0</v>
      </c>
      <c r="M26">
        <v>0</v>
      </c>
      <c r="N26">
        <v>1</v>
      </c>
      <c r="O26">
        <v>0</v>
      </c>
    </row>
    <row r="27" spans="1:15" x14ac:dyDescent="0.2">
      <c r="A27" s="1" t="str">
        <f>HYPERLINK("http://www.twitter.com/banuakdenizli/status/1603106416885059584", "1603106416885059584")</f>
        <v>1603106416885059584</v>
      </c>
      <c r="B27" t="s">
        <v>15</v>
      </c>
      <c r="C27" s="2">
        <v>44909.802407407413</v>
      </c>
      <c r="D27">
        <v>0</v>
      </c>
      <c r="E27">
        <v>25</v>
      </c>
      <c r="F27" t="s">
        <v>17</v>
      </c>
      <c r="G27" t="s">
        <v>52</v>
      </c>
      <c r="H27" t="str">
        <f>HYPERLINK("http://pbs.twimg.com/media/Fj8QpRjXoAAtkb5.jpg", "http://pbs.twimg.com/media/Fj8QpRjXoAAtkb5.jpg")</f>
        <v>http://pbs.twimg.com/media/Fj8QpRjXoAAtkb5.jpg</v>
      </c>
      <c r="L27">
        <v>0</v>
      </c>
      <c r="M27">
        <v>0</v>
      </c>
      <c r="N27">
        <v>1</v>
      </c>
      <c r="O27">
        <v>0</v>
      </c>
    </row>
    <row r="28" spans="1:15" x14ac:dyDescent="0.2">
      <c r="A28" s="1" t="str">
        <f>HYPERLINK("http://www.twitter.com/banuakdenizli/status/1603106400095404032", "1603106400095404032")</f>
        <v>1603106400095404032</v>
      </c>
      <c r="B28" t="s">
        <v>15</v>
      </c>
      <c r="C28" s="2">
        <v>44909.802361111113</v>
      </c>
      <c r="D28">
        <v>0</v>
      </c>
      <c r="E28">
        <v>27</v>
      </c>
      <c r="F28" t="s">
        <v>17</v>
      </c>
      <c r="G28" t="s">
        <v>53</v>
      </c>
      <c r="H28" t="str">
        <f>HYPERLINK("http://pbs.twimg.com/media/Fj8HOAJXEAIsncs.jpg", "http://pbs.twimg.com/media/Fj8HOAJXEAIsncs.jpg")</f>
        <v>http://pbs.twimg.com/media/Fj8HOAJXEAIsncs.jpg</v>
      </c>
      <c r="L28">
        <v>0</v>
      </c>
      <c r="M28">
        <v>0</v>
      </c>
      <c r="N28">
        <v>1</v>
      </c>
      <c r="O28">
        <v>0</v>
      </c>
    </row>
    <row r="29" spans="1:15" x14ac:dyDescent="0.2">
      <c r="A29" s="1" t="str">
        <f>HYPERLINK("http://www.twitter.com/banuakdenizli/status/1603106390892900352", "1603106390892900352")</f>
        <v>1603106390892900352</v>
      </c>
      <c r="B29" t="s">
        <v>15</v>
      </c>
      <c r="C29" s="2">
        <v>44909.802337962959</v>
      </c>
      <c r="D29">
        <v>0</v>
      </c>
      <c r="E29">
        <v>9</v>
      </c>
      <c r="F29" t="s">
        <v>16</v>
      </c>
      <c r="G29" t="s">
        <v>54</v>
      </c>
      <c r="H29" t="str">
        <f>HYPERLINK("http://pbs.twimg.com/media/Fj8F419WIAAibUG.jpg", "http://pbs.twimg.com/media/Fj8F419WIAAibUG.jpg")</f>
        <v>http://pbs.twimg.com/media/Fj8F419WIAAibUG.jpg</v>
      </c>
      <c r="L29">
        <v>0</v>
      </c>
      <c r="M29">
        <v>0</v>
      </c>
      <c r="N29">
        <v>1</v>
      </c>
      <c r="O29">
        <v>0</v>
      </c>
    </row>
    <row r="30" spans="1:15" x14ac:dyDescent="0.2">
      <c r="A30" s="1" t="str">
        <f>HYPERLINK("http://www.twitter.com/banuakdenizli/status/1603106382739382272", "1603106382739382272")</f>
        <v>1603106382739382272</v>
      </c>
      <c r="B30" t="s">
        <v>15</v>
      </c>
      <c r="C30" s="2">
        <v>44909.802314814813</v>
      </c>
      <c r="D30">
        <v>0</v>
      </c>
      <c r="E30">
        <v>9</v>
      </c>
      <c r="F30" t="s">
        <v>16</v>
      </c>
      <c r="G30" t="s">
        <v>55</v>
      </c>
      <c r="H30" t="str">
        <f>HYPERLINK("https://video.twimg.com/ext_tw_video/1603015252840439808/pu/vid/1280x720/fkEF7vd83r1gqWln.mp4?tag=12", "https://video.twimg.com/ext_tw_video/1603015252840439808/pu/vid/1280x720/fkEF7vd83r1gqWln.mp4?tag=12")</f>
        <v>https://video.twimg.com/ext_tw_video/1603015252840439808/pu/vid/1280x720/fkEF7vd83r1gqWln.mp4?tag=12</v>
      </c>
      <c r="L30">
        <v>0</v>
      </c>
      <c r="M30">
        <v>0</v>
      </c>
      <c r="N30">
        <v>1</v>
      </c>
      <c r="O30">
        <v>0</v>
      </c>
    </row>
    <row r="31" spans="1:15" x14ac:dyDescent="0.2">
      <c r="A31" s="1" t="str">
        <f>HYPERLINK("http://www.twitter.com/banuakdenizli/status/1603106371917987842", "1603106371917987842")</f>
        <v>1603106371917987842</v>
      </c>
      <c r="B31" t="s">
        <v>15</v>
      </c>
      <c r="C31" s="2">
        <v>44909.80228009259</v>
      </c>
      <c r="D31">
        <v>0</v>
      </c>
      <c r="E31">
        <v>10</v>
      </c>
      <c r="F31" t="s">
        <v>16</v>
      </c>
      <c r="G31" t="s">
        <v>56</v>
      </c>
      <c r="H31" t="str">
        <f>HYPERLINK("https://video.twimg.com/ext_tw_video/1603014956978524162/pu/vid/1280x720/XbSRYsvnJ_fSo-b2.mp4?tag=12", "https://video.twimg.com/ext_tw_video/1603014956978524162/pu/vid/1280x720/XbSRYsvnJ_fSo-b2.mp4?tag=12")</f>
        <v>https://video.twimg.com/ext_tw_video/1603014956978524162/pu/vid/1280x720/XbSRYsvnJ_fSo-b2.mp4?tag=12</v>
      </c>
      <c r="L31">
        <v>0</v>
      </c>
      <c r="M31">
        <v>0</v>
      </c>
      <c r="N31">
        <v>1</v>
      </c>
      <c r="O31">
        <v>0</v>
      </c>
    </row>
    <row r="32" spans="1:15" x14ac:dyDescent="0.2">
      <c r="A32" s="1" t="str">
        <f>HYPERLINK("http://www.twitter.com/banuakdenizli/status/1603106199389757442", "1603106199389757442")</f>
        <v>1603106199389757442</v>
      </c>
      <c r="B32" t="s">
        <v>15</v>
      </c>
      <c r="C32" s="2">
        <v>44909.801805555559</v>
      </c>
      <c r="D32">
        <v>0</v>
      </c>
      <c r="E32">
        <v>8</v>
      </c>
      <c r="F32" t="s">
        <v>16</v>
      </c>
      <c r="G32" t="s">
        <v>57</v>
      </c>
      <c r="H32" t="str">
        <f>HYPERLINK("https://video.twimg.com/ext_tw_video/1602686841181929476/pu/vid/1280x720/UQgRKH4QHWSIGNpF.mp4?tag=12", "https://video.twimg.com/ext_tw_video/1602686841181929476/pu/vid/1280x720/UQgRKH4QHWSIGNpF.mp4?tag=12")</f>
        <v>https://video.twimg.com/ext_tw_video/1602686841181929476/pu/vid/1280x720/UQgRKH4QHWSIGNpF.mp4?tag=12</v>
      </c>
      <c r="L32">
        <v>0</v>
      </c>
      <c r="M32">
        <v>0</v>
      </c>
      <c r="N32">
        <v>1</v>
      </c>
      <c r="O32">
        <v>0</v>
      </c>
    </row>
    <row r="33" spans="1:15" x14ac:dyDescent="0.2">
      <c r="A33" s="1" t="str">
        <f>HYPERLINK("http://www.twitter.com/banuakdenizli/status/1603106187897077762", "1603106187897077762")</f>
        <v>1603106187897077762</v>
      </c>
      <c r="B33" t="s">
        <v>15</v>
      </c>
      <c r="C33" s="2">
        <v>44909.801782407398</v>
      </c>
      <c r="D33">
        <v>0</v>
      </c>
      <c r="E33">
        <v>6</v>
      </c>
      <c r="F33" t="s">
        <v>16</v>
      </c>
      <c r="G33" t="s">
        <v>58</v>
      </c>
      <c r="H33" t="str">
        <f>HYPERLINK("http://pbs.twimg.com/media/Fj8K3ooXoAM5l9x.jpg", "http://pbs.twimg.com/media/Fj8K3ooXoAM5l9x.jpg")</f>
        <v>http://pbs.twimg.com/media/Fj8K3ooXoAM5l9x.jpg</v>
      </c>
      <c r="L33">
        <v>0</v>
      </c>
      <c r="M33">
        <v>0</v>
      </c>
      <c r="N33">
        <v>1</v>
      </c>
      <c r="O33">
        <v>0</v>
      </c>
    </row>
    <row r="34" spans="1:15" x14ac:dyDescent="0.2">
      <c r="A34" s="1" t="str">
        <f>HYPERLINK("http://www.twitter.com/banuakdenizli/status/1603106178187206656", "1603106178187206656")</f>
        <v>1603106178187206656</v>
      </c>
      <c r="B34" t="s">
        <v>15</v>
      </c>
      <c r="C34" s="2">
        <v>44909.801747685182</v>
      </c>
      <c r="D34">
        <v>0</v>
      </c>
      <c r="E34">
        <v>7</v>
      </c>
      <c r="F34" t="s">
        <v>16</v>
      </c>
      <c r="G34" t="s">
        <v>59</v>
      </c>
      <c r="H34" t="str">
        <f>HYPERLINK("http://pbs.twimg.com/media/Fj7yscwXwAIS9hB.jpg", "http://pbs.twimg.com/media/Fj7yscwXwAIS9hB.jpg")</f>
        <v>http://pbs.twimg.com/media/Fj7yscwXwAIS9hB.jpg</v>
      </c>
      <c r="L34">
        <v>0</v>
      </c>
      <c r="M34">
        <v>0</v>
      </c>
      <c r="N34">
        <v>1</v>
      </c>
      <c r="O34">
        <v>0</v>
      </c>
    </row>
    <row r="35" spans="1:15" x14ac:dyDescent="0.2">
      <c r="A35" s="1" t="str">
        <f>HYPERLINK("http://www.twitter.com/banuakdenizli/status/1602646541973471232", "1602646541973471232")</f>
        <v>1602646541973471232</v>
      </c>
      <c r="B35" t="s">
        <v>15</v>
      </c>
      <c r="C35" s="2">
        <v>44908.533391203702</v>
      </c>
      <c r="D35">
        <v>0</v>
      </c>
      <c r="E35">
        <v>32</v>
      </c>
      <c r="F35" t="s">
        <v>17</v>
      </c>
      <c r="G35" t="s">
        <v>60</v>
      </c>
      <c r="H35" t="str">
        <f>HYPERLINK("http://pbs.twimg.com/media/Fj2Z56CXoAI7m8w.jpg", "http://pbs.twimg.com/media/Fj2Z56CXoAI7m8w.jpg")</f>
        <v>http://pbs.twimg.com/media/Fj2Z56CXoAI7m8w.jpg</v>
      </c>
      <c r="L35">
        <v>0</v>
      </c>
      <c r="M35">
        <v>0</v>
      </c>
      <c r="N35">
        <v>1</v>
      </c>
      <c r="O35">
        <v>0</v>
      </c>
    </row>
    <row r="36" spans="1:15" x14ac:dyDescent="0.2">
      <c r="A36" s="1" t="str">
        <f>HYPERLINK("http://www.twitter.com/banuakdenizli/status/1602646517029945346", "1602646517029945346")</f>
        <v>1602646517029945346</v>
      </c>
      <c r="B36" t="s">
        <v>15</v>
      </c>
      <c r="C36" s="2">
        <v>44908.533333333333</v>
      </c>
      <c r="D36">
        <v>0</v>
      </c>
      <c r="E36">
        <v>14</v>
      </c>
      <c r="F36" t="s">
        <v>16</v>
      </c>
      <c r="G36" t="s">
        <v>61</v>
      </c>
      <c r="H36" t="str">
        <f>HYPERLINK("http://pbs.twimg.com/media/Fj2qk8eWIAEl7KH.jpg", "http://pbs.twimg.com/media/Fj2qk8eWIAEl7KH.jpg")</f>
        <v>http://pbs.twimg.com/media/Fj2qk8eWIAEl7KH.jpg</v>
      </c>
      <c r="L36">
        <v>0</v>
      </c>
      <c r="M36">
        <v>0</v>
      </c>
      <c r="N36">
        <v>1</v>
      </c>
      <c r="O36">
        <v>0</v>
      </c>
    </row>
    <row r="37" spans="1:15" x14ac:dyDescent="0.2">
      <c r="A37" s="1" t="str">
        <f>HYPERLINK("http://www.twitter.com/banuakdenizli/status/1602646499317497858", "1602646499317497858")</f>
        <v>1602646499317497858</v>
      </c>
      <c r="B37" t="s">
        <v>15</v>
      </c>
      <c r="C37" s="2">
        <v>44908.533275462964</v>
      </c>
      <c r="D37">
        <v>0</v>
      </c>
      <c r="E37">
        <v>7</v>
      </c>
      <c r="F37" t="s">
        <v>16</v>
      </c>
      <c r="G37" t="s">
        <v>62</v>
      </c>
      <c r="H37" t="str">
        <f>HYPERLINK("http://pbs.twimg.com/media/Fj2kKplX0AM9YzA.jpg", "http://pbs.twimg.com/media/Fj2kKplX0AM9YzA.jpg")</f>
        <v>http://pbs.twimg.com/media/Fj2kKplX0AM9YzA.jpg</v>
      </c>
      <c r="L37">
        <v>0</v>
      </c>
      <c r="M37">
        <v>0</v>
      </c>
      <c r="N37">
        <v>1</v>
      </c>
      <c r="O37">
        <v>0</v>
      </c>
    </row>
    <row r="38" spans="1:15" x14ac:dyDescent="0.2">
      <c r="A38" s="1" t="str">
        <f>HYPERLINK("http://www.twitter.com/banuakdenizli/status/1602646479042187268", "1602646479042187268")</f>
        <v>1602646479042187268</v>
      </c>
      <c r="B38" t="s">
        <v>15</v>
      </c>
      <c r="C38" s="2">
        <v>44908.533217592587</v>
      </c>
      <c r="D38">
        <v>0</v>
      </c>
      <c r="E38">
        <v>9</v>
      </c>
      <c r="F38" t="s">
        <v>16</v>
      </c>
      <c r="G38" t="s">
        <v>63</v>
      </c>
      <c r="H38" t="str">
        <f>HYPERLINK("https://video.twimg.com/ext_tw_video/1602620132412596225/pu/vid/1280x720/Vyv9sVi5MjN9c4Jn.mp4?tag=12", "https://video.twimg.com/ext_tw_video/1602620132412596225/pu/vid/1280x720/Vyv9sVi5MjN9c4Jn.mp4?tag=12")</f>
        <v>https://video.twimg.com/ext_tw_video/1602620132412596225/pu/vid/1280x720/Vyv9sVi5MjN9c4Jn.mp4?tag=12</v>
      </c>
      <c r="L38">
        <v>0</v>
      </c>
      <c r="M38">
        <v>0</v>
      </c>
      <c r="N38">
        <v>1</v>
      </c>
      <c r="O38">
        <v>0</v>
      </c>
    </row>
    <row r="39" spans="1:15" x14ac:dyDescent="0.2">
      <c r="A39" s="1" t="str">
        <f>HYPERLINK("http://www.twitter.com/banuakdenizli/status/1602646447727443968", "1602646447727443968")</f>
        <v>1602646447727443968</v>
      </c>
      <c r="B39" t="s">
        <v>15</v>
      </c>
      <c r="C39" s="2">
        <v>44908.533136574071</v>
      </c>
      <c r="D39">
        <v>0</v>
      </c>
      <c r="E39">
        <v>9</v>
      </c>
      <c r="F39" t="s">
        <v>16</v>
      </c>
      <c r="G39" t="s">
        <v>64</v>
      </c>
      <c r="H39" t="str">
        <f>HYPERLINK("http://pbs.twimg.com/media/Fj2uYznXwAEL4OD.jpg", "http://pbs.twimg.com/media/Fj2uYznXwAEL4OD.jpg")</f>
        <v>http://pbs.twimg.com/media/Fj2uYznXwAEL4OD.jpg</v>
      </c>
      <c r="L39">
        <v>0</v>
      </c>
      <c r="M39">
        <v>0</v>
      </c>
      <c r="N39">
        <v>1</v>
      </c>
      <c r="O39">
        <v>0</v>
      </c>
    </row>
    <row r="40" spans="1:15" x14ac:dyDescent="0.2">
      <c r="A40" s="1" t="str">
        <f>HYPERLINK("http://www.twitter.com/banuakdenizli/status/1602433146531749888", "1602433146531749888")</f>
        <v>1602433146531749888</v>
      </c>
      <c r="B40" t="s">
        <v>15</v>
      </c>
      <c r="C40" s="2">
        <v>44907.944537037038</v>
      </c>
      <c r="D40">
        <v>0</v>
      </c>
      <c r="E40">
        <v>16</v>
      </c>
      <c r="F40" t="s">
        <v>16</v>
      </c>
      <c r="G40" t="s">
        <v>65</v>
      </c>
      <c r="H40" t="str">
        <f>HYPERLINK("http://pbs.twimg.com/media/Fjzr7YDXEBgrXGR.jpg", "http://pbs.twimg.com/media/Fjzr7YDXEBgrXGR.jpg")</f>
        <v>http://pbs.twimg.com/media/Fjzr7YDXEBgrXGR.jpg</v>
      </c>
      <c r="L40">
        <v>0</v>
      </c>
      <c r="M40">
        <v>0</v>
      </c>
      <c r="N40">
        <v>1</v>
      </c>
      <c r="O40">
        <v>0</v>
      </c>
    </row>
    <row r="41" spans="1:15" x14ac:dyDescent="0.2">
      <c r="A41" s="1" t="str">
        <f>HYPERLINK("http://www.twitter.com/banuakdenizli/status/1602412775640338445", "1602412775640338445")</f>
        <v>1602412775640338445</v>
      </c>
      <c r="B41" t="s">
        <v>15</v>
      </c>
      <c r="C41" s="2">
        <v>44907.888321759259</v>
      </c>
      <c r="D41">
        <v>0</v>
      </c>
      <c r="E41">
        <v>15</v>
      </c>
      <c r="F41" t="s">
        <v>16</v>
      </c>
      <c r="G41" t="s">
        <v>66</v>
      </c>
      <c r="H41" t="str">
        <f>HYPERLINK("http://pbs.twimg.com/media/Fjxzvj4XkAE-5Oy.jpg", "http://pbs.twimg.com/media/Fjxzvj4XkAE-5Oy.jpg")</f>
        <v>http://pbs.twimg.com/media/Fjxzvj4XkAE-5Oy.jpg</v>
      </c>
      <c r="I41" t="str">
        <f>HYPERLINK("http://pbs.twimg.com/media/FjxzwpsWQAEWAXQ.jpg", "http://pbs.twimg.com/media/FjxzwpsWQAEWAXQ.jpg")</f>
        <v>http://pbs.twimg.com/media/FjxzwpsWQAEWAXQ.jpg</v>
      </c>
      <c r="L41">
        <v>0</v>
      </c>
      <c r="M41">
        <v>0</v>
      </c>
      <c r="N41">
        <v>1</v>
      </c>
      <c r="O41">
        <v>0</v>
      </c>
    </row>
    <row r="42" spans="1:15" x14ac:dyDescent="0.2">
      <c r="A42" s="1" t="str">
        <f>HYPERLINK("http://www.twitter.com/banuakdenizli/status/1602412766887047168", "1602412766887047168")</f>
        <v>1602412766887047168</v>
      </c>
      <c r="B42" t="s">
        <v>15</v>
      </c>
      <c r="C42" s="2">
        <v>44907.888298611113</v>
      </c>
      <c r="D42">
        <v>0</v>
      </c>
      <c r="E42">
        <v>9</v>
      </c>
      <c r="F42" t="s">
        <v>16</v>
      </c>
      <c r="G42" t="s">
        <v>67</v>
      </c>
      <c r="H42" t="str">
        <f>HYPERLINK("http://pbs.twimg.com/media/FjxtljMWAAApEsJ.jpg", "http://pbs.twimg.com/media/FjxtljMWAAApEsJ.jpg")</f>
        <v>http://pbs.twimg.com/media/FjxtljMWAAApEsJ.jpg</v>
      </c>
      <c r="I42" t="str">
        <f>HYPERLINK("http://pbs.twimg.com/media/FjxtljJXEAEWYVk.jpg", "http://pbs.twimg.com/media/FjxtljJXEAEWYVk.jpg")</f>
        <v>http://pbs.twimg.com/media/FjxtljJXEAEWYVk.jpg</v>
      </c>
      <c r="L42">
        <v>0</v>
      </c>
      <c r="M42">
        <v>0</v>
      </c>
      <c r="N42">
        <v>1</v>
      </c>
      <c r="O42">
        <v>0</v>
      </c>
    </row>
    <row r="43" spans="1:15" x14ac:dyDescent="0.2">
      <c r="A43" s="1" t="str">
        <f>HYPERLINK("http://www.twitter.com/banuakdenizli/status/1602412744103366657", "1602412744103366657")</f>
        <v>1602412744103366657</v>
      </c>
      <c r="B43" t="s">
        <v>15</v>
      </c>
      <c r="C43" s="2">
        <v>44907.888240740736</v>
      </c>
      <c r="D43">
        <v>0</v>
      </c>
      <c r="E43">
        <v>52</v>
      </c>
      <c r="F43" t="s">
        <v>17</v>
      </c>
      <c r="G43" t="s">
        <v>68</v>
      </c>
      <c r="H43" t="str">
        <f>HYPERLINK("http://pbs.twimg.com/media/FjxywgjWIAYESq-.jpg", "http://pbs.twimg.com/media/FjxywgjWIAYESq-.jpg")</f>
        <v>http://pbs.twimg.com/media/FjxywgjWIAYESq-.jpg</v>
      </c>
      <c r="I43" t="str">
        <f>HYPERLINK("http://pbs.twimg.com/media/FjxywglXoAAj0OF.jpg", "http://pbs.twimg.com/media/FjxywglXoAAj0OF.jpg")</f>
        <v>http://pbs.twimg.com/media/FjxywglXoAAj0OF.jpg</v>
      </c>
      <c r="L43">
        <v>0</v>
      </c>
      <c r="M43">
        <v>0</v>
      </c>
      <c r="N43">
        <v>1</v>
      </c>
      <c r="O43">
        <v>0</v>
      </c>
    </row>
    <row r="44" spans="1:15" x14ac:dyDescent="0.2">
      <c r="A44" s="1" t="str">
        <f>HYPERLINK("http://www.twitter.com/banuakdenizli/status/1601980957749288964", "1601980957749288964")</f>
        <v>1601980957749288964</v>
      </c>
      <c r="B44" t="s">
        <v>15</v>
      </c>
      <c r="C44" s="2">
        <v>44906.696736111109</v>
      </c>
      <c r="D44">
        <v>14</v>
      </c>
      <c r="E44">
        <v>8</v>
      </c>
      <c r="G44" t="s">
        <v>69</v>
      </c>
      <c r="H44" t="str">
        <f>HYPERLINK("http://pbs.twimg.com/media/FjthIrwWAAIZ-p7.jpg", "http://pbs.twimg.com/media/FjthIrwWAAIZ-p7.jpg")</f>
        <v>http://pbs.twimg.com/media/FjthIrwWAAIZ-p7.jpg</v>
      </c>
      <c r="L44">
        <v>0</v>
      </c>
      <c r="M44">
        <v>0</v>
      </c>
      <c r="N44">
        <v>1</v>
      </c>
      <c r="O44">
        <v>0</v>
      </c>
    </row>
    <row r="45" spans="1:15" x14ac:dyDescent="0.2">
      <c r="A45" s="1" t="str">
        <f>HYPERLINK("http://www.twitter.com/banuakdenizli/status/1601948266094301192", "1601948266094301192")</f>
        <v>1601948266094301192</v>
      </c>
      <c r="B45" t="s">
        <v>15</v>
      </c>
      <c r="C45" s="2">
        <v>44906.606527777767</v>
      </c>
      <c r="D45">
        <v>2</v>
      </c>
      <c r="E45">
        <v>3</v>
      </c>
      <c r="G45" t="s">
        <v>70</v>
      </c>
      <c r="H45" t="str">
        <f>HYPERLINK("http://pbs.twimg.com/media/FjtDZUwXEAAn0cl.jpg", "http://pbs.twimg.com/media/FjtDZUwXEAAn0cl.jpg")</f>
        <v>http://pbs.twimg.com/media/FjtDZUwXEAAn0cl.jpg</v>
      </c>
      <c r="L45">
        <v>0</v>
      </c>
      <c r="M45">
        <v>0</v>
      </c>
      <c r="N45">
        <v>1</v>
      </c>
      <c r="O45">
        <v>0</v>
      </c>
    </row>
    <row r="46" spans="1:15" x14ac:dyDescent="0.2">
      <c r="A46" s="1" t="str">
        <f>HYPERLINK("http://www.twitter.com/banuakdenizli/status/1601706388681814018", "1601706388681814018")</f>
        <v>1601706388681814018</v>
      </c>
      <c r="B46" t="s">
        <v>15</v>
      </c>
      <c r="C46" s="2">
        <v>44905.939062500001</v>
      </c>
      <c r="D46">
        <v>0</v>
      </c>
      <c r="E46">
        <v>13</v>
      </c>
      <c r="F46" t="s">
        <v>16</v>
      </c>
      <c r="G46" t="s">
        <v>71</v>
      </c>
      <c r="H46" t="str">
        <f>HYPERLINK("http://pbs.twimg.com/media/Fjn82NgXgAEl1tI.jpg", "http://pbs.twimg.com/media/Fjn82NgXgAEl1tI.jpg")</f>
        <v>http://pbs.twimg.com/media/Fjn82NgXgAEl1tI.jpg</v>
      </c>
      <c r="L46">
        <v>0</v>
      </c>
      <c r="M46">
        <v>0</v>
      </c>
      <c r="N46">
        <v>1</v>
      </c>
      <c r="O46">
        <v>0</v>
      </c>
    </row>
    <row r="47" spans="1:15" x14ac:dyDescent="0.2">
      <c r="A47" s="1" t="str">
        <f>HYPERLINK("http://www.twitter.com/banuakdenizli/status/1601706207945052160", "1601706207945052160")</f>
        <v>1601706207945052160</v>
      </c>
      <c r="B47" t="s">
        <v>15</v>
      </c>
      <c r="C47" s="2">
        <v>44905.938564814824</v>
      </c>
      <c r="D47">
        <v>0</v>
      </c>
      <c r="E47">
        <v>9</v>
      </c>
      <c r="F47" t="s">
        <v>16</v>
      </c>
      <c r="G47" t="s">
        <v>72</v>
      </c>
      <c r="H47" t="str">
        <f>HYPERLINK("http://pbs.twimg.com/media/Fjn7nGqXkAIlfFs.jpg", "http://pbs.twimg.com/media/Fjn7nGqXkAIlfFs.jpg")</f>
        <v>http://pbs.twimg.com/media/Fjn7nGqXkAIlfFs.jpg</v>
      </c>
      <c r="L47">
        <v>0</v>
      </c>
      <c r="M47">
        <v>0</v>
      </c>
      <c r="N47">
        <v>1</v>
      </c>
      <c r="O47">
        <v>0</v>
      </c>
    </row>
    <row r="48" spans="1:15" x14ac:dyDescent="0.2">
      <c r="A48" s="1" t="str">
        <f>HYPERLINK("http://www.twitter.com/banuakdenizli/status/1601567681215270913", "1601567681215270913")</f>
        <v>1601567681215270913</v>
      </c>
      <c r="B48" t="s">
        <v>15</v>
      </c>
      <c r="C48" s="2">
        <v>44905.556307870371</v>
      </c>
      <c r="D48">
        <v>0</v>
      </c>
      <c r="E48">
        <v>8</v>
      </c>
      <c r="F48" t="s">
        <v>16</v>
      </c>
      <c r="G48" t="s">
        <v>73</v>
      </c>
      <c r="H48" t="str">
        <f>HYPERLINK("http://pbs.twimg.com/media/Fjnk3oCWIAAqeEv.jpg", "http://pbs.twimg.com/media/Fjnk3oCWIAAqeEv.jpg")</f>
        <v>http://pbs.twimg.com/media/Fjnk3oCWIAAqeEv.jpg</v>
      </c>
      <c r="L48">
        <v>0</v>
      </c>
      <c r="M48">
        <v>0</v>
      </c>
      <c r="N48">
        <v>1</v>
      </c>
      <c r="O48">
        <v>0</v>
      </c>
    </row>
    <row r="49" spans="1:15" x14ac:dyDescent="0.2">
      <c r="A49" s="1" t="str">
        <f>HYPERLINK("http://www.twitter.com/banuakdenizli/status/1601289300729270272", "1601289300729270272")</f>
        <v>1601289300729270272</v>
      </c>
      <c r="B49" t="s">
        <v>15</v>
      </c>
      <c r="C49" s="2">
        <v>44904.788124999999</v>
      </c>
      <c r="D49">
        <v>0</v>
      </c>
      <c r="E49">
        <v>880</v>
      </c>
      <c r="F49" t="s">
        <v>18</v>
      </c>
      <c r="G49" t="s">
        <v>74</v>
      </c>
      <c r="H49" t="str">
        <f>HYPERLINK("http://pbs.twimg.com/media/FjjX8Y1WAAEQwGv.jpg", "http://pbs.twimg.com/media/FjjX8Y1WAAEQwGv.jpg")</f>
        <v>http://pbs.twimg.com/media/FjjX8Y1WAAEQwGv.jpg</v>
      </c>
      <c r="L49">
        <v>0</v>
      </c>
      <c r="M49">
        <v>0</v>
      </c>
      <c r="N49">
        <v>1</v>
      </c>
      <c r="O49">
        <v>0</v>
      </c>
    </row>
    <row r="50" spans="1:15" x14ac:dyDescent="0.2">
      <c r="A50" s="1" t="str">
        <f>HYPERLINK("http://www.twitter.com/banuakdenizli/status/1601289290138337280", "1601289290138337280")</f>
        <v>1601289290138337280</v>
      </c>
      <c r="B50" t="s">
        <v>15</v>
      </c>
      <c r="C50" s="2">
        <v>44904.788090277783</v>
      </c>
      <c r="D50">
        <v>0</v>
      </c>
      <c r="E50">
        <v>2361</v>
      </c>
      <c r="F50" t="s">
        <v>18</v>
      </c>
      <c r="G50" t="s">
        <v>75</v>
      </c>
      <c r="H50" t="str">
        <f>HYPERLINK("http://pbs.twimg.com/media/FjjM0JvWYAYcpnQ.jpg", "http://pbs.twimg.com/media/FjjM0JvWYAYcpnQ.jpg")</f>
        <v>http://pbs.twimg.com/media/FjjM0JvWYAYcpnQ.jpg</v>
      </c>
      <c r="I50" t="str">
        <f>HYPERLINK("http://pbs.twimg.com/media/FjjM0JtX0AEVI9l.jpg", "http://pbs.twimg.com/media/FjjM0JtX0AEVI9l.jpg")</f>
        <v>http://pbs.twimg.com/media/FjjM0JtX0AEVI9l.jpg</v>
      </c>
      <c r="L50">
        <v>0</v>
      </c>
      <c r="M50">
        <v>0</v>
      </c>
      <c r="N50">
        <v>1</v>
      </c>
      <c r="O50">
        <v>0</v>
      </c>
    </row>
    <row r="51" spans="1:15" x14ac:dyDescent="0.2">
      <c r="A51" s="1" t="str">
        <f>HYPERLINK("http://www.twitter.com/banuakdenizli/status/1601181630424834048", "1601181630424834048")</f>
        <v>1601181630424834048</v>
      </c>
      <c r="B51" t="s">
        <v>15</v>
      </c>
      <c r="C51" s="2">
        <v>44904.491006944438</v>
      </c>
      <c r="D51">
        <v>0</v>
      </c>
      <c r="E51">
        <v>78</v>
      </c>
      <c r="F51" t="s">
        <v>21</v>
      </c>
      <c r="G51" t="s">
        <v>76</v>
      </c>
      <c r="H51" t="str">
        <f>HYPERLINK("http://pbs.twimg.com/media/FjhXTW-XwAAmLn8.jpg", "http://pbs.twimg.com/media/FjhXTW-XwAAmLn8.jpg")</f>
        <v>http://pbs.twimg.com/media/FjhXTW-XwAAmLn8.jpg</v>
      </c>
      <c r="L51">
        <v>0</v>
      </c>
      <c r="M51">
        <v>0</v>
      </c>
      <c r="N51">
        <v>1</v>
      </c>
      <c r="O51">
        <v>0</v>
      </c>
    </row>
    <row r="52" spans="1:15" x14ac:dyDescent="0.2">
      <c r="A52" s="1" t="str">
        <f>HYPERLINK("http://www.twitter.com/banuakdenizli/status/1601181630420291584", "1601181630420291584")</f>
        <v>1601181630420291584</v>
      </c>
      <c r="B52" t="s">
        <v>15</v>
      </c>
      <c r="C52" s="2">
        <v>44904.491006944438</v>
      </c>
      <c r="D52">
        <v>0</v>
      </c>
      <c r="E52">
        <v>11</v>
      </c>
      <c r="F52" t="s">
        <v>23</v>
      </c>
      <c r="G52" t="s">
        <v>77</v>
      </c>
      <c r="H52" t="str">
        <f>HYPERLINK("http://pbs.twimg.com/media/FjiD6BiXEAAXxHE.jpg", "http://pbs.twimg.com/media/FjiD6BiXEAAXxHE.jpg")</f>
        <v>http://pbs.twimg.com/media/FjiD6BiXEAAXxHE.jpg</v>
      </c>
      <c r="L52">
        <v>0</v>
      </c>
      <c r="M52">
        <v>0</v>
      </c>
      <c r="N52">
        <v>1</v>
      </c>
      <c r="O52">
        <v>0</v>
      </c>
    </row>
    <row r="53" spans="1:15" x14ac:dyDescent="0.2">
      <c r="A53" s="1" t="str">
        <f>HYPERLINK("http://www.twitter.com/banuakdenizli/status/1601180721816948737", "1601180721816948737")</f>
        <v>1601180721816948737</v>
      </c>
      <c r="B53" t="s">
        <v>15</v>
      </c>
      <c r="C53" s="2">
        <v>44904.488506944443</v>
      </c>
      <c r="D53">
        <v>0</v>
      </c>
      <c r="E53">
        <v>52</v>
      </c>
      <c r="F53" t="s">
        <v>21</v>
      </c>
      <c r="G53" t="s">
        <v>78</v>
      </c>
      <c r="H53" t="str">
        <f>HYPERLINK("http://pbs.twimg.com/media/FjiJSabWAAU3m0v.jpg", "http://pbs.twimg.com/media/FjiJSabWAAU3m0v.jpg")</f>
        <v>http://pbs.twimg.com/media/FjiJSabWAAU3m0v.jpg</v>
      </c>
      <c r="L53">
        <v>0</v>
      </c>
      <c r="M53">
        <v>0</v>
      </c>
      <c r="N53">
        <v>1</v>
      </c>
      <c r="O53">
        <v>0</v>
      </c>
    </row>
    <row r="54" spans="1:15" x14ac:dyDescent="0.2">
      <c r="A54" s="1" t="str">
        <f>HYPERLINK("http://www.twitter.com/banuakdenizli/status/1601180670159507456", "1601180670159507456")</f>
        <v>1601180670159507456</v>
      </c>
      <c r="B54" t="s">
        <v>15</v>
      </c>
      <c r="C54" s="2">
        <v>44904.488356481481</v>
      </c>
      <c r="D54">
        <v>0</v>
      </c>
      <c r="E54">
        <v>14</v>
      </c>
      <c r="F54" t="s">
        <v>16</v>
      </c>
      <c r="G54" t="s">
        <v>79</v>
      </c>
      <c r="H54" t="str">
        <f>HYPERLINK("http://pbs.twimg.com/media/FjgxshYWYAAdMQG.jpg", "http://pbs.twimg.com/media/FjgxshYWYAAdMQG.jpg")</f>
        <v>http://pbs.twimg.com/media/FjgxshYWYAAdMQG.jpg</v>
      </c>
      <c r="L54">
        <v>0</v>
      </c>
      <c r="M54">
        <v>0</v>
      </c>
      <c r="N54">
        <v>1</v>
      </c>
      <c r="O54">
        <v>0</v>
      </c>
    </row>
    <row r="55" spans="1:15" x14ac:dyDescent="0.2">
      <c r="A55" s="1" t="str">
        <f>HYPERLINK("http://www.twitter.com/banuakdenizli/status/1600950354392260609", "1600950354392260609")</f>
        <v>1600950354392260609</v>
      </c>
      <c r="B55" t="s">
        <v>15</v>
      </c>
      <c r="C55" s="2">
        <v>44903.852812500001</v>
      </c>
      <c r="D55">
        <v>0</v>
      </c>
      <c r="E55">
        <v>117</v>
      </c>
      <c r="F55" t="s">
        <v>21</v>
      </c>
      <c r="G55" t="s">
        <v>80</v>
      </c>
      <c r="L55">
        <v>0</v>
      </c>
      <c r="M55">
        <v>0</v>
      </c>
      <c r="N55">
        <v>1</v>
      </c>
      <c r="O55">
        <v>0</v>
      </c>
    </row>
    <row r="56" spans="1:15" x14ac:dyDescent="0.2">
      <c r="A56" s="1" t="str">
        <f>HYPERLINK("http://www.twitter.com/banuakdenizli/status/1600950283097362432", "1600950283097362432")</f>
        <v>1600950283097362432</v>
      </c>
      <c r="B56" t="s">
        <v>15</v>
      </c>
      <c r="C56" s="2">
        <v>44903.85261574074</v>
      </c>
      <c r="D56">
        <v>0</v>
      </c>
      <c r="E56">
        <v>6</v>
      </c>
      <c r="F56" t="s">
        <v>16</v>
      </c>
      <c r="G56" t="s">
        <v>81</v>
      </c>
      <c r="H56" t="str">
        <f>HYPERLINK("http://pbs.twimg.com/media/FjeX_N8XkBsjjko.jpg", "http://pbs.twimg.com/media/FjeX_N8XkBsjjko.jpg")</f>
        <v>http://pbs.twimg.com/media/FjeX_N8XkBsjjko.jpg</v>
      </c>
      <c r="L56">
        <v>0</v>
      </c>
      <c r="M56">
        <v>0</v>
      </c>
      <c r="N56">
        <v>1</v>
      </c>
      <c r="O56">
        <v>0</v>
      </c>
    </row>
    <row r="57" spans="1:15" x14ac:dyDescent="0.2">
      <c r="A57" s="1" t="str">
        <f>HYPERLINK("http://www.twitter.com/banuakdenizli/status/1600950262079713280", "1600950262079713280")</f>
        <v>1600950262079713280</v>
      </c>
      <c r="B57" t="s">
        <v>15</v>
      </c>
      <c r="C57" s="2">
        <v>44903.85255787037</v>
      </c>
      <c r="D57">
        <v>0</v>
      </c>
      <c r="E57">
        <v>12</v>
      </c>
      <c r="F57" t="s">
        <v>16</v>
      </c>
      <c r="G57" t="s">
        <v>82</v>
      </c>
      <c r="H57" t="str">
        <f>HYPERLINK("http://pbs.twimg.com/media/FjdFF0HWYAA04d_.jpg", "http://pbs.twimg.com/media/FjdFF0HWYAA04d_.jpg")</f>
        <v>http://pbs.twimg.com/media/FjdFF0HWYAA04d_.jpg</v>
      </c>
      <c r="L57">
        <v>0</v>
      </c>
      <c r="M57">
        <v>0</v>
      </c>
      <c r="N57">
        <v>1</v>
      </c>
      <c r="O57">
        <v>0</v>
      </c>
    </row>
    <row r="58" spans="1:15" x14ac:dyDescent="0.2">
      <c r="A58" s="1" t="str">
        <f>HYPERLINK("http://www.twitter.com/banuakdenizli/status/1600950214457626624", "1600950214457626624")</f>
        <v>1600950214457626624</v>
      </c>
      <c r="B58" t="s">
        <v>15</v>
      </c>
      <c r="C58" s="2">
        <v>44903.852430555547</v>
      </c>
      <c r="D58">
        <v>0</v>
      </c>
      <c r="E58">
        <v>56</v>
      </c>
      <c r="F58" t="s">
        <v>17</v>
      </c>
      <c r="G58" t="s">
        <v>83</v>
      </c>
      <c r="L58">
        <v>0</v>
      </c>
      <c r="M58">
        <v>0</v>
      </c>
      <c r="N58">
        <v>1</v>
      </c>
      <c r="O58">
        <v>0</v>
      </c>
    </row>
    <row r="59" spans="1:15" x14ac:dyDescent="0.2">
      <c r="A59" s="1" t="str">
        <f>HYPERLINK("http://www.twitter.com/banuakdenizli/status/1600950203439517697", "1600950203439517697")</f>
        <v>1600950203439517697</v>
      </c>
      <c r="B59" t="s">
        <v>15</v>
      </c>
      <c r="C59" s="2">
        <v>44903.852395833332</v>
      </c>
      <c r="D59">
        <v>0</v>
      </c>
      <c r="E59">
        <v>98</v>
      </c>
      <c r="F59" t="s">
        <v>24</v>
      </c>
      <c r="G59" t="s">
        <v>84</v>
      </c>
      <c r="L59">
        <v>0</v>
      </c>
      <c r="M59">
        <v>0</v>
      </c>
      <c r="N59">
        <v>1</v>
      </c>
      <c r="O59">
        <v>0</v>
      </c>
    </row>
    <row r="60" spans="1:15" x14ac:dyDescent="0.2">
      <c r="A60" s="1" t="str">
        <f>HYPERLINK("http://www.twitter.com/banuakdenizli/status/1600950150935060482", "1600950150935060482")</f>
        <v>1600950150935060482</v>
      </c>
      <c r="B60" t="s">
        <v>15</v>
      </c>
      <c r="C60" s="2">
        <v>44903.85224537037</v>
      </c>
      <c r="D60">
        <v>0</v>
      </c>
      <c r="E60">
        <v>878</v>
      </c>
      <c r="F60" t="s">
        <v>18</v>
      </c>
      <c r="G60" t="s">
        <v>85</v>
      </c>
      <c r="H60" t="str">
        <f>HYPERLINK("http://pbs.twimg.com/media/Fjc7f_bXwAEwgkn.jpg", "http://pbs.twimg.com/media/Fjc7f_bXwAEwgkn.jpg")</f>
        <v>http://pbs.twimg.com/media/Fjc7f_bXwAEwgkn.jpg</v>
      </c>
      <c r="L60">
        <v>0</v>
      </c>
      <c r="M60">
        <v>0</v>
      </c>
      <c r="N60">
        <v>1</v>
      </c>
      <c r="O60">
        <v>0</v>
      </c>
    </row>
    <row r="61" spans="1:15" x14ac:dyDescent="0.2">
      <c r="A61" s="1" t="str">
        <f>HYPERLINK("http://www.twitter.com/banuakdenizli/status/1600447629594238977", "1600447629594238977")</f>
        <v>1600447629594238977</v>
      </c>
      <c r="B61" t="s">
        <v>15</v>
      </c>
      <c r="C61" s="2">
        <v>44902.465555555558</v>
      </c>
      <c r="D61">
        <v>0</v>
      </c>
      <c r="E61">
        <v>251</v>
      </c>
      <c r="F61" t="s">
        <v>17</v>
      </c>
      <c r="G61" t="s">
        <v>86</v>
      </c>
      <c r="H61" t="str">
        <f>HYPERLINK("http://pbs.twimg.com/media/FjUNmNIWAAcK9fi.jpg", "http://pbs.twimg.com/media/FjUNmNIWAAcK9fi.jpg")</f>
        <v>http://pbs.twimg.com/media/FjUNmNIWAAcK9fi.jpg</v>
      </c>
      <c r="L61">
        <v>0</v>
      </c>
      <c r="M61">
        <v>0</v>
      </c>
      <c r="N61">
        <v>1</v>
      </c>
      <c r="O61">
        <v>0</v>
      </c>
    </row>
    <row r="62" spans="1:15" x14ac:dyDescent="0.2">
      <c r="A62" s="1" t="str">
        <f>HYPERLINK("http://www.twitter.com/banuakdenizli/status/1600444895529140226", "1600444895529140226")</f>
        <v>1600444895529140226</v>
      </c>
      <c r="B62" t="s">
        <v>15</v>
      </c>
      <c r="C62" s="2">
        <v>44902.458009259259</v>
      </c>
      <c r="D62">
        <v>1</v>
      </c>
      <c r="E62">
        <v>0</v>
      </c>
      <c r="G62" t="s">
        <v>87</v>
      </c>
      <c r="H62" t="str">
        <f>HYPERLINK("http://pbs.twimg.com/media/FjXsHpNWYAA2mku.jpg", "http://pbs.twimg.com/media/FjXsHpNWYAA2mku.jpg")</f>
        <v>http://pbs.twimg.com/media/FjXsHpNWYAA2mku.jpg</v>
      </c>
      <c r="L62">
        <v>0</v>
      </c>
      <c r="M62">
        <v>0</v>
      </c>
      <c r="N62">
        <v>1</v>
      </c>
      <c r="O62">
        <v>0</v>
      </c>
    </row>
    <row r="63" spans="1:15" x14ac:dyDescent="0.2">
      <c r="A63" s="1" t="str">
        <f>HYPERLINK("http://www.twitter.com/banuakdenizli/status/1600188360953167873", "1600188360953167873")</f>
        <v>1600188360953167873</v>
      </c>
      <c r="B63" t="s">
        <v>15</v>
      </c>
      <c r="C63" s="2">
        <v>44901.750104166669</v>
      </c>
      <c r="D63">
        <v>0</v>
      </c>
      <c r="E63">
        <v>13</v>
      </c>
      <c r="F63" t="s">
        <v>16</v>
      </c>
      <c r="G63" t="s">
        <v>88</v>
      </c>
      <c r="H63" t="str">
        <f>HYPERLINK("http://pbs.twimg.com/media/FjTfvv4X0AIo5f1.jpg", "http://pbs.twimg.com/media/FjTfvv4X0AIo5f1.jpg")</f>
        <v>http://pbs.twimg.com/media/FjTfvv4X0AIo5f1.jpg</v>
      </c>
      <c r="L63">
        <v>0</v>
      </c>
      <c r="M63">
        <v>0</v>
      </c>
      <c r="N63">
        <v>1</v>
      </c>
      <c r="O63">
        <v>0</v>
      </c>
    </row>
    <row r="64" spans="1:15" x14ac:dyDescent="0.2">
      <c r="A64" s="1" t="str">
        <f>HYPERLINK("http://www.twitter.com/banuakdenizli/status/1600188340803805185", "1600188340803805185")</f>
        <v>1600188340803805185</v>
      </c>
      <c r="B64" t="s">
        <v>15</v>
      </c>
      <c r="C64" s="2">
        <v>44901.750057870369</v>
      </c>
      <c r="D64">
        <v>0</v>
      </c>
      <c r="E64">
        <v>34</v>
      </c>
      <c r="F64" t="s">
        <v>17</v>
      </c>
      <c r="G64" t="s">
        <v>89</v>
      </c>
      <c r="L64">
        <v>0</v>
      </c>
      <c r="M64">
        <v>0</v>
      </c>
      <c r="N64">
        <v>1</v>
      </c>
      <c r="O64">
        <v>0</v>
      </c>
    </row>
    <row r="65" spans="1:15" x14ac:dyDescent="0.2">
      <c r="A65" s="1" t="str">
        <f>HYPERLINK("http://www.twitter.com/banuakdenizli/status/1600188319219912704", "1600188319219912704")</f>
        <v>1600188319219912704</v>
      </c>
      <c r="B65" t="s">
        <v>15</v>
      </c>
      <c r="C65" s="2">
        <v>44901.75</v>
      </c>
      <c r="D65">
        <v>0</v>
      </c>
      <c r="E65">
        <v>4</v>
      </c>
      <c r="F65" t="s">
        <v>16</v>
      </c>
      <c r="G65" t="s">
        <v>90</v>
      </c>
      <c r="H65" t="str">
        <f>HYPERLINK("http://pbs.twimg.com/media/FjRqy7AXwAEPXBv.jpg", "http://pbs.twimg.com/media/FjRqy7AXwAEPXBv.jpg")</f>
        <v>http://pbs.twimg.com/media/FjRqy7AXwAEPXBv.jpg</v>
      </c>
      <c r="I65" t="str">
        <f>HYPERLINK("http://pbs.twimg.com/media/FjRqy6-WIAETV6q.jpg", "http://pbs.twimg.com/media/FjRqy6-WIAETV6q.jpg")</f>
        <v>http://pbs.twimg.com/media/FjRqy6-WIAETV6q.jpg</v>
      </c>
      <c r="L65">
        <v>0</v>
      </c>
      <c r="M65">
        <v>0</v>
      </c>
      <c r="N65">
        <v>1</v>
      </c>
      <c r="O65">
        <v>0</v>
      </c>
    </row>
    <row r="66" spans="1:15" x14ac:dyDescent="0.2">
      <c r="A66" s="1" t="str">
        <f>HYPERLINK("http://www.twitter.com/banuakdenizli/status/1600188294628769794", "1600188294628769794")</f>
        <v>1600188294628769794</v>
      </c>
      <c r="B66" t="s">
        <v>15</v>
      </c>
      <c r="C66" s="2">
        <v>44901.749930555547</v>
      </c>
      <c r="D66">
        <v>0</v>
      </c>
      <c r="E66">
        <v>8</v>
      </c>
      <c r="F66" t="s">
        <v>16</v>
      </c>
      <c r="G66" t="s">
        <v>91</v>
      </c>
      <c r="H66" t="str">
        <f>HYPERLINK("http://pbs.twimg.com/media/FjTi4EqXkAEduxE.jpg", "http://pbs.twimg.com/media/FjTi4EqXkAEduxE.jpg")</f>
        <v>http://pbs.twimg.com/media/FjTi4EqXkAEduxE.jpg</v>
      </c>
      <c r="L66">
        <v>0</v>
      </c>
      <c r="M66">
        <v>0</v>
      </c>
      <c r="N66">
        <v>1</v>
      </c>
      <c r="O66">
        <v>0</v>
      </c>
    </row>
    <row r="67" spans="1:15" x14ac:dyDescent="0.2">
      <c r="A67" s="1" t="str">
        <f>HYPERLINK("http://www.twitter.com/banuakdenizli/status/1600188242438983680", "1600188242438983680")</f>
        <v>1600188242438983680</v>
      </c>
      <c r="B67" t="s">
        <v>15</v>
      </c>
      <c r="C67" s="2">
        <v>44901.749780092592</v>
      </c>
      <c r="D67">
        <v>0</v>
      </c>
      <c r="E67">
        <v>524</v>
      </c>
      <c r="F67" t="s">
        <v>25</v>
      </c>
      <c r="G67" t="s">
        <v>92</v>
      </c>
      <c r="H67" t="str">
        <f>HYPERLINK("http://pbs.twimg.com/media/FjRs64nWYAEqk_s.jpg", "http://pbs.twimg.com/media/FjRs64nWYAEqk_s.jpg")</f>
        <v>http://pbs.twimg.com/media/FjRs64nWYAEqk_s.jpg</v>
      </c>
      <c r="L67">
        <v>0</v>
      </c>
      <c r="M67">
        <v>0</v>
      </c>
      <c r="N67">
        <v>1</v>
      </c>
      <c r="O67">
        <v>0</v>
      </c>
    </row>
    <row r="68" spans="1:15" x14ac:dyDescent="0.2">
      <c r="A68" s="1" t="str">
        <f>HYPERLINK("http://www.twitter.com/banuakdenizli/status/1599840954092965888", "1599840954092965888")</f>
        <v>1599840954092965888</v>
      </c>
      <c r="B68" t="s">
        <v>15</v>
      </c>
      <c r="C68" s="2">
        <v>44900.791446759264</v>
      </c>
      <c r="D68">
        <v>0</v>
      </c>
      <c r="E68">
        <v>2894</v>
      </c>
      <c r="F68" t="s">
        <v>18</v>
      </c>
      <c r="G68" t="s">
        <v>93</v>
      </c>
      <c r="H68" t="str">
        <f>HYPERLINK("http://pbs.twimg.com/media/FjNduwXWIAIVEqm.jpg", "http://pbs.twimg.com/media/FjNduwXWIAIVEqm.jpg")</f>
        <v>http://pbs.twimg.com/media/FjNduwXWIAIVEqm.jpg</v>
      </c>
      <c r="I68" t="str">
        <f>HYPERLINK("http://pbs.twimg.com/media/FjNduwUX0AILiMW.jpg", "http://pbs.twimg.com/media/FjNduwUX0AILiMW.jpg")</f>
        <v>http://pbs.twimg.com/media/FjNduwUX0AILiMW.jpg</v>
      </c>
      <c r="L68">
        <v>0</v>
      </c>
      <c r="M68">
        <v>0</v>
      </c>
      <c r="N68">
        <v>1</v>
      </c>
      <c r="O68">
        <v>0</v>
      </c>
    </row>
    <row r="69" spans="1:15" x14ac:dyDescent="0.2">
      <c r="A69" s="1" t="str">
        <f>HYPERLINK("http://www.twitter.com/banuakdenizli/status/1599840935441240064", "1599840935441240064")</f>
        <v>1599840935441240064</v>
      </c>
      <c r="B69" t="s">
        <v>15</v>
      </c>
      <c r="C69" s="2">
        <v>44900.791400462957</v>
      </c>
      <c r="D69">
        <v>0</v>
      </c>
      <c r="E69">
        <v>7</v>
      </c>
      <c r="F69" t="s">
        <v>16</v>
      </c>
      <c r="G69" t="s">
        <v>94</v>
      </c>
      <c r="H69" t="str">
        <f>HYPERLINK("http://pbs.twimg.com/media/FjNJm_0WQAg1ndj.jpg", "http://pbs.twimg.com/media/FjNJm_0WQAg1ndj.jpg")</f>
        <v>http://pbs.twimg.com/media/FjNJm_0WQAg1ndj.jpg</v>
      </c>
      <c r="L69">
        <v>0</v>
      </c>
      <c r="M69">
        <v>0</v>
      </c>
      <c r="N69">
        <v>1</v>
      </c>
      <c r="O69">
        <v>0</v>
      </c>
    </row>
    <row r="70" spans="1:15" x14ac:dyDescent="0.2">
      <c r="A70" s="1" t="str">
        <f>HYPERLINK("http://www.twitter.com/banuakdenizli/status/1599840906785746950", "1599840906785746950")</f>
        <v>1599840906785746950</v>
      </c>
      <c r="B70" t="s">
        <v>15</v>
      </c>
      <c r="C70" s="2">
        <v>44900.791319444441</v>
      </c>
      <c r="D70">
        <v>0</v>
      </c>
      <c r="E70">
        <v>9</v>
      </c>
      <c r="F70" t="s">
        <v>16</v>
      </c>
      <c r="G70" t="s">
        <v>95</v>
      </c>
      <c r="H70" t="str">
        <f>HYPERLINK("http://pbs.twimg.com/media/FjONsRPWIAIEe3C.jpg", "http://pbs.twimg.com/media/FjONsRPWIAIEe3C.jpg")</f>
        <v>http://pbs.twimg.com/media/FjONsRPWIAIEe3C.jpg</v>
      </c>
      <c r="L70">
        <v>0</v>
      </c>
      <c r="M70">
        <v>0</v>
      </c>
      <c r="N70">
        <v>1</v>
      </c>
      <c r="O70">
        <v>0</v>
      </c>
    </row>
    <row r="71" spans="1:15" x14ac:dyDescent="0.2">
      <c r="A71" s="1" t="str">
        <f>HYPERLINK("http://www.twitter.com/banuakdenizli/status/1599443190624362501", "1599443190624362501")</f>
        <v>1599443190624362501</v>
      </c>
      <c r="B71" t="s">
        <v>15</v>
      </c>
      <c r="C71" s="2">
        <v>44899.693831018521</v>
      </c>
      <c r="D71">
        <v>0</v>
      </c>
      <c r="E71">
        <v>9</v>
      </c>
      <c r="F71" t="s">
        <v>16</v>
      </c>
      <c r="G71" t="s">
        <v>96</v>
      </c>
      <c r="H71" t="str">
        <f>HYPERLINK("http://pbs.twimg.com/media/FjIQ4U-XoAgLmIb.jpg", "http://pbs.twimg.com/media/FjIQ4U-XoAgLmIb.jpg")</f>
        <v>http://pbs.twimg.com/media/FjIQ4U-XoAgLmIb.jpg</v>
      </c>
      <c r="L71">
        <v>0</v>
      </c>
      <c r="M71">
        <v>0</v>
      </c>
      <c r="N71">
        <v>1</v>
      </c>
      <c r="O71">
        <v>0</v>
      </c>
    </row>
    <row r="72" spans="1:15" x14ac:dyDescent="0.2">
      <c r="A72" s="1" t="str">
        <f>HYPERLINK("http://www.twitter.com/banuakdenizli/status/1599135292887224320", "1599135292887224320")</f>
        <v>1599135292887224320</v>
      </c>
      <c r="B72" t="s">
        <v>15</v>
      </c>
      <c r="C72" s="2">
        <v>44898.844189814823</v>
      </c>
      <c r="D72">
        <v>0</v>
      </c>
      <c r="E72">
        <v>15</v>
      </c>
      <c r="F72" t="s">
        <v>16</v>
      </c>
      <c r="G72" t="s">
        <v>97</v>
      </c>
      <c r="H72" t="str">
        <f>HYPERLINK("http://pbs.twimg.com/media/FjCagR4XwAAUKrK.jpg", "http://pbs.twimg.com/media/FjCagR4XwAAUKrK.jpg")</f>
        <v>http://pbs.twimg.com/media/FjCagR4XwAAUKrK.jpg</v>
      </c>
      <c r="L72">
        <v>0</v>
      </c>
      <c r="M72">
        <v>0</v>
      </c>
      <c r="N72">
        <v>1</v>
      </c>
      <c r="O72">
        <v>0</v>
      </c>
    </row>
    <row r="73" spans="1:15" x14ac:dyDescent="0.2">
      <c r="A73" s="1" t="str">
        <f>HYPERLINK("http://www.twitter.com/banuakdenizli/status/1598788960179916821", "1598788960179916821")</f>
        <v>1598788960179916821</v>
      </c>
      <c r="B73" t="s">
        <v>15</v>
      </c>
      <c r="C73" s="2">
        <v>44897.888495370367</v>
      </c>
      <c r="D73">
        <v>0</v>
      </c>
      <c r="E73">
        <v>2759</v>
      </c>
      <c r="F73" t="s">
        <v>18</v>
      </c>
      <c r="G73" t="s">
        <v>98</v>
      </c>
      <c r="L73">
        <v>0</v>
      </c>
      <c r="M73">
        <v>0</v>
      </c>
      <c r="N73">
        <v>1</v>
      </c>
      <c r="O73">
        <v>0</v>
      </c>
    </row>
    <row r="74" spans="1:15" x14ac:dyDescent="0.2">
      <c r="A74" s="1" t="str">
        <f>HYPERLINK("http://www.twitter.com/banuakdenizli/status/1598788938394701838", "1598788938394701838")</f>
        <v>1598788938394701838</v>
      </c>
      <c r="B74" t="s">
        <v>15</v>
      </c>
      <c r="C74" s="2">
        <v>44897.888437499998</v>
      </c>
      <c r="D74">
        <v>0</v>
      </c>
      <c r="E74">
        <v>45</v>
      </c>
      <c r="F74" t="s">
        <v>17</v>
      </c>
      <c r="G74" t="s">
        <v>99</v>
      </c>
      <c r="L74">
        <v>0</v>
      </c>
      <c r="M74">
        <v>0</v>
      </c>
      <c r="N74">
        <v>1</v>
      </c>
      <c r="O74">
        <v>0</v>
      </c>
    </row>
    <row r="75" spans="1:15" x14ac:dyDescent="0.2">
      <c r="A75" s="1" t="str">
        <f>HYPERLINK("http://www.twitter.com/banuakdenizli/status/1598383241429454849", "1598383241429454849")</f>
        <v>1598383241429454849</v>
      </c>
      <c r="B75" t="s">
        <v>15</v>
      </c>
      <c r="C75" s="2">
        <v>44896.768923611111</v>
      </c>
      <c r="D75">
        <v>1</v>
      </c>
      <c r="E75">
        <v>0</v>
      </c>
      <c r="G75" t="s">
        <v>100</v>
      </c>
      <c r="H75" t="str">
        <f>HYPERLINK("http://pbs.twimg.com/media/Fi6ZFaWWQAAQGVP.jpg", "http://pbs.twimg.com/media/Fi6ZFaWWQAAQGVP.jpg")</f>
        <v>http://pbs.twimg.com/media/Fi6ZFaWWQAAQGVP.jpg</v>
      </c>
      <c r="L75">
        <v>0</v>
      </c>
      <c r="M75">
        <v>0</v>
      </c>
      <c r="N75">
        <v>1</v>
      </c>
      <c r="O75">
        <v>0</v>
      </c>
    </row>
    <row r="76" spans="1:15" x14ac:dyDescent="0.2">
      <c r="A76" s="1" t="str">
        <f>HYPERLINK("http://www.twitter.com/banuakdenizli/status/1598365126859657217", "1598365126859657217")</f>
        <v>1598365126859657217</v>
      </c>
      <c r="B76" t="s">
        <v>15</v>
      </c>
      <c r="C76" s="2">
        <v>44896.718946759262</v>
      </c>
      <c r="D76">
        <v>0</v>
      </c>
      <c r="E76">
        <v>43</v>
      </c>
      <c r="F76" t="s">
        <v>16</v>
      </c>
      <c r="G76" t="s">
        <v>101</v>
      </c>
      <c r="H76" t="str">
        <f>HYPERLINK("http://pbs.twimg.com/media/Fi5KpG4WAAInnfz.jpg", "http://pbs.twimg.com/media/Fi5KpG4WAAInnfz.jpg")</f>
        <v>http://pbs.twimg.com/media/Fi5KpG4WAAInnfz.jpg</v>
      </c>
      <c r="L76">
        <v>0</v>
      </c>
      <c r="M76">
        <v>0</v>
      </c>
      <c r="N76">
        <v>1</v>
      </c>
      <c r="O76">
        <v>0</v>
      </c>
    </row>
    <row r="77" spans="1:15" x14ac:dyDescent="0.2">
      <c r="A77" s="1" t="str">
        <f>HYPERLINK("http://www.twitter.com/banuakdenizli/status/1598220683498377216", "1598220683498377216")</f>
        <v>1598220683498377216</v>
      </c>
      <c r="B77" t="s">
        <v>15</v>
      </c>
      <c r="C77" s="2">
        <v>44896.3203587963</v>
      </c>
      <c r="D77">
        <v>4</v>
      </c>
      <c r="E77">
        <v>4</v>
      </c>
      <c r="G77" t="s">
        <v>102</v>
      </c>
      <c r="H77" t="str">
        <f>HYPERLINK("http://pbs.twimg.com/media/Fi4FLYNXkAAWeiJ.jpg", "http://pbs.twimg.com/media/Fi4FLYNXkAAWeiJ.jpg")</f>
        <v>http://pbs.twimg.com/media/Fi4FLYNXkAAWeiJ.jpg</v>
      </c>
      <c r="L77">
        <v>0</v>
      </c>
      <c r="M77">
        <v>0</v>
      </c>
      <c r="N77">
        <v>1</v>
      </c>
      <c r="O77">
        <v>0</v>
      </c>
    </row>
    <row r="78" spans="1:15" x14ac:dyDescent="0.2">
      <c r="A78" s="1" t="str">
        <f>HYPERLINK("http://www.twitter.com/banuakdenizli/status/1598076530168852485", "1598076530168852485")</f>
        <v>1598076530168852485</v>
      </c>
      <c r="B78" t="s">
        <v>15</v>
      </c>
      <c r="C78" s="2">
        <v>44895.922569444447</v>
      </c>
      <c r="D78">
        <v>0</v>
      </c>
      <c r="E78">
        <v>40</v>
      </c>
      <c r="F78" t="s">
        <v>25</v>
      </c>
      <c r="G78" t="s">
        <v>103</v>
      </c>
      <c r="H78" t="str">
        <f>HYPERLINK("http://pbs.twimg.com/media/Fi1oFCFXgAAXgHw.jpg", "http://pbs.twimg.com/media/Fi1oFCFXgAAXgHw.jpg")</f>
        <v>http://pbs.twimg.com/media/Fi1oFCFXgAAXgHw.jpg</v>
      </c>
      <c r="L78">
        <v>0</v>
      </c>
      <c r="M78">
        <v>0</v>
      </c>
      <c r="N78">
        <v>1</v>
      </c>
      <c r="O78">
        <v>0</v>
      </c>
    </row>
    <row r="79" spans="1:15" x14ac:dyDescent="0.2">
      <c r="A79" s="1" t="str">
        <f>HYPERLINK("http://www.twitter.com/banuakdenizli/status/1598043430864977920", "1598043430864977920")</f>
        <v>1598043430864977920</v>
      </c>
      <c r="B79" t="s">
        <v>15</v>
      </c>
      <c r="C79" s="2">
        <v>44895.831226851849</v>
      </c>
      <c r="D79">
        <v>0</v>
      </c>
      <c r="E79">
        <v>10</v>
      </c>
      <c r="F79" t="s">
        <v>104</v>
      </c>
      <c r="G79" t="s">
        <v>105</v>
      </c>
      <c r="H79" t="str">
        <f>HYPERLINK("http://pbs.twimg.com/media/Fi07_VCX0AMfO1W.jpg", "http://pbs.twimg.com/media/Fi07_VCX0AMfO1W.jpg")</f>
        <v>http://pbs.twimg.com/media/Fi07_VCX0AMfO1W.jpg</v>
      </c>
      <c r="L79">
        <v>0</v>
      </c>
      <c r="M79">
        <v>0</v>
      </c>
      <c r="N79">
        <v>1</v>
      </c>
      <c r="O79">
        <v>0</v>
      </c>
    </row>
    <row r="80" spans="1:15" x14ac:dyDescent="0.2">
      <c r="A80" s="1" t="str">
        <f>HYPERLINK("http://www.twitter.com/banuakdenizli/status/1597979729247641600", "1597979729247641600")</f>
        <v>1597979729247641600</v>
      </c>
      <c r="B80" t="s">
        <v>15</v>
      </c>
      <c r="C80" s="2">
        <v>44895.655451388891</v>
      </c>
      <c r="D80">
        <v>0</v>
      </c>
      <c r="E80">
        <v>6</v>
      </c>
      <c r="F80" t="s">
        <v>16</v>
      </c>
      <c r="G80" t="s">
        <v>106</v>
      </c>
      <c r="H80" t="str">
        <f>HYPERLINK("http://pbs.twimg.com/media/Fi0BldTXoAAQmiz.jpg", "http://pbs.twimg.com/media/Fi0BldTXoAAQmiz.jpg")</f>
        <v>http://pbs.twimg.com/media/Fi0BldTXoAAQmiz.jpg</v>
      </c>
      <c r="L80">
        <v>0</v>
      </c>
      <c r="M80">
        <v>0</v>
      </c>
      <c r="N80">
        <v>1</v>
      </c>
      <c r="O80">
        <v>0</v>
      </c>
    </row>
    <row r="81" spans="1:15" x14ac:dyDescent="0.2">
      <c r="A81" s="1" t="str">
        <f>HYPERLINK("http://www.twitter.com/banuakdenizli/status/1597979712227135490", "1597979712227135490")</f>
        <v>1597979712227135490</v>
      </c>
      <c r="B81" t="s">
        <v>15</v>
      </c>
      <c r="C81" s="2">
        <v>44895.655405092592</v>
      </c>
      <c r="D81">
        <v>0</v>
      </c>
      <c r="E81">
        <v>5</v>
      </c>
      <c r="F81" t="s">
        <v>16</v>
      </c>
      <c r="G81" t="s">
        <v>107</v>
      </c>
      <c r="H81" t="str">
        <f>HYPERLINK("http://pbs.twimg.com/media/Fiy9fjsXEAEGphV.jpg", "http://pbs.twimg.com/media/Fiy9fjsXEAEGphV.jpg")</f>
        <v>http://pbs.twimg.com/media/Fiy9fjsXEAEGphV.jpg</v>
      </c>
      <c r="I81" t="str">
        <f>HYPERLINK("http://pbs.twimg.com/media/Fiy9flrX0AEAmU0.jpg", "http://pbs.twimg.com/media/Fiy9flrX0AEAmU0.jpg")</f>
        <v>http://pbs.twimg.com/media/Fiy9flrX0AEAmU0.jpg</v>
      </c>
      <c r="L81">
        <v>0</v>
      </c>
      <c r="M81">
        <v>0</v>
      </c>
      <c r="N81">
        <v>1</v>
      </c>
      <c r="O81">
        <v>0</v>
      </c>
    </row>
    <row r="82" spans="1:15" x14ac:dyDescent="0.2">
      <c r="A82" s="1" t="str">
        <f>HYPERLINK("http://www.twitter.com/banuakdenizli/status/1597736264794779648", "1597736264794779648")</f>
        <v>1597736264794779648</v>
      </c>
      <c r="B82" t="s">
        <v>15</v>
      </c>
      <c r="C82" s="2">
        <v>44894.983611111107</v>
      </c>
      <c r="D82">
        <v>0</v>
      </c>
      <c r="E82">
        <v>10</v>
      </c>
      <c r="F82" t="s">
        <v>16</v>
      </c>
      <c r="G82" t="s">
        <v>108</v>
      </c>
      <c r="H82" t="str">
        <f>HYPERLINK("http://pbs.twimg.com/media/FivNoP3WIAEvPos.jpg", "http://pbs.twimg.com/media/FivNoP3WIAEvPos.jpg")</f>
        <v>http://pbs.twimg.com/media/FivNoP3WIAEvPos.jpg</v>
      </c>
      <c r="L82">
        <v>0</v>
      </c>
      <c r="M82">
        <v>0</v>
      </c>
      <c r="N82">
        <v>1</v>
      </c>
      <c r="O82">
        <v>0</v>
      </c>
    </row>
    <row r="83" spans="1:15" x14ac:dyDescent="0.2">
      <c r="A83" s="1" t="str">
        <f>HYPERLINK("http://www.twitter.com/banuakdenizli/status/1597736222176481281", "1597736222176481281")</f>
        <v>1597736222176481281</v>
      </c>
      <c r="B83" t="s">
        <v>15</v>
      </c>
      <c r="C83" s="2">
        <v>44894.983495370368</v>
      </c>
      <c r="D83">
        <v>0</v>
      </c>
      <c r="E83">
        <v>8</v>
      </c>
      <c r="F83" t="s">
        <v>16</v>
      </c>
      <c r="G83" t="s">
        <v>109</v>
      </c>
      <c r="H83" t="str">
        <f>HYPERLINK("http://pbs.twimg.com/media/Fitq-h7WYAAOKEB.jpg", "http://pbs.twimg.com/media/Fitq-h7WYAAOKEB.jpg")</f>
        <v>http://pbs.twimg.com/media/Fitq-h7WYAAOKEB.jpg</v>
      </c>
      <c r="L83">
        <v>0</v>
      </c>
      <c r="M83">
        <v>0</v>
      </c>
      <c r="N83">
        <v>1</v>
      </c>
      <c r="O83">
        <v>0</v>
      </c>
    </row>
    <row r="84" spans="1:15" x14ac:dyDescent="0.2">
      <c r="A84" s="1" t="str">
        <f>HYPERLINK("http://www.twitter.com/banuakdenizli/status/1597736200915152896", "1597736200915152896")</f>
        <v>1597736200915152896</v>
      </c>
      <c r="B84" t="s">
        <v>15</v>
      </c>
      <c r="C84" s="2">
        <v>44894.983437499999</v>
      </c>
      <c r="D84">
        <v>0</v>
      </c>
      <c r="E84">
        <v>13</v>
      </c>
      <c r="F84" t="s">
        <v>16</v>
      </c>
      <c r="G84" t="s">
        <v>110</v>
      </c>
      <c r="H84" t="str">
        <f>HYPERLINK("https://video.twimg.com/ext_tw_video/1597575819571912704/pu/vid/1280x720/dUTrnbsZV-W2_iW8.mp4?tag=12", "https://video.twimg.com/ext_tw_video/1597575819571912704/pu/vid/1280x720/dUTrnbsZV-W2_iW8.mp4?tag=12")</f>
        <v>https://video.twimg.com/ext_tw_video/1597575819571912704/pu/vid/1280x720/dUTrnbsZV-W2_iW8.mp4?tag=12</v>
      </c>
      <c r="L84">
        <v>0</v>
      </c>
      <c r="M84">
        <v>0</v>
      </c>
      <c r="N84">
        <v>1</v>
      </c>
      <c r="O84">
        <v>0</v>
      </c>
    </row>
    <row r="85" spans="1:15" x14ac:dyDescent="0.2">
      <c r="A85" s="1" t="str">
        <f>HYPERLINK("http://www.twitter.com/banuakdenizli/status/1597735963551498241", "1597735963551498241")</f>
        <v>1597735963551498241</v>
      </c>
      <c r="B85" t="s">
        <v>15</v>
      </c>
      <c r="C85" s="2">
        <v>44894.982777777783</v>
      </c>
      <c r="D85">
        <v>0</v>
      </c>
      <c r="E85">
        <v>26</v>
      </c>
      <c r="F85" t="s">
        <v>16</v>
      </c>
      <c r="G85" t="s">
        <v>111</v>
      </c>
      <c r="H85" t="str">
        <f>HYPERLINK("http://pbs.twimg.com/media/Fius0HeXwAAwykG.jpg", "http://pbs.twimg.com/media/Fius0HeXwAAwykG.jpg")</f>
        <v>http://pbs.twimg.com/media/Fius0HeXwAAwykG.jpg</v>
      </c>
      <c r="L85">
        <v>0</v>
      </c>
      <c r="M85">
        <v>0</v>
      </c>
      <c r="N85">
        <v>1</v>
      </c>
      <c r="O85">
        <v>0</v>
      </c>
    </row>
    <row r="86" spans="1:15" x14ac:dyDescent="0.2">
      <c r="A86" s="1" t="str">
        <f>HYPERLINK("http://www.twitter.com/banuakdenizli/status/1597735178666852352", "1597735178666852352")</f>
        <v>1597735178666852352</v>
      </c>
      <c r="B86" t="s">
        <v>15</v>
      </c>
      <c r="C86" s="2">
        <v>44894.980613425927</v>
      </c>
      <c r="D86">
        <v>0</v>
      </c>
      <c r="E86">
        <v>39</v>
      </c>
      <c r="F86" t="s">
        <v>16</v>
      </c>
      <c r="G86" t="s">
        <v>112</v>
      </c>
      <c r="H86" t="str">
        <f>HYPERLINK("http://pbs.twimg.com/media/FiugGIUWAAAIfXz.jpg", "http://pbs.twimg.com/media/FiugGIUWAAAIfXz.jpg")</f>
        <v>http://pbs.twimg.com/media/FiugGIUWAAAIfXz.jpg</v>
      </c>
      <c r="L86">
        <v>0</v>
      </c>
      <c r="M86">
        <v>0</v>
      </c>
      <c r="N86">
        <v>1</v>
      </c>
      <c r="O86">
        <v>0</v>
      </c>
    </row>
    <row r="87" spans="1:15" x14ac:dyDescent="0.2">
      <c r="A87" s="1" t="str">
        <f>HYPERLINK("http://www.twitter.com/banuakdenizli/status/1596849764213325828", "1596849764213325828")</f>
        <v>1596849764213325828</v>
      </c>
      <c r="B87" t="s">
        <v>15</v>
      </c>
      <c r="C87" s="2">
        <v>44892.53733796296</v>
      </c>
      <c r="D87">
        <v>0</v>
      </c>
      <c r="E87">
        <v>9</v>
      </c>
      <c r="F87" t="s">
        <v>16</v>
      </c>
      <c r="G87" t="s">
        <v>113</v>
      </c>
      <c r="H87" t="str">
        <f>HYPERLINK("https://video.twimg.com/ext_tw_video/1596815031076851715/pu/vid/1280x720/Pg-2QW9x3212E8QF.mp4?tag=12", "https://video.twimg.com/ext_tw_video/1596815031076851715/pu/vid/1280x720/Pg-2QW9x3212E8QF.mp4?tag=12")</f>
        <v>https://video.twimg.com/ext_tw_video/1596815031076851715/pu/vid/1280x720/Pg-2QW9x3212E8QF.mp4?tag=12</v>
      </c>
      <c r="L87">
        <v>0</v>
      </c>
      <c r="M87">
        <v>0</v>
      </c>
      <c r="N87">
        <v>1</v>
      </c>
      <c r="O87">
        <v>0</v>
      </c>
    </row>
    <row r="88" spans="1:15" x14ac:dyDescent="0.2">
      <c r="A88" s="1" t="str">
        <f>HYPERLINK("http://www.twitter.com/banuakdenizli/status/1596849753983447045", "1596849753983447045")</f>
        <v>1596849753983447045</v>
      </c>
      <c r="B88" t="s">
        <v>15</v>
      </c>
      <c r="C88" s="2">
        <v>44892.537314814806</v>
      </c>
      <c r="D88">
        <v>0</v>
      </c>
      <c r="E88">
        <v>7</v>
      </c>
      <c r="F88" t="s">
        <v>16</v>
      </c>
      <c r="G88" t="s">
        <v>114</v>
      </c>
      <c r="H88" t="str">
        <f>HYPERLINK("http://pbs.twimg.com/media/FikP6vtXkAA6H1e.jpg", "http://pbs.twimg.com/media/FikP6vtXkAA6H1e.jpg")</f>
        <v>http://pbs.twimg.com/media/FikP6vtXkAA6H1e.jpg</v>
      </c>
      <c r="L88">
        <v>0</v>
      </c>
      <c r="M88">
        <v>0</v>
      </c>
      <c r="N88">
        <v>1</v>
      </c>
      <c r="O88">
        <v>0</v>
      </c>
    </row>
    <row r="89" spans="1:15" x14ac:dyDescent="0.2">
      <c r="A89" s="1" t="str">
        <f>HYPERLINK("http://www.twitter.com/banuakdenizli/status/1596849734307966976", "1596849734307966976")</f>
        <v>1596849734307966976</v>
      </c>
      <c r="B89" t="s">
        <v>15</v>
      </c>
      <c r="C89" s="2">
        <v>44892.537256944437</v>
      </c>
      <c r="D89">
        <v>0</v>
      </c>
      <c r="E89">
        <v>45</v>
      </c>
      <c r="F89" t="s">
        <v>17</v>
      </c>
      <c r="G89" t="s">
        <v>115</v>
      </c>
      <c r="H89" t="str">
        <f>HYPERLINK("http://pbs.twimg.com/media/Fij37jTXgAEyzL0.jpg", "http://pbs.twimg.com/media/Fij37jTXgAEyzL0.jpg")</f>
        <v>http://pbs.twimg.com/media/Fij37jTXgAEyzL0.jpg</v>
      </c>
      <c r="L89">
        <v>0</v>
      </c>
      <c r="M89">
        <v>0</v>
      </c>
      <c r="N89">
        <v>1</v>
      </c>
      <c r="O89">
        <v>0</v>
      </c>
    </row>
    <row r="90" spans="1:15" x14ac:dyDescent="0.2">
      <c r="A90" s="1" t="str">
        <f>HYPERLINK("http://www.twitter.com/banuakdenizli/status/1596849715466977281", "1596849715466977281")</f>
        <v>1596849715466977281</v>
      </c>
      <c r="B90" t="s">
        <v>15</v>
      </c>
      <c r="C90" s="2">
        <v>44892.537199074082</v>
      </c>
      <c r="D90">
        <v>0</v>
      </c>
      <c r="E90">
        <v>13</v>
      </c>
      <c r="F90" t="s">
        <v>16</v>
      </c>
      <c r="G90" t="s">
        <v>116</v>
      </c>
      <c r="H90" t="str">
        <f>HYPERLINK("https://video.twimg.com/ext_tw_video/1596791411965399041/pu/vid/1280x720/ZX6HU73Exy2xgp4H.mp4?tag=12", "https://video.twimg.com/ext_tw_video/1596791411965399041/pu/vid/1280x720/ZX6HU73Exy2xgp4H.mp4?tag=12")</f>
        <v>https://video.twimg.com/ext_tw_video/1596791411965399041/pu/vid/1280x720/ZX6HU73Exy2xgp4H.mp4?tag=12</v>
      </c>
      <c r="L90">
        <v>0</v>
      </c>
      <c r="M90">
        <v>0</v>
      </c>
      <c r="N90">
        <v>1</v>
      </c>
      <c r="O90">
        <v>0</v>
      </c>
    </row>
    <row r="91" spans="1:15" x14ac:dyDescent="0.2">
      <c r="A91" s="1" t="str">
        <f>HYPERLINK("http://www.twitter.com/banuakdenizli/status/1596849701059690498", "1596849701059690498")</f>
        <v>1596849701059690498</v>
      </c>
      <c r="B91" t="s">
        <v>15</v>
      </c>
      <c r="C91" s="2">
        <v>44892.537164351852</v>
      </c>
      <c r="D91">
        <v>0</v>
      </c>
      <c r="E91">
        <v>9</v>
      </c>
      <c r="F91" t="s">
        <v>16</v>
      </c>
      <c r="G91" t="s">
        <v>117</v>
      </c>
      <c r="H91" t="str">
        <f>HYPERLINK("http://pbs.twimg.com/media/FijvZEVXEAEwuqL.jpg", "http://pbs.twimg.com/media/FijvZEVXEAEwuqL.jpg")</f>
        <v>http://pbs.twimg.com/media/FijvZEVXEAEwuqL.jpg</v>
      </c>
      <c r="I91" t="str">
        <f>HYPERLINK("http://pbs.twimg.com/media/FijvZEZXkAAidWs.jpg", "http://pbs.twimg.com/media/FijvZEZXkAAidWs.jpg")</f>
        <v>http://pbs.twimg.com/media/FijvZEZXkAAidWs.jpg</v>
      </c>
      <c r="J91" t="str">
        <f>HYPERLINK("http://pbs.twimg.com/media/FijvZEbWYAAfXVU.jpg", "http://pbs.twimg.com/media/FijvZEbWYAAfXVU.jpg")</f>
        <v>http://pbs.twimg.com/media/FijvZEbWYAAfXVU.jpg</v>
      </c>
      <c r="L91">
        <v>0</v>
      </c>
      <c r="M91">
        <v>0</v>
      </c>
      <c r="N91">
        <v>1</v>
      </c>
      <c r="O91">
        <v>0</v>
      </c>
    </row>
    <row r="92" spans="1:15" x14ac:dyDescent="0.2">
      <c r="A92" s="1" t="str">
        <f>HYPERLINK("http://www.twitter.com/banuakdenizli/status/1596849677281787905", "1596849677281787905")</f>
        <v>1596849677281787905</v>
      </c>
      <c r="B92" t="s">
        <v>15</v>
      </c>
      <c r="C92" s="2">
        <v>44892.537094907413</v>
      </c>
      <c r="D92">
        <v>0</v>
      </c>
      <c r="E92">
        <v>25</v>
      </c>
      <c r="F92" t="s">
        <v>16</v>
      </c>
      <c r="G92" t="s">
        <v>118</v>
      </c>
      <c r="H92" t="str">
        <f>HYPERLINK("https://video.twimg.com/ext_tw_video/1596583326856486919/pu/vid/1280x720/HaJeTKpaxoXPfCLo.mp4?tag=12", "https://video.twimg.com/ext_tw_video/1596583326856486919/pu/vid/1280x720/HaJeTKpaxoXPfCLo.mp4?tag=12")</f>
        <v>https://video.twimg.com/ext_tw_video/1596583326856486919/pu/vid/1280x720/HaJeTKpaxoXPfCLo.mp4?tag=12</v>
      </c>
      <c r="L92">
        <v>0</v>
      </c>
      <c r="M92">
        <v>0</v>
      </c>
      <c r="N92">
        <v>1</v>
      </c>
      <c r="O92">
        <v>0</v>
      </c>
    </row>
    <row r="93" spans="1:15" x14ac:dyDescent="0.2">
      <c r="A93" s="1" t="str">
        <f>HYPERLINK("http://www.twitter.com/banuakdenizli/status/1596849625818075137", "1596849625818075137")</f>
        <v>1596849625818075137</v>
      </c>
      <c r="B93" t="s">
        <v>15</v>
      </c>
      <c r="C93" s="2">
        <v>44892.536956018521</v>
      </c>
      <c r="D93">
        <v>0</v>
      </c>
      <c r="E93">
        <v>20</v>
      </c>
      <c r="F93" t="s">
        <v>16</v>
      </c>
      <c r="G93" t="s">
        <v>119</v>
      </c>
      <c r="H93" t="str">
        <f>HYPERLINK("http://pbs.twimg.com/media/FigFQ0QWYAEYymv.jpg", "http://pbs.twimg.com/media/FigFQ0QWYAEYymv.jpg")</f>
        <v>http://pbs.twimg.com/media/FigFQ0QWYAEYymv.jpg</v>
      </c>
      <c r="I93" t="str">
        <f>HYPERLINK("http://pbs.twimg.com/media/FigFQ0cXEAAEeTe.jpg", "http://pbs.twimg.com/media/FigFQ0cXEAAEeTe.jpg")</f>
        <v>http://pbs.twimg.com/media/FigFQ0cXEAAEeTe.jpg</v>
      </c>
      <c r="L93">
        <v>0</v>
      </c>
      <c r="M93">
        <v>0</v>
      </c>
      <c r="N93">
        <v>1</v>
      </c>
      <c r="O93">
        <v>0</v>
      </c>
    </row>
    <row r="94" spans="1:15" x14ac:dyDescent="0.2">
      <c r="A94" s="1" t="str">
        <f>HYPERLINK("http://www.twitter.com/banuakdenizli/status/1596586183555166208", "1596586183555166208")</f>
        <v>1596586183555166208</v>
      </c>
      <c r="B94" t="s">
        <v>15</v>
      </c>
      <c r="C94" s="2">
        <v>44891.809988425928</v>
      </c>
      <c r="D94">
        <v>0</v>
      </c>
      <c r="E94">
        <v>10</v>
      </c>
      <c r="F94" t="s">
        <v>16</v>
      </c>
      <c r="G94" t="s">
        <v>120</v>
      </c>
      <c r="H94" t="str">
        <f>HYPERLINK("http://pbs.twimg.com/media/FigcDF7WYAEqhA9.jpg", "http://pbs.twimg.com/media/FigcDF7WYAEqhA9.jpg")</f>
        <v>http://pbs.twimg.com/media/FigcDF7WYAEqhA9.jpg</v>
      </c>
      <c r="L94">
        <v>0</v>
      </c>
      <c r="M94">
        <v>0</v>
      </c>
      <c r="N94">
        <v>1</v>
      </c>
      <c r="O94">
        <v>0</v>
      </c>
    </row>
    <row r="95" spans="1:15" x14ac:dyDescent="0.2">
      <c r="A95" s="1" t="str">
        <f>HYPERLINK("http://www.twitter.com/banuakdenizli/status/1596586173522141190", "1596586173522141190")</f>
        <v>1596586173522141190</v>
      </c>
      <c r="B95" t="s">
        <v>15</v>
      </c>
      <c r="C95" s="2">
        <v>44891.809965277767</v>
      </c>
      <c r="D95">
        <v>0</v>
      </c>
      <c r="E95">
        <v>24</v>
      </c>
      <c r="F95" t="s">
        <v>22</v>
      </c>
      <c r="G95" t="s">
        <v>121</v>
      </c>
      <c r="L95">
        <v>0</v>
      </c>
      <c r="M95">
        <v>0</v>
      </c>
      <c r="N95">
        <v>1</v>
      </c>
      <c r="O95">
        <v>0</v>
      </c>
    </row>
    <row r="96" spans="1:15" x14ac:dyDescent="0.2">
      <c r="A96" s="1" t="str">
        <f>HYPERLINK("http://www.twitter.com/banuakdenizli/status/1596586146347495425", "1596586146347495425")</f>
        <v>1596586146347495425</v>
      </c>
      <c r="B96" t="s">
        <v>15</v>
      </c>
      <c r="C96" s="2">
        <v>44891.809895833343</v>
      </c>
      <c r="D96">
        <v>0</v>
      </c>
      <c r="E96">
        <v>90</v>
      </c>
      <c r="F96" t="s">
        <v>17</v>
      </c>
      <c r="G96" t="s">
        <v>122</v>
      </c>
      <c r="H96" t="str">
        <f>HYPERLINK("http://pbs.twimg.com/media/FigJpTyXEAA7H9m.jpg", "http://pbs.twimg.com/media/FigJpTyXEAA7H9m.jpg")</f>
        <v>http://pbs.twimg.com/media/FigJpTyXEAA7H9m.jpg</v>
      </c>
      <c r="L96">
        <v>0</v>
      </c>
      <c r="M96">
        <v>0</v>
      </c>
      <c r="N96">
        <v>1</v>
      </c>
      <c r="O96">
        <v>0</v>
      </c>
    </row>
    <row r="97" spans="1:15" x14ac:dyDescent="0.2">
      <c r="A97" s="1" t="str">
        <f>HYPERLINK("http://www.twitter.com/banuakdenizli/status/1596586136427810818", "1596586136427810818")</f>
        <v>1596586136427810818</v>
      </c>
      <c r="B97" t="s">
        <v>15</v>
      </c>
      <c r="C97" s="2">
        <v>44891.809861111113</v>
      </c>
      <c r="D97">
        <v>0</v>
      </c>
      <c r="E97">
        <v>18</v>
      </c>
      <c r="F97" t="s">
        <v>16</v>
      </c>
      <c r="G97" t="s">
        <v>123</v>
      </c>
      <c r="H97" t="str">
        <f>HYPERLINK("https://video.twimg.com/ext_tw_video/1596535058726375429/pu/vid/1280x720/TSFjp8S3F6c9JLXY.mp4?tag=12", "https://video.twimg.com/ext_tw_video/1596535058726375429/pu/vid/1280x720/TSFjp8S3F6c9JLXY.mp4?tag=12")</f>
        <v>https://video.twimg.com/ext_tw_video/1596535058726375429/pu/vid/1280x720/TSFjp8S3F6c9JLXY.mp4?tag=12</v>
      </c>
      <c r="L97">
        <v>0</v>
      </c>
      <c r="M97">
        <v>0</v>
      </c>
      <c r="N97">
        <v>1</v>
      </c>
      <c r="O97">
        <v>0</v>
      </c>
    </row>
    <row r="98" spans="1:15" x14ac:dyDescent="0.2">
      <c r="A98" s="1" t="str">
        <f>HYPERLINK("http://www.twitter.com/banuakdenizli/status/1596564662954467332", "1596564662954467332")</f>
        <v>1596564662954467332</v>
      </c>
      <c r="B98" t="s">
        <v>15</v>
      </c>
      <c r="C98" s="2">
        <v>44891.750613425917</v>
      </c>
      <c r="D98">
        <v>5</v>
      </c>
      <c r="E98">
        <v>2</v>
      </c>
      <c r="G98" t="s">
        <v>124</v>
      </c>
      <c r="H98" t="str">
        <f>HYPERLINK("http://pbs.twimg.com/media/FigjDSWX0AEWpfN.jpg", "http://pbs.twimg.com/media/FigjDSWX0AEWpfN.jpg")</f>
        <v>http://pbs.twimg.com/media/FigjDSWX0AEWpfN.jpg</v>
      </c>
      <c r="L98">
        <v>0</v>
      </c>
      <c r="M98">
        <v>0</v>
      </c>
      <c r="N98">
        <v>1</v>
      </c>
      <c r="O98">
        <v>0</v>
      </c>
    </row>
    <row r="99" spans="1:15" x14ac:dyDescent="0.2">
      <c r="A99" s="1" t="str">
        <f>HYPERLINK("http://www.twitter.com/banuakdenizli/status/1596238658431918080", "1596238658431918080")</f>
        <v>1596238658431918080</v>
      </c>
      <c r="B99" t="s">
        <v>15</v>
      </c>
      <c r="C99" s="2">
        <v>44890.851006944453</v>
      </c>
      <c r="D99">
        <v>2</v>
      </c>
      <c r="E99">
        <v>1</v>
      </c>
      <c r="G99" t="s">
        <v>125</v>
      </c>
      <c r="H99" t="str">
        <f>HYPERLINK("https://video.twimg.com/ext_tw_video/1596238593860796416/pu/vid/848x480/x8Hoc-zMfJk3XF-A.mp4?tag=12", "https://video.twimg.com/ext_tw_video/1596238593860796416/pu/vid/848x480/x8Hoc-zMfJk3XF-A.mp4?tag=12")</f>
        <v>https://video.twimg.com/ext_tw_video/1596238593860796416/pu/vid/848x480/x8Hoc-zMfJk3XF-A.mp4?tag=12</v>
      </c>
      <c r="L99">
        <v>0</v>
      </c>
      <c r="M99">
        <v>0</v>
      </c>
      <c r="N99">
        <v>1</v>
      </c>
      <c r="O99">
        <v>0</v>
      </c>
    </row>
    <row r="100" spans="1:15" x14ac:dyDescent="0.2">
      <c r="A100" s="1" t="str">
        <f>HYPERLINK("http://www.twitter.com/banuakdenizli/status/1596183459080597504", "1596183459080597504")</f>
        <v>1596183459080597504</v>
      </c>
      <c r="B100" t="s">
        <v>15</v>
      </c>
      <c r="C100" s="2">
        <v>44890.698680555557</v>
      </c>
      <c r="D100">
        <v>4</v>
      </c>
      <c r="E100">
        <v>1</v>
      </c>
      <c r="G100" t="s">
        <v>126</v>
      </c>
      <c r="H100" t="str">
        <f>HYPERLINK("http://pbs.twimg.com/media/FibIZLSXEAAWs2e.jpg", "http://pbs.twimg.com/media/FibIZLSXEAAWs2e.jpg")</f>
        <v>http://pbs.twimg.com/media/FibIZLSXEAAWs2e.jpg</v>
      </c>
      <c r="I100" t="str">
        <f>HYPERLINK("http://pbs.twimg.com/media/FibIZLOXwAAGDyf.jpg", "http://pbs.twimg.com/media/FibIZLOXwAAGDyf.jpg")</f>
        <v>http://pbs.twimg.com/media/FibIZLOXwAAGDyf.jpg</v>
      </c>
      <c r="J100" t="str">
        <f>HYPERLINK("http://pbs.twimg.com/media/FibIZLRXgAA9qET.jpg", "http://pbs.twimg.com/media/FibIZLRXgAA9qET.jpg")</f>
        <v>http://pbs.twimg.com/media/FibIZLRXgAA9qET.jpg</v>
      </c>
      <c r="L100">
        <v>0</v>
      </c>
      <c r="M100">
        <v>0</v>
      </c>
      <c r="N100">
        <v>1</v>
      </c>
      <c r="O100">
        <v>0</v>
      </c>
    </row>
    <row r="101" spans="1:15" x14ac:dyDescent="0.2">
      <c r="A101" s="1" t="str">
        <f>HYPERLINK("http://www.twitter.com/banuakdenizli/status/1595565906725408768", "1595565906725408768")</f>
        <v>1595565906725408768</v>
      </c>
      <c r="B101" t="s">
        <v>15</v>
      </c>
      <c r="C101" s="2">
        <v>44888.994571759264</v>
      </c>
      <c r="D101">
        <v>0</v>
      </c>
      <c r="E101">
        <v>28</v>
      </c>
      <c r="F101" t="s">
        <v>17</v>
      </c>
      <c r="G101" t="s">
        <v>127</v>
      </c>
      <c r="H101" t="str">
        <f>HYPERLINK("http://pbs.twimg.com/media/FiQzLXOWQAMYVSZ.jpg", "http://pbs.twimg.com/media/FiQzLXOWQAMYVSZ.jpg")</f>
        <v>http://pbs.twimg.com/media/FiQzLXOWQAMYVSZ.jpg</v>
      </c>
      <c r="L101">
        <v>0</v>
      </c>
      <c r="M101">
        <v>0</v>
      </c>
      <c r="N101">
        <v>1</v>
      </c>
      <c r="O101">
        <v>0</v>
      </c>
    </row>
    <row r="102" spans="1:15" x14ac:dyDescent="0.2">
      <c r="A102" s="1" t="str">
        <f>HYPERLINK("http://www.twitter.com/banuakdenizli/status/1595565465371287552", "1595565465371287552")</f>
        <v>1595565465371287552</v>
      </c>
      <c r="B102" t="s">
        <v>15</v>
      </c>
      <c r="C102" s="2">
        <v>44888.993344907409</v>
      </c>
      <c r="D102">
        <v>0</v>
      </c>
      <c r="E102">
        <v>5</v>
      </c>
      <c r="F102" t="s">
        <v>16</v>
      </c>
      <c r="G102" t="s">
        <v>128</v>
      </c>
      <c r="H102" t="str">
        <f>HYPERLINK("https://video.twimg.com/amplify_video/1595550193260249088/vid/1280x720/M6z4SIPv6wJlwx5p.mp4?tag=14", "https://video.twimg.com/amplify_video/1595550193260249088/vid/1280x720/M6z4SIPv6wJlwx5p.mp4?tag=14")</f>
        <v>https://video.twimg.com/amplify_video/1595550193260249088/vid/1280x720/M6z4SIPv6wJlwx5p.mp4?tag=14</v>
      </c>
      <c r="L102">
        <v>0</v>
      </c>
      <c r="M102">
        <v>0</v>
      </c>
      <c r="N102">
        <v>1</v>
      </c>
      <c r="O102">
        <v>0</v>
      </c>
    </row>
    <row r="103" spans="1:15" x14ac:dyDescent="0.2">
      <c r="A103" s="1" t="str">
        <f>HYPERLINK("http://www.twitter.com/banuakdenizli/status/1595565379627237376", "1595565379627237376")</f>
        <v>1595565379627237376</v>
      </c>
      <c r="B103" t="s">
        <v>15</v>
      </c>
      <c r="C103" s="2">
        <v>44888.993113425917</v>
      </c>
      <c r="D103">
        <v>0</v>
      </c>
      <c r="E103">
        <v>8</v>
      </c>
      <c r="F103" t="s">
        <v>16</v>
      </c>
      <c r="G103" t="s">
        <v>129</v>
      </c>
      <c r="H103" t="str">
        <f>HYPERLINK("http://pbs.twimg.com/media/FiQ0etMWAAAgz1v.jpg", "http://pbs.twimg.com/media/FiQ0etMWAAAgz1v.jpg")</f>
        <v>http://pbs.twimg.com/media/FiQ0etMWAAAgz1v.jpg</v>
      </c>
      <c r="I103" t="str">
        <f>HYPERLINK("http://pbs.twimg.com/media/FiQ0jv8WQAIXcxs.jpg", "http://pbs.twimg.com/media/FiQ0jv8WQAIXcxs.jpg")</f>
        <v>http://pbs.twimg.com/media/FiQ0jv8WQAIXcxs.jpg</v>
      </c>
      <c r="J103" t="str">
        <f>HYPERLINK("http://pbs.twimg.com/media/FiQ0jwVWYAMiEoX.jpg", "http://pbs.twimg.com/media/FiQ0jwVWYAMiEoX.jpg")</f>
        <v>http://pbs.twimg.com/media/FiQ0jwVWYAMiEoX.jpg</v>
      </c>
      <c r="K103" t="str">
        <f>HYPERLINK("http://pbs.twimg.com/media/FiQ0jwkWYAAcwPo.jpg", "http://pbs.twimg.com/media/FiQ0jwkWYAAcwPo.jpg")</f>
        <v>http://pbs.twimg.com/media/FiQ0jwkWYAAcwPo.jpg</v>
      </c>
      <c r="L103">
        <v>0</v>
      </c>
      <c r="M103">
        <v>0</v>
      </c>
      <c r="N103">
        <v>1</v>
      </c>
      <c r="O103">
        <v>0</v>
      </c>
    </row>
    <row r="104" spans="1:15" x14ac:dyDescent="0.2">
      <c r="A104" s="1" t="str">
        <f>HYPERLINK("http://www.twitter.com/banuakdenizli/status/1595541125716131840", "1595541125716131840")</f>
        <v>1595541125716131840</v>
      </c>
      <c r="B104" t="s">
        <v>15</v>
      </c>
      <c r="C104" s="2">
        <v>44888.926180555558</v>
      </c>
      <c r="D104">
        <v>0</v>
      </c>
      <c r="E104">
        <v>10</v>
      </c>
      <c r="F104" t="s">
        <v>16</v>
      </c>
      <c r="G104" t="s">
        <v>130</v>
      </c>
      <c r="H104" t="str">
        <f>HYPERLINK("https://video.twimg.com/ext_tw_video/1595477580538429450/pu/vid/1280x720/VCijZ-NkS8uHyKsC.mp4?tag=12", "https://video.twimg.com/ext_tw_video/1595477580538429450/pu/vid/1280x720/VCijZ-NkS8uHyKsC.mp4?tag=12")</f>
        <v>https://video.twimg.com/ext_tw_video/1595477580538429450/pu/vid/1280x720/VCijZ-NkS8uHyKsC.mp4?tag=12</v>
      </c>
      <c r="L104">
        <v>0</v>
      </c>
      <c r="M104">
        <v>0</v>
      </c>
      <c r="N104">
        <v>1</v>
      </c>
      <c r="O104">
        <v>0</v>
      </c>
    </row>
    <row r="105" spans="1:15" x14ac:dyDescent="0.2">
      <c r="A105" s="1" t="str">
        <f>HYPERLINK("http://www.twitter.com/banuakdenizli/status/1595356399919419392", "1595356399919419392")</f>
        <v>1595356399919419392</v>
      </c>
      <c r="B105" t="s">
        <v>15</v>
      </c>
      <c r="C105" s="2">
        <v>44888.416435185187</v>
      </c>
      <c r="D105">
        <v>0</v>
      </c>
      <c r="E105">
        <v>13</v>
      </c>
      <c r="F105" t="s">
        <v>131</v>
      </c>
      <c r="G105" t="s">
        <v>132</v>
      </c>
      <c r="H105" t="str">
        <f>HYPERLINK("https://video.twimg.com/ext_tw_video/1595293654486245378/pu/vid/848x480/UElHWpRtw-kQNw_z.mp4?tag=12", "https://video.twimg.com/ext_tw_video/1595293654486245378/pu/vid/848x480/UElHWpRtw-kQNw_z.mp4?tag=12")</f>
        <v>https://video.twimg.com/ext_tw_video/1595293654486245378/pu/vid/848x480/UElHWpRtw-kQNw_z.mp4?tag=12</v>
      </c>
      <c r="L105">
        <v>0</v>
      </c>
      <c r="M105">
        <v>0</v>
      </c>
      <c r="N105">
        <v>1</v>
      </c>
      <c r="O105">
        <v>0</v>
      </c>
    </row>
    <row r="106" spans="1:15" x14ac:dyDescent="0.2">
      <c r="A106" s="1" t="str">
        <f>HYPERLINK("http://www.twitter.com/banuakdenizli/status/1595179424495837187", "1595179424495837187")</f>
        <v>1595179424495837187</v>
      </c>
      <c r="B106" t="s">
        <v>15</v>
      </c>
      <c r="C106" s="2">
        <v>44887.928078703713</v>
      </c>
      <c r="D106">
        <v>3</v>
      </c>
      <c r="E106">
        <v>2</v>
      </c>
      <c r="G106" t="s">
        <v>133</v>
      </c>
      <c r="H106" t="str">
        <f>HYPERLINK("http://pbs.twimg.com/media/FiM3LzmWQAIw_Kc.jpg", "http://pbs.twimg.com/media/FiM3LzmWQAIw_Kc.jpg")</f>
        <v>http://pbs.twimg.com/media/FiM3LzmWQAIw_Kc.jpg</v>
      </c>
      <c r="L106">
        <v>0</v>
      </c>
      <c r="M106">
        <v>0</v>
      </c>
      <c r="N106">
        <v>1</v>
      </c>
      <c r="O106">
        <v>0</v>
      </c>
    </row>
    <row r="107" spans="1:15" x14ac:dyDescent="0.2">
      <c r="A107" s="1" t="str">
        <f>HYPERLINK("http://www.twitter.com/banuakdenizli/status/1595143394757849089", "1595143394757849089")</f>
        <v>1595143394757849089</v>
      </c>
      <c r="B107" t="s">
        <v>15</v>
      </c>
      <c r="C107" s="2">
        <v>44887.828657407408</v>
      </c>
      <c r="D107">
        <v>0</v>
      </c>
      <c r="E107">
        <v>5</v>
      </c>
      <c r="F107" t="s">
        <v>16</v>
      </c>
      <c r="G107" t="s">
        <v>134</v>
      </c>
      <c r="H107" t="str">
        <f>HYPERLINK("http://pbs.twimg.com/media/FiMIty-XwAk-aQP.jpg", "http://pbs.twimg.com/media/FiMIty-XwAk-aQP.jpg")</f>
        <v>http://pbs.twimg.com/media/FiMIty-XwAk-aQP.jpg</v>
      </c>
      <c r="L107">
        <v>0</v>
      </c>
      <c r="M107">
        <v>0</v>
      </c>
      <c r="N107">
        <v>1</v>
      </c>
      <c r="O107">
        <v>0</v>
      </c>
    </row>
    <row r="108" spans="1:15" x14ac:dyDescent="0.2">
      <c r="A108" s="1" t="str">
        <f>HYPERLINK("http://www.twitter.com/banuakdenizli/status/1595142736885485568", "1595142736885485568")</f>
        <v>1595142736885485568</v>
      </c>
      <c r="B108" t="s">
        <v>15</v>
      </c>
      <c r="C108" s="2">
        <v>44887.826840277783</v>
      </c>
      <c r="D108">
        <v>0</v>
      </c>
      <c r="E108">
        <v>52</v>
      </c>
      <c r="F108" t="s">
        <v>17</v>
      </c>
      <c r="G108" t="s">
        <v>135</v>
      </c>
      <c r="H108" t="str">
        <f>HYPERLINK("http://pbs.twimg.com/media/FiLm_iNX0A0esrw.jpg", "http://pbs.twimg.com/media/FiLm_iNX0A0esrw.jpg")</f>
        <v>http://pbs.twimg.com/media/FiLm_iNX0A0esrw.jpg</v>
      </c>
      <c r="I108" t="str">
        <f>HYPERLINK("http://pbs.twimg.com/media/FiLm_iLXoAMmcSf.jpg", "http://pbs.twimg.com/media/FiLm_iLXoAMmcSf.jpg")</f>
        <v>http://pbs.twimg.com/media/FiLm_iLXoAMmcSf.jpg</v>
      </c>
      <c r="J108" t="str">
        <f>HYPERLINK("http://pbs.twimg.com/media/FiLm_iJXoAAtVd0.jpg", "http://pbs.twimg.com/media/FiLm_iJXoAAtVd0.jpg")</f>
        <v>http://pbs.twimg.com/media/FiLm_iJXoAAtVd0.jpg</v>
      </c>
      <c r="L108">
        <v>0</v>
      </c>
      <c r="M108">
        <v>0</v>
      </c>
      <c r="N108">
        <v>1</v>
      </c>
      <c r="O108">
        <v>0</v>
      </c>
    </row>
    <row r="109" spans="1:15" x14ac:dyDescent="0.2">
      <c r="A109" s="1" t="str">
        <f>HYPERLINK("http://www.twitter.com/banuakdenizli/status/1595142018568966147", "1595142018568966147")</f>
        <v>1595142018568966147</v>
      </c>
      <c r="B109" t="s">
        <v>15</v>
      </c>
      <c r="C109" s="2">
        <v>44887.824861111112</v>
      </c>
      <c r="D109">
        <v>0</v>
      </c>
      <c r="E109">
        <v>23</v>
      </c>
      <c r="F109" t="s">
        <v>16</v>
      </c>
      <c r="G109" t="s">
        <v>136</v>
      </c>
      <c r="H109" t="str">
        <f>HYPERLINK("https://video.twimg.com/ext_tw_video/1595093703902773250/pu/vid/1280x720/pE8jkq2ROFZNEHEe.mp4?tag=12", "https://video.twimg.com/ext_tw_video/1595093703902773250/pu/vid/1280x720/pE8jkq2ROFZNEHEe.mp4?tag=12")</f>
        <v>https://video.twimg.com/ext_tw_video/1595093703902773250/pu/vid/1280x720/pE8jkq2ROFZNEHEe.mp4?tag=12</v>
      </c>
      <c r="L109">
        <v>0</v>
      </c>
      <c r="M109">
        <v>0</v>
      </c>
      <c r="N109">
        <v>1</v>
      </c>
      <c r="O109">
        <v>0</v>
      </c>
    </row>
    <row r="110" spans="1:15" x14ac:dyDescent="0.2">
      <c r="A110" s="1" t="str">
        <f>HYPERLINK("http://www.twitter.com/banuakdenizli/status/1595141879250976768", "1595141879250976768")</f>
        <v>1595141879250976768</v>
      </c>
      <c r="B110" t="s">
        <v>15</v>
      </c>
      <c r="C110" s="2">
        <v>44887.824467592603</v>
      </c>
      <c r="D110">
        <v>0</v>
      </c>
      <c r="E110">
        <v>9</v>
      </c>
      <c r="F110" t="s">
        <v>16</v>
      </c>
      <c r="G110" t="s">
        <v>137</v>
      </c>
      <c r="H110" t="str">
        <f>HYPERLINK("http://pbs.twimg.com/media/FiLsRG3X0AItnKl.jpg", "http://pbs.twimg.com/media/FiLsRG3X0AItnKl.jpg")</f>
        <v>http://pbs.twimg.com/media/FiLsRG3X0AItnKl.jpg</v>
      </c>
      <c r="I110" t="str">
        <f>HYPERLINK("http://pbs.twimg.com/media/FiLsRG6X0AIB2GB.jpg", "http://pbs.twimg.com/media/FiLsRG6X0AIB2GB.jpg")</f>
        <v>http://pbs.twimg.com/media/FiLsRG6X0AIB2GB.jpg</v>
      </c>
      <c r="L110">
        <v>0</v>
      </c>
      <c r="M110">
        <v>0</v>
      </c>
      <c r="N110">
        <v>1</v>
      </c>
      <c r="O110">
        <v>0</v>
      </c>
    </row>
    <row r="111" spans="1:15" x14ac:dyDescent="0.2">
      <c r="A111" s="1" t="str">
        <f>HYPERLINK("http://www.twitter.com/banuakdenizli/status/1595066202501562368", "1595066202501562368")</f>
        <v>1595066202501562368</v>
      </c>
      <c r="B111" t="s">
        <v>15</v>
      </c>
      <c r="C111" s="2">
        <v>44887.615648148138</v>
      </c>
      <c r="D111">
        <v>0</v>
      </c>
      <c r="E111">
        <v>29</v>
      </c>
      <c r="F111" t="s">
        <v>16</v>
      </c>
      <c r="G111" t="s">
        <v>138</v>
      </c>
      <c r="H111" t="str">
        <f>HYPERLINK("https://video.twimg.com/ext_tw_video/1595048298867564545/pu/vid/1280x720/9ThB-R2Fz4AL2FDd.mp4?tag=12", "https://video.twimg.com/ext_tw_video/1595048298867564545/pu/vid/1280x720/9ThB-R2Fz4AL2FDd.mp4?tag=12")</f>
        <v>https://video.twimg.com/ext_tw_video/1595048298867564545/pu/vid/1280x720/9ThB-R2Fz4AL2FDd.mp4?tag=12</v>
      </c>
      <c r="L111">
        <v>0</v>
      </c>
      <c r="M111">
        <v>0</v>
      </c>
      <c r="N111">
        <v>1</v>
      </c>
      <c r="O111">
        <v>0</v>
      </c>
    </row>
    <row r="112" spans="1:15" x14ac:dyDescent="0.2">
      <c r="A112" s="1" t="str">
        <f>HYPERLINK("http://www.twitter.com/banuakdenizli/status/1595066191739228160", "1595066191739228160")</f>
        <v>1595066191739228160</v>
      </c>
      <c r="B112" t="s">
        <v>15</v>
      </c>
      <c r="C112" s="2">
        <v>44887.615613425929</v>
      </c>
      <c r="D112">
        <v>0</v>
      </c>
      <c r="E112">
        <v>46</v>
      </c>
      <c r="F112" t="s">
        <v>17</v>
      </c>
      <c r="G112" t="s">
        <v>139</v>
      </c>
      <c r="L112">
        <v>0</v>
      </c>
      <c r="M112">
        <v>0</v>
      </c>
      <c r="N112">
        <v>1</v>
      </c>
      <c r="O112">
        <v>0</v>
      </c>
    </row>
    <row r="113" spans="1:15" x14ac:dyDescent="0.2">
      <c r="A113" s="1" t="str">
        <f>HYPERLINK("http://www.twitter.com/banuakdenizli/status/1595066128346320904", "1595066128346320904")</f>
        <v>1595066128346320904</v>
      </c>
      <c r="B113" t="s">
        <v>15</v>
      </c>
      <c r="C113" s="2">
        <v>44887.615439814806</v>
      </c>
      <c r="D113">
        <v>0</v>
      </c>
      <c r="E113">
        <v>16</v>
      </c>
      <c r="F113" t="s">
        <v>16</v>
      </c>
      <c r="G113" t="s">
        <v>140</v>
      </c>
      <c r="H113" t="str">
        <f>HYPERLINK("https://video.twimg.com/ext_tw_video/1595042171912175622/pu/vid/1280x720/Y_742EiObHF5EDXV.mp4?tag=12", "https://video.twimg.com/ext_tw_video/1595042171912175622/pu/vid/1280x720/Y_742EiObHF5EDXV.mp4?tag=12")</f>
        <v>https://video.twimg.com/ext_tw_video/1595042171912175622/pu/vid/1280x720/Y_742EiObHF5EDXV.mp4?tag=12</v>
      </c>
      <c r="L113">
        <v>0</v>
      </c>
      <c r="M113">
        <v>0</v>
      </c>
      <c r="N113">
        <v>1</v>
      </c>
      <c r="O113">
        <v>0</v>
      </c>
    </row>
    <row r="114" spans="1:15" x14ac:dyDescent="0.2">
      <c r="A114" s="1" t="str">
        <f>HYPERLINK("http://www.twitter.com/banuakdenizli/status/1595066032049250304", "1595066032049250304")</f>
        <v>1595066032049250304</v>
      </c>
      <c r="B114" t="s">
        <v>15</v>
      </c>
      <c r="C114" s="2">
        <v>44887.615173611113</v>
      </c>
      <c r="D114">
        <v>0</v>
      </c>
      <c r="E114">
        <v>15</v>
      </c>
      <c r="F114" t="s">
        <v>16</v>
      </c>
      <c r="G114" t="s">
        <v>141</v>
      </c>
      <c r="H114" t="str">
        <f>HYPERLINK("https://video.twimg.com/ext_tw_video/1595041593849008130/pu/vid/1280x720/rOpWoFfAxd2KqBs2.mp4?tag=12", "https://video.twimg.com/ext_tw_video/1595041593849008130/pu/vid/1280x720/rOpWoFfAxd2KqBs2.mp4?tag=12")</f>
        <v>https://video.twimg.com/ext_tw_video/1595041593849008130/pu/vid/1280x720/rOpWoFfAxd2KqBs2.mp4?tag=12</v>
      </c>
      <c r="L114">
        <v>0</v>
      </c>
      <c r="M114">
        <v>0</v>
      </c>
      <c r="N114">
        <v>1</v>
      </c>
      <c r="O114">
        <v>0</v>
      </c>
    </row>
    <row r="115" spans="1:15" x14ac:dyDescent="0.2">
      <c r="A115" s="1" t="str">
        <f>HYPERLINK("http://www.twitter.com/banuakdenizli/status/1595065919230935040", "1595065919230935040")</f>
        <v>1595065919230935040</v>
      </c>
      <c r="B115" t="s">
        <v>15</v>
      </c>
      <c r="C115" s="2">
        <v>44887.614861111113</v>
      </c>
      <c r="D115">
        <v>0</v>
      </c>
      <c r="E115">
        <v>12</v>
      </c>
      <c r="F115" t="s">
        <v>16</v>
      </c>
      <c r="G115" t="s">
        <v>142</v>
      </c>
      <c r="H115" t="str">
        <f>HYPERLINK("https://video.twimg.com/ext_tw_video/1595040963562536961/pu/vid/1280x720/02raS1juYXQ2LOhB.mp4?tag=12", "https://video.twimg.com/ext_tw_video/1595040963562536961/pu/vid/1280x720/02raS1juYXQ2LOhB.mp4?tag=12")</f>
        <v>https://video.twimg.com/ext_tw_video/1595040963562536961/pu/vid/1280x720/02raS1juYXQ2LOhB.mp4?tag=12</v>
      </c>
      <c r="L115">
        <v>0</v>
      </c>
      <c r="M115">
        <v>0</v>
      </c>
      <c r="N115">
        <v>1</v>
      </c>
      <c r="O115">
        <v>0</v>
      </c>
    </row>
    <row r="116" spans="1:15" x14ac:dyDescent="0.2">
      <c r="A116" s="1" t="str">
        <f>HYPERLINK("http://www.twitter.com/banuakdenizli/status/1595065888692383744", "1595065888692383744")</f>
        <v>1595065888692383744</v>
      </c>
      <c r="B116" t="s">
        <v>15</v>
      </c>
      <c r="C116" s="2">
        <v>44887.61478009259</v>
      </c>
      <c r="D116">
        <v>0</v>
      </c>
      <c r="E116">
        <v>10</v>
      </c>
      <c r="F116" t="s">
        <v>16</v>
      </c>
      <c r="G116" t="s">
        <v>143</v>
      </c>
      <c r="L116">
        <v>0</v>
      </c>
      <c r="M116">
        <v>0</v>
      </c>
      <c r="N116">
        <v>1</v>
      </c>
      <c r="O116">
        <v>0</v>
      </c>
    </row>
    <row r="117" spans="1:15" x14ac:dyDescent="0.2">
      <c r="A117" s="1" t="str">
        <f>HYPERLINK("http://www.twitter.com/banuakdenizli/status/1595065859982381056", "1595065859982381056")</f>
        <v>1595065859982381056</v>
      </c>
      <c r="B117" t="s">
        <v>15</v>
      </c>
      <c r="C117" s="2">
        <v>44887.614699074067</v>
      </c>
      <c r="D117">
        <v>0</v>
      </c>
      <c r="E117">
        <v>19</v>
      </c>
      <c r="F117" t="s">
        <v>16</v>
      </c>
      <c r="G117" t="s">
        <v>144</v>
      </c>
      <c r="H117" t="str">
        <f>HYPERLINK("http://pbs.twimg.com/media/FiKC9IfXgAAgtXG.jpg", "http://pbs.twimg.com/media/FiKC9IfXgAAgtXG.jpg")</f>
        <v>http://pbs.twimg.com/media/FiKC9IfXgAAgtXG.jpg</v>
      </c>
      <c r="L117">
        <v>0</v>
      </c>
      <c r="M117">
        <v>0</v>
      </c>
      <c r="N117">
        <v>1</v>
      </c>
      <c r="O117">
        <v>0</v>
      </c>
    </row>
    <row r="118" spans="1:15" x14ac:dyDescent="0.2">
      <c r="A118" s="1" t="str">
        <f>HYPERLINK("http://www.twitter.com/banuakdenizli/status/1595065800725233671", "1595065800725233671")</f>
        <v>1595065800725233671</v>
      </c>
      <c r="B118" t="s">
        <v>15</v>
      </c>
      <c r="C118" s="2">
        <v>44887.614537037043</v>
      </c>
      <c r="D118">
        <v>0</v>
      </c>
      <c r="E118">
        <v>9</v>
      </c>
      <c r="F118" t="s">
        <v>16</v>
      </c>
      <c r="G118" t="s">
        <v>145</v>
      </c>
      <c r="H118" t="str">
        <f>HYPERLINK("http://pbs.twimg.com/media/FiHascBXkAEN97E.jpg", "http://pbs.twimg.com/media/FiHascBXkAEN97E.jpg")</f>
        <v>http://pbs.twimg.com/media/FiHascBXkAEN97E.jpg</v>
      </c>
      <c r="I118" t="str">
        <f>HYPERLINK("http://pbs.twimg.com/media/FiHasb3WIBkgGRV.jpg", "http://pbs.twimg.com/media/FiHasb3WIBkgGRV.jpg")</f>
        <v>http://pbs.twimg.com/media/FiHasb3WIBkgGRV.jpg</v>
      </c>
      <c r="L118">
        <v>0</v>
      </c>
      <c r="M118">
        <v>0</v>
      </c>
      <c r="N118">
        <v>1</v>
      </c>
      <c r="O118">
        <v>0</v>
      </c>
    </row>
    <row r="119" spans="1:15" x14ac:dyDescent="0.2">
      <c r="A119" s="1" t="str">
        <f>HYPERLINK("http://www.twitter.com/banuakdenizli/status/1594775477687812097", "1594775477687812097")</f>
        <v>1594775477687812097</v>
      </c>
      <c r="B119" t="s">
        <v>15</v>
      </c>
      <c r="C119" s="2">
        <v>44886.813402777778</v>
      </c>
      <c r="D119">
        <v>0</v>
      </c>
      <c r="E119">
        <v>5</v>
      </c>
      <c r="F119" t="s">
        <v>22</v>
      </c>
      <c r="G119" t="s">
        <v>146</v>
      </c>
      <c r="L119">
        <v>0</v>
      </c>
      <c r="M119">
        <v>0</v>
      </c>
      <c r="N119">
        <v>1</v>
      </c>
      <c r="O119">
        <v>0</v>
      </c>
    </row>
    <row r="120" spans="1:15" x14ac:dyDescent="0.2">
      <c r="A120" s="1" t="str">
        <f>HYPERLINK("http://www.twitter.com/banuakdenizli/status/1594775465901842432", "1594775465901842432")</f>
        <v>1594775465901842432</v>
      </c>
      <c r="B120" t="s">
        <v>15</v>
      </c>
      <c r="C120" s="2">
        <v>44886.813368055547</v>
      </c>
      <c r="D120">
        <v>0</v>
      </c>
      <c r="E120">
        <v>10</v>
      </c>
      <c r="F120" t="s">
        <v>22</v>
      </c>
      <c r="G120" t="s">
        <v>147</v>
      </c>
      <c r="L120">
        <v>0</v>
      </c>
      <c r="M120">
        <v>0</v>
      </c>
      <c r="N120">
        <v>1</v>
      </c>
      <c r="O120">
        <v>0</v>
      </c>
    </row>
    <row r="121" spans="1:15" x14ac:dyDescent="0.2">
      <c r="A121" s="1" t="str">
        <f>HYPERLINK("http://www.twitter.com/banuakdenizli/status/1594775418930089984", "1594775418930089984")</f>
        <v>1594775418930089984</v>
      </c>
      <c r="B121" t="s">
        <v>15</v>
      </c>
      <c r="C121" s="2">
        <v>44886.813240740739</v>
      </c>
      <c r="D121">
        <v>0</v>
      </c>
      <c r="E121">
        <v>5</v>
      </c>
      <c r="F121" t="s">
        <v>16</v>
      </c>
      <c r="G121" t="s">
        <v>148</v>
      </c>
      <c r="H121" t="str">
        <f>HYPERLINK("https://video.twimg.com/amplify_video/1594674680715415552/vid/1280x720/yXID4GMqCl3Ibhg-.mp4?tag=14", "https://video.twimg.com/amplify_video/1594674680715415552/vid/1280x720/yXID4GMqCl3Ibhg-.mp4?tag=14")</f>
        <v>https://video.twimg.com/amplify_video/1594674680715415552/vid/1280x720/yXID4GMqCl3Ibhg-.mp4?tag=14</v>
      </c>
      <c r="L121">
        <v>0</v>
      </c>
      <c r="M121">
        <v>0</v>
      </c>
      <c r="N121">
        <v>1</v>
      </c>
      <c r="O121">
        <v>0</v>
      </c>
    </row>
    <row r="122" spans="1:15" x14ac:dyDescent="0.2">
      <c r="A122" s="1" t="str">
        <f>HYPERLINK("http://www.twitter.com/banuakdenizli/status/1594775298016481302", "1594775298016481302")</f>
        <v>1594775298016481302</v>
      </c>
      <c r="B122" t="s">
        <v>15</v>
      </c>
      <c r="C122" s="2">
        <v>44886.812905092593</v>
      </c>
      <c r="D122">
        <v>0</v>
      </c>
      <c r="E122">
        <v>43</v>
      </c>
      <c r="F122" t="s">
        <v>17</v>
      </c>
      <c r="G122" t="s">
        <v>149</v>
      </c>
      <c r="H122" t="str">
        <f>HYPERLINK("http://pbs.twimg.com/media/FiFgu7-XEAE10uB.jpg", "http://pbs.twimg.com/media/FiFgu7-XEAE10uB.jpg")</f>
        <v>http://pbs.twimg.com/media/FiFgu7-XEAE10uB.jpg</v>
      </c>
      <c r="L122">
        <v>0</v>
      </c>
      <c r="M122">
        <v>0</v>
      </c>
      <c r="N122">
        <v>1</v>
      </c>
      <c r="O122">
        <v>0</v>
      </c>
    </row>
    <row r="123" spans="1:15" x14ac:dyDescent="0.2">
      <c r="A123" s="1" t="str">
        <f>HYPERLINK("http://www.twitter.com/banuakdenizli/status/1594775241598898190", "1594775241598898190")</f>
        <v>1594775241598898190</v>
      </c>
      <c r="B123" t="s">
        <v>15</v>
      </c>
      <c r="C123" s="2">
        <v>44886.812743055547</v>
      </c>
      <c r="D123">
        <v>0</v>
      </c>
      <c r="E123">
        <v>17</v>
      </c>
      <c r="F123" t="s">
        <v>16</v>
      </c>
      <c r="G123" t="s">
        <v>150</v>
      </c>
      <c r="H123" t="str">
        <f>HYPERLINK("https://video.twimg.com/ext_tw_video/1594657873195409414/pu/vid/1280x720/sP8SS8grYaYWqa8t.mp4?tag=12", "https://video.twimg.com/ext_tw_video/1594657873195409414/pu/vid/1280x720/sP8SS8grYaYWqa8t.mp4?tag=12")</f>
        <v>https://video.twimg.com/ext_tw_video/1594657873195409414/pu/vid/1280x720/sP8SS8grYaYWqa8t.mp4?tag=12</v>
      </c>
      <c r="L123">
        <v>0</v>
      </c>
      <c r="M123">
        <v>0</v>
      </c>
      <c r="N123">
        <v>1</v>
      </c>
      <c r="O123">
        <v>0</v>
      </c>
    </row>
    <row r="124" spans="1:15" x14ac:dyDescent="0.2">
      <c r="A124" s="1" t="str">
        <f>HYPERLINK("http://www.twitter.com/banuakdenizli/status/1594775209575387179", "1594775209575387179")</f>
        <v>1594775209575387179</v>
      </c>
      <c r="B124" t="s">
        <v>15</v>
      </c>
      <c r="C124" s="2">
        <v>44886.812662037039</v>
      </c>
      <c r="D124">
        <v>0</v>
      </c>
      <c r="E124">
        <v>15</v>
      </c>
      <c r="F124" t="s">
        <v>16</v>
      </c>
      <c r="G124" t="s">
        <v>151</v>
      </c>
      <c r="H124" t="str">
        <f>HYPERLINK("https://video.twimg.com/ext_tw_video/1594655755503915008/pu/vid/1280x720/85zEEsj7nnldlE60.mp4?tag=12", "https://video.twimg.com/ext_tw_video/1594655755503915008/pu/vid/1280x720/85zEEsj7nnldlE60.mp4?tag=12")</f>
        <v>https://video.twimg.com/ext_tw_video/1594655755503915008/pu/vid/1280x720/85zEEsj7nnldlE60.mp4?tag=12</v>
      </c>
      <c r="L124">
        <v>0</v>
      </c>
      <c r="M124">
        <v>0</v>
      </c>
      <c r="N124">
        <v>1</v>
      </c>
      <c r="O124">
        <v>0</v>
      </c>
    </row>
    <row r="125" spans="1:15" x14ac:dyDescent="0.2">
      <c r="A125" s="1" t="str">
        <f>HYPERLINK("http://www.twitter.com/banuakdenizli/status/1594775178919219207", "1594775178919219207")</f>
        <v>1594775178919219207</v>
      </c>
      <c r="B125" t="s">
        <v>15</v>
      </c>
      <c r="C125" s="2">
        <v>44886.812569444453</v>
      </c>
      <c r="D125">
        <v>0</v>
      </c>
      <c r="E125">
        <v>8</v>
      </c>
      <c r="F125" t="s">
        <v>16</v>
      </c>
      <c r="G125" t="s">
        <v>152</v>
      </c>
      <c r="H125" t="str">
        <f>HYPERLINK("http://pbs.twimg.com/media/FiFaNuGWQAQi2xX.jpg", "http://pbs.twimg.com/media/FiFaNuGWQAQi2xX.jpg")</f>
        <v>http://pbs.twimg.com/media/FiFaNuGWQAQi2xX.jpg</v>
      </c>
      <c r="L125">
        <v>0</v>
      </c>
      <c r="M125">
        <v>0</v>
      </c>
      <c r="N125">
        <v>1</v>
      </c>
      <c r="O125">
        <v>0</v>
      </c>
    </row>
    <row r="126" spans="1:15" x14ac:dyDescent="0.2">
      <c r="A126" s="1" t="str">
        <f>HYPERLINK("http://www.twitter.com/banuakdenizli/status/1594775084333469713", "1594775084333469713")</f>
        <v>1594775084333469713</v>
      </c>
      <c r="B126" t="s">
        <v>15</v>
      </c>
      <c r="C126" s="2">
        <v>44886.812314814822</v>
      </c>
      <c r="D126">
        <v>0</v>
      </c>
      <c r="E126">
        <v>4</v>
      </c>
      <c r="F126" t="s">
        <v>16</v>
      </c>
      <c r="G126" t="s">
        <v>153</v>
      </c>
      <c r="H126" t="str">
        <f>HYPERLINK("http://pbs.twimg.com/media/FiFRymYXoAUgTy9.jpg", "http://pbs.twimg.com/media/FiFRymYXoAUgTy9.jpg")</f>
        <v>http://pbs.twimg.com/media/FiFRymYXoAUgTy9.jpg</v>
      </c>
      <c r="I126" t="str">
        <f>HYPERLINK("http://pbs.twimg.com/media/FiFRymVXEAAQPH5.jpg", "http://pbs.twimg.com/media/FiFRymVXEAAQPH5.jpg")</f>
        <v>http://pbs.twimg.com/media/FiFRymVXEAAQPH5.jpg</v>
      </c>
      <c r="J126" t="str">
        <f>HYPERLINK("http://pbs.twimg.com/media/FiFRymYXoAQfdUa.jpg", "http://pbs.twimg.com/media/FiFRymYXoAQfdUa.jpg")</f>
        <v>http://pbs.twimg.com/media/FiFRymYXoAQfdUa.jpg</v>
      </c>
      <c r="K126" t="str">
        <f>HYPERLINK("http://pbs.twimg.com/media/FiFRymVWYAICUWH.jpg", "http://pbs.twimg.com/media/FiFRymVWYAICUWH.jpg")</f>
        <v>http://pbs.twimg.com/media/FiFRymVWYAICUWH.jpg</v>
      </c>
      <c r="L126">
        <v>0</v>
      </c>
      <c r="M126">
        <v>0</v>
      </c>
      <c r="N126">
        <v>1</v>
      </c>
      <c r="O126">
        <v>0</v>
      </c>
    </row>
    <row r="127" spans="1:15" x14ac:dyDescent="0.2">
      <c r="A127" s="1" t="str">
        <f>HYPERLINK("http://www.twitter.com/banuakdenizli/status/1594775065354289153", "1594775065354289153")</f>
        <v>1594775065354289153</v>
      </c>
      <c r="B127" t="s">
        <v>15</v>
      </c>
      <c r="C127" s="2">
        <v>44886.812256944453</v>
      </c>
      <c r="D127">
        <v>0</v>
      </c>
      <c r="E127">
        <v>50</v>
      </c>
      <c r="F127" t="s">
        <v>17</v>
      </c>
      <c r="G127" t="s">
        <v>154</v>
      </c>
      <c r="L127">
        <v>0</v>
      </c>
      <c r="M127">
        <v>0</v>
      </c>
      <c r="N127">
        <v>1</v>
      </c>
      <c r="O127">
        <v>0</v>
      </c>
    </row>
    <row r="128" spans="1:15" x14ac:dyDescent="0.2">
      <c r="A128" s="1" t="str">
        <f>HYPERLINK("http://www.twitter.com/banuakdenizli/status/1594775029887242246", "1594775029887242246")</f>
        <v>1594775029887242246</v>
      </c>
      <c r="B128" t="s">
        <v>15</v>
      </c>
      <c r="C128" s="2">
        <v>44886.812164351853</v>
      </c>
      <c r="D128">
        <v>0</v>
      </c>
      <c r="E128">
        <v>19</v>
      </c>
      <c r="F128" t="s">
        <v>16</v>
      </c>
      <c r="G128" t="s">
        <v>155</v>
      </c>
      <c r="H128" t="str">
        <f>HYPERLINK("https://video.twimg.com/ext_tw_video/1594640014159257600/pu/vid/1280x720/3tIjPlEGgb9xKg46.mp4?tag=12", "https://video.twimg.com/ext_tw_video/1594640014159257600/pu/vid/1280x720/3tIjPlEGgb9xKg46.mp4?tag=12")</f>
        <v>https://video.twimg.com/ext_tw_video/1594640014159257600/pu/vid/1280x720/3tIjPlEGgb9xKg46.mp4?tag=12</v>
      </c>
      <c r="L128">
        <v>0</v>
      </c>
      <c r="M128">
        <v>0</v>
      </c>
      <c r="N128">
        <v>1</v>
      </c>
      <c r="O128">
        <v>0</v>
      </c>
    </row>
    <row r="129" spans="1:15" x14ac:dyDescent="0.2">
      <c r="A129" s="1" t="str">
        <f>HYPERLINK("http://www.twitter.com/banuakdenizli/status/1594774759027658753", "1594774759027658753")</f>
        <v>1594774759027658753</v>
      </c>
      <c r="B129" t="s">
        <v>15</v>
      </c>
      <c r="C129" s="2">
        <v>44886.811412037037</v>
      </c>
      <c r="D129">
        <v>0</v>
      </c>
      <c r="E129">
        <v>8</v>
      </c>
      <c r="F129" t="s">
        <v>16</v>
      </c>
      <c r="G129" t="s">
        <v>156</v>
      </c>
      <c r="H129" t="str">
        <f>HYPERLINK("http://pbs.twimg.com/media/FiFMXLRXwAAcl_V.jpg", "http://pbs.twimg.com/media/FiFMXLRXwAAcl_V.jpg")</f>
        <v>http://pbs.twimg.com/media/FiFMXLRXwAAcl_V.jpg</v>
      </c>
      <c r="L129">
        <v>0</v>
      </c>
      <c r="M129">
        <v>0</v>
      </c>
      <c r="N129">
        <v>1</v>
      </c>
      <c r="O129">
        <v>0</v>
      </c>
    </row>
    <row r="130" spans="1:15" x14ac:dyDescent="0.2">
      <c r="A130" s="1" t="str">
        <f>HYPERLINK("http://www.twitter.com/banuakdenizli/status/1594774744133472259", "1594774744133472259")</f>
        <v>1594774744133472259</v>
      </c>
      <c r="B130" t="s">
        <v>15</v>
      </c>
      <c r="C130" s="2">
        <v>44886.811377314807</v>
      </c>
      <c r="D130">
        <v>0</v>
      </c>
      <c r="E130">
        <v>5</v>
      </c>
      <c r="F130" t="s">
        <v>16</v>
      </c>
      <c r="G130" t="s">
        <v>157</v>
      </c>
      <c r="H130" t="str">
        <f>HYPERLINK("http://pbs.twimg.com/media/FiFHPHQWIAElnGh.jpg", "http://pbs.twimg.com/media/FiFHPHQWIAElnGh.jpg")</f>
        <v>http://pbs.twimg.com/media/FiFHPHQWIAElnGh.jpg</v>
      </c>
      <c r="I130" t="str">
        <f>HYPERLINK("http://pbs.twimg.com/media/FiFHPHPWAAUBBso.jpg", "http://pbs.twimg.com/media/FiFHPHPWAAUBBso.jpg")</f>
        <v>http://pbs.twimg.com/media/FiFHPHPWAAUBBso.jpg</v>
      </c>
      <c r="J130" t="str">
        <f>HYPERLINK("http://pbs.twimg.com/media/FiFHPHRWAAIj6A6.jpg", "http://pbs.twimg.com/media/FiFHPHRWAAIj6A6.jpg")</f>
        <v>http://pbs.twimg.com/media/FiFHPHRWAAIj6A6.jpg</v>
      </c>
      <c r="K130" t="str">
        <f>HYPERLINK("http://pbs.twimg.com/media/FiFHPHVWYAIkpO7.jpg", "http://pbs.twimg.com/media/FiFHPHVWYAIkpO7.jpg")</f>
        <v>http://pbs.twimg.com/media/FiFHPHVWYAIkpO7.jpg</v>
      </c>
      <c r="L130">
        <v>0</v>
      </c>
      <c r="M130">
        <v>0</v>
      </c>
      <c r="N130">
        <v>1</v>
      </c>
      <c r="O130">
        <v>0</v>
      </c>
    </row>
    <row r="131" spans="1:15" x14ac:dyDescent="0.2">
      <c r="A131" s="1" t="str">
        <f>HYPERLINK("http://www.twitter.com/banuakdenizli/status/1594774727196811264", "1594774727196811264")</f>
        <v>1594774727196811264</v>
      </c>
      <c r="B131" t="s">
        <v>15</v>
      </c>
      <c r="C131" s="2">
        <v>44886.811331018522</v>
      </c>
      <c r="D131">
        <v>0</v>
      </c>
      <c r="E131">
        <v>34</v>
      </c>
      <c r="F131" t="s">
        <v>16</v>
      </c>
      <c r="G131" t="s">
        <v>158</v>
      </c>
      <c r="H131" t="str">
        <f>HYPERLINK("https://video.twimg.com/ext_tw_video/1594609190764515330/pu/vid/1280x720/pmffqL1vMZ4VkCde.mp4?tag=12", "https://video.twimg.com/ext_tw_video/1594609190764515330/pu/vid/1280x720/pmffqL1vMZ4VkCde.mp4?tag=12")</f>
        <v>https://video.twimg.com/ext_tw_video/1594609190764515330/pu/vid/1280x720/pmffqL1vMZ4VkCde.mp4?tag=12</v>
      </c>
      <c r="L131">
        <v>0</v>
      </c>
      <c r="M131">
        <v>0</v>
      </c>
      <c r="N131">
        <v>1</v>
      </c>
      <c r="O131">
        <v>0</v>
      </c>
    </row>
    <row r="132" spans="1:15" x14ac:dyDescent="0.2">
      <c r="A132" s="1" t="str">
        <f>HYPERLINK("http://www.twitter.com/banuakdenizli/status/1594774682603032599", "1594774682603032599")</f>
        <v>1594774682603032599</v>
      </c>
      <c r="B132" t="s">
        <v>15</v>
      </c>
      <c r="C132" s="2">
        <v>44886.811203703714</v>
      </c>
      <c r="D132">
        <v>0</v>
      </c>
      <c r="E132">
        <v>8</v>
      </c>
      <c r="F132" t="s">
        <v>16</v>
      </c>
      <c r="G132" t="s">
        <v>159</v>
      </c>
      <c r="H132" t="str">
        <f>HYPERLINK("http://pbs.twimg.com/media/FiEPaIqXoAAwmLs.jpg", "http://pbs.twimg.com/media/FiEPaIqXoAAwmLs.jpg")</f>
        <v>http://pbs.twimg.com/media/FiEPaIqXoAAwmLs.jpg</v>
      </c>
      <c r="L132">
        <v>0</v>
      </c>
      <c r="M132">
        <v>0</v>
      </c>
      <c r="N132">
        <v>1</v>
      </c>
      <c r="O132">
        <v>0</v>
      </c>
    </row>
    <row r="133" spans="1:15" x14ac:dyDescent="0.2">
      <c r="A133" s="1" t="str">
        <f>HYPERLINK("http://www.twitter.com/banuakdenizli/status/1594717890514649089", "1594717890514649089")</f>
        <v>1594717890514649089</v>
      </c>
      <c r="B133" t="s">
        <v>15</v>
      </c>
      <c r="C133" s="2">
        <v>44886.654490740737</v>
      </c>
      <c r="D133">
        <v>0</v>
      </c>
      <c r="E133">
        <v>2</v>
      </c>
      <c r="F133" t="s">
        <v>160</v>
      </c>
      <c r="G133" t="s">
        <v>161</v>
      </c>
      <c r="H133" t="str">
        <f>HYPERLINK("https://video.twimg.com/ext_tw_video/1594702872242946049/pu/vid/640x352/UzysZ4ybJnxOS3hH.mp4?tag=12", "https://video.twimg.com/ext_tw_video/1594702872242946049/pu/vid/640x352/UzysZ4ybJnxOS3hH.mp4?tag=12")</f>
        <v>https://video.twimg.com/ext_tw_video/1594702872242946049/pu/vid/640x352/UzysZ4ybJnxOS3hH.mp4?tag=12</v>
      </c>
      <c r="L133">
        <v>0</v>
      </c>
      <c r="M133">
        <v>0</v>
      </c>
      <c r="N133">
        <v>1</v>
      </c>
      <c r="O133">
        <v>0</v>
      </c>
    </row>
    <row r="134" spans="1:15" x14ac:dyDescent="0.2">
      <c r="A134" s="1" t="str">
        <f>HYPERLINK("http://www.twitter.com/banuakdenizli/status/1594717859082649601", "1594717859082649601")</f>
        <v>1594717859082649601</v>
      </c>
      <c r="B134" t="s">
        <v>15</v>
      </c>
      <c r="C134" s="2">
        <v>44886.654398148137</v>
      </c>
      <c r="D134">
        <v>0</v>
      </c>
      <c r="E134">
        <v>1</v>
      </c>
      <c r="F134" t="s">
        <v>162</v>
      </c>
      <c r="G134" t="s">
        <v>163</v>
      </c>
      <c r="H134" t="str">
        <f>HYPERLINK("https://video.twimg.com/ext_tw_video/1594703580107313155/pu/vid/640x352/jR6HaJQY_RcJep2a.mp4?tag=12", "https://video.twimg.com/ext_tw_video/1594703580107313155/pu/vid/640x352/jR6HaJQY_RcJep2a.mp4?tag=12")</f>
        <v>https://video.twimg.com/ext_tw_video/1594703580107313155/pu/vid/640x352/jR6HaJQY_RcJep2a.mp4?tag=12</v>
      </c>
      <c r="L134">
        <v>0</v>
      </c>
      <c r="M134">
        <v>0</v>
      </c>
      <c r="N134">
        <v>1</v>
      </c>
      <c r="O134">
        <v>0</v>
      </c>
    </row>
    <row r="135" spans="1:15" x14ac:dyDescent="0.2">
      <c r="A135" s="1" t="str">
        <f>HYPERLINK("http://www.twitter.com/banuakdenizli/status/1594717829462384640", "1594717829462384640")</f>
        <v>1594717829462384640</v>
      </c>
      <c r="B135" t="s">
        <v>15</v>
      </c>
      <c r="C135" s="2">
        <v>44886.654317129629</v>
      </c>
      <c r="D135">
        <v>0</v>
      </c>
      <c r="E135">
        <v>6</v>
      </c>
      <c r="F135" t="s">
        <v>20</v>
      </c>
      <c r="G135" t="s">
        <v>164</v>
      </c>
      <c r="H135" t="str">
        <f>HYPERLINK("https://video.twimg.com/ext_tw_video/1594713088783163392/pu/vid/640x352/ugr86CsuFKZzxwXn.mp4?tag=12", "https://video.twimg.com/ext_tw_video/1594713088783163392/pu/vid/640x352/ugr86CsuFKZzxwXn.mp4?tag=12")</f>
        <v>https://video.twimg.com/ext_tw_video/1594713088783163392/pu/vid/640x352/ugr86CsuFKZzxwXn.mp4?tag=12</v>
      </c>
      <c r="L135">
        <v>0.57189999999999996</v>
      </c>
      <c r="M135">
        <v>0</v>
      </c>
      <c r="N135">
        <v>0.88700000000000001</v>
      </c>
      <c r="O135">
        <v>0.113</v>
      </c>
    </row>
    <row r="136" spans="1:15" x14ac:dyDescent="0.2">
      <c r="A136" s="1" t="str">
        <f>HYPERLINK("http://www.twitter.com/banuakdenizli/status/1594632556275695617", "1594632556275695617")</f>
        <v>1594632556275695617</v>
      </c>
      <c r="B136" t="s">
        <v>15</v>
      </c>
      <c r="C136" s="2">
        <v>44886.419004629628</v>
      </c>
      <c r="D136">
        <v>0</v>
      </c>
      <c r="E136">
        <v>5</v>
      </c>
      <c r="F136" t="s">
        <v>16</v>
      </c>
      <c r="G136" t="s">
        <v>165</v>
      </c>
      <c r="H136" t="str">
        <f>HYPERLINK("https://video.twimg.com/ext_tw_video/1594631969874366464/pu/vid/640x352/rfRg8gMCpXgELjxT.mp4?tag=12", "https://video.twimg.com/ext_tw_video/1594631969874366464/pu/vid/640x352/rfRg8gMCpXgELjxT.mp4?tag=12")</f>
        <v>https://video.twimg.com/ext_tw_video/1594631969874366464/pu/vid/640x352/rfRg8gMCpXgELjxT.mp4?tag=12</v>
      </c>
      <c r="L136">
        <v>0</v>
      </c>
      <c r="M136">
        <v>0</v>
      </c>
      <c r="N136">
        <v>1</v>
      </c>
      <c r="O136">
        <v>0</v>
      </c>
    </row>
    <row r="137" spans="1:15" x14ac:dyDescent="0.2">
      <c r="A137" s="1" t="str">
        <f>HYPERLINK("http://www.twitter.com/banuakdenizli/status/1594466813605482497", "1594466813605482497")</f>
        <v>1594466813605482497</v>
      </c>
      <c r="B137" t="s">
        <v>15</v>
      </c>
      <c r="C137" s="2">
        <v>44885.961643518523</v>
      </c>
      <c r="D137">
        <v>1</v>
      </c>
      <c r="E137">
        <v>0</v>
      </c>
      <c r="G137" t="s">
        <v>166</v>
      </c>
      <c r="H137" t="str">
        <f>HYPERLINK("https://video.twimg.com/ext_tw_video/1594466748060819456/pu/vid/640x352/L2nX_91SKtPGehMo.mp4?tag=12", "https://video.twimg.com/ext_tw_video/1594466748060819456/pu/vid/640x352/L2nX_91SKtPGehMo.mp4?tag=12")</f>
        <v>https://video.twimg.com/ext_tw_video/1594466748060819456/pu/vid/640x352/L2nX_91SKtPGehMo.mp4?tag=12</v>
      </c>
      <c r="L137">
        <v>0</v>
      </c>
      <c r="M137">
        <v>0</v>
      </c>
      <c r="N137">
        <v>1</v>
      </c>
      <c r="O137">
        <v>0</v>
      </c>
    </row>
    <row r="138" spans="1:15" x14ac:dyDescent="0.2">
      <c r="A138" s="1" t="str">
        <f>HYPERLINK("http://www.twitter.com/banuakdenizli/status/1594438816647069698", "1594438816647069698")</f>
        <v>1594438816647069698</v>
      </c>
      <c r="B138" t="s">
        <v>15</v>
      </c>
      <c r="C138" s="2">
        <v>44885.884386574071</v>
      </c>
      <c r="D138">
        <v>0</v>
      </c>
      <c r="E138">
        <v>203</v>
      </c>
      <c r="F138" t="s">
        <v>24</v>
      </c>
      <c r="G138" t="s">
        <v>167</v>
      </c>
      <c r="L138">
        <v>0</v>
      </c>
      <c r="M138">
        <v>0</v>
      </c>
      <c r="N138">
        <v>1</v>
      </c>
      <c r="O138">
        <v>0</v>
      </c>
    </row>
    <row r="139" spans="1:15" x14ac:dyDescent="0.2">
      <c r="A139" s="1" t="str">
        <f>HYPERLINK("http://www.twitter.com/banuakdenizli/status/1594438726666838017", "1594438726666838017")</f>
        <v>1594438726666838017</v>
      </c>
      <c r="B139" t="s">
        <v>15</v>
      </c>
      <c r="C139" s="2">
        <v>44885.884143518517</v>
      </c>
      <c r="D139">
        <v>0</v>
      </c>
      <c r="E139">
        <v>33</v>
      </c>
      <c r="F139" t="s">
        <v>23</v>
      </c>
      <c r="G139" t="s">
        <v>168</v>
      </c>
      <c r="H139" t="str">
        <f>HYPERLINK("http://pbs.twimg.com/media/FiB9XdzWAAEp4n-.jpg", "http://pbs.twimg.com/media/FiB9XdzWAAEp4n-.jpg")</f>
        <v>http://pbs.twimg.com/media/FiB9XdzWAAEp4n-.jpg</v>
      </c>
      <c r="L139">
        <v>0</v>
      </c>
      <c r="M139">
        <v>0</v>
      </c>
      <c r="N139">
        <v>1</v>
      </c>
      <c r="O139">
        <v>0</v>
      </c>
    </row>
    <row r="140" spans="1:15" x14ac:dyDescent="0.2">
      <c r="A140" s="1" t="str">
        <f>HYPERLINK("http://www.twitter.com/banuakdenizli/status/1594438127577231360", "1594438127577231360")</f>
        <v>1594438127577231360</v>
      </c>
      <c r="B140" t="s">
        <v>15</v>
      </c>
      <c r="C140" s="2">
        <v>44885.882488425923</v>
      </c>
      <c r="D140">
        <v>0</v>
      </c>
      <c r="E140">
        <v>36</v>
      </c>
      <c r="F140" t="s">
        <v>17</v>
      </c>
      <c r="G140" t="s">
        <v>169</v>
      </c>
      <c r="H140" t="str">
        <f>HYPERLINK("http://pbs.twimg.com/media/FiAMBIWXoAEgyy_.jpg", "http://pbs.twimg.com/media/FiAMBIWXoAEgyy_.jpg")</f>
        <v>http://pbs.twimg.com/media/FiAMBIWXoAEgyy_.jpg</v>
      </c>
      <c r="L140">
        <v>0</v>
      </c>
      <c r="M140">
        <v>0</v>
      </c>
      <c r="N140">
        <v>1</v>
      </c>
      <c r="O140">
        <v>0</v>
      </c>
    </row>
    <row r="141" spans="1:15" x14ac:dyDescent="0.2">
      <c r="A141" s="1" t="str">
        <f>HYPERLINK("http://www.twitter.com/banuakdenizli/status/1594437834337050625", "1594437834337050625")</f>
        <v>1594437834337050625</v>
      </c>
      <c r="B141" t="s">
        <v>15</v>
      </c>
      <c r="C141" s="2">
        <v>44885.881678240738</v>
      </c>
      <c r="D141">
        <v>0</v>
      </c>
      <c r="E141">
        <v>11495</v>
      </c>
      <c r="F141" t="s">
        <v>18</v>
      </c>
      <c r="G141" t="s">
        <v>170</v>
      </c>
      <c r="H141" t="str">
        <f>HYPERLINK("http://pbs.twimg.com/media/FiBxWObWIAE8gpl.jpg", "http://pbs.twimg.com/media/FiBxWObWIAE8gpl.jpg")</f>
        <v>http://pbs.twimg.com/media/FiBxWObWIAE8gpl.jpg</v>
      </c>
      <c r="I141" t="str">
        <f>HYPERLINK("http://pbs.twimg.com/media/FiBxWOcXwAwOB1Z.jpg", "http://pbs.twimg.com/media/FiBxWOcXwAwOB1Z.jpg")</f>
        <v>http://pbs.twimg.com/media/FiBxWOcXwAwOB1Z.jpg</v>
      </c>
      <c r="L141">
        <v>0</v>
      </c>
      <c r="M141">
        <v>0</v>
      </c>
      <c r="N141">
        <v>1</v>
      </c>
      <c r="O141">
        <v>0</v>
      </c>
    </row>
    <row r="142" spans="1:15" x14ac:dyDescent="0.2">
      <c r="A142" s="1" t="str">
        <f>HYPERLINK("http://www.twitter.com/banuakdenizli/status/1594371976260362240", "1594371976260362240")</f>
        <v>1594371976260362240</v>
      </c>
      <c r="B142" t="s">
        <v>15</v>
      </c>
      <c r="C142" s="2">
        <v>44885.699942129628</v>
      </c>
      <c r="D142">
        <v>3</v>
      </c>
      <c r="E142">
        <v>2</v>
      </c>
      <c r="G142" t="s">
        <v>171</v>
      </c>
      <c r="H142" t="str">
        <f>HYPERLINK("https://video.twimg.com/ext_tw_video/1594371745963810817/pu/vid/720x1280/IuGlqAUr-ggIKyKX.mp4?tag=12", "https://video.twimg.com/ext_tw_video/1594371745963810817/pu/vid/720x1280/IuGlqAUr-ggIKyKX.mp4?tag=12")</f>
        <v>https://video.twimg.com/ext_tw_video/1594371745963810817/pu/vid/720x1280/IuGlqAUr-ggIKyKX.mp4?tag=12</v>
      </c>
      <c r="L142">
        <v>0</v>
      </c>
      <c r="M142">
        <v>0</v>
      </c>
      <c r="N142">
        <v>1</v>
      </c>
      <c r="O142">
        <v>0</v>
      </c>
    </row>
    <row r="143" spans="1:15" x14ac:dyDescent="0.2">
      <c r="A143" s="1" t="str">
        <f>HYPERLINK("http://www.twitter.com/banuakdenizli/status/1594294115956842502", "1594294115956842502")</f>
        <v>1594294115956842502</v>
      </c>
      <c r="B143" t="s">
        <v>15</v>
      </c>
      <c r="C143" s="2">
        <v>44885.485092592593</v>
      </c>
      <c r="D143">
        <v>0</v>
      </c>
      <c r="E143">
        <v>47</v>
      </c>
      <c r="F143" t="s">
        <v>104</v>
      </c>
      <c r="G143" t="s">
        <v>172</v>
      </c>
      <c r="H143" t="str">
        <f>HYPERLINK("https://video.twimg.com/ext_tw_video/1594282583185129474/pu/vid/720x720/5ovDKZOD8e7sKmBZ.mp4?tag=12", "https://video.twimg.com/ext_tw_video/1594282583185129474/pu/vid/720x720/5ovDKZOD8e7sKmBZ.mp4?tag=12")</f>
        <v>https://video.twimg.com/ext_tw_video/1594282583185129474/pu/vid/720x720/5ovDKZOD8e7sKmBZ.mp4?tag=12</v>
      </c>
      <c r="L143">
        <v>0</v>
      </c>
      <c r="M143">
        <v>0</v>
      </c>
      <c r="N143">
        <v>1</v>
      </c>
      <c r="O143">
        <v>0</v>
      </c>
    </row>
    <row r="144" spans="1:15" x14ac:dyDescent="0.2">
      <c r="A144" s="1" t="str">
        <f>HYPERLINK("http://www.twitter.com/banuakdenizli/status/1594292367774859264", "1594292367774859264")</f>
        <v>1594292367774859264</v>
      </c>
      <c r="B144" t="s">
        <v>15</v>
      </c>
      <c r="C144" s="2">
        <v>44885.480266203696</v>
      </c>
      <c r="D144">
        <v>2</v>
      </c>
      <c r="E144">
        <v>1</v>
      </c>
      <c r="G144" t="s">
        <v>173</v>
      </c>
      <c r="H144" t="str">
        <f>HYPERLINK("http://pbs.twimg.com/media/FiAQdR8X0AA0UVh.jpg", "http://pbs.twimg.com/media/FiAQdR8X0AA0UVh.jpg")</f>
        <v>http://pbs.twimg.com/media/FiAQdR8X0AA0UVh.jpg</v>
      </c>
      <c r="L144">
        <v>0</v>
      </c>
      <c r="M144">
        <v>0</v>
      </c>
      <c r="N144">
        <v>1</v>
      </c>
      <c r="O144">
        <v>0</v>
      </c>
    </row>
    <row r="145" spans="1:15" x14ac:dyDescent="0.2">
      <c r="A145" s="1" t="str">
        <f>HYPERLINK("http://www.twitter.com/banuakdenizli/status/1594114230634119169", "1594114230634119169")</f>
        <v>1594114230634119169</v>
      </c>
      <c r="B145" t="s">
        <v>15</v>
      </c>
      <c r="C145" s="2">
        <v>44884.988703703697</v>
      </c>
      <c r="D145">
        <v>0</v>
      </c>
      <c r="E145">
        <v>7</v>
      </c>
      <c r="F145" t="s">
        <v>16</v>
      </c>
      <c r="G145" t="s">
        <v>174</v>
      </c>
      <c r="H145" t="str">
        <f>HYPERLINK("http://pbs.twimg.com/media/Fh8r_36X0AAnUw4.jpg", "http://pbs.twimg.com/media/Fh8r_36X0AAnUw4.jpg")</f>
        <v>http://pbs.twimg.com/media/Fh8r_36X0AAnUw4.jpg</v>
      </c>
      <c r="L145">
        <v>0</v>
      </c>
      <c r="M145">
        <v>0</v>
      </c>
      <c r="N145">
        <v>1</v>
      </c>
      <c r="O145">
        <v>0</v>
      </c>
    </row>
    <row r="146" spans="1:15" x14ac:dyDescent="0.2">
      <c r="A146" s="1" t="str">
        <f>HYPERLINK("http://www.twitter.com/banuakdenizli/status/1594114222278877184", "1594114222278877184")</f>
        <v>1594114222278877184</v>
      </c>
      <c r="B146" t="s">
        <v>15</v>
      </c>
      <c r="C146" s="2">
        <v>44884.988680555558</v>
      </c>
      <c r="D146">
        <v>0</v>
      </c>
      <c r="E146">
        <v>8</v>
      </c>
      <c r="F146" t="s">
        <v>16</v>
      </c>
      <c r="G146" t="s">
        <v>175</v>
      </c>
      <c r="H146" t="str">
        <f>HYPERLINK("http://pbs.twimg.com/media/Fh8svWrXwAQGwz4.jpg", "http://pbs.twimg.com/media/Fh8svWrXwAQGwz4.jpg")</f>
        <v>http://pbs.twimg.com/media/Fh8svWrXwAQGwz4.jpg</v>
      </c>
      <c r="L146">
        <v>0</v>
      </c>
      <c r="M146">
        <v>0</v>
      </c>
      <c r="N146">
        <v>1</v>
      </c>
      <c r="O146">
        <v>0</v>
      </c>
    </row>
    <row r="147" spans="1:15" x14ac:dyDescent="0.2">
      <c r="A147" s="1" t="str">
        <f>HYPERLINK("http://www.twitter.com/banuakdenizli/status/1594114163915182080", "1594114163915182080")</f>
        <v>1594114163915182080</v>
      </c>
      <c r="B147" t="s">
        <v>15</v>
      </c>
      <c r="C147" s="2">
        <v>44884.988518518519</v>
      </c>
      <c r="D147">
        <v>0</v>
      </c>
      <c r="E147">
        <v>157</v>
      </c>
      <c r="F147" t="s">
        <v>23</v>
      </c>
      <c r="G147" t="s">
        <v>176</v>
      </c>
      <c r="H147" t="str">
        <f>HYPERLINK("https://video.twimg.com/ext_tw_video/1594052782184620035/pu/vid/1280x720/6LJL7JFBg4w9xeYM.mp4?tag=12", "https://video.twimg.com/ext_tw_video/1594052782184620035/pu/vid/1280x720/6LJL7JFBg4w9xeYM.mp4?tag=12")</f>
        <v>https://video.twimg.com/ext_tw_video/1594052782184620035/pu/vid/1280x720/6LJL7JFBg4w9xeYM.mp4?tag=12</v>
      </c>
      <c r="L147">
        <v>0</v>
      </c>
      <c r="M147">
        <v>0</v>
      </c>
      <c r="N147">
        <v>1</v>
      </c>
      <c r="O147">
        <v>0</v>
      </c>
    </row>
    <row r="148" spans="1:15" x14ac:dyDescent="0.2">
      <c r="A148" s="1" t="str">
        <f>HYPERLINK("http://www.twitter.com/banuakdenizli/status/1594114107908980736", "1594114107908980736")</f>
        <v>1594114107908980736</v>
      </c>
      <c r="B148" t="s">
        <v>15</v>
      </c>
      <c r="C148" s="2">
        <v>44884.988368055558</v>
      </c>
      <c r="D148">
        <v>0</v>
      </c>
      <c r="E148">
        <v>4</v>
      </c>
      <c r="F148" t="s">
        <v>16</v>
      </c>
      <c r="G148" t="s">
        <v>177</v>
      </c>
      <c r="H148" t="str">
        <f>HYPERLINK("http://pbs.twimg.com/media/Fh8sbo9XwAMfvYl.jpg", "http://pbs.twimg.com/media/Fh8sbo9XwAMfvYl.jpg")</f>
        <v>http://pbs.twimg.com/media/Fh8sbo9XwAMfvYl.jpg</v>
      </c>
      <c r="L148">
        <v>0</v>
      </c>
      <c r="M148">
        <v>0</v>
      </c>
      <c r="N148">
        <v>1</v>
      </c>
      <c r="O148">
        <v>0</v>
      </c>
    </row>
    <row r="149" spans="1:15" x14ac:dyDescent="0.2">
      <c r="A149" s="1" t="str">
        <f>HYPERLINK("http://www.twitter.com/banuakdenizli/status/1594114084605231111", "1594114084605231111")</f>
        <v>1594114084605231111</v>
      </c>
      <c r="B149" t="s">
        <v>15</v>
      </c>
      <c r="C149" s="2">
        <v>44884.988298611112</v>
      </c>
      <c r="D149">
        <v>0</v>
      </c>
      <c r="E149">
        <v>5</v>
      </c>
      <c r="F149" t="s">
        <v>16</v>
      </c>
      <c r="G149" t="s">
        <v>178</v>
      </c>
      <c r="H149" t="str">
        <f>HYPERLINK("http://pbs.twimg.com/media/Fh8kHaZXgAEvdmn.jpg", "http://pbs.twimg.com/media/Fh8kHaZXgAEvdmn.jpg")</f>
        <v>http://pbs.twimg.com/media/Fh8kHaZXgAEvdmn.jpg</v>
      </c>
      <c r="L149">
        <v>0</v>
      </c>
      <c r="M149">
        <v>0</v>
      </c>
      <c r="N149">
        <v>1</v>
      </c>
      <c r="O149">
        <v>0</v>
      </c>
    </row>
    <row r="150" spans="1:15" x14ac:dyDescent="0.2">
      <c r="A150" s="1" t="str">
        <f>HYPERLINK("http://www.twitter.com/banuakdenizli/status/1594004393778900993", "1594004393778900993")</f>
        <v>1594004393778900993</v>
      </c>
      <c r="B150" t="s">
        <v>15</v>
      </c>
      <c r="C150" s="2">
        <v>44884.685613425929</v>
      </c>
      <c r="D150">
        <v>0</v>
      </c>
      <c r="E150">
        <v>22</v>
      </c>
      <c r="F150" t="s">
        <v>16</v>
      </c>
      <c r="G150" t="s">
        <v>179</v>
      </c>
      <c r="H150" t="str">
        <f>HYPERLINK("http://pbs.twimg.com/media/Fh7rLQwX0AEAEs0.jpg", "http://pbs.twimg.com/media/Fh7rLQwX0AEAEs0.jpg")</f>
        <v>http://pbs.twimg.com/media/Fh7rLQwX0AEAEs0.jpg</v>
      </c>
      <c r="L150">
        <v>0</v>
      </c>
      <c r="M150">
        <v>0</v>
      </c>
      <c r="N150">
        <v>1</v>
      </c>
      <c r="O150">
        <v>0</v>
      </c>
    </row>
    <row r="151" spans="1:15" x14ac:dyDescent="0.2">
      <c r="A151" s="1" t="str">
        <f>HYPERLINK("http://www.twitter.com/banuakdenizli/status/1593619846532517888", "1593619846532517888")</f>
        <v>1593619846532517888</v>
      </c>
      <c r="B151" t="s">
        <v>15</v>
      </c>
      <c r="C151" s="2">
        <v>44883.624467592592</v>
      </c>
      <c r="D151">
        <v>0</v>
      </c>
      <c r="E151">
        <v>3</v>
      </c>
      <c r="F151" t="s">
        <v>16</v>
      </c>
      <c r="G151" t="s">
        <v>180</v>
      </c>
      <c r="H151" t="str">
        <f>HYPERLINK("http://pbs.twimg.com/media/Fh2rcpkXoAMqblS.jpg", "http://pbs.twimg.com/media/Fh2rcpkXoAMqblS.jpg")</f>
        <v>http://pbs.twimg.com/media/Fh2rcpkXoAMqblS.jpg</v>
      </c>
      <c r="I151" t="str">
        <f>HYPERLINK("http://pbs.twimg.com/media/Fh2rgW5XwAA-0GQ.jpg", "http://pbs.twimg.com/media/Fh2rgW5XwAA-0GQ.jpg")</f>
        <v>http://pbs.twimg.com/media/Fh2rgW5XwAA-0GQ.jpg</v>
      </c>
      <c r="J151" t="str">
        <f>HYPERLINK("http://pbs.twimg.com/media/Fh2rhr1XoAAaVk4.jpg", "http://pbs.twimg.com/media/Fh2rhr1XoAAaVk4.jpg")</f>
        <v>http://pbs.twimg.com/media/Fh2rhr1XoAAaVk4.jpg</v>
      </c>
      <c r="L151">
        <v>0</v>
      </c>
      <c r="M151">
        <v>0</v>
      </c>
      <c r="N151">
        <v>1</v>
      </c>
      <c r="O151">
        <v>0</v>
      </c>
    </row>
    <row r="152" spans="1:15" x14ac:dyDescent="0.2">
      <c r="A152" s="1" t="str">
        <f>HYPERLINK("http://www.twitter.com/banuakdenizli/status/1593618856718778368", "1593618856718778368")</f>
        <v>1593618856718778368</v>
      </c>
      <c r="B152" t="s">
        <v>15</v>
      </c>
      <c r="C152" s="2">
        <v>44883.621736111112</v>
      </c>
      <c r="D152">
        <v>2</v>
      </c>
      <c r="E152">
        <v>0</v>
      </c>
      <c r="G152" t="s">
        <v>181</v>
      </c>
      <c r="H152" t="str">
        <f>HYPERLINK("http://pbs.twimg.com/media/Fh2r5qAXoAAaYz4.jpg", "http://pbs.twimg.com/media/Fh2r5qAXoAAaYz4.jpg")</f>
        <v>http://pbs.twimg.com/media/Fh2r5qAXoAAaYz4.jpg</v>
      </c>
      <c r="L152">
        <v>0</v>
      </c>
      <c r="M152">
        <v>0</v>
      </c>
      <c r="N152">
        <v>1</v>
      </c>
      <c r="O152">
        <v>0</v>
      </c>
    </row>
    <row r="153" spans="1:15" x14ac:dyDescent="0.2">
      <c r="A153" s="1" t="str">
        <f>HYPERLINK("http://www.twitter.com/banuakdenizli/status/1593561690796441603", "1593561690796441603")</f>
        <v>1593561690796441603</v>
      </c>
      <c r="B153" t="s">
        <v>15</v>
      </c>
      <c r="C153" s="2">
        <v>44883.46398148148</v>
      </c>
      <c r="D153">
        <v>0</v>
      </c>
      <c r="E153">
        <v>133</v>
      </c>
      <c r="F153" t="s">
        <v>17</v>
      </c>
      <c r="G153" t="s">
        <v>182</v>
      </c>
      <c r="L153">
        <v>0</v>
      </c>
      <c r="M153">
        <v>0</v>
      </c>
      <c r="N153">
        <v>1</v>
      </c>
      <c r="O153">
        <v>0</v>
      </c>
    </row>
    <row r="154" spans="1:15" x14ac:dyDescent="0.2">
      <c r="A154" s="1" t="str">
        <f>HYPERLINK("http://www.twitter.com/banuakdenizli/status/1593553225029926912", "1593553225029926912")</f>
        <v>1593553225029926912</v>
      </c>
      <c r="B154" t="s">
        <v>15</v>
      </c>
      <c r="C154" s="2">
        <v>44883.440625000003</v>
      </c>
      <c r="D154">
        <v>1</v>
      </c>
      <c r="E154">
        <v>0</v>
      </c>
      <c r="G154" t="s">
        <v>183</v>
      </c>
      <c r="H154" t="str">
        <f>HYPERLINK("http://pbs.twimg.com/media/Fh1wNfdXEAEAPUC.jpg", "http://pbs.twimg.com/media/Fh1wNfdXEAEAPUC.jpg")</f>
        <v>http://pbs.twimg.com/media/Fh1wNfdXEAEAPUC.jpg</v>
      </c>
      <c r="L154">
        <v>0</v>
      </c>
      <c r="M154">
        <v>0</v>
      </c>
      <c r="N154">
        <v>1</v>
      </c>
      <c r="O154">
        <v>0</v>
      </c>
    </row>
    <row r="155" spans="1:15" x14ac:dyDescent="0.2">
      <c r="A155" s="1" t="str">
        <f>HYPERLINK("http://www.twitter.com/banuakdenizli/status/1593525575393710082", "1593525575393710082")</f>
        <v>1593525575393710082</v>
      </c>
      <c r="B155" t="s">
        <v>15</v>
      </c>
      <c r="C155" s="2">
        <v>44883.364328703698</v>
      </c>
      <c r="D155">
        <v>0</v>
      </c>
      <c r="E155">
        <v>2</v>
      </c>
      <c r="F155" t="s">
        <v>16</v>
      </c>
      <c r="G155" t="s">
        <v>184</v>
      </c>
      <c r="H155" t="str">
        <f>HYPERLINK("http://pbs.twimg.com/media/Fhxlzc3VQAMVLgN.jpg", "http://pbs.twimg.com/media/Fhxlzc3VQAMVLgN.jpg")</f>
        <v>http://pbs.twimg.com/media/Fhxlzc3VQAMVLgN.jpg</v>
      </c>
      <c r="L155">
        <v>0</v>
      </c>
      <c r="M155">
        <v>0</v>
      </c>
      <c r="N155">
        <v>1</v>
      </c>
      <c r="O155">
        <v>0</v>
      </c>
    </row>
    <row r="156" spans="1:15" x14ac:dyDescent="0.2">
      <c r="A156" s="1" t="str">
        <f>HYPERLINK("http://www.twitter.com/banuakdenizli/status/1593348965164007424", "1593348965164007424")</f>
        <v>1593348965164007424</v>
      </c>
      <c r="B156" t="s">
        <v>15</v>
      </c>
      <c r="C156" s="2">
        <v>44882.876967592587</v>
      </c>
      <c r="D156">
        <v>0</v>
      </c>
      <c r="E156">
        <v>5</v>
      </c>
      <c r="F156" t="s">
        <v>16</v>
      </c>
      <c r="G156" t="s">
        <v>185</v>
      </c>
      <c r="H156" t="str">
        <f>HYPERLINK("http://pbs.twimg.com/media/Fhyfry6XoAMmvRE.jpg", "http://pbs.twimg.com/media/Fhyfry6XoAMmvRE.jpg")</f>
        <v>http://pbs.twimg.com/media/Fhyfry6XoAMmvRE.jpg</v>
      </c>
      <c r="L156">
        <v>0</v>
      </c>
      <c r="M156">
        <v>0</v>
      </c>
      <c r="N156">
        <v>1</v>
      </c>
      <c r="O156">
        <v>0</v>
      </c>
    </row>
    <row r="157" spans="1:15" x14ac:dyDescent="0.2">
      <c r="A157" s="1" t="str">
        <f>HYPERLINK("http://www.twitter.com/banuakdenizli/status/1593348896549486592", "1593348896549486592")</f>
        <v>1593348896549486592</v>
      </c>
      <c r="B157" t="s">
        <v>15</v>
      </c>
      <c r="C157" s="2">
        <v>44882.876782407409</v>
      </c>
      <c r="D157">
        <v>0</v>
      </c>
      <c r="E157">
        <v>10</v>
      </c>
      <c r="F157" t="s">
        <v>104</v>
      </c>
      <c r="G157" t="s">
        <v>186</v>
      </c>
      <c r="H157" t="str">
        <f>HYPERLINK("http://pbs.twimg.com/media/FhxwBHxXwAIjiPI.jpg", "http://pbs.twimg.com/media/FhxwBHxXwAIjiPI.jpg")</f>
        <v>http://pbs.twimg.com/media/FhxwBHxXwAIjiPI.jpg</v>
      </c>
      <c r="L157">
        <v>0</v>
      </c>
      <c r="M157">
        <v>0</v>
      </c>
      <c r="N157">
        <v>1</v>
      </c>
      <c r="O157">
        <v>0</v>
      </c>
    </row>
    <row r="158" spans="1:15" x14ac:dyDescent="0.2">
      <c r="A158" s="1" t="str">
        <f>HYPERLINK("http://www.twitter.com/banuakdenizli/status/1593348251310325762", "1593348251310325762")</f>
        <v>1593348251310325762</v>
      </c>
      <c r="B158" t="s">
        <v>15</v>
      </c>
      <c r="C158" s="2">
        <v>44882.875</v>
      </c>
      <c r="D158">
        <v>0</v>
      </c>
      <c r="E158">
        <v>3</v>
      </c>
      <c r="F158" t="s">
        <v>16</v>
      </c>
      <c r="G158" t="s">
        <v>187</v>
      </c>
      <c r="H158" t="str">
        <f>HYPERLINK("http://pbs.twimg.com/media/FhyxCzVXgAMyL13.jpg", "http://pbs.twimg.com/media/FhyxCzVXgAMyL13.jpg")</f>
        <v>http://pbs.twimg.com/media/FhyxCzVXgAMyL13.jpg</v>
      </c>
      <c r="I158" t="str">
        <f>HYPERLINK("http://pbs.twimg.com/media/FhyxCzPXEAQvozj.jpg", "http://pbs.twimg.com/media/FhyxCzPXEAQvozj.jpg")</f>
        <v>http://pbs.twimg.com/media/FhyxCzPXEAQvozj.jpg</v>
      </c>
      <c r="J158" t="str">
        <f>HYPERLINK("http://pbs.twimg.com/media/FhyxCzWXkAIoCHB.jpg", "http://pbs.twimg.com/media/FhyxCzWXkAIoCHB.jpg")</f>
        <v>http://pbs.twimg.com/media/FhyxCzWXkAIoCHB.jpg</v>
      </c>
      <c r="L158">
        <v>0</v>
      </c>
      <c r="M158">
        <v>0</v>
      </c>
      <c r="N158">
        <v>1</v>
      </c>
      <c r="O158">
        <v>0</v>
      </c>
    </row>
    <row r="159" spans="1:15" x14ac:dyDescent="0.2">
      <c r="A159" s="1" t="str">
        <f>HYPERLINK("http://www.twitter.com/banuakdenizli/status/1593348210516541440", "1593348210516541440")</f>
        <v>1593348210516541440</v>
      </c>
      <c r="B159" t="s">
        <v>15</v>
      </c>
      <c r="C159" s="2">
        <v>44882.874895833331</v>
      </c>
      <c r="D159">
        <v>0</v>
      </c>
      <c r="E159">
        <v>4</v>
      </c>
      <c r="F159" t="s">
        <v>16</v>
      </c>
      <c r="G159" t="s">
        <v>188</v>
      </c>
      <c r="H159" t="str">
        <f>HYPERLINK("http://pbs.twimg.com/media/FhyxQJUWAAAtwuP.jpg", "http://pbs.twimg.com/media/FhyxQJUWAAAtwuP.jpg")</f>
        <v>http://pbs.twimg.com/media/FhyxQJUWAAAtwuP.jpg</v>
      </c>
      <c r="I159" t="str">
        <f>HYPERLINK("http://pbs.twimg.com/media/FhyxQJJWIAAIPvd.jpg", "http://pbs.twimg.com/media/FhyxQJJWIAAIPvd.jpg")</f>
        <v>http://pbs.twimg.com/media/FhyxQJJWIAAIPvd.jpg</v>
      </c>
      <c r="J159" t="str">
        <f>HYPERLINK("http://pbs.twimg.com/media/FhyxQJSXEAQILzF.jpg", "http://pbs.twimg.com/media/FhyxQJSXEAQILzF.jpg")</f>
        <v>http://pbs.twimg.com/media/FhyxQJSXEAQILzF.jpg</v>
      </c>
      <c r="L159">
        <v>0</v>
      </c>
      <c r="M159">
        <v>0</v>
      </c>
      <c r="N159">
        <v>1</v>
      </c>
      <c r="O159">
        <v>0</v>
      </c>
    </row>
    <row r="160" spans="1:15" x14ac:dyDescent="0.2">
      <c r="A160" s="1" t="str">
        <f>HYPERLINK("http://www.twitter.com/banuakdenizli/status/1593255065233813505", "1593255065233813505")</f>
        <v>1593255065233813505</v>
      </c>
      <c r="B160" t="s">
        <v>15</v>
      </c>
      <c r="C160" s="2">
        <v>44882.617858796293</v>
      </c>
      <c r="D160">
        <v>3</v>
      </c>
      <c r="E160">
        <v>1</v>
      </c>
      <c r="G160" t="s">
        <v>189</v>
      </c>
      <c r="H160" t="str">
        <f>HYPERLINK("http://pbs.twimg.com/media/FhxhCPQaAAEUFXz.jpg", "http://pbs.twimg.com/media/FhxhCPQaAAEUFXz.jpg")</f>
        <v>http://pbs.twimg.com/media/FhxhCPQaAAEUFXz.jpg</v>
      </c>
      <c r="L160">
        <v>0</v>
      </c>
      <c r="M160">
        <v>0</v>
      </c>
      <c r="N160">
        <v>1</v>
      </c>
      <c r="O160">
        <v>0</v>
      </c>
    </row>
    <row r="161" spans="1:15" x14ac:dyDescent="0.2">
      <c r="A161" s="1" t="str">
        <f>HYPERLINK("http://www.twitter.com/banuakdenizli/status/1592959631063928837", "1592959631063928837")</f>
        <v>1592959631063928837</v>
      </c>
      <c r="B161" t="s">
        <v>15</v>
      </c>
      <c r="C161" s="2">
        <v>44881.802615740737</v>
      </c>
      <c r="D161">
        <v>0</v>
      </c>
      <c r="E161">
        <v>5</v>
      </c>
      <c r="F161" t="s">
        <v>16</v>
      </c>
      <c r="G161" t="s">
        <v>190</v>
      </c>
      <c r="H161" t="str">
        <f>HYPERLINK("http://pbs.twimg.com/media/FhqpNcZXoAALTpS.jpg", "http://pbs.twimg.com/media/FhqpNcZXoAALTpS.jpg")</f>
        <v>http://pbs.twimg.com/media/FhqpNcZXoAALTpS.jpg</v>
      </c>
      <c r="I161" t="str">
        <f>HYPERLINK("http://pbs.twimg.com/media/FhqpNcYXEAAQo2O.jpg", "http://pbs.twimg.com/media/FhqpNcYXEAAQo2O.jpg")</f>
        <v>http://pbs.twimg.com/media/FhqpNcYXEAAQo2O.jpg</v>
      </c>
      <c r="L161">
        <v>0</v>
      </c>
      <c r="M161">
        <v>0</v>
      </c>
      <c r="N161">
        <v>1</v>
      </c>
      <c r="O161">
        <v>0</v>
      </c>
    </row>
    <row r="162" spans="1:15" x14ac:dyDescent="0.2">
      <c r="A162" s="1" t="str">
        <f>HYPERLINK("http://www.twitter.com/banuakdenizli/status/1592945933389824000", "1592945933389824000")</f>
        <v>1592945933389824000</v>
      </c>
      <c r="B162" t="s">
        <v>15</v>
      </c>
      <c r="C162" s="2">
        <v>44881.764814814807</v>
      </c>
      <c r="D162">
        <v>2</v>
      </c>
      <c r="E162">
        <v>0</v>
      </c>
      <c r="G162" t="s">
        <v>191</v>
      </c>
      <c r="H162" t="str">
        <f>HYPERLINK("https://video.twimg.com/ext_tw_video/1592945883745746946/pu/vid/352x640/x7l7cB_tqlLH-j3U.mp4?tag=12", "https://video.twimg.com/ext_tw_video/1592945883745746946/pu/vid/352x640/x7l7cB_tqlLH-j3U.mp4?tag=12")</f>
        <v>https://video.twimg.com/ext_tw_video/1592945883745746946/pu/vid/352x640/x7l7cB_tqlLH-j3U.mp4?tag=12</v>
      </c>
      <c r="L162">
        <v>0</v>
      </c>
      <c r="M162">
        <v>0</v>
      </c>
      <c r="N162">
        <v>1</v>
      </c>
      <c r="O162">
        <v>0</v>
      </c>
    </row>
    <row r="163" spans="1:15" x14ac:dyDescent="0.2">
      <c r="A163" s="1" t="str">
        <f>HYPERLINK("http://www.twitter.com/banuakdenizli/status/1592609762914742274", "1592609762914742274")</f>
        <v>1592609762914742274</v>
      </c>
      <c r="B163" t="s">
        <v>15</v>
      </c>
      <c r="C163" s="2">
        <v>44880.837164351848</v>
      </c>
      <c r="D163">
        <v>0</v>
      </c>
      <c r="E163">
        <v>9</v>
      </c>
      <c r="F163" t="s">
        <v>16</v>
      </c>
      <c r="G163" t="s">
        <v>192</v>
      </c>
      <c r="H163" t="str">
        <f>HYPERLINK("http://pbs.twimg.com/media/FhlRLusWYAEeGb6.jpg", "http://pbs.twimg.com/media/FhlRLusWYAEeGb6.jpg")</f>
        <v>http://pbs.twimg.com/media/FhlRLusWYAEeGb6.jpg</v>
      </c>
      <c r="I163" t="str">
        <f>HYPERLINK("http://pbs.twimg.com/media/FhlRLttXoAAceyw.jpg", "http://pbs.twimg.com/media/FhlRLttXoAAceyw.jpg")</f>
        <v>http://pbs.twimg.com/media/FhlRLttXoAAceyw.jpg</v>
      </c>
      <c r="L163">
        <v>0</v>
      </c>
      <c r="M163">
        <v>0</v>
      </c>
      <c r="N163">
        <v>1</v>
      </c>
      <c r="O163">
        <v>0</v>
      </c>
    </row>
    <row r="164" spans="1:15" x14ac:dyDescent="0.2">
      <c r="A164" s="1" t="str">
        <f>HYPERLINK("http://www.twitter.com/banuakdenizli/status/1592589790154985472", "1592589790154985472")</f>
        <v>1592589790154985472</v>
      </c>
      <c r="B164" t="s">
        <v>15</v>
      </c>
      <c r="C164" s="2">
        <v>44880.782048611109</v>
      </c>
      <c r="D164">
        <v>0</v>
      </c>
      <c r="E164">
        <v>4</v>
      </c>
      <c r="F164" t="s">
        <v>16</v>
      </c>
      <c r="G164" t="s">
        <v>193</v>
      </c>
      <c r="H164" t="str">
        <f>HYPERLINK("http://pbs.twimg.com/media/Fhn_fuKXoAIohY6.jpg", "http://pbs.twimg.com/media/Fhn_fuKXoAIohY6.jpg")</f>
        <v>http://pbs.twimg.com/media/Fhn_fuKXoAIohY6.jpg</v>
      </c>
      <c r="I164" t="str">
        <f>HYPERLINK("http://pbs.twimg.com/media/Fhn_fuHXoAIyTQ_.jpg", "http://pbs.twimg.com/media/Fhn_fuHXoAIyTQ_.jpg")</f>
        <v>http://pbs.twimg.com/media/Fhn_fuHXoAIyTQ_.jpg</v>
      </c>
      <c r="J164" t="str">
        <f>HYPERLINK("http://pbs.twimg.com/media/Fhn_fuBWIAAbprK.jpg", "http://pbs.twimg.com/media/Fhn_fuBWIAAbprK.jpg")</f>
        <v>http://pbs.twimg.com/media/Fhn_fuBWIAAbprK.jpg</v>
      </c>
      <c r="L164">
        <v>0</v>
      </c>
      <c r="M164">
        <v>0</v>
      </c>
      <c r="N164">
        <v>1</v>
      </c>
      <c r="O164">
        <v>0</v>
      </c>
    </row>
    <row r="165" spans="1:15" x14ac:dyDescent="0.2">
      <c r="A165" s="1" t="str">
        <f>HYPERLINK("http://www.twitter.com/banuakdenizli/status/1592589248200597504", "1592589248200597504")</f>
        <v>1592589248200597504</v>
      </c>
      <c r="B165" t="s">
        <v>15</v>
      </c>
      <c r="C165" s="2">
        <v>44880.780555555553</v>
      </c>
      <c r="D165">
        <v>0</v>
      </c>
      <c r="E165">
        <v>10</v>
      </c>
      <c r="F165" t="s">
        <v>16</v>
      </c>
      <c r="G165" t="s">
        <v>194</v>
      </c>
      <c r="H165" t="str">
        <f>HYPERLINK("http://pbs.twimg.com/media/FhlxMiOWAAEmLKv.jpg", "http://pbs.twimg.com/media/FhlxMiOWAAEmLKv.jpg")</f>
        <v>http://pbs.twimg.com/media/FhlxMiOWAAEmLKv.jpg</v>
      </c>
      <c r="I165" t="str">
        <f>HYPERLINK("http://pbs.twimg.com/media/FhlxMiOWIAIpW2v.jpg", "http://pbs.twimg.com/media/FhlxMiOWIAIpW2v.jpg")</f>
        <v>http://pbs.twimg.com/media/FhlxMiOWIAIpW2v.jpg</v>
      </c>
      <c r="J165" t="str">
        <f>HYPERLINK("http://pbs.twimg.com/media/FhlxMiPWQAIGQx-.jpg", "http://pbs.twimg.com/media/FhlxMiPWQAIGQx-.jpg")</f>
        <v>http://pbs.twimg.com/media/FhlxMiPWQAIGQx-.jpg</v>
      </c>
      <c r="L165">
        <v>0</v>
      </c>
      <c r="M165">
        <v>0</v>
      </c>
      <c r="N165">
        <v>1</v>
      </c>
      <c r="O165">
        <v>0</v>
      </c>
    </row>
    <row r="166" spans="1:15" x14ac:dyDescent="0.2">
      <c r="A166" s="1" t="str">
        <f>HYPERLINK("http://www.twitter.com/banuakdenizli/status/1592589137177358337", "1592589137177358337")</f>
        <v>1592589137177358337</v>
      </c>
      <c r="B166" t="s">
        <v>15</v>
      </c>
      <c r="C166" s="2">
        <v>44880.780243055553</v>
      </c>
      <c r="D166">
        <v>0</v>
      </c>
      <c r="E166">
        <v>78</v>
      </c>
      <c r="F166" t="s">
        <v>24</v>
      </c>
      <c r="G166" t="s">
        <v>195</v>
      </c>
      <c r="H166" t="str">
        <f>HYPERLINK("http://pbs.twimg.com/media/Fhm096MXgAU6kTo.jpg", "http://pbs.twimg.com/media/Fhm096MXgAU6kTo.jpg")</f>
        <v>http://pbs.twimg.com/media/Fhm096MXgAU6kTo.jpg</v>
      </c>
      <c r="L166">
        <v>0</v>
      </c>
      <c r="M166">
        <v>0</v>
      </c>
      <c r="N166">
        <v>1</v>
      </c>
      <c r="O166">
        <v>0</v>
      </c>
    </row>
    <row r="167" spans="1:15" x14ac:dyDescent="0.2">
      <c r="A167" s="1" t="str">
        <f>HYPERLINK("http://www.twitter.com/banuakdenizli/status/1592589127522086912", "1592589127522086912")</f>
        <v>1592589127522086912</v>
      </c>
      <c r="B167" t="s">
        <v>15</v>
      </c>
      <c r="C167" s="2">
        <v>44880.780219907407</v>
      </c>
      <c r="D167">
        <v>0</v>
      </c>
      <c r="E167">
        <v>34</v>
      </c>
      <c r="F167" t="s">
        <v>24</v>
      </c>
      <c r="G167" t="s">
        <v>196</v>
      </c>
      <c r="H167" t="str">
        <f>HYPERLINK("http://pbs.twimg.com/media/Fhm0-eCXoAYUs0F.jpg", "http://pbs.twimg.com/media/Fhm0-eCXoAYUs0F.jpg")</f>
        <v>http://pbs.twimg.com/media/Fhm0-eCXoAYUs0F.jpg</v>
      </c>
      <c r="L167">
        <v>0</v>
      </c>
      <c r="M167">
        <v>0</v>
      </c>
      <c r="N167">
        <v>1</v>
      </c>
      <c r="O167">
        <v>0</v>
      </c>
    </row>
    <row r="168" spans="1:15" x14ac:dyDescent="0.2">
      <c r="A168" s="1" t="str">
        <f>HYPERLINK("http://www.twitter.com/banuakdenizli/status/1592536701733572613", "1592536701733572613")</f>
        <v>1592536701733572613</v>
      </c>
      <c r="B168" t="s">
        <v>15</v>
      </c>
      <c r="C168" s="2">
        <v>44880.635555555556</v>
      </c>
      <c r="D168">
        <v>7</v>
      </c>
      <c r="E168">
        <v>2</v>
      </c>
      <c r="G168" t="s">
        <v>197</v>
      </c>
      <c r="H168" t="str">
        <f>HYPERLINK("http://pbs.twimg.com/media/FhnTr-UXwAMxv0U.jpg", "http://pbs.twimg.com/media/FhnTr-UXwAMxv0U.jpg")</f>
        <v>http://pbs.twimg.com/media/FhnTr-UXwAMxv0U.jpg</v>
      </c>
      <c r="I168" t="str">
        <f>HYPERLINK("http://pbs.twimg.com/media/FhnTr-WXEAEJNCM.jpg", "http://pbs.twimg.com/media/FhnTr-WXEAEJNCM.jpg")</f>
        <v>http://pbs.twimg.com/media/FhnTr-WXEAEJNCM.jpg</v>
      </c>
      <c r="L168">
        <v>0</v>
      </c>
      <c r="M168">
        <v>0</v>
      </c>
      <c r="N168">
        <v>1</v>
      </c>
      <c r="O168">
        <v>0</v>
      </c>
    </row>
    <row r="169" spans="1:15" x14ac:dyDescent="0.2">
      <c r="A169" s="1" t="str">
        <f>HYPERLINK("http://www.twitter.com/banuakdenizli/status/1592283507073732610", "1592283507073732610")</f>
        <v>1592283507073732610</v>
      </c>
      <c r="B169" t="s">
        <v>15</v>
      </c>
      <c r="C169" s="2">
        <v>44879.936863425923</v>
      </c>
      <c r="D169">
        <v>0</v>
      </c>
      <c r="E169">
        <v>9</v>
      </c>
      <c r="F169" t="s">
        <v>16</v>
      </c>
      <c r="G169" t="s">
        <v>198</v>
      </c>
      <c r="H169" t="str">
        <f>HYPERLINK("http://pbs.twimg.com/media/FhistifWYAIX8mX.jpg", "http://pbs.twimg.com/media/FhistifWYAIX8mX.jpg")</f>
        <v>http://pbs.twimg.com/media/FhistifWYAIX8mX.jpg</v>
      </c>
      <c r="I169" t="str">
        <f>HYPERLINK("http://pbs.twimg.com/media/FhistiiXwAEfWxc.jpg", "http://pbs.twimg.com/media/FhistiiXwAEfWxc.jpg")</f>
        <v>http://pbs.twimg.com/media/FhistiiXwAEfWxc.jpg</v>
      </c>
      <c r="L169">
        <v>0</v>
      </c>
      <c r="M169">
        <v>0</v>
      </c>
      <c r="N169">
        <v>1</v>
      </c>
      <c r="O169">
        <v>0</v>
      </c>
    </row>
    <row r="170" spans="1:15" x14ac:dyDescent="0.2">
      <c r="A170" s="1" t="str">
        <f>HYPERLINK("http://www.twitter.com/banuakdenizli/status/1592250155289427971", "1592250155289427971")</f>
        <v>1592250155289427971</v>
      </c>
      <c r="B170" t="s">
        <v>15</v>
      </c>
      <c r="C170" s="2">
        <v>44879.844837962963</v>
      </c>
      <c r="D170">
        <v>0</v>
      </c>
      <c r="E170">
        <v>150</v>
      </c>
      <c r="F170" t="s">
        <v>24</v>
      </c>
      <c r="G170" t="s">
        <v>199</v>
      </c>
      <c r="H170" t="str">
        <f>HYPERLINK("http://pbs.twimg.com/media/Fhiu7BIX0AYlm5P.jpg", "http://pbs.twimg.com/media/Fhiu7BIX0AYlm5P.jpg")</f>
        <v>http://pbs.twimg.com/media/Fhiu7BIX0AYlm5P.jpg</v>
      </c>
      <c r="I170" t="str">
        <f>HYPERLINK("http://pbs.twimg.com/media/Fhiu7BMWIAAfolk.jpg", "http://pbs.twimg.com/media/Fhiu7BMWIAAfolk.jpg")</f>
        <v>http://pbs.twimg.com/media/Fhiu7BMWIAAfolk.jpg</v>
      </c>
      <c r="L170">
        <v>0</v>
      </c>
      <c r="M170">
        <v>0</v>
      </c>
      <c r="N170">
        <v>1</v>
      </c>
      <c r="O170">
        <v>0</v>
      </c>
    </row>
    <row r="171" spans="1:15" x14ac:dyDescent="0.2">
      <c r="A171" s="1" t="str">
        <f>HYPERLINK("http://www.twitter.com/banuakdenizli/status/1592250106858074112", "1592250106858074112")</f>
        <v>1592250106858074112</v>
      </c>
      <c r="B171" t="s">
        <v>15</v>
      </c>
      <c r="C171" s="2">
        <v>44879.844699074078</v>
      </c>
      <c r="D171">
        <v>0</v>
      </c>
      <c r="E171">
        <v>372</v>
      </c>
      <c r="F171" t="s">
        <v>104</v>
      </c>
      <c r="G171" t="s">
        <v>200</v>
      </c>
      <c r="H171" t="str">
        <f>HYPERLINK("https://video.twimg.com/ext_tw_video/1592239782754672643/pu/vid/720x1280/M19axqy57VEGQQ_a.mp4?tag=12", "https://video.twimg.com/ext_tw_video/1592239782754672643/pu/vid/720x1280/M19axqy57VEGQQ_a.mp4?tag=12")</f>
        <v>https://video.twimg.com/ext_tw_video/1592239782754672643/pu/vid/720x1280/M19axqy57VEGQQ_a.mp4?tag=12</v>
      </c>
      <c r="L171">
        <v>0</v>
      </c>
      <c r="M171">
        <v>0</v>
      </c>
      <c r="N171">
        <v>1</v>
      </c>
      <c r="O171">
        <v>0</v>
      </c>
    </row>
    <row r="172" spans="1:15" x14ac:dyDescent="0.2">
      <c r="A172" s="1" t="str">
        <f>HYPERLINK("http://www.twitter.com/banuakdenizli/status/1592209076993527809", "1592209076993527809")</f>
        <v>1592209076993527809</v>
      </c>
      <c r="B172" t="s">
        <v>15</v>
      </c>
      <c r="C172" s="2">
        <v>44879.731481481482</v>
      </c>
      <c r="D172">
        <v>0</v>
      </c>
      <c r="E172">
        <v>28</v>
      </c>
      <c r="F172" t="s">
        <v>104</v>
      </c>
      <c r="G172" t="s">
        <v>201</v>
      </c>
      <c r="H172" t="str">
        <f>HYPERLINK("https://video.twimg.com/ext_tw_video/1592052749151125504/pu/vid/720x1280/AMSDNMCP-ndFaa_J.mp4?tag=12", "https://video.twimg.com/ext_tw_video/1592052749151125504/pu/vid/720x1280/AMSDNMCP-ndFaa_J.mp4?tag=12")</f>
        <v>https://video.twimg.com/ext_tw_video/1592052749151125504/pu/vid/720x1280/AMSDNMCP-ndFaa_J.mp4?tag=12</v>
      </c>
      <c r="L172">
        <v>0</v>
      </c>
      <c r="M172">
        <v>0</v>
      </c>
      <c r="N172">
        <v>1</v>
      </c>
      <c r="O172">
        <v>0</v>
      </c>
    </row>
    <row r="173" spans="1:15" x14ac:dyDescent="0.2">
      <c r="A173" s="1" t="str">
        <f>HYPERLINK("http://www.twitter.com/banuakdenizli/status/1592208752601886720", "1592208752601886720")</f>
        <v>1592208752601886720</v>
      </c>
      <c r="B173" t="s">
        <v>15</v>
      </c>
      <c r="C173" s="2">
        <v>44879.730590277781</v>
      </c>
      <c r="D173">
        <v>0</v>
      </c>
      <c r="E173">
        <v>102</v>
      </c>
      <c r="F173" t="s">
        <v>21</v>
      </c>
      <c r="G173" t="s">
        <v>202</v>
      </c>
      <c r="H173" t="str">
        <f>HYPERLINK("http://pbs.twimg.com/media/FhhPPkdX0AE4IF5.jpg", "http://pbs.twimg.com/media/FhhPPkdX0AE4IF5.jpg")</f>
        <v>http://pbs.twimg.com/media/FhhPPkdX0AE4IF5.jpg</v>
      </c>
      <c r="I173" t="str">
        <f>HYPERLINK("http://pbs.twimg.com/media/FhhPPkeXoAAHbt_.jpg", "http://pbs.twimg.com/media/FhhPPkeXoAAHbt_.jpg")</f>
        <v>http://pbs.twimg.com/media/FhhPPkeXoAAHbt_.jpg</v>
      </c>
      <c r="J173" t="str">
        <f>HYPERLINK("http://pbs.twimg.com/media/FhhPPkdXgAE57Cd.jpg", "http://pbs.twimg.com/media/FhhPPkdXgAE57Cd.jpg")</f>
        <v>http://pbs.twimg.com/media/FhhPPkdXgAE57Cd.jpg</v>
      </c>
      <c r="K173" t="str">
        <f>HYPERLINK("http://pbs.twimg.com/media/FhhPPkdWQAEuunS.jpg", "http://pbs.twimg.com/media/FhhPPkdWQAEuunS.jpg")</f>
        <v>http://pbs.twimg.com/media/FhhPPkdWQAEuunS.jpg</v>
      </c>
      <c r="L173">
        <v>0</v>
      </c>
      <c r="M173">
        <v>0</v>
      </c>
      <c r="N173">
        <v>1</v>
      </c>
      <c r="O173">
        <v>0</v>
      </c>
    </row>
    <row r="174" spans="1:15" x14ac:dyDescent="0.2">
      <c r="A174" s="1" t="str">
        <f>HYPERLINK("http://www.twitter.com/banuakdenizli/status/1592208623459237889", "1592208623459237889")</f>
        <v>1592208623459237889</v>
      </c>
      <c r="B174" t="s">
        <v>15</v>
      </c>
      <c r="C174" s="2">
        <v>44879.730231481481</v>
      </c>
      <c r="D174">
        <v>0</v>
      </c>
      <c r="E174">
        <v>8</v>
      </c>
      <c r="F174" t="s">
        <v>104</v>
      </c>
      <c r="G174" t="s">
        <v>203</v>
      </c>
      <c r="H174" t="str">
        <f>HYPERLINK("http://pbs.twimg.com/media/FhiXoePWAAIsrxM.jpg", "http://pbs.twimg.com/media/FhiXoePWAAIsrxM.jpg")</f>
        <v>http://pbs.twimg.com/media/FhiXoePWAAIsrxM.jpg</v>
      </c>
      <c r="L174">
        <v>0</v>
      </c>
      <c r="M174">
        <v>0</v>
      </c>
      <c r="N174">
        <v>1</v>
      </c>
      <c r="O174">
        <v>0</v>
      </c>
    </row>
    <row r="175" spans="1:15" x14ac:dyDescent="0.2">
      <c r="A175" s="1" t="str">
        <f>HYPERLINK("http://www.twitter.com/banuakdenizli/status/1592208501425987584", "1592208501425987584")</f>
        <v>1592208501425987584</v>
      </c>
      <c r="B175" t="s">
        <v>15</v>
      </c>
      <c r="C175" s="2">
        <v>44879.729895833327</v>
      </c>
      <c r="D175">
        <v>0</v>
      </c>
      <c r="E175">
        <v>13</v>
      </c>
      <c r="F175" t="s">
        <v>104</v>
      </c>
      <c r="G175" t="s">
        <v>204</v>
      </c>
      <c r="H175" t="str">
        <f>HYPERLINK("https://video.twimg.com/ext_tw_video/1592203207484243972/pu/vid/720x1280/Jquk5ADkD5XkqxlM.mp4?tag=12", "https://video.twimg.com/ext_tw_video/1592203207484243972/pu/vid/720x1280/Jquk5ADkD5XkqxlM.mp4?tag=12")</f>
        <v>https://video.twimg.com/ext_tw_video/1592203207484243972/pu/vid/720x1280/Jquk5ADkD5XkqxlM.mp4?tag=12</v>
      </c>
      <c r="L175">
        <v>0</v>
      </c>
      <c r="M175">
        <v>0</v>
      </c>
      <c r="N175">
        <v>1</v>
      </c>
      <c r="O175">
        <v>0</v>
      </c>
    </row>
    <row r="176" spans="1:15" x14ac:dyDescent="0.2">
      <c r="A176" s="1" t="str">
        <f>HYPERLINK("http://www.twitter.com/banuakdenizli/status/1591175268151877632", "1591175268151877632")</f>
        <v>1591175268151877632</v>
      </c>
      <c r="B176" t="s">
        <v>15</v>
      </c>
      <c r="C176" s="2">
        <v>44876.87871527778</v>
      </c>
      <c r="D176">
        <v>0</v>
      </c>
      <c r="E176">
        <v>7</v>
      </c>
      <c r="F176" t="s">
        <v>16</v>
      </c>
      <c r="G176" t="s">
        <v>205</v>
      </c>
      <c r="H176" t="str">
        <f>HYPERLINK("http://pbs.twimg.com/media/FhS8e5YXoAAscIe.jpg", "http://pbs.twimg.com/media/FhS8e5YXoAAscIe.jpg")</f>
        <v>http://pbs.twimg.com/media/FhS8e5YXoAAscIe.jpg</v>
      </c>
      <c r="L176">
        <v>0</v>
      </c>
      <c r="M176">
        <v>0</v>
      </c>
      <c r="N176">
        <v>1</v>
      </c>
      <c r="O176">
        <v>0</v>
      </c>
    </row>
    <row r="177" spans="1:15" x14ac:dyDescent="0.2">
      <c r="A177" s="1" t="str">
        <f>HYPERLINK("http://www.twitter.com/banuakdenizli/status/1591175233922535424", "1591175233922535424")</f>
        <v>1591175233922535424</v>
      </c>
      <c r="B177" t="s">
        <v>15</v>
      </c>
      <c r="C177" s="2">
        <v>44876.878622685188</v>
      </c>
      <c r="D177">
        <v>0</v>
      </c>
      <c r="E177">
        <v>17</v>
      </c>
      <c r="F177" t="s">
        <v>23</v>
      </c>
      <c r="G177" t="s">
        <v>206</v>
      </c>
      <c r="H177" t="str">
        <f>HYPERLINK("https://video.twimg.com/ext_tw_video/1591133651944734721/pu/vid/1280x720/w1OsUtGCxvUz5yUQ.mp4?tag=12", "https://video.twimg.com/ext_tw_video/1591133651944734721/pu/vid/1280x720/w1OsUtGCxvUz5yUQ.mp4?tag=12")</f>
        <v>https://video.twimg.com/ext_tw_video/1591133651944734721/pu/vid/1280x720/w1OsUtGCxvUz5yUQ.mp4?tag=12</v>
      </c>
      <c r="L177">
        <v>0</v>
      </c>
      <c r="M177">
        <v>0</v>
      </c>
      <c r="N177">
        <v>1</v>
      </c>
      <c r="O177">
        <v>0</v>
      </c>
    </row>
    <row r="178" spans="1:15" x14ac:dyDescent="0.2">
      <c r="A178" s="1" t="str">
        <f>HYPERLINK("http://www.twitter.com/banuakdenizli/status/1591174108087087104", "1591174108087087104")</f>
        <v>1591174108087087104</v>
      </c>
      <c r="B178" t="s">
        <v>15</v>
      </c>
      <c r="C178" s="2">
        <v>44876.875509259262</v>
      </c>
      <c r="D178">
        <v>0</v>
      </c>
      <c r="E178">
        <v>36</v>
      </c>
      <c r="F178" t="s">
        <v>17</v>
      </c>
      <c r="G178" t="s">
        <v>207</v>
      </c>
      <c r="L178">
        <v>0</v>
      </c>
      <c r="M178">
        <v>0</v>
      </c>
      <c r="N178">
        <v>1</v>
      </c>
      <c r="O178">
        <v>0</v>
      </c>
    </row>
    <row r="179" spans="1:15" x14ac:dyDescent="0.2">
      <c r="A179" s="1" t="str">
        <f>HYPERLINK("http://www.twitter.com/banuakdenizli/status/1590832612037517312", "1590832612037517312")</f>
        <v>1590832612037517312</v>
      </c>
      <c r="B179" t="s">
        <v>15</v>
      </c>
      <c r="C179" s="2">
        <v>44875.933159722219</v>
      </c>
      <c r="D179">
        <v>0</v>
      </c>
      <c r="E179">
        <v>212</v>
      </c>
      <c r="F179" t="s">
        <v>24</v>
      </c>
      <c r="G179" t="s">
        <v>208</v>
      </c>
      <c r="H179" t="str">
        <f>HYPERLINK("http://pbs.twimg.com/media/FhM2_gXXwAMlXo1.jpg", "http://pbs.twimg.com/media/FhM2_gXXwAMlXo1.jpg")</f>
        <v>http://pbs.twimg.com/media/FhM2_gXXwAMlXo1.jpg</v>
      </c>
      <c r="L179">
        <v>0</v>
      </c>
      <c r="M179">
        <v>0</v>
      </c>
      <c r="N179">
        <v>1</v>
      </c>
      <c r="O179">
        <v>0</v>
      </c>
    </row>
    <row r="180" spans="1:15" x14ac:dyDescent="0.2">
      <c r="A180" s="1" t="str">
        <f>HYPERLINK("http://www.twitter.com/banuakdenizli/status/1590832542001037312", "1590832542001037312")</f>
        <v>1590832542001037312</v>
      </c>
      <c r="B180" t="s">
        <v>15</v>
      </c>
      <c r="C180" s="2">
        <v>44875.932962962957</v>
      </c>
      <c r="D180">
        <v>0</v>
      </c>
      <c r="E180">
        <v>38</v>
      </c>
      <c r="F180" t="s">
        <v>23</v>
      </c>
      <c r="G180" t="s">
        <v>209</v>
      </c>
      <c r="H180" t="str">
        <f>HYPERLINK("https://video.twimg.com/ext_tw_video/1590760062003417092/pu/vid/960x540/u3QcacEwUJqX2LSh.mp4?tag=12", "https://video.twimg.com/ext_tw_video/1590760062003417092/pu/vid/960x540/u3QcacEwUJqX2LSh.mp4?tag=12")</f>
        <v>https://video.twimg.com/ext_tw_video/1590760062003417092/pu/vid/960x540/u3QcacEwUJqX2LSh.mp4?tag=12</v>
      </c>
      <c r="L180">
        <v>0</v>
      </c>
      <c r="M180">
        <v>0</v>
      </c>
      <c r="N180">
        <v>1</v>
      </c>
      <c r="O180">
        <v>0</v>
      </c>
    </row>
    <row r="181" spans="1:15" x14ac:dyDescent="0.2">
      <c r="A181" s="1" t="str">
        <f>HYPERLINK("http://www.twitter.com/banuakdenizli/status/1590832202841227264", "1590832202841227264")</f>
        <v>1590832202841227264</v>
      </c>
      <c r="B181" t="s">
        <v>15</v>
      </c>
      <c r="C181" s="2">
        <v>44875.932037037041</v>
      </c>
      <c r="D181">
        <v>0</v>
      </c>
      <c r="E181">
        <v>5</v>
      </c>
      <c r="F181" t="s">
        <v>16</v>
      </c>
      <c r="G181" t="s">
        <v>210</v>
      </c>
      <c r="H181" t="str">
        <f>HYPERLINK("http://pbs.twimg.com/media/FhNvTvmWIAM8Bn8.jpg", "http://pbs.twimg.com/media/FhNvTvmWIAM8Bn8.jpg")</f>
        <v>http://pbs.twimg.com/media/FhNvTvmWIAM8Bn8.jpg</v>
      </c>
      <c r="L181">
        <v>0</v>
      </c>
      <c r="M181">
        <v>0</v>
      </c>
      <c r="N181">
        <v>1</v>
      </c>
      <c r="O181">
        <v>0</v>
      </c>
    </row>
    <row r="182" spans="1:15" x14ac:dyDescent="0.2">
      <c r="A182" s="1" t="str">
        <f>HYPERLINK("http://www.twitter.com/banuakdenizli/status/1590830676022267906", "1590830676022267906")</f>
        <v>1590830676022267906</v>
      </c>
      <c r="B182" t="s">
        <v>15</v>
      </c>
      <c r="C182" s="2">
        <v>44875.927824074082</v>
      </c>
      <c r="D182">
        <v>0</v>
      </c>
      <c r="E182">
        <v>9</v>
      </c>
      <c r="F182" t="s">
        <v>16</v>
      </c>
      <c r="G182" t="s">
        <v>211</v>
      </c>
      <c r="H182" t="str">
        <f>HYPERLINK("http://pbs.twimg.com/media/FhJWanhXoAAlmte.jpg", "http://pbs.twimg.com/media/FhJWanhXoAAlmte.jpg")</f>
        <v>http://pbs.twimg.com/media/FhJWanhXoAAlmte.jpg</v>
      </c>
      <c r="L182">
        <v>0</v>
      </c>
      <c r="M182">
        <v>0</v>
      </c>
      <c r="N182">
        <v>1</v>
      </c>
      <c r="O182">
        <v>0</v>
      </c>
    </row>
    <row r="183" spans="1:15" x14ac:dyDescent="0.2">
      <c r="A183" s="1" t="str">
        <f>HYPERLINK("http://www.twitter.com/banuakdenizli/status/1590269238463168514", "1590269238463168514")</f>
        <v>1590269238463168514</v>
      </c>
      <c r="B183" t="s">
        <v>15</v>
      </c>
      <c r="C183" s="2">
        <v>44874.378541666672</v>
      </c>
      <c r="D183">
        <v>0</v>
      </c>
      <c r="E183">
        <v>3</v>
      </c>
      <c r="G183" t="s">
        <v>212</v>
      </c>
      <c r="H183" t="str">
        <f>HYPERLINK("http://pbs.twimg.com/media/FhHFcP8XgAAhFl-.jpg", "http://pbs.twimg.com/media/FhHFcP8XgAAhFl-.jpg")</f>
        <v>http://pbs.twimg.com/media/FhHFcP8XgAAhFl-.jpg</v>
      </c>
      <c r="L183">
        <v>0</v>
      </c>
      <c r="M183">
        <v>0</v>
      </c>
      <c r="N183">
        <v>1</v>
      </c>
      <c r="O183">
        <v>0</v>
      </c>
    </row>
    <row r="184" spans="1:15" x14ac:dyDescent="0.2">
      <c r="A184" s="1" t="str">
        <f>HYPERLINK("http://www.twitter.com/banuakdenizli/status/1590112746523492352", "1590112746523492352")</f>
        <v>1590112746523492352</v>
      </c>
      <c r="B184" t="s">
        <v>15</v>
      </c>
      <c r="C184" s="2">
        <v>44873.946712962963</v>
      </c>
      <c r="D184">
        <v>0</v>
      </c>
      <c r="E184">
        <v>5</v>
      </c>
      <c r="F184" t="s">
        <v>104</v>
      </c>
      <c r="G184" t="s">
        <v>213</v>
      </c>
      <c r="L184">
        <v>0</v>
      </c>
      <c r="M184">
        <v>0</v>
      </c>
      <c r="N184">
        <v>1</v>
      </c>
      <c r="O184">
        <v>0</v>
      </c>
    </row>
    <row r="185" spans="1:15" x14ac:dyDescent="0.2">
      <c r="A185" s="1" t="str">
        <f>HYPERLINK("http://www.twitter.com/banuakdenizli/status/1590013844285718528", "1590013844285718528")</f>
        <v>1590013844285718528</v>
      </c>
      <c r="B185" t="s">
        <v>15</v>
      </c>
      <c r="C185" s="2">
        <v>44873.673796296287</v>
      </c>
      <c r="D185">
        <v>0</v>
      </c>
      <c r="E185">
        <v>25</v>
      </c>
      <c r="F185" t="s">
        <v>214</v>
      </c>
      <c r="G185" t="s">
        <v>215</v>
      </c>
      <c r="L185">
        <v>0</v>
      </c>
      <c r="M185">
        <v>0</v>
      </c>
      <c r="N185">
        <v>1</v>
      </c>
      <c r="O185">
        <v>0</v>
      </c>
    </row>
    <row r="186" spans="1:15" x14ac:dyDescent="0.2">
      <c r="A186" s="1" t="str">
        <f>HYPERLINK("http://www.twitter.com/banuakdenizli/status/1590013713205309440", "1590013713205309440")</f>
        <v>1590013713205309440</v>
      </c>
      <c r="B186" t="s">
        <v>15</v>
      </c>
      <c r="C186" s="2">
        <v>44873.673425925917</v>
      </c>
      <c r="D186">
        <v>0</v>
      </c>
      <c r="E186">
        <v>785</v>
      </c>
      <c r="F186" t="s">
        <v>104</v>
      </c>
      <c r="G186" t="s">
        <v>216</v>
      </c>
      <c r="H186" t="str">
        <f>HYPERLINK("https://video.twimg.com/amplify_video/1589601102663516160/vid/720x720/_37R6TypAkVY4GEh.mp4?tag=14", "https://video.twimg.com/amplify_video/1589601102663516160/vid/720x720/_37R6TypAkVY4GEh.mp4?tag=14")</f>
        <v>https://video.twimg.com/amplify_video/1589601102663516160/vid/720x720/_37R6TypAkVY4GEh.mp4?tag=14</v>
      </c>
      <c r="L186">
        <v>0</v>
      </c>
      <c r="M186">
        <v>0</v>
      </c>
      <c r="N186">
        <v>1</v>
      </c>
      <c r="O186">
        <v>0</v>
      </c>
    </row>
    <row r="187" spans="1:15" x14ac:dyDescent="0.2">
      <c r="A187" s="1" t="str">
        <f>HYPERLINK("http://www.twitter.com/banuakdenizli/status/1589927644032045056", "1589927644032045056")</f>
        <v>1589927644032045056</v>
      </c>
      <c r="B187" t="s">
        <v>15</v>
      </c>
      <c r="C187" s="2">
        <v>44873.435925925929</v>
      </c>
      <c r="D187">
        <v>0</v>
      </c>
      <c r="E187">
        <v>14</v>
      </c>
      <c r="F187" t="s">
        <v>16</v>
      </c>
      <c r="G187" t="s">
        <v>217</v>
      </c>
      <c r="H187" t="str">
        <f>HYPERLINK("http://pbs.twimg.com/media/Fg-0NbCXgAIGDph.jpg", "http://pbs.twimg.com/media/Fg-0NbCXgAIGDph.jpg")</f>
        <v>http://pbs.twimg.com/media/Fg-0NbCXgAIGDph.jpg</v>
      </c>
      <c r="L187">
        <v>0</v>
      </c>
      <c r="M187">
        <v>0</v>
      </c>
      <c r="N187">
        <v>1</v>
      </c>
      <c r="O187">
        <v>0</v>
      </c>
    </row>
    <row r="188" spans="1:15" x14ac:dyDescent="0.2">
      <c r="A188" s="1" t="str">
        <f>HYPERLINK("http://www.twitter.com/banuakdenizli/status/1589926774531837952", "1589926774531837952")</f>
        <v>1589926774531837952</v>
      </c>
      <c r="B188" t="s">
        <v>15</v>
      </c>
      <c r="C188" s="2">
        <v>44873.433530092603</v>
      </c>
      <c r="D188">
        <v>0</v>
      </c>
      <c r="E188">
        <v>17</v>
      </c>
      <c r="F188" t="s">
        <v>16</v>
      </c>
      <c r="G188" t="s">
        <v>218</v>
      </c>
      <c r="H188" t="str">
        <f>HYPERLINK("http://pbs.twimg.com/media/Fg-xHOvWAAEG99O.jpg", "http://pbs.twimg.com/media/Fg-xHOvWAAEG99O.jpg")</f>
        <v>http://pbs.twimg.com/media/Fg-xHOvWAAEG99O.jpg</v>
      </c>
      <c r="L188">
        <v>0</v>
      </c>
      <c r="M188">
        <v>0</v>
      </c>
      <c r="N188">
        <v>1</v>
      </c>
      <c r="O188">
        <v>0</v>
      </c>
    </row>
    <row r="189" spans="1:15" x14ac:dyDescent="0.2">
      <c r="A189" s="1" t="str">
        <f>HYPERLINK("http://www.twitter.com/banuakdenizli/status/1589926763098144769", "1589926763098144769")</f>
        <v>1589926763098144769</v>
      </c>
      <c r="B189" t="s">
        <v>15</v>
      </c>
      <c r="C189" s="2">
        <v>44873.433495370373</v>
      </c>
      <c r="D189">
        <v>0</v>
      </c>
      <c r="E189">
        <v>37</v>
      </c>
      <c r="F189" t="s">
        <v>16</v>
      </c>
      <c r="G189" t="s">
        <v>219</v>
      </c>
      <c r="H189" t="str">
        <f>HYPERLINK("http://pbs.twimg.com/media/Fg-tjdAWQAA8AHY.jpg", "http://pbs.twimg.com/media/Fg-tjdAWQAA8AHY.jpg")</f>
        <v>http://pbs.twimg.com/media/Fg-tjdAWQAA8AHY.jpg</v>
      </c>
      <c r="L189">
        <v>0</v>
      </c>
      <c r="M189">
        <v>0</v>
      </c>
      <c r="N189">
        <v>1</v>
      </c>
      <c r="O189">
        <v>0</v>
      </c>
    </row>
    <row r="190" spans="1:15" x14ac:dyDescent="0.2">
      <c r="A190" s="1" t="str">
        <f>HYPERLINK("http://www.twitter.com/banuakdenizli/status/1589586230911852544", "1589586230911852544")</f>
        <v>1589586230911852544</v>
      </c>
      <c r="B190" t="s">
        <v>15</v>
      </c>
      <c r="C190" s="2">
        <v>44872.493807870371</v>
      </c>
      <c r="D190">
        <v>1</v>
      </c>
      <c r="E190">
        <v>0</v>
      </c>
      <c r="G190" t="s">
        <v>220</v>
      </c>
      <c r="H190" t="str">
        <f>HYPERLINK("http://pbs.twimg.com/media/Fg9YP-LWYAAE7bn.jpg", "http://pbs.twimg.com/media/Fg9YP-LWYAAE7bn.jpg")</f>
        <v>http://pbs.twimg.com/media/Fg9YP-LWYAAE7bn.jpg</v>
      </c>
      <c r="L190">
        <v>0</v>
      </c>
      <c r="M190">
        <v>0</v>
      </c>
      <c r="N190">
        <v>1</v>
      </c>
      <c r="O190">
        <v>0</v>
      </c>
    </row>
    <row r="191" spans="1:15" x14ac:dyDescent="0.2">
      <c r="A191" s="1" t="str">
        <f>HYPERLINK("http://www.twitter.com/banuakdenizli/status/1589361894976258049", "1589361894976258049")</f>
        <v>1589361894976258049</v>
      </c>
      <c r="B191" t="s">
        <v>15</v>
      </c>
      <c r="C191" s="2">
        <v>44871.874756944453</v>
      </c>
      <c r="D191">
        <v>0</v>
      </c>
      <c r="E191">
        <v>5</v>
      </c>
      <c r="F191" t="s">
        <v>16</v>
      </c>
      <c r="G191" t="s">
        <v>221</v>
      </c>
      <c r="H191" t="str">
        <f>HYPERLINK("http://pbs.twimg.com/media/Fg4l-9YXEAMPD6y.jpg", "http://pbs.twimg.com/media/Fg4l-9YXEAMPD6y.jpg")</f>
        <v>http://pbs.twimg.com/media/Fg4l-9YXEAMPD6y.jpg</v>
      </c>
      <c r="I191" t="str">
        <f>HYPERLINK("http://pbs.twimg.com/media/Fg4l-9cWIAA0aL3.jpg", "http://pbs.twimg.com/media/Fg4l-9cWIAA0aL3.jpg")</f>
        <v>http://pbs.twimg.com/media/Fg4l-9cWIAA0aL3.jpg</v>
      </c>
      <c r="J191" t="str">
        <f>HYPERLINK("http://pbs.twimg.com/media/Fg4mBKdXkAEybUn.jpg", "http://pbs.twimg.com/media/Fg4mBKdXkAEybUn.jpg")</f>
        <v>http://pbs.twimg.com/media/Fg4mBKdXkAEybUn.jpg</v>
      </c>
      <c r="K191" t="str">
        <f>HYPERLINK("http://pbs.twimg.com/media/Fg4mBKqWIAYd8E3.jpg", "http://pbs.twimg.com/media/Fg4mBKqWIAYd8E3.jpg")</f>
        <v>http://pbs.twimg.com/media/Fg4mBKqWIAYd8E3.jpg</v>
      </c>
      <c r="L191">
        <v>0</v>
      </c>
      <c r="M191">
        <v>0</v>
      </c>
      <c r="N191">
        <v>1</v>
      </c>
      <c r="O191">
        <v>0</v>
      </c>
    </row>
    <row r="192" spans="1:15" x14ac:dyDescent="0.2">
      <c r="A192" s="1" t="str">
        <f>HYPERLINK("http://www.twitter.com/banuakdenizli/status/1589361863024087041", "1589361863024087041")</f>
        <v>1589361863024087041</v>
      </c>
      <c r="B192" t="s">
        <v>15</v>
      </c>
      <c r="C192" s="2">
        <v>44871.874664351853</v>
      </c>
      <c r="D192">
        <v>0</v>
      </c>
      <c r="E192">
        <v>6</v>
      </c>
      <c r="F192" t="s">
        <v>16</v>
      </c>
      <c r="G192" t="s">
        <v>222</v>
      </c>
      <c r="H192" t="str">
        <f>HYPERLINK("http://pbs.twimg.com/media/Fg3Wh9hXkAE4i0r.jpg", "http://pbs.twimg.com/media/Fg3Wh9hXkAE4i0r.jpg")</f>
        <v>http://pbs.twimg.com/media/Fg3Wh9hXkAE4i0r.jpg</v>
      </c>
      <c r="L192">
        <v>0</v>
      </c>
      <c r="M192">
        <v>0</v>
      </c>
      <c r="N192">
        <v>1</v>
      </c>
      <c r="O192">
        <v>0</v>
      </c>
    </row>
    <row r="193" spans="1:15" x14ac:dyDescent="0.2">
      <c r="A193" s="1" t="str">
        <f>HYPERLINK("http://www.twitter.com/banuakdenizli/status/1589361830333677568", "1589361830333677568")</f>
        <v>1589361830333677568</v>
      </c>
      <c r="B193" t="s">
        <v>15</v>
      </c>
      <c r="C193" s="2">
        <v>44871.874571759261</v>
      </c>
      <c r="D193">
        <v>0</v>
      </c>
      <c r="E193">
        <v>6</v>
      </c>
      <c r="F193" t="s">
        <v>16</v>
      </c>
      <c r="G193" t="s">
        <v>223</v>
      </c>
      <c r="H193" t="str">
        <f>HYPERLINK("http://pbs.twimg.com/media/Fg5T0YgWQAEFR-K.jpg", "http://pbs.twimg.com/media/Fg5T0YgWQAEFR-K.jpg")</f>
        <v>http://pbs.twimg.com/media/Fg5T0YgWQAEFR-K.jpg</v>
      </c>
      <c r="L193">
        <v>0</v>
      </c>
      <c r="M193">
        <v>0</v>
      </c>
      <c r="N193">
        <v>1</v>
      </c>
      <c r="O193">
        <v>0</v>
      </c>
    </row>
    <row r="194" spans="1:15" x14ac:dyDescent="0.2">
      <c r="A194" s="1" t="str">
        <f>HYPERLINK("http://www.twitter.com/banuakdenizli/status/1589361546379284480", "1589361546379284480")</f>
        <v>1589361546379284480</v>
      </c>
      <c r="B194" t="s">
        <v>15</v>
      </c>
      <c r="C194" s="2">
        <v>44871.873796296299</v>
      </c>
      <c r="D194">
        <v>0</v>
      </c>
      <c r="E194">
        <v>10</v>
      </c>
      <c r="F194" t="s">
        <v>16</v>
      </c>
      <c r="G194" t="s">
        <v>224</v>
      </c>
      <c r="H194" t="str">
        <f>HYPERLINK("http://pbs.twimg.com/media/Fg0Ls7IWQAA9JWj.jpg", "http://pbs.twimg.com/media/Fg0Ls7IWQAA9JWj.jpg")</f>
        <v>http://pbs.twimg.com/media/Fg0Ls7IWQAA9JWj.jpg</v>
      </c>
      <c r="L194">
        <v>0</v>
      </c>
      <c r="M194">
        <v>0</v>
      </c>
      <c r="N194">
        <v>1</v>
      </c>
      <c r="O194">
        <v>0</v>
      </c>
    </row>
    <row r="195" spans="1:15" x14ac:dyDescent="0.2">
      <c r="A195" s="1" t="str">
        <f>HYPERLINK("http://www.twitter.com/banuakdenizli/status/1588285030773981184", "1588285030773981184")</f>
        <v>1588285030773981184</v>
      </c>
      <c r="B195" t="s">
        <v>15</v>
      </c>
      <c r="C195" s="2">
        <v>44868.903171296297</v>
      </c>
      <c r="D195">
        <v>0</v>
      </c>
      <c r="E195">
        <v>38</v>
      </c>
      <c r="F195" t="s">
        <v>16</v>
      </c>
      <c r="G195" t="s">
        <v>225</v>
      </c>
      <c r="H195" t="str">
        <f>HYPERLINK("http://pbs.twimg.com/media/Fgqxt04WQAI7KmK.jpg", "http://pbs.twimg.com/media/Fgqxt04WQAI7KmK.jpg")</f>
        <v>http://pbs.twimg.com/media/Fgqxt04WQAI7KmK.jpg</v>
      </c>
      <c r="L195">
        <v>0</v>
      </c>
      <c r="M195">
        <v>0</v>
      </c>
      <c r="N195">
        <v>1</v>
      </c>
      <c r="O195">
        <v>0</v>
      </c>
    </row>
    <row r="196" spans="1:15" x14ac:dyDescent="0.2">
      <c r="A196" s="1" t="str">
        <f>HYPERLINK("http://www.twitter.com/banuakdenizli/status/1588284837139427329", "1588284837139427329")</f>
        <v>1588284837139427329</v>
      </c>
      <c r="B196" t="s">
        <v>15</v>
      </c>
      <c r="C196" s="2">
        <v>44868.902638888889</v>
      </c>
      <c r="D196">
        <v>0</v>
      </c>
      <c r="E196">
        <v>26</v>
      </c>
      <c r="F196" t="s">
        <v>16</v>
      </c>
      <c r="G196" t="s">
        <v>226</v>
      </c>
      <c r="H196" t="str">
        <f>HYPERLINK("http://pbs.twimg.com/media/FgnflWEWIAAuTiP.jpg", "http://pbs.twimg.com/media/FgnflWEWIAAuTiP.jpg")</f>
        <v>http://pbs.twimg.com/media/FgnflWEWIAAuTiP.jpg</v>
      </c>
      <c r="L196">
        <v>0</v>
      </c>
      <c r="M196">
        <v>0</v>
      </c>
      <c r="N196">
        <v>1</v>
      </c>
      <c r="O196">
        <v>0</v>
      </c>
    </row>
    <row r="197" spans="1:15" x14ac:dyDescent="0.2">
      <c r="A197" s="1" t="str">
        <f>HYPERLINK("http://www.twitter.com/banuakdenizli/status/1588284735268478976", "1588284735268478976")</f>
        <v>1588284735268478976</v>
      </c>
      <c r="B197" t="s">
        <v>15</v>
      </c>
      <c r="C197" s="2">
        <v>44868.902361111112</v>
      </c>
      <c r="D197">
        <v>0</v>
      </c>
      <c r="E197">
        <v>39</v>
      </c>
      <c r="F197" t="s">
        <v>104</v>
      </c>
      <c r="G197" t="s">
        <v>227</v>
      </c>
      <c r="H197" t="str">
        <f>HYPERLINK("http://pbs.twimg.com/media/FgpWE3rXgAAQkz-.jpg", "http://pbs.twimg.com/media/FgpWE3rXgAAQkz-.jpg")</f>
        <v>http://pbs.twimg.com/media/FgpWE3rXgAAQkz-.jpg</v>
      </c>
      <c r="L197">
        <v>0</v>
      </c>
      <c r="M197">
        <v>0</v>
      </c>
      <c r="N197">
        <v>1</v>
      </c>
      <c r="O197">
        <v>0</v>
      </c>
    </row>
    <row r="198" spans="1:15" x14ac:dyDescent="0.2">
      <c r="A198" s="1" t="str">
        <f>HYPERLINK("http://www.twitter.com/banuakdenizli/status/1588284623226036224", "1588284623226036224")</f>
        <v>1588284623226036224</v>
      </c>
      <c r="B198" t="s">
        <v>15</v>
      </c>
      <c r="C198" s="2">
        <v>44868.902048611111</v>
      </c>
      <c r="D198">
        <v>0</v>
      </c>
      <c r="E198">
        <v>12</v>
      </c>
      <c r="F198" t="s">
        <v>16</v>
      </c>
      <c r="G198" t="s">
        <v>228</v>
      </c>
      <c r="H198" t="str">
        <f>HYPERLINK("http://pbs.twimg.com/media/Fgoi80VXoAMXhzk.jpg", "http://pbs.twimg.com/media/Fgoi80VXoAMXhzk.jpg")</f>
        <v>http://pbs.twimg.com/media/Fgoi80VXoAMXhzk.jpg</v>
      </c>
      <c r="L198">
        <v>0</v>
      </c>
      <c r="M198">
        <v>0</v>
      </c>
      <c r="N198">
        <v>1</v>
      </c>
      <c r="O198">
        <v>0</v>
      </c>
    </row>
    <row r="199" spans="1:15" x14ac:dyDescent="0.2">
      <c r="A199" s="1" t="str">
        <f>HYPERLINK("http://www.twitter.com/banuakdenizli/status/1588284600278691842", "1588284600278691842")</f>
        <v>1588284600278691842</v>
      </c>
      <c r="B199" t="s">
        <v>15</v>
      </c>
      <c r="C199" s="2">
        <v>44868.901990740742</v>
      </c>
      <c r="D199">
        <v>0</v>
      </c>
      <c r="E199">
        <v>11</v>
      </c>
      <c r="F199" t="s">
        <v>16</v>
      </c>
      <c r="G199" t="s">
        <v>229</v>
      </c>
      <c r="H199" t="str">
        <f>HYPERLINK("http://pbs.twimg.com/media/Fgojew9WQAAyxOf.jpg", "http://pbs.twimg.com/media/Fgojew9WQAAyxOf.jpg")</f>
        <v>http://pbs.twimg.com/media/Fgojew9WQAAyxOf.jpg</v>
      </c>
      <c r="L199">
        <v>0</v>
      </c>
      <c r="M199">
        <v>0</v>
      </c>
      <c r="N199">
        <v>1</v>
      </c>
      <c r="O199">
        <v>0</v>
      </c>
    </row>
    <row r="200" spans="1:15" x14ac:dyDescent="0.2">
      <c r="A200" s="1" t="str">
        <f>HYPERLINK("http://www.twitter.com/banuakdenizli/status/1588284563184238593", "1588284563184238593")</f>
        <v>1588284563184238593</v>
      </c>
      <c r="B200" t="s">
        <v>15</v>
      </c>
      <c r="C200" s="2">
        <v>44868.901886574073</v>
      </c>
      <c r="D200">
        <v>0</v>
      </c>
      <c r="E200">
        <v>16</v>
      </c>
      <c r="F200" t="s">
        <v>16</v>
      </c>
      <c r="G200" t="s">
        <v>230</v>
      </c>
      <c r="H200" t="str">
        <f>HYPERLINK("http://pbs.twimg.com/media/FgpxJcwWIAUlrXy.jpg", "http://pbs.twimg.com/media/FgpxJcwWIAUlrXy.jpg")</f>
        <v>http://pbs.twimg.com/media/FgpxJcwWIAUlrXy.jpg</v>
      </c>
      <c r="L200">
        <v>0</v>
      </c>
      <c r="M200">
        <v>0</v>
      </c>
      <c r="N200">
        <v>1</v>
      </c>
      <c r="O200">
        <v>0</v>
      </c>
    </row>
    <row r="201" spans="1:15" x14ac:dyDescent="0.2">
      <c r="A201" s="1" t="str">
        <f>HYPERLINK("http://www.twitter.com/banuakdenizli/status/1588284544545087488", "1588284544545087488")</f>
        <v>1588284544545087488</v>
      </c>
      <c r="B201" t="s">
        <v>15</v>
      </c>
      <c r="C201" s="2">
        <v>44868.901828703703</v>
      </c>
      <c r="D201">
        <v>0</v>
      </c>
      <c r="E201">
        <v>6</v>
      </c>
      <c r="F201" t="s">
        <v>16</v>
      </c>
      <c r="G201" t="s">
        <v>231</v>
      </c>
      <c r="H201" t="str">
        <f>HYPERLINK("http://pbs.twimg.com/media/Fgo5bsVWQAkHrVC.jpg", "http://pbs.twimg.com/media/Fgo5bsVWQAkHrVC.jpg")</f>
        <v>http://pbs.twimg.com/media/Fgo5bsVWQAkHrVC.jpg</v>
      </c>
      <c r="L201">
        <v>0</v>
      </c>
      <c r="M201">
        <v>0</v>
      </c>
      <c r="N201">
        <v>1</v>
      </c>
      <c r="O201">
        <v>0</v>
      </c>
    </row>
    <row r="202" spans="1:15" x14ac:dyDescent="0.2">
      <c r="A202" s="1" t="str">
        <f>HYPERLINK("http://www.twitter.com/banuakdenizli/status/1588284456485670913", "1588284456485670913")</f>
        <v>1588284456485670913</v>
      </c>
      <c r="B202" t="s">
        <v>15</v>
      </c>
      <c r="C202" s="2">
        <v>44868.901585648149</v>
      </c>
      <c r="D202">
        <v>0</v>
      </c>
      <c r="E202">
        <v>4</v>
      </c>
      <c r="F202" t="s">
        <v>16</v>
      </c>
      <c r="G202" t="s">
        <v>232</v>
      </c>
      <c r="H202" t="str">
        <f>HYPERLINK("http://pbs.twimg.com/media/Fgpy41FWAAAbjjC.jpg", "http://pbs.twimg.com/media/Fgpy41FWAAAbjjC.jpg")</f>
        <v>http://pbs.twimg.com/media/Fgpy41FWAAAbjjC.jpg</v>
      </c>
      <c r="I202" t="str">
        <f>HYPERLINK("http://pbs.twimg.com/media/Fgpy40-WYAEnPre.jpg", "http://pbs.twimg.com/media/Fgpy40-WYAEnPre.jpg")</f>
        <v>http://pbs.twimg.com/media/Fgpy40-WYAEnPre.jpg</v>
      </c>
      <c r="J202" t="str">
        <f>HYPERLINK("http://pbs.twimg.com/media/Fgpy4zPWQAI5dkA.jpg", "http://pbs.twimg.com/media/Fgpy4zPWQAI5dkA.jpg")</f>
        <v>http://pbs.twimg.com/media/Fgpy4zPWQAI5dkA.jpg</v>
      </c>
      <c r="K202" t="str">
        <f>HYPERLINK("http://pbs.twimg.com/media/Fgpy4zFWQAMkw6O.jpg", "http://pbs.twimg.com/media/Fgpy4zFWQAMkw6O.jpg")</f>
        <v>http://pbs.twimg.com/media/Fgpy4zFWQAMkw6O.jpg</v>
      </c>
      <c r="L202">
        <v>0</v>
      </c>
      <c r="M202">
        <v>0</v>
      </c>
      <c r="N202">
        <v>1</v>
      </c>
      <c r="O202">
        <v>0</v>
      </c>
    </row>
    <row r="203" spans="1:15" x14ac:dyDescent="0.2">
      <c r="A203" s="1" t="str">
        <f>HYPERLINK("http://www.twitter.com/banuakdenizli/status/1588284446641655808", "1588284446641655808")</f>
        <v>1588284446641655808</v>
      </c>
      <c r="B203" t="s">
        <v>15</v>
      </c>
      <c r="C203" s="2">
        <v>44868.901562500003</v>
      </c>
      <c r="D203">
        <v>0</v>
      </c>
      <c r="E203">
        <v>9</v>
      </c>
      <c r="F203" t="s">
        <v>16</v>
      </c>
      <c r="G203" t="s">
        <v>233</v>
      </c>
      <c r="H203" t="str">
        <f>HYPERLINK("http://pbs.twimg.com/media/FgpyyKVXoAEbB_g.jpg", "http://pbs.twimg.com/media/FgpyyKVXoAEbB_g.jpg")</f>
        <v>http://pbs.twimg.com/media/FgpyyKVXoAEbB_g.jpg</v>
      </c>
      <c r="I203" t="str">
        <f>HYPERLINK("http://pbs.twimg.com/media/FgpyyKLXgAEUGYw.jpg", "http://pbs.twimg.com/media/FgpyyKLXgAEUGYw.jpg")</f>
        <v>http://pbs.twimg.com/media/FgpyyKLXgAEUGYw.jpg</v>
      </c>
      <c r="J203" t="str">
        <f>HYPERLINK("http://pbs.twimg.com/media/FgpyyKTXwAc9qlN.jpg", "http://pbs.twimg.com/media/FgpyyKTXwAc9qlN.jpg")</f>
        <v>http://pbs.twimg.com/media/FgpyyKTXwAc9qlN.jpg</v>
      </c>
      <c r="L203">
        <v>0</v>
      </c>
      <c r="M203">
        <v>0</v>
      </c>
      <c r="N203">
        <v>1</v>
      </c>
      <c r="O203">
        <v>0</v>
      </c>
    </row>
    <row r="204" spans="1:15" x14ac:dyDescent="0.2">
      <c r="A204" s="1" t="str">
        <f>HYPERLINK("http://www.twitter.com/banuakdenizli/status/1588284136740962304", "1588284136740962304")</f>
        <v>1588284136740962304</v>
      </c>
      <c r="B204" t="s">
        <v>15</v>
      </c>
      <c r="C204" s="2">
        <v>44868.900706018518</v>
      </c>
      <c r="D204">
        <v>0</v>
      </c>
      <c r="E204">
        <v>40</v>
      </c>
      <c r="F204" t="s">
        <v>234</v>
      </c>
      <c r="G204" t="s">
        <v>235</v>
      </c>
      <c r="H204" t="str">
        <f>HYPERLINK("https://video.twimg.com/ext_tw_video/1588084750367035393/pu/vid/1280x720/2XZ_VniInzYrQ9cW.mp4?tag=12", "https://video.twimg.com/ext_tw_video/1588084750367035393/pu/vid/1280x720/2XZ_VniInzYrQ9cW.mp4?tag=12")</f>
        <v>https://video.twimg.com/ext_tw_video/1588084750367035393/pu/vid/1280x720/2XZ_VniInzYrQ9cW.mp4?tag=12</v>
      </c>
      <c r="L204">
        <v>0</v>
      </c>
      <c r="M204">
        <v>0</v>
      </c>
      <c r="N204">
        <v>1</v>
      </c>
      <c r="O204">
        <v>0</v>
      </c>
    </row>
    <row r="205" spans="1:15" x14ac:dyDescent="0.2">
      <c r="A205" s="1" t="str">
        <f>HYPERLINK("http://www.twitter.com/banuakdenizli/status/1587541466460594178", "1587541466460594178")</f>
        <v>1587541466460594178</v>
      </c>
      <c r="B205" t="s">
        <v>15</v>
      </c>
      <c r="C205" s="2">
        <v>44866.851331018523</v>
      </c>
      <c r="D205">
        <v>0</v>
      </c>
      <c r="E205">
        <v>21</v>
      </c>
      <c r="F205" t="s">
        <v>236</v>
      </c>
      <c r="G205" t="s">
        <v>237</v>
      </c>
      <c r="H205" t="str">
        <f>HYPERLINK("http://pbs.twimg.com/media/Fgd0cuiXkAA_c3-.jpg", "http://pbs.twimg.com/media/Fgd0cuiXkAA_c3-.jpg")</f>
        <v>http://pbs.twimg.com/media/Fgd0cuiXkAA_c3-.jpg</v>
      </c>
      <c r="L205">
        <v>0</v>
      </c>
      <c r="M205">
        <v>0</v>
      </c>
      <c r="N205">
        <v>1</v>
      </c>
      <c r="O205">
        <v>0</v>
      </c>
    </row>
    <row r="206" spans="1:15" x14ac:dyDescent="0.2">
      <c r="A206" s="1" t="str">
        <f>HYPERLINK("http://www.twitter.com/banuakdenizli/status/1587541440560783371", "1587541440560783371")</f>
        <v>1587541440560783371</v>
      </c>
      <c r="B206" t="s">
        <v>15</v>
      </c>
      <c r="C206" s="2">
        <v>44866.851261574076</v>
      </c>
      <c r="D206">
        <v>0</v>
      </c>
      <c r="E206">
        <v>6</v>
      </c>
      <c r="F206" t="s">
        <v>16</v>
      </c>
      <c r="G206" t="s">
        <v>238</v>
      </c>
      <c r="H206" t="str">
        <f>HYPERLINK("http://pbs.twimg.com/media/FgezFnBWIAEKfH_.jpg", "http://pbs.twimg.com/media/FgezFnBWIAEKfH_.jpg")</f>
        <v>http://pbs.twimg.com/media/FgezFnBWIAEKfH_.jpg</v>
      </c>
      <c r="L206">
        <v>0</v>
      </c>
      <c r="M206">
        <v>0</v>
      </c>
      <c r="N206">
        <v>1</v>
      </c>
      <c r="O206">
        <v>0</v>
      </c>
    </row>
    <row r="207" spans="1:15" x14ac:dyDescent="0.2">
      <c r="A207" s="1" t="str">
        <f>HYPERLINK("http://www.twitter.com/banuakdenizli/status/1587541418473652224", "1587541418473652224")</f>
        <v>1587541418473652224</v>
      </c>
      <c r="B207" t="s">
        <v>15</v>
      </c>
      <c r="C207" s="2">
        <v>44866.85119212963</v>
      </c>
      <c r="D207">
        <v>0</v>
      </c>
      <c r="E207">
        <v>9</v>
      </c>
      <c r="F207" t="s">
        <v>16</v>
      </c>
      <c r="G207" t="s">
        <v>239</v>
      </c>
      <c r="H207" t="str">
        <f>HYPERLINK("http://pbs.twimg.com/media/FggK7WMXoAAB_xE.jpg", "http://pbs.twimg.com/media/FggK7WMXoAAB_xE.jpg")</f>
        <v>http://pbs.twimg.com/media/FggK7WMXoAAB_xE.jpg</v>
      </c>
      <c r="L207">
        <v>0</v>
      </c>
      <c r="M207">
        <v>0</v>
      </c>
      <c r="N207">
        <v>1</v>
      </c>
      <c r="O207">
        <v>0</v>
      </c>
    </row>
    <row r="208" spans="1:15" x14ac:dyDescent="0.2">
      <c r="A208" s="1" t="str">
        <f>HYPERLINK("http://www.twitter.com/banuakdenizli/status/1587383496506580993", "1587383496506580993")</f>
        <v>1587383496506580993</v>
      </c>
      <c r="B208" t="s">
        <v>15</v>
      </c>
      <c r="C208" s="2">
        <v>44866.415416666663</v>
      </c>
      <c r="D208">
        <v>0</v>
      </c>
      <c r="E208">
        <v>85</v>
      </c>
      <c r="F208" t="s">
        <v>17</v>
      </c>
      <c r="G208" t="s">
        <v>240</v>
      </c>
      <c r="L208">
        <v>0</v>
      </c>
      <c r="M208">
        <v>0</v>
      </c>
      <c r="N208">
        <v>1</v>
      </c>
      <c r="O208">
        <v>0</v>
      </c>
    </row>
    <row r="209" spans="1:15" x14ac:dyDescent="0.2">
      <c r="A209" s="1" t="str">
        <f>HYPERLINK("http://www.twitter.com/banuakdenizli/status/1587383452114063360", "1587383452114063360")</f>
        <v>1587383452114063360</v>
      </c>
      <c r="B209" t="s">
        <v>15</v>
      </c>
      <c r="C209" s="2">
        <v>44866.415289351848</v>
      </c>
      <c r="D209">
        <v>0</v>
      </c>
      <c r="E209">
        <v>8</v>
      </c>
      <c r="F209" t="s">
        <v>16</v>
      </c>
      <c r="G209" t="s">
        <v>241</v>
      </c>
      <c r="H209" t="str">
        <f>HYPERLINK("https://video.twimg.com/ext_tw_video/1587308355877539840/pu/vid/720x720/QhOHdUdI3mZk3a7_.mp4?tag=12", "https://video.twimg.com/ext_tw_video/1587308355877539840/pu/vid/720x720/QhOHdUdI3mZk3a7_.mp4?tag=12")</f>
        <v>https://video.twimg.com/ext_tw_video/1587308355877539840/pu/vid/720x720/QhOHdUdI3mZk3a7_.mp4?tag=12</v>
      </c>
      <c r="L209">
        <v>0</v>
      </c>
      <c r="M209">
        <v>0</v>
      </c>
      <c r="N209">
        <v>1</v>
      </c>
      <c r="O209">
        <v>0</v>
      </c>
    </row>
    <row r="210" spans="1:15" x14ac:dyDescent="0.2">
      <c r="A210" s="1" t="str">
        <f>HYPERLINK("http://www.twitter.com/banuakdenizli/status/1587194574623080449", "1587194574623080449")</f>
        <v>1587194574623080449</v>
      </c>
      <c r="B210" t="s">
        <v>15</v>
      </c>
      <c r="C210" s="2">
        <v>44865.894085648149</v>
      </c>
      <c r="D210">
        <v>0</v>
      </c>
      <c r="E210">
        <v>19</v>
      </c>
      <c r="F210" t="s">
        <v>16</v>
      </c>
      <c r="G210" t="s">
        <v>242</v>
      </c>
      <c r="H210" t="str">
        <f>HYPERLINK("https://video.twimg.com/ext_tw_video/1586971391420780544/pu/vid/1280x720/N3FV9TY4NbhJDL3x.mp4?tag=12", "https://video.twimg.com/ext_tw_video/1586971391420780544/pu/vid/1280x720/N3FV9TY4NbhJDL3x.mp4?tag=12")</f>
        <v>https://video.twimg.com/ext_tw_video/1586971391420780544/pu/vid/1280x720/N3FV9TY4NbhJDL3x.mp4?tag=12</v>
      </c>
      <c r="L210">
        <v>0</v>
      </c>
      <c r="M210">
        <v>0</v>
      </c>
      <c r="N210">
        <v>1</v>
      </c>
      <c r="O210">
        <v>0</v>
      </c>
    </row>
    <row r="211" spans="1:15" x14ac:dyDescent="0.2">
      <c r="A211" s="1" t="str">
        <f>HYPERLINK("http://www.twitter.com/banuakdenizli/status/1587194456888967169", "1587194456888967169")</f>
        <v>1587194456888967169</v>
      </c>
      <c r="B211" t="s">
        <v>15</v>
      </c>
      <c r="C211" s="2">
        <v>44865.893761574072</v>
      </c>
      <c r="D211">
        <v>0</v>
      </c>
      <c r="E211">
        <v>44</v>
      </c>
      <c r="F211" t="s">
        <v>17</v>
      </c>
      <c r="G211" t="s">
        <v>243</v>
      </c>
      <c r="H211" t="str">
        <f>HYPERLINK("http://pbs.twimg.com/media/FgY47O-WQAAEi7c.jpg", "http://pbs.twimg.com/media/FgY47O-WQAAEi7c.jpg")</f>
        <v>http://pbs.twimg.com/media/FgY47O-WQAAEi7c.jpg</v>
      </c>
      <c r="L211">
        <v>0</v>
      </c>
      <c r="M211">
        <v>0</v>
      </c>
      <c r="N211">
        <v>1</v>
      </c>
      <c r="O211">
        <v>0</v>
      </c>
    </row>
    <row r="212" spans="1:15" x14ac:dyDescent="0.2">
      <c r="A212" s="1" t="str">
        <f>HYPERLINK("http://www.twitter.com/banuakdenizli/status/1587194350412435461", "1587194350412435461")</f>
        <v>1587194350412435461</v>
      </c>
      <c r="B212" t="s">
        <v>15</v>
      </c>
      <c r="C212" s="2">
        <v>44865.893472222233</v>
      </c>
      <c r="D212">
        <v>0</v>
      </c>
      <c r="E212">
        <v>14</v>
      </c>
      <c r="F212" t="s">
        <v>16</v>
      </c>
      <c r="G212" t="s">
        <v>244</v>
      </c>
      <c r="H212" t="str">
        <f>HYPERLINK("http://pbs.twimg.com/media/FgZaomSWAAAZx-3.jpg", "http://pbs.twimg.com/media/FgZaomSWAAAZx-3.jpg")</f>
        <v>http://pbs.twimg.com/media/FgZaomSWAAAZx-3.jpg</v>
      </c>
      <c r="L212">
        <v>0</v>
      </c>
      <c r="M212">
        <v>0</v>
      </c>
      <c r="N212">
        <v>1</v>
      </c>
      <c r="O212">
        <v>0</v>
      </c>
    </row>
    <row r="213" spans="1:15" x14ac:dyDescent="0.2">
      <c r="A213" s="1" t="str">
        <f>HYPERLINK("http://www.twitter.com/banuakdenizli/status/1586824018841276416", "1586824018841276416")</f>
        <v>1586824018841276416</v>
      </c>
      <c r="B213" t="s">
        <v>15</v>
      </c>
      <c r="C213" s="2">
        <v>44864.871550925927</v>
      </c>
      <c r="D213">
        <v>0</v>
      </c>
      <c r="E213">
        <v>18</v>
      </c>
      <c r="F213" t="s">
        <v>16</v>
      </c>
      <c r="G213" t="s">
        <v>245</v>
      </c>
      <c r="H213" t="str">
        <f>HYPERLINK("http://pbs.twimg.com/media/FgT9sJXX0AET6vO.jpg", "http://pbs.twimg.com/media/FgT9sJXX0AET6vO.jpg")</f>
        <v>http://pbs.twimg.com/media/FgT9sJXX0AET6vO.jpg</v>
      </c>
      <c r="I213" t="str">
        <f>HYPERLINK("http://pbs.twimg.com/media/FgT9uKZWQAEExQ_.jpg", "http://pbs.twimg.com/media/FgT9uKZWQAEExQ_.jpg")</f>
        <v>http://pbs.twimg.com/media/FgT9uKZWQAEExQ_.jpg</v>
      </c>
      <c r="J213" t="str">
        <f>HYPERLINK("http://pbs.twimg.com/media/FgT9uLKWIAM24kK.jpg", "http://pbs.twimg.com/media/FgT9uLKWIAM24kK.jpg")</f>
        <v>http://pbs.twimg.com/media/FgT9uLKWIAM24kK.jpg</v>
      </c>
      <c r="K213" t="str">
        <f>HYPERLINK("http://pbs.twimg.com/media/FgT9uLNX0AAjCMR.jpg", "http://pbs.twimg.com/media/FgT9uLNX0AAjCMR.jpg")</f>
        <v>http://pbs.twimg.com/media/FgT9uLNX0AAjCMR.jpg</v>
      </c>
      <c r="L213">
        <v>0</v>
      </c>
      <c r="M213">
        <v>0</v>
      </c>
      <c r="N213">
        <v>1</v>
      </c>
      <c r="O213">
        <v>0</v>
      </c>
    </row>
    <row r="214" spans="1:15" x14ac:dyDescent="0.2">
      <c r="A214" s="1" t="str">
        <f>HYPERLINK("http://www.twitter.com/banuakdenizli/status/1586823782844579841", "1586823782844579841")</f>
        <v>1586823782844579841</v>
      </c>
      <c r="B214" t="s">
        <v>15</v>
      </c>
      <c r="C214" s="2">
        <v>44864.87090277778</v>
      </c>
      <c r="D214">
        <v>0</v>
      </c>
      <c r="E214">
        <v>22</v>
      </c>
      <c r="F214" t="s">
        <v>16</v>
      </c>
      <c r="G214" t="s">
        <v>246</v>
      </c>
      <c r="H214" t="str">
        <f>HYPERLINK("https://video.twimg.com/ext_tw_video/1586684346970292226/pu/vid/1280x720/YY3cIuJObb5ixoeD.mp4?tag=12", "https://video.twimg.com/ext_tw_video/1586684346970292226/pu/vid/1280x720/YY3cIuJObb5ixoeD.mp4?tag=12")</f>
        <v>https://video.twimg.com/ext_tw_video/1586684346970292226/pu/vid/1280x720/YY3cIuJObb5ixoeD.mp4?tag=12</v>
      </c>
      <c r="L214">
        <v>0</v>
      </c>
      <c r="M214">
        <v>0</v>
      </c>
      <c r="N214">
        <v>1</v>
      </c>
      <c r="O214">
        <v>0</v>
      </c>
    </row>
    <row r="215" spans="1:15" x14ac:dyDescent="0.2">
      <c r="A215" s="1" t="str">
        <f>HYPERLINK("http://www.twitter.com/banuakdenizli/status/1586823757175341058", "1586823757175341058")</f>
        <v>1586823757175341058</v>
      </c>
      <c r="B215" t="s">
        <v>15</v>
      </c>
      <c r="C215" s="2">
        <v>44864.870833333327</v>
      </c>
      <c r="D215">
        <v>0</v>
      </c>
      <c r="E215">
        <v>10</v>
      </c>
      <c r="F215" t="s">
        <v>16</v>
      </c>
      <c r="G215" t="s">
        <v>247</v>
      </c>
      <c r="H215" t="str">
        <f>HYPERLINK("http://pbs.twimg.com/media/FgUdi_mWIAAN_26.jpg", "http://pbs.twimg.com/media/FgUdi_mWIAAN_26.jpg")</f>
        <v>http://pbs.twimg.com/media/FgUdi_mWIAAN_26.jpg</v>
      </c>
      <c r="I215" t="str">
        <f>HYPERLINK("http://pbs.twimg.com/media/FgUdi9jXkAAO4WQ.jpg", "http://pbs.twimg.com/media/FgUdi9jXkAAO4WQ.jpg")</f>
        <v>http://pbs.twimg.com/media/FgUdi9jXkAAO4WQ.jpg</v>
      </c>
      <c r="L215">
        <v>0</v>
      </c>
      <c r="M215">
        <v>0</v>
      </c>
      <c r="N215">
        <v>1</v>
      </c>
      <c r="O215">
        <v>0</v>
      </c>
    </row>
    <row r="216" spans="1:15" x14ac:dyDescent="0.2">
      <c r="A216" s="1" t="str">
        <f>HYPERLINK("http://www.twitter.com/banuakdenizli/status/1586823722559840258", "1586823722559840258")</f>
        <v>1586823722559840258</v>
      </c>
      <c r="B216" t="s">
        <v>15</v>
      </c>
      <c r="C216" s="2">
        <v>44864.870729166672</v>
      </c>
      <c r="D216">
        <v>0</v>
      </c>
      <c r="E216">
        <v>12</v>
      </c>
      <c r="F216" t="s">
        <v>16</v>
      </c>
      <c r="G216" t="s">
        <v>248</v>
      </c>
      <c r="H216" t="str">
        <f>HYPERLINK("https://video.twimg.com/ext_tw_video/1586708797418082304/pu/vid/1280x720/nDjdVKx341LPTLhF.mp4?tag=12", "https://video.twimg.com/ext_tw_video/1586708797418082304/pu/vid/1280x720/nDjdVKx341LPTLhF.mp4?tag=12")</f>
        <v>https://video.twimg.com/ext_tw_video/1586708797418082304/pu/vid/1280x720/nDjdVKx341LPTLhF.mp4?tag=12</v>
      </c>
      <c r="L216">
        <v>0</v>
      </c>
      <c r="M216">
        <v>0</v>
      </c>
      <c r="N216">
        <v>1</v>
      </c>
      <c r="O216">
        <v>0</v>
      </c>
    </row>
    <row r="217" spans="1:15" x14ac:dyDescent="0.2">
      <c r="A217" s="1" t="str">
        <f>HYPERLINK("http://www.twitter.com/banuakdenizli/status/1586823409689837571", "1586823409689837571")</f>
        <v>1586823409689837571</v>
      </c>
      <c r="B217" t="s">
        <v>15</v>
      </c>
      <c r="C217" s="2">
        <v>44864.869872685187</v>
      </c>
      <c r="D217">
        <v>0</v>
      </c>
      <c r="E217">
        <v>53</v>
      </c>
      <c r="F217" t="s">
        <v>104</v>
      </c>
      <c r="G217" t="s">
        <v>249</v>
      </c>
      <c r="H217" t="str">
        <f>HYPERLINK("http://pbs.twimg.com/media/FgVBeYAXgAMZv-4.jpg", "http://pbs.twimg.com/media/FgVBeYAXgAMZv-4.jpg")</f>
        <v>http://pbs.twimg.com/media/FgVBeYAXgAMZv-4.jpg</v>
      </c>
      <c r="I217" t="str">
        <f>HYPERLINK("http://pbs.twimg.com/media/FgVBeYCXEAA5lAG.jpg", "http://pbs.twimg.com/media/FgVBeYCXEAA5lAG.jpg")</f>
        <v>http://pbs.twimg.com/media/FgVBeYCXEAA5lAG.jpg</v>
      </c>
      <c r="L217">
        <v>0</v>
      </c>
      <c r="M217">
        <v>0</v>
      </c>
      <c r="N217">
        <v>1</v>
      </c>
      <c r="O217">
        <v>0</v>
      </c>
    </row>
    <row r="218" spans="1:15" x14ac:dyDescent="0.2">
      <c r="A218" s="1" t="str">
        <f>HYPERLINK("http://www.twitter.com/banuakdenizli/status/1586823325317484544", "1586823325317484544")</f>
        <v>1586823325317484544</v>
      </c>
      <c r="B218" t="s">
        <v>15</v>
      </c>
      <c r="C218" s="2">
        <v>44864.869641203702</v>
      </c>
      <c r="D218">
        <v>0</v>
      </c>
      <c r="E218">
        <v>18</v>
      </c>
      <c r="F218" t="s">
        <v>104</v>
      </c>
      <c r="G218" t="s">
        <v>250</v>
      </c>
      <c r="H218" t="str">
        <f>HYPERLINK("https://video.twimg.com/ext_tw_video/1586656910740275201/pu/vid/1280x720/pUeIj6K8MLVwiQEH.mp4?tag=12", "https://video.twimg.com/ext_tw_video/1586656910740275201/pu/vid/1280x720/pUeIj6K8MLVwiQEH.mp4?tag=12")</f>
        <v>https://video.twimg.com/ext_tw_video/1586656910740275201/pu/vid/1280x720/pUeIj6K8MLVwiQEH.mp4?tag=12</v>
      </c>
      <c r="L218">
        <v>0</v>
      </c>
      <c r="M218">
        <v>0</v>
      </c>
      <c r="N218">
        <v>1</v>
      </c>
      <c r="O218">
        <v>0</v>
      </c>
    </row>
    <row r="219" spans="1:15" x14ac:dyDescent="0.2">
      <c r="A219" s="1" t="str">
        <f>HYPERLINK("http://www.twitter.com/banuakdenizli/status/1586359293510438912", "1586359293510438912")</f>
        <v>1586359293510438912</v>
      </c>
      <c r="B219" t="s">
        <v>15</v>
      </c>
      <c r="C219" s="2">
        <v>44863.589155092603</v>
      </c>
      <c r="D219">
        <v>0</v>
      </c>
      <c r="E219">
        <v>59</v>
      </c>
      <c r="F219" t="s">
        <v>17</v>
      </c>
      <c r="G219" t="s">
        <v>251</v>
      </c>
      <c r="L219">
        <v>0</v>
      </c>
      <c r="M219">
        <v>0</v>
      </c>
      <c r="N219">
        <v>1</v>
      </c>
      <c r="O219">
        <v>0</v>
      </c>
    </row>
    <row r="220" spans="1:15" x14ac:dyDescent="0.2">
      <c r="A220" s="1" t="str">
        <f>HYPERLINK("http://www.twitter.com/banuakdenizli/status/1586130836415336448", "1586130836415336448")</f>
        <v>1586130836415336448</v>
      </c>
      <c r="B220" t="s">
        <v>15</v>
      </c>
      <c r="C220" s="2">
        <v>44862.958726851852</v>
      </c>
      <c r="D220">
        <v>0</v>
      </c>
      <c r="E220">
        <v>229</v>
      </c>
      <c r="F220" t="s">
        <v>104</v>
      </c>
      <c r="G220" t="s">
        <v>252</v>
      </c>
      <c r="H220" t="str">
        <f>HYPERLINK("https://video.twimg.com/ext_tw_video/1585898232676220929/pu/vid/720x720/-LK9nRJmg20bPiQ6.mp4?tag=12", "https://video.twimg.com/ext_tw_video/1585898232676220929/pu/vid/720x720/-LK9nRJmg20bPiQ6.mp4?tag=12")</f>
        <v>https://video.twimg.com/ext_tw_video/1585898232676220929/pu/vid/720x720/-LK9nRJmg20bPiQ6.mp4?tag=12</v>
      </c>
      <c r="L220">
        <v>0</v>
      </c>
      <c r="M220">
        <v>0</v>
      </c>
      <c r="N220">
        <v>1</v>
      </c>
      <c r="O220">
        <v>0</v>
      </c>
    </row>
    <row r="221" spans="1:15" x14ac:dyDescent="0.2">
      <c r="A221" s="1" t="str">
        <f>HYPERLINK("http://www.twitter.com/banuakdenizli/status/1585766445941608448", "1585766445941608448")</f>
        <v>1585766445941608448</v>
      </c>
      <c r="B221" t="s">
        <v>15</v>
      </c>
      <c r="C221" s="2">
        <v>44861.953206018523</v>
      </c>
      <c r="D221">
        <v>0</v>
      </c>
      <c r="E221">
        <v>21</v>
      </c>
      <c r="F221" t="s">
        <v>16</v>
      </c>
      <c r="G221" t="s">
        <v>253</v>
      </c>
      <c r="H221" t="str">
        <f>HYPERLINK("http://pbs.twimg.com/media/FgG01FPX0AAFCVa.jpg", "http://pbs.twimg.com/media/FgG01FPX0AAFCVa.jpg")</f>
        <v>http://pbs.twimg.com/media/FgG01FPX0AAFCVa.jpg</v>
      </c>
      <c r="L221">
        <v>0</v>
      </c>
      <c r="M221">
        <v>0</v>
      </c>
      <c r="N221">
        <v>1</v>
      </c>
      <c r="O221">
        <v>0</v>
      </c>
    </row>
    <row r="222" spans="1:15" x14ac:dyDescent="0.2">
      <c r="A222" s="1" t="str">
        <f>HYPERLINK("http://www.twitter.com/banuakdenizli/status/1585766321605971968", "1585766321605971968")</f>
        <v>1585766321605971968</v>
      </c>
      <c r="B222" t="s">
        <v>15</v>
      </c>
      <c r="C222" s="2">
        <v>44861.9528587963</v>
      </c>
      <c r="D222">
        <v>0</v>
      </c>
      <c r="E222">
        <v>16</v>
      </c>
      <c r="F222" t="s">
        <v>16</v>
      </c>
      <c r="G222" t="s">
        <v>254</v>
      </c>
      <c r="H222" t="str">
        <f>HYPERLINK("http://pbs.twimg.com/media/FgEWhv-X0AEYrMc.jpg", "http://pbs.twimg.com/media/FgEWhv-X0AEYrMc.jpg")</f>
        <v>http://pbs.twimg.com/media/FgEWhv-X0AEYrMc.jpg</v>
      </c>
      <c r="L222">
        <v>0</v>
      </c>
      <c r="M222">
        <v>0</v>
      </c>
      <c r="N222">
        <v>1</v>
      </c>
      <c r="O222">
        <v>0</v>
      </c>
    </row>
    <row r="223" spans="1:15" x14ac:dyDescent="0.2">
      <c r="A223" s="1" t="str">
        <f>HYPERLINK("http://www.twitter.com/banuakdenizli/status/1585766296515641344", "1585766296515641344")</f>
        <v>1585766296515641344</v>
      </c>
      <c r="B223" t="s">
        <v>15</v>
      </c>
      <c r="C223" s="2">
        <v>44861.952789351853</v>
      </c>
      <c r="D223">
        <v>0</v>
      </c>
      <c r="E223">
        <v>15</v>
      </c>
      <c r="F223" t="s">
        <v>23</v>
      </c>
      <c r="G223" t="s">
        <v>255</v>
      </c>
      <c r="H223" t="str">
        <f>HYPERLINK("http://pbs.twimg.com/media/FgFcdZBagAA0zJx.jpg", "http://pbs.twimg.com/media/FgFcdZBagAA0zJx.jpg")</f>
        <v>http://pbs.twimg.com/media/FgFcdZBagAA0zJx.jpg</v>
      </c>
      <c r="L223">
        <v>0</v>
      </c>
      <c r="M223">
        <v>0</v>
      </c>
      <c r="N223">
        <v>1</v>
      </c>
      <c r="O223">
        <v>0</v>
      </c>
    </row>
    <row r="224" spans="1:15" x14ac:dyDescent="0.2">
      <c r="A224" s="1" t="str">
        <f>HYPERLINK("http://www.twitter.com/banuakdenizli/status/1585766277066493954", "1585766277066493954")</f>
        <v>1585766277066493954</v>
      </c>
      <c r="B224" t="s">
        <v>15</v>
      </c>
      <c r="C224" s="2">
        <v>44861.952743055554</v>
      </c>
      <c r="D224">
        <v>0</v>
      </c>
      <c r="E224">
        <v>6</v>
      </c>
      <c r="F224" t="s">
        <v>16</v>
      </c>
      <c r="G224" t="s">
        <v>256</v>
      </c>
      <c r="H224" t="str">
        <f>HYPERLINK("http://pbs.twimg.com/media/FgFXz0zUAAEIZml.jpg", "http://pbs.twimg.com/media/FgFXz0zUAAEIZml.jpg")</f>
        <v>http://pbs.twimg.com/media/FgFXz0zUAAEIZml.jpg</v>
      </c>
      <c r="L224">
        <v>0</v>
      </c>
      <c r="M224">
        <v>0</v>
      </c>
      <c r="N224">
        <v>1</v>
      </c>
      <c r="O224">
        <v>0</v>
      </c>
    </row>
    <row r="225" spans="1:15" x14ac:dyDescent="0.2">
      <c r="A225" s="1" t="str">
        <f>HYPERLINK("http://www.twitter.com/banuakdenizli/status/1585766245546151936", "1585766245546151936")</f>
        <v>1585766245546151936</v>
      </c>
      <c r="B225" t="s">
        <v>15</v>
      </c>
      <c r="C225" s="2">
        <v>44861.952650462961</v>
      </c>
      <c r="D225">
        <v>0</v>
      </c>
      <c r="E225">
        <v>9</v>
      </c>
      <c r="F225" t="s">
        <v>16</v>
      </c>
      <c r="G225" t="s">
        <v>257</v>
      </c>
      <c r="H225" t="str">
        <f>HYPERLINK("http://pbs.twimg.com/media/FgFZ9doVIAYjfko.jpg", "http://pbs.twimg.com/media/FgFZ9doVIAYjfko.jpg")</f>
        <v>http://pbs.twimg.com/media/FgFZ9doVIAYjfko.jpg</v>
      </c>
      <c r="I225" t="str">
        <f>HYPERLINK("http://pbs.twimg.com/media/FgFZ-tdUUAEOWB0.jpg", "http://pbs.twimg.com/media/FgFZ-tdUUAEOWB0.jpg")</f>
        <v>http://pbs.twimg.com/media/FgFZ-tdUUAEOWB0.jpg</v>
      </c>
      <c r="J225" t="str">
        <f>HYPERLINK("http://pbs.twimg.com/media/FgFZgj9VUAAsYt7.jpg", "http://pbs.twimg.com/media/FgFZgj9VUAAsYt7.jpg")</f>
        <v>http://pbs.twimg.com/media/FgFZgj9VUAAsYt7.jpg</v>
      </c>
      <c r="L225">
        <v>0</v>
      </c>
      <c r="M225">
        <v>0</v>
      </c>
      <c r="N225">
        <v>1</v>
      </c>
      <c r="O225">
        <v>0</v>
      </c>
    </row>
    <row r="226" spans="1:15" x14ac:dyDescent="0.2">
      <c r="A226" s="1" t="str">
        <f>HYPERLINK("http://www.twitter.com/banuakdenizli/status/1585766222250987524", "1585766222250987524")</f>
        <v>1585766222250987524</v>
      </c>
      <c r="B226" t="s">
        <v>15</v>
      </c>
      <c r="C226" s="2">
        <v>44861.952592592592</v>
      </c>
      <c r="D226">
        <v>0</v>
      </c>
      <c r="E226">
        <v>8</v>
      </c>
      <c r="F226" t="s">
        <v>16</v>
      </c>
      <c r="G226" t="s">
        <v>258</v>
      </c>
      <c r="H226" t="str">
        <f>HYPERLINK("http://pbs.twimg.com/media/FgGOX_bWYAYOaZ1.jpg", "http://pbs.twimg.com/media/FgGOX_bWYAYOaZ1.jpg")</f>
        <v>http://pbs.twimg.com/media/FgGOX_bWYAYOaZ1.jpg</v>
      </c>
      <c r="I226" t="str">
        <f>HYPERLINK("http://pbs.twimg.com/media/FgGOX_WWYAEMQxO.jpg", "http://pbs.twimg.com/media/FgGOX_WWYAEMQxO.jpg")</f>
        <v>http://pbs.twimg.com/media/FgGOX_WWYAEMQxO.jpg</v>
      </c>
      <c r="J226" t="str">
        <f>HYPERLINK("http://pbs.twimg.com/media/FgGOX_iXEAUuk3K.jpg", "http://pbs.twimg.com/media/FgGOX_iXEAUuk3K.jpg")</f>
        <v>http://pbs.twimg.com/media/FgGOX_iXEAUuk3K.jpg</v>
      </c>
      <c r="K226" t="str">
        <f>HYPERLINK("http://pbs.twimg.com/media/FgGOX_aX0AApGby.jpg", "http://pbs.twimg.com/media/FgGOX_aX0AApGby.jpg")</f>
        <v>http://pbs.twimg.com/media/FgGOX_aX0AApGby.jpg</v>
      </c>
      <c r="L226">
        <v>0</v>
      </c>
      <c r="M226">
        <v>0</v>
      </c>
      <c r="N226">
        <v>1</v>
      </c>
      <c r="O226">
        <v>0</v>
      </c>
    </row>
    <row r="227" spans="1:15" x14ac:dyDescent="0.2">
      <c r="A227" s="1" t="str">
        <f>HYPERLINK("http://www.twitter.com/banuakdenizli/status/1585766095750823938", "1585766095750823938")</f>
        <v>1585766095750823938</v>
      </c>
      <c r="B227" t="s">
        <v>15</v>
      </c>
      <c r="C227" s="2">
        <v>44861.952233796299</v>
      </c>
      <c r="D227">
        <v>0</v>
      </c>
      <c r="E227">
        <v>14</v>
      </c>
      <c r="F227" t="s">
        <v>16</v>
      </c>
      <c r="G227" t="s">
        <v>259</v>
      </c>
      <c r="H227" t="str">
        <f>HYPERLINK("http://pbs.twimg.com/media/FgGOW1PXoAAW0Q4.jpg", "http://pbs.twimg.com/media/FgGOW1PXoAAW0Q4.jpg")</f>
        <v>http://pbs.twimg.com/media/FgGOW1PXoAAW0Q4.jpg</v>
      </c>
      <c r="I227" t="str">
        <f>HYPERLINK("http://pbs.twimg.com/media/FgGOW1WX0AA5Wzs.jpg", "http://pbs.twimg.com/media/FgGOW1WX0AA5Wzs.jpg")</f>
        <v>http://pbs.twimg.com/media/FgGOW1WX0AA5Wzs.jpg</v>
      </c>
      <c r="J227" t="str">
        <f>HYPERLINK("http://pbs.twimg.com/media/FgGOW1PXEBYQGb5.jpg", "http://pbs.twimg.com/media/FgGOW1PXEBYQGb5.jpg")</f>
        <v>http://pbs.twimg.com/media/FgGOW1PXEBYQGb5.jpg</v>
      </c>
      <c r="K227" t="str">
        <f>HYPERLINK("http://pbs.twimg.com/media/FgGOW1LWQAAJds0.jpg", "http://pbs.twimg.com/media/FgGOW1LWQAAJds0.jpg")</f>
        <v>http://pbs.twimg.com/media/FgGOW1LWQAAJds0.jpg</v>
      </c>
      <c r="L227">
        <v>0</v>
      </c>
      <c r="M227">
        <v>0</v>
      </c>
      <c r="N227">
        <v>1</v>
      </c>
      <c r="O227">
        <v>0</v>
      </c>
    </row>
    <row r="228" spans="1:15" x14ac:dyDescent="0.2">
      <c r="A228" s="1" t="str">
        <f>HYPERLINK("http://www.twitter.com/banuakdenizli/status/1585766063261761536", "1585766063261761536")</f>
        <v>1585766063261761536</v>
      </c>
      <c r="B228" t="s">
        <v>15</v>
      </c>
      <c r="C228" s="2">
        <v>44861.952152777783</v>
      </c>
      <c r="D228">
        <v>0</v>
      </c>
      <c r="E228">
        <v>11</v>
      </c>
      <c r="F228" t="s">
        <v>16</v>
      </c>
      <c r="G228" t="s">
        <v>260</v>
      </c>
      <c r="H228" t="str">
        <f>HYPERLINK("https://video.twimg.com/amplify_video/1585654260569673728/vid/1280x720/tf1Ds9VTalqiGaRP.mp4?tag=14", "https://video.twimg.com/amplify_video/1585654260569673728/vid/1280x720/tf1Ds9VTalqiGaRP.mp4?tag=14")</f>
        <v>https://video.twimg.com/amplify_video/1585654260569673728/vid/1280x720/tf1Ds9VTalqiGaRP.mp4?tag=14</v>
      </c>
      <c r="L228">
        <v>0</v>
      </c>
      <c r="M228">
        <v>0</v>
      </c>
      <c r="N228">
        <v>1</v>
      </c>
      <c r="O228">
        <v>0</v>
      </c>
    </row>
    <row r="229" spans="1:15" x14ac:dyDescent="0.2">
      <c r="A229" s="1" t="str">
        <f>HYPERLINK("http://www.twitter.com/banuakdenizli/status/1585766034438774785", "1585766034438774785")</f>
        <v>1585766034438774785</v>
      </c>
      <c r="B229" t="s">
        <v>15</v>
      </c>
      <c r="C229" s="2">
        <v>44861.95207175926</v>
      </c>
      <c r="D229">
        <v>0</v>
      </c>
      <c r="E229">
        <v>4</v>
      </c>
      <c r="F229" t="s">
        <v>16</v>
      </c>
      <c r="G229" t="s">
        <v>261</v>
      </c>
      <c r="H229" t="str">
        <f>HYPERLINK("http://pbs.twimg.com/media/FgEoCKFWYAMfySH.jpg", "http://pbs.twimg.com/media/FgEoCKFWYAMfySH.jpg")</f>
        <v>http://pbs.twimg.com/media/FgEoCKFWYAMfySH.jpg</v>
      </c>
      <c r="I229" t="str">
        <f>HYPERLINK("http://pbs.twimg.com/media/FgEoCKFWYAExxNd.jpg", "http://pbs.twimg.com/media/FgEoCKFWYAExxNd.jpg")</f>
        <v>http://pbs.twimg.com/media/FgEoCKFWYAExxNd.jpg</v>
      </c>
      <c r="L229">
        <v>0</v>
      </c>
      <c r="M229">
        <v>0</v>
      </c>
      <c r="N229">
        <v>1</v>
      </c>
      <c r="O229">
        <v>0</v>
      </c>
    </row>
    <row r="230" spans="1:15" x14ac:dyDescent="0.2">
      <c r="A230" s="1" t="str">
        <f>HYPERLINK("http://www.twitter.com/banuakdenizli/status/1585039433463918592", "1585039433463918592")</f>
        <v>1585039433463918592</v>
      </c>
      <c r="B230" t="s">
        <v>15</v>
      </c>
      <c r="C230" s="2">
        <v>44859.94703703704</v>
      </c>
      <c r="D230">
        <v>0</v>
      </c>
      <c r="E230">
        <v>10</v>
      </c>
      <c r="F230" t="s">
        <v>104</v>
      </c>
      <c r="G230" t="s">
        <v>262</v>
      </c>
      <c r="H230" t="str">
        <f>HYPERLINK("https://video.twimg.com/amplify_video/1583522263902851072/vid/720x720/6n7KL6qxUOUL6uiL.mp4?tag=14", "https://video.twimg.com/amplify_video/1583522263902851072/vid/720x720/6n7KL6qxUOUL6uiL.mp4?tag=14")</f>
        <v>https://video.twimg.com/amplify_video/1583522263902851072/vid/720x720/6n7KL6qxUOUL6uiL.mp4?tag=14</v>
      </c>
      <c r="L230">
        <v>0</v>
      </c>
      <c r="M230">
        <v>0</v>
      </c>
      <c r="N230">
        <v>1</v>
      </c>
      <c r="O230">
        <v>0</v>
      </c>
    </row>
    <row r="231" spans="1:15" x14ac:dyDescent="0.2">
      <c r="A231" s="1" t="str">
        <f>HYPERLINK("http://www.twitter.com/banuakdenizli/status/1585038569264947200", "1585038569264947200")</f>
        <v>1585038569264947200</v>
      </c>
      <c r="B231" t="s">
        <v>15</v>
      </c>
      <c r="C231" s="2">
        <v>44859.944652777784</v>
      </c>
      <c r="D231">
        <v>0</v>
      </c>
      <c r="E231">
        <v>13</v>
      </c>
      <c r="F231" t="s">
        <v>16</v>
      </c>
      <c r="G231" t="s">
        <v>263</v>
      </c>
      <c r="H231" t="str">
        <f>HYPERLINK("http://pbs.twimg.com/media/Ff703nVXEAwJqzQ.jpg", "http://pbs.twimg.com/media/Ff703nVXEAwJqzQ.jpg")</f>
        <v>http://pbs.twimg.com/media/Ff703nVXEAwJqzQ.jpg</v>
      </c>
      <c r="L231">
        <v>0</v>
      </c>
      <c r="M231">
        <v>0</v>
      </c>
      <c r="N231">
        <v>1</v>
      </c>
      <c r="O231">
        <v>0</v>
      </c>
    </row>
    <row r="232" spans="1:15" x14ac:dyDescent="0.2">
      <c r="A232" s="1" t="str">
        <f>HYPERLINK("http://www.twitter.com/banuakdenizli/status/1585038543189344256", "1585038543189344256")</f>
        <v>1585038543189344256</v>
      </c>
      <c r="B232" t="s">
        <v>15</v>
      </c>
      <c r="C232" s="2">
        <v>44859.944571759261</v>
      </c>
      <c r="D232">
        <v>0</v>
      </c>
      <c r="E232">
        <v>9</v>
      </c>
      <c r="F232" t="s">
        <v>16</v>
      </c>
      <c r="G232" t="s">
        <v>264</v>
      </c>
      <c r="H232" t="str">
        <f>HYPERLINK("http://pbs.twimg.com/media/Ff70HwlWYAEnT62.jpg", "http://pbs.twimg.com/media/Ff70HwlWYAEnT62.jpg")</f>
        <v>http://pbs.twimg.com/media/Ff70HwlWYAEnT62.jpg</v>
      </c>
      <c r="I232" t="str">
        <f>HYPERLINK("http://pbs.twimg.com/media/Ff70HwjXEAoKu-e.jpg", "http://pbs.twimg.com/media/Ff70HwjXEAoKu-e.jpg")</f>
        <v>http://pbs.twimg.com/media/Ff70HwjXEAoKu-e.jpg</v>
      </c>
      <c r="L232">
        <v>0</v>
      </c>
      <c r="M232">
        <v>0</v>
      </c>
      <c r="N232">
        <v>1</v>
      </c>
      <c r="O232">
        <v>0</v>
      </c>
    </row>
    <row r="233" spans="1:15" x14ac:dyDescent="0.2">
      <c r="A233" s="1" t="str">
        <f>HYPERLINK("http://www.twitter.com/banuakdenizli/status/1585038496926142464", "1585038496926142464")</f>
        <v>1585038496926142464</v>
      </c>
      <c r="B233" t="s">
        <v>15</v>
      </c>
      <c r="C233" s="2">
        <v>44859.944444444453</v>
      </c>
      <c r="D233">
        <v>0</v>
      </c>
      <c r="E233">
        <v>10</v>
      </c>
      <c r="F233" t="s">
        <v>16</v>
      </c>
      <c r="G233" t="s">
        <v>265</v>
      </c>
      <c r="H233" t="str">
        <f>HYPERLINK("http://pbs.twimg.com/media/Ff8b4w6X0AAPkvh.jpg", "http://pbs.twimg.com/media/Ff8b4w6X0AAPkvh.jpg")</f>
        <v>http://pbs.twimg.com/media/Ff8b4w6X0AAPkvh.jpg</v>
      </c>
      <c r="I233" t="str">
        <f>HYPERLINK("http://pbs.twimg.com/media/Ff8b4wwWIAIpF-t.jpg", "http://pbs.twimg.com/media/Ff8b4wwWIAIpF-t.jpg")</f>
        <v>http://pbs.twimg.com/media/Ff8b4wwWIAIpF-t.jpg</v>
      </c>
      <c r="L233">
        <v>0</v>
      </c>
      <c r="M233">
        <v>0</v>
      </c>
      <c r="N233">
        <v>1</v>
      </c>
      <c r="O233">
        <v>0</v>
      </c>
    </row>
    <row r="234" spans="1:15" x14ac:dyDescent="0.2">
      <c r="A234" s="1" t="str">
        <f>HYPERLINK("http://www.twitter.com/banuakdenizli/status/1585038420509749248", "1585038420509749248")</f>
        <v>1585038420509749248</v>
      </c>
      <c r="B234" t="s">
        <v>15</v>
      </c>
      <c r="C234" s="2">
        <v>44859.944236111107</v>
      </c>
      <c r="D234">
        <v>0</v>
      </c>
      <c r="E234">
        <v>8</v>
      </c>
      <c r="F234" t="s">
        <v>16</v>
      </c>
      <c r="G234" t="s">
        <v>266</v>
      </c>
      <c r="H234" t="str">
        <f>HYPERLINK("http://pbs.twimg.com/media/Ff7gnrnXEAY4zud.jpg", "http://pbs.twimg.com/media/Ff7gnrnXEAY4zud.jpg")</f>
        <v>http://pbs.twimg.com/media/Ff7gnrnXEAY4zud.jpg</v>
      </c>
      <c r="I234" t="str">
        <f>HYPERLINK("http://pbs.twimg.com/media/Ff7gnrmXgAAHKjc.jpg", "http://pbs.twimg.com/media/Ff7gnrmXgAAHKjc.jpg")</f>
        <v>http://pbs.twimg.com/media/Ff7gnrmXgAAHKjc.jpg</v>
      </c>
      <c r="J234" t="str">
        <f>HYPERLINK("http://pbs.twimg.com/media/Ff7gnrsXgAAtYkE.jpg", "http://pbs.twimg.com/media/Ff7gnrsXgAAtYkE.jpg")</f>
        <v>http://pbs.twimg.com/media/Ff7gnrsXgAAtYkE.jpg</v>
      </c>
      <c r="K234" t="str">
        <f>HYPERLINK("http://pbs.twimg.com/media/Ff7gnrnXoAIqy1O.jpg", "http://pbs.twimg.com/media/Ff7gnrnXoAIqy1O.jpg")</f>
        <v>http://pbs.twimg.com/media/Ff7gnrnXoAIqy1O.jpg</v>
      </c>
      <c r="L234">
        <v>0</v>
      </c>
      <c r="M234">
        <v>0</v>
      </c>
      <c r="N234">
        <v>1</v>
      </c>
      <c r="O234">
        <v>0</v>
      </c>
    </row>
    <row r="235" spans="1:15" x14ac:dyDescent="0.2">
      <c r="A235" s="1" t="str">
        <f>HYPERLINK("http://www.twitter.com/banuakdenizli/status/1585038295805104128", "1585038295805104128")</f>
        <v>1585038295805104128</v>
      </c>
      <c r="B235" t="s">
        <v>15</v>
      </c>
      <c r="C235" s="2">
        <v>44859.943888888891</v>
      </c>
      <c r="D235">
        <v>0</v>
      </c>
      <c r="E235">
        <v>5</v>
      </c>
      <c r="F235" t="s">
        <v>16</v>
      </c>
      <c r="G235" t="s">
        <v>267</v>
      </c>
      <c r="H235" t="str">
        <f>HYPERLINK("http://pbs.twimg.com/media/Ff7g9KdXEA0KYiy.jpg", "http://pbs.twimg.com/media/Ff7g9KdXEA0KYiy.jpg")</f>
        <v>http://pbs.twimg.com/media/Ff7g9KdXEA0KYiy.jpg</v>
      </c>
      <c r="I235" t="str">
        <f>HYPERLINK("http://pbs.twimg.com/media/Ff7g9KcXkAIXCGe.jpg", "http://pbs.twimg.com/media/Ff7g9KcXkAIXCGe.jpg")</f>
        <v>http://pbs.twimg.com/media/Ff7g9KcXkAIXCGe.jpg</v>
      </c>
      <c r="L235">
        <v>0</v>
      </c>
      <c r="M235">
        <v>0</v>
      </c>
      <c r="N235">
        <v>1</v>
      </c>
      <c r="O235">
        <v>0</v>
      </c>
    </row>
    <row r="236" spans="1:15" x14ac:dyDescent="0.2">
      <c r="A236" s="1" t="str">
        <f>HYPERLINK("http://www.twitter.com/banuakdenizli/status/1585038172358311936", "1585038172358311936")</f>
        <v>1585038172358311936</v>
      </c>
      <c r="B236" t="s">
        <v>15</v>
      </c>
      <c r="C236" s="2">
        <v>44859.943553240737</v>
      </c>
      <c r="D236">
        <v>0</v>
      </c>
      <c r="E236">
        <v>11</v>
      </c>
      <c r="F236" t="s">
        <v>16</v>
      </c>
      <c r="G236" t="s">
        <v>268</v>
      </c>
      <c r="H236" t="str">
        <f>HYPERLINK("https://video.twimg.com/amplify_video/1584876659819261952/vid/1280x720/eUIEXVuuLYa48hLi.mp4?tag=14", "https://video.twimg.com/amplify_video/1584876659819261952/vid/1280x720/eUIEXVuuLYa48hLi.mp4?tag=14")</f>
        <v>https://video.twimg.com/amplify_video/1584876659819261952/vid/1280x720/eUIEXVuuLYa48hLi.mp4?tag=14</v>
      </c>
      <c r="L236">
        <v>0</v>
      </c>
      <c r="M236">
        <v>0</v>
      </c>
      <c r="N236">
        <v>1</v>
      </c>
      <c r="O236">
        <v>0</v>
      </c>
    </row>
    <row r="237" spans="1:15" x14ac:dyDescent="0.2">
      <c r="A237" s="1" t="str">
        <f>HYPERLINK("http://www.twitter.com/banuakdenizli/status/1585037041171329025", "1585037041171329025")</f>
        <v>1585037041171329025</v>
      </c>
      <c r="B237" t="s">
        <v>15</v>
      </c>
      <c r="C237" s="2">
        <v>44859.940428240741</v>
      </c>
      <c r="D237">
        <v>0</v>
      </c>
      <c r="E237">
        <v>9</v>
      </c>
      <c r="F237" t="s">
        <v>16</v>
      </c>
      <c r="G237" t="s">
        <v>269</v>
      </c>
      <c r="H237" t="str">
        <f>HYPERLINK("http://pbs.twimg.com/media/Ff6udDZXwAAAsgB.jpg", "http://pbs.twimg.com/media/Ff6udDZXwAAAsgB.jpg")</f>
        <v>http://pbs.twimg.com/media/Ff6udDZXwAAAsgB.jpg</v>
      </c>
      <c r="L237">
        <v>0</v>
      </c>
      <c r="M237">
        <v>0</v>
      </c>
      <c r="N237">
        <v>1</v>
      </c>
      <c r="O237">
        <v>0</v>
      </c>
    </row>
    <row r="238" spans="1:15" x14ac:dyDescent="0.2">
      <c r="A238" s="1" t="str">
        <f>HYPERLINK("http://www.twitter.com/banuakdenizli/status/1584883592244912128", "1584883592244912128")</f>
        <v>1584883592244912128</v>
      </c>
      <c r="B238" t="s">
        <v>15</v>
      </c>
      <c r="C238" s="2">
        <v>44859.51699074074</v>
      </c>
      <c r="D238">
        <v>0</v>
      </c>
      <c r="E238">
        <v>6</v>
      </c>
      <c r="F238" t="s">
        <v>16</v>
      </c>
      <c r="G238" t="s">
        <v>270</v>
      </c>
      <c r="H238" t="str">
        <f>HYPERLINK("http://pbs.twimg.com/media/Ff2u_srXoAEmyMM.jpg", "http://pbs.twimg.com/media/Ff2u_srXoAEmyMM.jpg")</f>
        <v>http://pbs.twimg.com/media/Ff2u_srXoAEmyMM.jpg</v>
      </c>
      <c r="I238" t="str">
        <f>HYPERLINK("http://pbs.twimg.com/media/Ff2u_suXgAM9TJz.jpg", "http://pbs.twimg.com/media/Ff2u_suXgAM9TJz.jpg")</f>
        <v>http://pbs.twimg.com/media/Ff2u_suXgAM9TJz.jpg</v>
      </c>
      <c r="J238" t="str">
        <f>HYPERLINK("http://pbs.twimg.com/media/Ff2vAtiXgAwc1iV.jpg", "http://pbs.twimg.com/media/Ff2vAtiXgAwc1iV.jpg")</f>
        <v>http://pbs.twimg.com/media/Ff2vAtiXgAwc1iV.jpg</v>
      </c>
      <c r="K238" t="str">
        <f>HYPERLINK("http://pbs.twimg.com/media/Ff2vAtlXgAoWUGK.jpg", "http://pbs.twimg.com/media/Ff2vAtlXgAoWUGK.jpg")</f>
        <v>http://pbs.twimg.com/media/Ff2vAtlXgAoWUGK.jpg</v>
      </c>
      <c r="L238">
        <v>0</v>
      </c>
      <c r="M238">
        <v>0</v>
      </c>
      <c r="N238">
        <v>1</v>
      </c>
      <c r="O238">
        <v>0</v>
      </c>
    </row>
    <row r="239" spans="1:15" x14ac:dyDescent="0.2">
      <c r="A239" s="1" t="str">
        <f>HYPERLINK("http://www.twitter.com/banuakdenizli/status/1584883569125490689", "1584883569125490689")</f>
        <v>1584883569125490689</v>
      </c>
      <c r="B239" t="s">
        <v>15</v>
      </c>
      <c r="C239" s="2">
        <v>44859.516932870371</v>
      </c>
      <c r="D239">
        <v>0</v>
      </c>
      <c r="E239">
        <v>35</v>
      </c>
      <c r="F239" t="s">
        <v>17</v>
      </c>
      <c r="G239" t="s">
        <v>271</v>
      </c>
      <c r="H239" t="str">
        <f>HYPERLINK("http://pbs.twimg.com/media/Ff5yvgPWAAEaePc.jpg", "http://pbs.twimg.com/media/Ff5yvgPWAAEaePc.jpg")</f>
        <v>http://pbs.twimg.com/media/Ff5yvgPWAAEaePc.jpg</v>
      </c>
      <c r="L239">
        <v>0</v>
      </c>
      <c r="M239">
        <v>0</v>
      </c>
      <c r="N239">
        <v>1</v>
      </c>
      <c r="O239">
        <v>0</v>
      </c>
    </row>
    <row r="240" spans="1:15" x14ac:dyDescent="0.2">
      <c r="A240" s="1" t="str">
        <f>HYPERLINK("http://www.twitter.com/banuakdenizli/status/1584883556488163328", "1584883556488163328")</f>
        <v>1584883556488163328</v>
      </c>
      <c r="B240" t="s">
        <v>15</v>
      </c>
      <c r="C240" s="2">
        <v>44859.516898148147</v>
      </c>
      <c r="D240">
        <v>0</v>
      </c>
      <c r="E240">
        <v>84</v>
      </c>
      <c r="F240" t="s">
        <v>17</v>
      </c>
      <c r="G240" t="s">
        <v>272</v>
      </c>
      <c r="H240" t="str">
        <f>HYPERLINK("http://pbs.twimg.com/media/Ff5yuijWAAAHHB2.jpg", "http://pbs.twimg.com/media/Ff5yuijWAAAHHB2.jpg")</f>
        <v>http://pbs.twimg.com/media/Ff5yuijWAAAHHB2.jpg</v>
      </c>
      <c r="L240">
        <v>0</v>
      </c>
      <c r="M240">
        <v>0</v>
      </c>
      <c r="N240">
        <v>1</v>
      </c>
      <c r="O240">
        <v>0</v>
      </c>
    </row>
    <row r="241" spans="1:15" x14ac:dyDescent="0.2">
      <c r="A241" s="1" t="str">
        <f>HYPERLINK("http://www.twitter.com/banuakdenizli/status/1584883542278176769", "1584883542278176769")</f>
        <v>1584883542278176769</v>
      </c>
      <c r="B241" t="s">
        <v>15</v>
      </c>
      <c r="C241" s="2">
        <v>44859.516851851848</v>
      </c>
      <c r="D241">
        <v>0</v>
      </c>
      <c r="E241">
        <v>47</v>
      </c>
      <c r="F241" t="s">
        <v>23</v>
      </c>
      <c r="G241" t="s">
        <v>273</v>
      </c>
      <c r="H241" t="str">
        <f>HYPERLINK("http://pbs.twimg.com/media/Ff6SKNwXgAMi1N6.jpg", "http://pbs.twimg.com/media/Ff6SKNwXgAMi1N6.jpg")</f>
        <v>http://pbs.twimg.com/media/Ff6SKNwXgAMi1N6.jpg</v>
      </c>
      <c r="L241">
        <v>0</v>
      </c>
      <c r="M241">
        <v>0</v>
      </c>
      <c r="N241">
        <v>1</v>
      </c>
      <c r="O241">
        <v>0</v>
      </c>
    </row>
    <row r="242" spans="1:15" x14ac:dyDescent="0.2">
      <c r="A242" s="1" t="str">
        <f>HYPERLINK("http://www.twitter.com/banuakdenizli/status/1584883494899290112", "1584883494899290112")</f>
        <v>1584883494899290112</v>
      </c>
      <c r="B242" t="s">
        <v>15</v>
      </c>
      <c r="C242" s="2">
        <v>44859.516724537039</v>
      </c>
      <c r="D242">
        <v>0</v>
      </c>
      <c r="E242">
        <v>30</v>
      </c>
      <c r="F242" t="s">
        <v>16</v>
      </c>
      <c r="G242" t="s">
        <v>274</v>
      </c>
      <c r="H242" t="str">
        <f>HYPERLINK("http://pbs.twimg.com/media/Ff6M6YeWQAEeWMU.jpg", "http://pbs.twimg.com/media/Ff6M6YeWQAEeWMU.jpg")</f>
        <v>http://pbs.twimg.com/media/Ff6M6YeWQAEeWMU.jpg</v>
      </c>
      <c r="L242">
        <v>0</v>
      </c>
      <c r="M242">
        <v>0</v>
      </c>
      <c r="N242">
        <v>1</v>
      </c>
      <c r="O242">
        <v>0</v>
      </c>
    </row>
    <row r="243" spans="1:15" x14ac:dyDescent="0.2">
      <c r="A243" s="1" t="str">
        <f>HYPERLINK("http://www.twitter.com/banuakdenizli/status/1584883486200324102", "1584883486200324102")</f>
        <v>1584883486200324102</v>
      </c>
      <c r="B243" t="s">
        <v>15</v>
      </c>
      <c r="C243" s="2">
        <v>44859.516701388893</v>
      </c>
      <c r="D243">
        <v>0</v>
      </c>
      <c r="E243">
        <v>38</v>
      </c>
      <c r="F243" t="s">
        <v>17</v>
      </c>
      <c r="G243" t="s">
        <v>275</v>
      </c>
      <c r="L243">
        <v>0</v>
      </c>
      <c r="M243">
        <v>0</v>
      </c>
      <c r="N243">
        <v>1</v>
      </c>
      <c r="O243">
        <v>0</v>
      </c>
    </row>
    <row r="244" spans="1:15" x14ac:dyDescent="0.2">
      <c r="A244" s="1" t="str">
        <f>HYPERLINK("http://www.twitter.com/banuakdenizli/status/1584883469611454465", "1584883469611454465")</f>
        <v>1584883469611454465</v>
      </c>
      <c r="B244" t="s">
        <v>15</v>
      </c>
      <c r="C244" s="2">
        <v>44859.516655092593</v>
      </c>
      <c r="D244">
        <v>0</v>
      </c>
      <c r="E244">
        <v>17</v>
      </c>
      <c r="F244" t="s">
        <v>19</v>
      </c>
      <c r="G244" t="s">
        <v>276</v>
      </c>
      <c r="H244" t="str">
        <f>HYPERLINK("http://pbs.twimg.com/media/Ff6CHE7WIAEEWCB.jpg", "http://pbs.twimg.com/media/Ff6CHE7WIAEEWCB.jpg")</f>
        <v>http://pbs.twimg.com/media/Ff6CHE7WIAEEWCB.jpg</v>
      </c>
      <c r="L244">
        <v>0</v>
      </c>
      <c r="M244">
        <v>0</v>
      </c>
      <c r="N244">
        <v>1</v>
      </c>
      <c r="O244">
        <v>0</v>
      </c>
    </row>
    <row r="245" spans="1:15" x14ac:dyDescent="0.2">
      <c r="A245" s="1" t="str">
        <f>HYPERLINK("http://www.twitter.com/banuakdenizli/status/1584883448052785153", "1584883448052785153")</f>
        <v>1584883448052785153</v>
      </c>
      <c r="B245" t="s">
        <v>15</v>
      </c>
      <c r="C245" s="2">
        <v>44859.516597222217</v>
      </c>
      <c r="D245">
        <v>0</v>
      </c>
      <c r="E245">
        <v>124</v>
      </c>
      <c r="F245" t="s">
        <v>24</v>
      </c>
      <c r="G245" t="s">
        <v>277</v>
      </c>
      <c r="H245" t="str">
        <f>HYPERLINK("http://pbs.twimg.com/media/Ff6HQrvWAAU3xR1.jpg", "http://pbs.twimg.com/media/Ff6HQrvWAAU3xR1.jpg")</f>
        <v>http://pbs.twimg.com/media/Ff6HQrvWAAU3xR1.jpg</v>
      </c>
      <c r="I245" t="str">
        <f>HYPERLINK("http://pbs.twimg.com/media/Ff6HQrjXoAE4sE8.jpg", "http://pbs.twimg.com/media/Ff6HQrjXoAE4sE8.jpg")</f>
        <v>http://pbs.twimg.com/media/Ff6HQrjXoAE4sE8.jpg</v>
      </c>
      <c r="L245">
        <v>0</v>
      </c>
      <c r="M245">
        <v>0</v>
      </c>
      <c r="N245">
        <v>1</v>
      </c>
      <c r="O245">
        <v>0</v>
      </c>
    </row>
    <row r="246" spans="1:15" x14ac:dyDescent="0.2">
      <c r="A246" s="1" t="str">
        <f>HYPERLINK("http://www.twitter.com/banuakdenizli/status/1584883140807774209", "1584883140807774209")</f>
        <v>1584883140807774209</v>
      </c>
      <c r="B246" t="s">
        <v>15</v>
      </c>
      <c r="C246" s="2">
        <v>44859.515752314823</v>
      </c>
      <c r="D246">
        <v>0</v>
      </c>
      <c r="E246">
        <v>1011</v>
      </c>
      <c r="F246" t="s">
        <v>18</v>
      </c>
      <c r="G246" t="s">
        <v>278</v>
      </c>
      <c r="H246" t="str">
        <f>HYPERLINK("http://pbs.twimg.com/media/Ff6B1rgWIAMI2eT.jpg", "http://pbs.twimg.com/media/Ff6B1rgWIAMI2eT.jpg")</f>
        <v>http://pbs.twimg.com/media/Ff6B1rgWIAMI2eT.jpg</v>
      </c>
      <c r="L246">
        <v>0</v>
      </c>
      <c r="M246">
        <v>0</v>
      </c>
      <c r="N246">
        <v>1</v>
      </c>
      <c r="O246">
        <v>0</v>
      </c>
    </row>
    <row r="247" spans="1:15" x14ac:dyDescent="0.2">
      <c r="A247" s="1" t="str">
        <f>HYPERLINK("http://www.twitter.com/banuakdenizli/status/1584545661810196480", "1584545661810196480")</f>
        <v>1584545661810196480</v>
      </c>
      <c r="B247" t="s">
        <v>15</v>
      </c>
      <c r="C247" s="2">
        <v>44858.584479166668</v>
      </c>
      <c r="D247">
        <v>0</v>
      </c>
      <c r="E247">
        <v>17</v>
      </c>
      <c r="F247" t="s">
        <v>16</v>
      </c>
      <c r="G247" t="s">
        <v>279</v>
      </c>
      <c r="H247" t="str">
        <f>HYPERLINK("http://pbs.twimg.com/media/Ff1RFihVQAISGAV.jpg", "http://pbs.twimg.com/media/Ff1RFihVQAISGAV.jpg")</f>
        <v>http://pbs.twimg.com/media/Ff1RFihVQAISGAV.jpg</v>
      </c>
      <c r="L247">
        <v>0</v>
      </c>
      <c r="M247">
        <v>0</v>
      </c>
      <c r="N247">
        <v>1</v>
      </c>
      <c r="O247">
        <v>0</v>
      </c>
    </row>
    <row r="248" spans="1:15" x14ac:dyDescent="0.2">
      <c r="A248" s="1" t="str">
        <f>HYPERLINK("http://www.twitter.com/banuakdenizli/status/1584545625491705857", "1584545625491705857")</f>
        <v>1584545625491705857</v>
      </c>
      <c r="B248" t="s">
        <v>15</v>
      </c>
      <c r="C248" s="2">
        <v>44858.584386574083</v>
      </c>
      <c r="D248">
        <v>0</v>
      </c>
      <c r="E248">
        <v>12</v>
      </c>
      <c r="F248" t="s">
        <v>16</v>
      </c>
      <c r="G248" t="s">
        <v>280</v>
      </c>
      <c r="H248" t="str">
        <f>HYPERLINK("http://pbs.twimg.com/media/Ff1OKJ2XwAExo9v.jpg", "http://pbs.twimg.com/media/Ff1OKJ2XwAExo9v.jpg")</f>
        <v>http://pbs.twimg.com/media/Ff1OKJ2XwAExo9v.jpg</v>
      </c>
      <c r="L248">
        <v>0</v>
      </c>
      <c r="M248">
        <v>0</v>
      </c>
      <c r="N248">
        <v>1</v>
      </c>
      <c r="O248">
        <v>0</v>
      </c>
    </row>
    <row r="249" spans="1:15" x14ac:dyDescent="0.2">
      <c r="A249" s="1" t="str">
        <f>HYPERLINK("http://www.twitter.com/banuakdenizli/status/1584545571628777472", "1584545571628777472")</f>
        <v>1584545571628777472</v>
      </c>
      <c r="B249" t="s">
        <v>15</v>
      </c>
      <c r="C249" s="2">
        <v>44858.584236111114</v>
      </c>
      <c r="D249">
        <v>0</v>
      </c>
      <c r="E249">
        <v>54</v>
      </c>
      <c r="F249" t="s">
        <v>17</v>
      </c>
      <c r="G249" t="s">
        <v>281</v>
      </c>
      <c r="H249" t="str">
        <f>HYPERLINK("http://pbs.twimg.com/media/Ffxqi3AXEAA9SJ3.jpg", "http://pbs.twimg.com/media/Ffxqi3AXEAA9SJ3.jpg")</f>
        <v>http://pbs.twimg.com/media/Ffxqi3AXEAA9SJ3.jpg</v>
      </c>
      <c r="I249" t="str">
        <f>HYPERLINK("http://pbs.twimg.com/media/Ffxqi3BXkAMAVrQ.jpg", "http://pbs.twimg.com/media/Ffxqi3BXkAMAVrQ.jpg")</f>
        <v>http://pbs.twimg.com/media/Ffxqi3BXkAMAVrQ.jpg</v>
      </c>
      <c r="L249">
        <v>0</v>
      </c>
      <c r="M249">
        <v>0</v>
      </c>
      <c r="N249">
        <v>1</v>
      </c>
      <c r="O249">
        <v>0</v>
      </c>
    </row>
    <row r="250" spans="1:15" x14ac:dyDescent="0.2">
      <c r="A250" s="1" t="str">
        <f>HYPERLINK("http://www.twitter.com/banuakdenizli/status/1584545467601285121", "1584545467601285121")</f>
        <v>1584545467601285121</v>
      </c>
      <c r="B250" t="s">
        <v>15</v>
      </c>
      <c r="C250" s="2">
        <v>44858.58394675926</v>
      </c>
      <c r="D250">
        <v>0</v>
      </c>
      <c r="E250">
        <v>23</v>
      </c>
      <c r="F250" t="s">
        <v>16</v>
      </c>
      <c r="G250" t="s">
        <v>282</v>
      </c>
      <c r="H250" t="str">
        <f>HYPERLINK("https://video.twimg.com/ext_tw_video/1584417943080914951/pu/vid/1280x720/HI3XOdEyS-c3tuhP.mp4?tag=12", "https://video.twimg.com/ext_tw_video/1584417943080914951/pu/vid/1280x720/HI3XOdEyS-c3tuhP.mp4?tag=12")</f>
        <v>https://video.twimg.com/ext_tw_video/1584417943080914951/pu/vid/1280x720/HI3XOdEyS-c3tuhP.mp4?tag=12</v>
      </c>
      <c r="L250">
        <v>0</v>
      </c>
      <c r="M250">
        <v>0</v>
      </c>
      <c r="N250">
        <v>1</v>
      </c>
      <c r="O250">
        <v>0</v>
      </c>
    </row>
    <row r="251" spans="1:15" x14ac:dyDescent="0.2">
      <c r="A251" s="1" t="str">
        <f>HYPERLINK("http://www.twitter.com/banuakdenizli/status/1584545361972330496", "1584545361972330496")</f>
        <v>1584545361972330496</v>
      </c>
      <c r="B251" t="s">
        <v>15</v>
      </c>
      <c r="C251" s="2">
        <v>44858.583657407413</v>
      </c>
      <c r="D251">
        <v>0</v>
      </c>
      <c r="E251">
        <v>22</v>
      </c>
      <c r="F251" t="s">
        <v>16</v>
      </c>
      <c r="G251" t="s">
        <v>283</v>
      </c>
      <c r="H251" t="str">
        <f>HYPERLINK("https://video.twimg.com/amplify_video/1584277779989680131/vid/1280x720/z1DsUF66fGdXjF9c.mp4?tag=14", "https://video.twimg.com/amplify_video/1584277779989680131/vid/1280x720/z1DsUF66fGdXjF9c.mp4?tag=14")</f>
        <v>https://video.twimg.com/amplify_video/1584277779989680131/vid/1280x720/z1DsUF66fGdXjF9c.mp4?tag=14</v>
      </c>
      <c r="L251">
        <v>0</v>
      </c>
      <c r="M251">
        <v>0</v>
      </c>
      <c r="N251">
        <v>1</v>
      </c>
      <c r="O251">
        <v>0</v>
      </c>
    </row>
    <row r="252" spans="1:15" x14ac:dyDescent="0.2">
      <c r="A252" s="1" t="str">
        <f>HYPERLINK("http://www.twitter.com/banuakdenizli/status/1584545361968136192", "1584545361968136192")</f>
        <v>1584545361968136192</v>
      </c>
      <c r="B252" t="s">
        <v>15</v>
      </c>
      <c r="C252" s="2">
        <v>44858.583657407413</v>
      </c>
      <c r="D252">
        <v>0</v>
      </c>
      <c r="E252">
        <v>16</v>
      </c>
      <c r="F252" t="s">
        <v>16</v>
      </c>
      <c r="G252" t="s">
        <v>284</v>
      </c>
      <c r="H252" t="str">
        <f>HYPERLINK("https://video.twimg.com/amplify_video/1584510282801778690/vid/848x480/MdhzDtHDv5nfyGLG.mp4?tag=14", "https://video.twimg.com/amplify_video/1584510282801778690/vid/848x480/MdhzDtHDv5nfyGLG.mp4?tag=14")</f>
        <v>https://video.twimg.com/amplify_video/1584510282801778690/vid/848x480/MdhzDtHDv5nfyGLG.mp4?tag=14</v>
      </c>
      <c r="L252">
        <v>0</v>
      </c>
      <c r="M252">
        <v>0</v>
      </c>
      <c r="N252">
        <v>1</v>
      </c>
      <c r="O252">
        <v>0</v>
      </c>
    </row>
    <row r="253" spans="1:15" x14ac:dyDescent="0.2">
      <c r="A253" s="1" t="str">
        <f>HYPERLINK("http://www.twitter.com/banuakdenizli/status/1584545343890657281", "1584545343890657281")</f>
        <v>1584545343890657281</v>
      </c>
      <c r="B253" t="s">
        <v>15</v>
      </c>
      <c r="C253" s="2">
        <v>44858.583611111113</v>
      </c>
      <c r="D253">
        <v>0</v>
      </c>
      <c r="E253">
        <v>6</v>
      </c>
      <c r="F253" t="s">
        <v>16</v>
      </c>
      <c r="G253" t="s">
        <v>285</v>
      </c>
      <c r="H253" t="str">
        <f>HYPERLINK("http://pbs.twimg.com/media/Ff01VfGWYAAj9VN.jpg", "http://pbs.twimg.com/media/Ff01VfGWYAAj9VN.jpg")</f>
        <v>http://pbs.twimg.com/media/Ff01VfGWYAAj9VN.jpg</v>
      </c>
      <c r="L253">
        <v>0</v>
      </c>
      <c r="M253">
        <v>0</v>
      </c>
      <c r="N253">
        <v>1</v>
      </c>
      <c r="O253">
        <v>0</v>
      </c>
    </row>
    <row r="254" spans="1:15" x14ac:dyDescent="0.2">
      <c r="A254" s="1" t="str">
        <f>HYPERLINK("http://www.twitter.com/banuakdenizli/status/1584545176067878915", "1584545176067878915")</f>
        <v>1584545176067878915</v>
      </c>
      <c r="B254" t="s">
        <v>15</v>
      </c>
      <c r="C254" s="2">
        <v>44858.583148148151</v>
      </c>
      <c r="D254">
        <v>0</v>
      </c>
      <c r="E254">
        <v>13</v>
      </c>
      <c r="F254" t="s">
        <v>16</v>
      </c>
      <c r="G254" t="s">
        <v>286</v>
      </c>
      <c r="H254" t="str">
        <f>HYPERLINK("http://pbs.twimg.com/media/Ff1OX8KXoAEJZkt.jpg", "http://pbs.twimg.com/media/Ff1OX8KXoAEJZkt.jpg")</f>
        <v>http://pbs.twimg.com/media/Ff1OX8KXoAEJZkt.jpg</v>
      </c>
      <c r="L254">
        <v>0</v>
      </c>
      <c r="M254">
        <v>0</v>
      </c>
      <c r="N254">
        <v>1</v>
      </c>
      <c r="O254">
        <v>0</v>
      </c>
    </row>
    <row r="255" spans="1:15" x14ac:dyDescent="0.2">
      <c r="A255" s="1" t="str">
        <f>HYPERLINK("http://www.twitter.com/banuakdenizli/status/1584545153402163200", "1584545153402163200")</f>
        <v>1584545153402163200</v>
      </c>
      <c r="B255" t="s">
        <v>15</v>
      </c>
      <c r="C255" s="2">
        <v>44858.583078703698</v>
      </c>
      <c r="D255">
        <v>0</v>
      </c>
      <c r="E255">
        <v>24</v>
      </c>
      <c r="F255" t="s">
        <v>16</v>
      </c>
      <c r="G255" t="s">
        <v>287</v>
      </c>
      <c r="H255" t="str">
        <f>HYPERLINK("https://video.twimg.com/amplify_video/1584254698747400193/vid/1280x720/9cRxL-Rn2zq9Tc7l.mp4?tag=14", "https://video.twimg.com/amplify_video/1584254698747400193/vid/1280x720/9cRxL-Rn2zq9Tc7l.mp4?tag=14")</f>
        <v>https://video.twimg.com/amplify_video/1584254698747400193/vid/1280x720/9cRxL-Rn2zq9Tc7l.mp4?tag=14</v>
      </c>
      <c r="L255">
        <v>0</v>
      </c>
      <c r="M255">
        <v>0</v>
      </c>
      <c r="N255">
        <v>1</v>
      </c>
      <c r="O255">
        <v>0</v>
      </c>
    </row>
    <row r="256" spans="1:15" x14ac:dyDescent="0.2">
      <c r="A256" s="1" t="str">
        <f>HYPERLINK("http://www.twitter.com/banuakdenizli/status/1584545122800181252", "1584545122800181252")</f>
        <v>1584545122800181252</v>
      </c>
      <c r="B256" t="s">
        <v>15</v>
      </c>
      <c r="C256" s="2">
        <v>44858.582997685182</v>
      </c>
      <c r="D256">
        <v>0</v>
      </c>
      <c r="E256">
        <v>5</v>
      </c>
      <c r="F256" t="s">
        <v>16</v>
      </c>
      <c r="G256" t="s">
        <v>288</v>
      </c>
      <c r="H256" t="str">
        <f>HYPERLINK("http://pbs.twimg.com/media/Ff0UryLWQAEx8c4.jpg", "http://pbs.twimg.com/media/Ff0UryLWQAEx8c4.jpg")</f>
        <v>http://pbs.twimg.com/media/Ff0UryLWQAEx8c4.jpg</v>
      </c>
      <c r="L256">
        <v>0</v>
      </c>
      <c r="M256">
        <v>0</v>
      </c>
      <c r="N256">
        <v>1</v>
      </c>
      <c r="O256">
        <v>0</v>
      </c>
    </row>
    <row r="257" spans="1:15" x14ac:dyDescent="0.2">
      <c r="A257" s="1" t="str">
        <f>HYPERLINK("http://www.twitter.com/banuakdenizli/status/1584545089518727168", "1584545089518727168")</f>
        <v>1584545089518727168</v>
      </c>
      <c r="B257" t="s">
        <v>15</v>
      </c>
      <c r="C257" s="2">
        <v>44858.582905092589</v>
      </c>
      <c r="D257">
        <v>0</v>
      </c>
      <c r="E257">
        <v>6</v>
      </c>
      <c r="F257" t="s">
        <v>16</v>
      </c>
      <c r="G257" t="s">
        <v>289</v>
      </c>
      <c r="H257" t="str">
        <f>HYPERLINK("http://pbs.twimg.com/media/Ff0tcahWQAY4iMb.jpg", "http://pbs.twimg.com/media/Ff0tcahWQAY4iMb.jpg")</f>
        <v>http://pbs.twimg.com/media/Ff0tcahWQAY4iMb.jpg</v>
      </c>
      <c r="L257">
        <v>0</v>
      </c>
      <c r="M257">
        <v>0</v>
      </c>
      <c r="N257">
        <v>1</v>
      </c>
      <c r="O257">
        <v>0</v>
      </c>
    </row>
    <row r="258" spans="1:15" x14ac:dyDescent="0.2">
      <c r="A258" s="1" t="str">
        <f>HYPERLINK("http://www.twitter.com/banuakdenizli/status/1584545072405958657", "1584545072405958657")</f>
        <v>1584545072405958657</v>
      </c>
      <c r="B258" t="s">
        <v>15</v>
      </c>
      <c r="C258" s="2">
        <v>44858.582858796297</v>
      </c>
      <c r="D258">
        <v>0</v>
      </c>
      <c r="E258">
        <v>7</v>
      </c>
      <c r="F258" t="s">
        <v>16</v>
      </c>
      <c r="G258" t="s">
        <v>290</v>
      </c>
      <c r="L258">
        <v>0</v>
      </c>
      <c r="M258">
        <v>0</v>
      </c>
      <c r="N258">
        <v>1</v>
      </c>
      <c r="O258">
        <v>0</v>
      </c>
    </row>
    <row r="259" spans="1:15" x14ac:dyDescent="0.2">
      <c r="A259" s="1" t="str">
        <f>HYPERLINK("http://www.twitter.com/banuakdenizli/status/1584545050750382080", "1584545050750382080")</f>
        <v>1584545050750382080</v>
      </c>
      <c r="B259" t="s">
        <v>15</v>
      </c>
      <c r="C259" s="2">
        <v>44858.582800925928</v>
      </c>
      <c r="D259">
        <v>0</v>
      </c>
      <c r="E259">
        <v>16</v>
      </c>
      <c r="F259" t="s">
        <v>16</v>
      </c>
      <c r="G259" t="s">
        <v>291</v>
      </c>
      <c r="H259" t="str">
        <f>HYPERLINK("http://pbs.twimg.com/media/FfxxFplXwAAp0d3.jpg", "http://pbs.twimg.com/media/FfxxFplXwAAp0d3.jpg")</f>
        <v>http://pbs.twimg.com/media/FfxxFplXwAAp0d3.jpg</v>
      </c>
      <c r="I259" t="str">
        <f>HYPERLINK("http://pbs.twimg.com/media/FfxxJ5uXEAAtBf_.jpg", "http://pbs.twimg.com/media/FfxxJ5uXEAAtBf_.jpg")</f>
        <v>http://pbs.twimg.com/media/FfxxJ5uXEAAtBf_.jpg</v>
      </c>
      <c r="J259" t="str">
        <f>HYPERLINK("http://pbs.twimg.com/media/FfxxJ60WIAEg7yV.jpg", "http://pbs.twimg.com/media/FfxxJ60WIAEg7yV.jpg")</f>
        <v>http://pbs.twimg.com/media/FfxxJ60WIAEg7yV.jpg</v>
      </c>
      <c r="K259" t="str">
        <f>HYPERLINK("http://pbs.twimg.com/media/FfxxJ7hXgAQbRO1.jpg", "http://pbs.twimg.com/media/FfxxJ7hXgAQbRO1.jpg")</f>
        <v>http://pbs.twimg.com/media/FfxxJ7hXgAQbRO1.jpg</v>
      </c>
      <c r="L259">
        <v>0</v>
      </c>
      <c r="M259">
        <v>0</v>
      </c>
      <c r="N259">
        <v>1</v>
      </c>
      <c r="O259">
        <v>0</v>
      </c>
    </row>
    <row r="260" spans="1:15" x14ac:dyDescent="0.2">
      <c r="A260" s="1" t="str">
        <f>HYPERLINK("http://www.twitter.com/banuakdenizli/status/1584545027812118529", "1584545027812118529")</f>
        <v>1584545027812118529</v>
      </c>
      <c r="B260" t="s">
        <v>15</v>
      </c>
      <c r="C260" s="2">
        <v>44858.582731481481</v>
      </c>
      <c r="D260">
        <v>0</v>
      </c>
      <c r="E260">
        <v>11</v>
      </c>
      <c r="F260" t="s">
        <v>16</v>
      </c>
      <c r="G260" t="s">
        <v>292</v>
      </c>
      <c r="H260" t="str">
        <f>HYPERLINK("http://pbs.twimg.com/media/FfxzuxFXgAgETRw.jpg", "http://pbs.twimg.com/media/FfxzuxFXgAgETRw.jpg")</f>
        <v>http://pbs.twimg.com/media/FfxzuxFXgAgETRw.jpg</v>
      </c>
      <c r="I260" t="str">
        <f>HYPERLINK("http://pbs.twimg.com/media/FfxzuxKXEAEkSzG.jpg", "http://pbs.twimg.com/media/FfxzuxKXEAEkSzG.jpg")</f>
        <v>http://pbs.twimg.com/media/FfxzuxKXEAEkSzG.jpg</v>
      </c>
      <c r="J260" t="str">
        <f>HYPERLINK("http://pbs.twimg.com/media/FfxzuxOXwAA51lA.jpg", "http://pbs.twimg.com/media/FfxzuxOXwAA51lA.jpg")</f>
        <v>http://pbs.twimg.com/media/FfxzuxOXwAA51lA.jpg</v>
      </c>
      <c r="K260" t="str">
        <f>HYPERLINK("http://pbs.twimg.com/media/Ffxzv0fWIAAoaPU.jpg", "http://pbs.twimg.com/media/Ffxzv0fWIAAoaPU.jpg")</f>
        <v>http://pbs.twimg.com/media/Ffxzv0fWIAAoaPU.jpg</v>
      </c>
      <c r="L260">
        <v>0</v>
      </c>
      <c r="M260">
        <v>0</v>
      </c>
      <c r="N260">
        <v>1</v>
      </c>
      <c r="O260">
        <v>0</v>
      </c>
    </row>
    <row r="261" spans="1:15" x14ac:dyDescent="0.2">
      <c r="A261" s="1" t="str">
        <f>HYPERLINK("http://www.twitter.com/banuakdenizli/status/1584544979573084161", "1584544979573084161")</f>
        <v>1584544979573084161</v>
      </c>
      <c r="B261" t="s">
        <v>15</v>
      </c>
      <c r="C261" s="2">
        <v>44858.582604166673</v>
      </c>
      <c r="D261">
        <v>0</v>
      </c>
      <c r="E261">
        <v>8</v>
      </c>
      <c r="F261" t="s">
        <v>234</v>
      </c>
      <c r="G261" t="s">
        <v>293</v>
      </c>
      <c r="H261" t="str">
        <f>HYPERLINK("https://video.twimg.com/ext_tw_video/1583838257808375809/pu/vid/720x720/C4vGqVArotciYFpD.mp4?tag=12", "https://video.twimg.com/ext_tw_video/1583838257808375809/pu/vid/720x720/C4vGqVArotciYFpD.mp4?tag=12")</f>
        <v>https://video.twimg.com/ext_tw_video/1583838257808375809/pu/vid/720x720/C4vGqVArotciYFpD.mp4?tag=12</v>
      </c>
      <c r="L261">
        <v>0</v>
      </c>
      <c r="M261">
        <v>0</v>
      </c>
      <c r="N261">
        <v>1</v>
      </c>
      <c r="O261">
        <v>0</v>
      </c>
    </row>
    <row r="262" spans="1:15" x14ac:dyDescent="0.2">
      <c r="A262" s="1" t="str">
        <f>HYPERLINK("http://www.twitter.com/banuakdenizli/status/1584544931418632192", "1584544931418632192")</f>
        <v>1584544931418632192</v>
      </c>
      <c r="B262" t="s">
        <v>15</v>
      </c>
      <c r="C262" s="2">
        <v>44858.582465277781</v>
      </c>
      <c r="D262">
        <v>0</v>
      </c>
      <c r="E262">
        <v>11</v>
      </c>
      <c r="F262" t="s">
        <v>234</v>
      </c>
      <c r="G262" t="s">
        <v>294</v>
      </c>
      <c r="H262" t="str">
        <f>HYPERLINK("http://pbs.twimg.com/media/FfvLpqeX0AEzK1V.jpg", "http://pbs.twimg.com/media/FfvLpqeX0AEzK1V.jpg")</f>
        <v>http://pbs.twimg.com/media/FfvLpqeX0AEzK1V.jpg</v>
      </c>
      <c r="L262">
        <v>0</v>
      </c>
      <c r="M262">
        <v>0</v>
      </c>
      <c r="N262">
        <v>1</v>
      </c>
      <c r="O262">
        <v>0</v>
      </c>
    </row>
    <row r="263" spans="1:15" x14ac:dyDescent="0.2">
      <c r="A263" s="1" t="str">
        <f>HYPERLINK("http://www.twitter.com/banuakdenizli/status/1583959165856518144", "1583959165856518144")</f>
        <v>1583959165856518144</v>
      </c>
      <c r="B263" t="s">
        <v>15</v>
      </c>
      <c r="C263" s="2">
        <v>44856.966064814813</v>
      </c>
      <c r="D263">
        <v>0</v>
      </c>
      <c r="E263">
        <v>13</v>
      </c>
      <c r="F263" t="s">
        <v>234</v>
      </c>
      <c r="G263" t="s">
        <v>295</v>
      </c>
      <c r="H263" t="str">
        <f>HYPERLINK("http://pbs.twimg.com/media/FfssRHKXkAU2Xza.jpg", "http://pbs.twimg.com/media/FfssRHKXkAU2Xza.jpg")</f>
        <v>http://pbs.twimg.com/media/FfssRHKXkAU2Xza.jpg</v>
      </c>
      <c r="L263">
        <v>0</v>
      </c>
      <c r="M263">
        <v>0</v>
      </c>
      <c r="N263">
        <v>1</v>
      </c>
      <c r="O263">
        <v>0</v>
      </c>
    </row>
    <row r="264" spans="1:15" x14ac:dyDescent="0.2">
      <c r="A264" s="1" t="str">
        <f>HYPERLINK("http://www.twitter.com/banuakdenizli/status/1583944949208580096", "1583944949208580096")</f>
        <v>1583944949208580096</v>
      </c>
      <c r="B264" t="s">
        <v>15</v>
      </c>
      <c r="C264" s="2">
        <v>44856.926828703698</v>
      </c>
      <c r="D264">
        <v>0</v>
      </c>
      <c r="E264">
        <v>29</v>
      </c>
      <c r="F264" t="s">
        <v>16</v>
      </c>
      <c r="G264" t="s">
        <v>296</v>
      </c>
      <c r="H264" t="str">
        <f>HYPERLINK("http://pbs.twimg.com/media/Ffsk6UXXwAA3Aas.jpg", "http://pbs.twimg.com/media/Ffsk6UXXwAA3Aas.jpg")</f>
        <v>http://pbs.twimg.com/media/Ffsk6UXXwAA3Aas.jpg</v>
      </c>
      <c r="L264">
        <v>0</v>
      </c>
      <c r="M264">
        <v>0</v>
      </c>
      <c r="N264">
        <v>1</v>
      </c>
      <c r="O264">
        <v>0</v>
      </c>
    </row>
    <row r="265" spans="1:15" x14ac:dyDescent="0.2">
      <c r="A265" s="1" t="str">
        <f>HYPERLINK("http://www.twitter.com/banuakdenizli/status/1583944877145874432", "1583944877145874432")</f>
        <v>1583944877145874432</v>
      </c>
      <c r="B265" t="s">
        <v>15</v>
      </c>
      <c r="C265" s="2">
        <v>44856.926631944443</v>
      </c>
      <c r="D265">
        <v>0</v>
      </c>
      <c r="E265">
        <v>310</v>
      </c>
      <c r="F265" t="s">
        <v>234</v>
      </c>
      <c r="G265" t="s">
        <v>297</v>
      </c>
      <c r="H265" t="str">
        <f>HYPERLINK("http://pbs.twimg.com/media/Ffr7y0-XoAEWzc9.jpg", "http://pbs.twimg.com/media/Ffr7y0-XoAEWzc9.jpg")</f>
        <v>http://pbs.twimg.com/media/Ffr7y0-XoAEWzc9.jpg</v>
      </c>
      <c r="L265">
        <v>0</v>
      </c>
      <c r="M265">
        <v>0</v>
      </c>
      <c r="N265">
        <v>1</v>
      </c>
      <c r="O265">
        <v>0</v>
      </c>
    </row>
    <row r="266" spans="1:15" x14ac:dyDescent="0.2">
      <c r="A266" s="1" t="str">
        <f>HYPERLINK("http://www.twitter.com/banuakdenizli/status/1583944809634353152", "1583944809634353152")</f>
        <v>1583944809634353152</v>
      </c>
      <c r="B266" t="s">
        <v>15</v>
      </c>
      <c r="C266" s="2">
        <v>44856.926446759258</v>
      </c>
      <c r="D266">
        <v>0</v>
      </c>
      <c r="E266">
        <v>74</v>
      </c>
      <c r="F266" t="s">
        <v>298</v>
      </c>
      <c r="G266" t="s">
        <v>299</v>
      </c>
      <c r="H266" t="str">
        <f>HYPERLINK("http://pbs.twimg.com/media/Ffr72tRWQAANmUJ.jpg", "http://pbs.twimg.com/media/Ffr72tRWQAANmUJ.jpg")</f>
        <v>http://pbs.twimg.com/media/Ffr72tRWQAANmUJ.jpg</v>
      </c>
      <c r="L266">
        <v>0</v>
      </c>
      <c r="M266">
        <v>0</v>
      </c>
      <c r="N266">
        <v>1</v>
      </c>
      <c r="O266">
        <v>0</v>
      </c>
    </row>
    <row r="267" spans="1:15" x14ac:dyDescent="0.2">
      <c r="A267" s="1" t="str">
        <f>HYPERLINK("http://www.twitter.com/banuakdenizli/status/1583944304732516352", "1583944304732516352")</f>
        <v>1583944304732516352</v>
      </c>
      <c r="B267" t="s">
        <v>15</v>
      </c>
      <c r="C267" s="2">
        <v>44856.925057870372</v>
      </c>
      <c r="D267">
        <v>0</v>
      </c>
      <c r="E267">
        <v>14</v>
      </c>
      <c r="F267" t="s">
        <v>16</v>
      </c>
      <c r="G267" t="s">
        <v>300</v>
      </c>
      <c r="H267" t="str">
        <f>HYPERLINK("http://pbs.twimg.com/media/FfmwUaoX0AIDfvu.jpg", "http://pbs.twimg.com/media/FfmwUaoX0AIDfvu.jpg")</f>
        <v>http://pbs.twimg.com/media/FfmwUaoX0AIDfvu.jpg</v>
      </c>
      <c r="L267">
        <v>0</v>
      </c>
      <c r="M267">
        <v>0</v>
      </c>
      <c r="N267">
        <v>1</v>
      </c>
      <c r="O267">
        <v>0</v>
      </c>
    </row>
    <row r="268" spans="1:15" x14ac:dyDescent="0.2">
      <c r="A268" s="1" t="str">
        <f>HYPERLINK("http://www.twitter.com/banuakdenizli/status/1583200215103811584", "1583200215103811584")</f>
        <v>1583200215103811584</v>
      </c>
      <c r="B268" t="s">
        <v>15</v>
      </c>
      <c r="C268" s="2">
        <v>44854.871759259258</v>
      </c>
      <c r="D268">
        <v>0</v>
      </c>
      <c r="E268">
        <v>961</v>
      </c>
      <c r="F268" t="s">
        <v>18</v>
      </c>
      <c r="G268" t="s">
        <v>301</v>
      </c>
      <c r="H268" t="str">
        <f>HYPERLINK("http://pbs.twimg.com/media/FfgquWEXoAQ4qtC.jpg", "http://pbs.twimg.com/media/FfgquWEXoAQ4qtC.jpg")</f>
        <v>http://pbs.twimg.com/media/FfgquWEXoAQ4qtC.jpg</v>
      </c>
      <c r="I268" t="str">
        <f>HYPERLINK("http://pbs.twimg.com/media/FfgquWOWQAEJlHT.jpg", "http://pbs.twimg.com/media/FfgquWOWQAEJlHT.jpg")</f>
        <v>http://pbs.twimg.com/media/FfgquWOWQAEJlHT.jpg</v>
      </c>
      <c r="J268" t="str">
        <f>HYPERLINK("http://pbs.twimg.com/media/FfgquWIXkAAu4E1.jpg", "http://pbs.twimg.com/media/FfgquWIXkAAu4E1.jpg")</f>
        <v>http://pbs.twimg.com/media/FfgquWIXkAAu4E1.jpg</v>
      </c>
      <c r="L268">
        <v>0</v>
      </c>
      <c r="M268">
        <v>0</v>
      </c>
      <c r="N268">
        <v>1</v>
      </c>
      <c r="O268">
        <v>0</v>
      </c>
    </row>
    <row r="269" spans="1:15" x14ac:dyDescent="0.2">
      <c r="A269" s="1" t="str">
        <f>HYPERLINK("http://www.twitter.com/banuakdenizli/status/1583200190655516672", "1583200190655516672")</f>
        <v>1583200190655516672</v>
      </c>
      <c r="B269" t="s">
        <v>15</v>
      </c>
      <c r="C269" s="2">
        <v>44854.871689814812</v>
      </c>
      <c r="D269">
        <v>0</v>
      </c>
      <c r="E269">
        <v>14</v>
      </c>
      <c r="F269" t="s">
        <v>16</v>
      </c>
      <c r="G269" t="s">
        <v>302</v>
      </c>
      <c r="H269" t="str">
        <f>HYPERLINK("https://video.twimg.com/amplify_video/1583108047693443072/vid/1280x720/30En18H4tGcB3krn.mp4?tag=14", "https://video.twimg.com/amplify_video/1583108047693443072/vid/1280x720/30En18H4tGcB3krn.mp4?tag=14")</f>
        <v>https://video.twimg.com/amplify_video/1583108047693443072/vid/1280x720/30En18H4tGcB3krn.mp4?tag=14</v>
      </c>
      <c r="L269">
        <v>0</v>
      </c>
      <c r="M269">
        <v>0</v>
      </c>
      <c r="N269">
        <v>1</v>
      </c>
      <c r="O269">
        <v>0</v>
      </c>
    </row>
    <row r="270" spans="1:15" x14ac:dyDescent="0.2">
      <c r="A270" s="1" t="str">
        <f>HYPERLINK("http://www.twitter.com/banuakdenizli/status/1583200179464699905", "1583200179464699905")</f>
        <v>1583200179464699905</v>
      </c>
      <c r="B270" t="s">
        <v>15</v>
      </c>
      <c r="C270" s="2">
        <v>44854.871655092589</v>
      </c>
      <c r="D270">
        <v>0</v>
      </c>
      <c r="E270">
        <v>38</v>
      </c>
      <c r="F270" t="s">
        <v>17</v>
      </c>
      <c r="G270" t="s">
        <v>303</v>
      </c>
      <c r="H270" t="str">
        <f>HYPERLINK("http://pbs.twimg.com/media/FfhEfGEXkAUPEPH.jpg", "http://pbs.twimg.com/media/FfhEfGEXkAUPEPH.jpg")</f>
        <v>http://pbs.twimg.com/media/FfhEfGEXkAUPEPH.jpg</v>
      </c>
      <c r="L270">
        <v>0</v>
      </c>
      <c r="M270">
        <v>0</v>
      </c>
      <c r="N270">
        <v>1</v>
      </c>
      <c r="O270">
        <v>0</v>
      </c>
    </row>
    <row r="271" spans="1:15" x14ac:dyDescent="0.2">
      <c r="A271" s="1" t="str">
        <f>HYPERLINK("http://www.twitter.com/banuakdenizli/status/1583200162708869120", "1583200162708869120")</f>
        <v>1583200162708869120</v>
      </c>
      <c r="B271" t="s">
        <v>15</v>
      </c>
      <c r="C271" s="2">
        <v>44854.871608796297</v>
      </c>
      <c r="D271">
        <v>0</v>
      </c>
      <c r="E271">
        <v>11</v>
      </c>
      <c r="F271" t="s">
        <v>19</v>
      </c>
      <c r="G271" t="s">
        <v>304</v>
      </c>
      <c r="H271" t="str">
        <f>HYPERLINK("http://pbs.twimg.com/media/FfdOajXWYAAdQEU.jpg", "http://pbs.twimg.com/media/FfdOajXWYAAdQEU.jpg")</f>
        <v>http://pbs.twimg.com/media/FfdOajXWYAAdQEU.jpg</v>
      </c>
      <c r="L271">
        <v>0</v>
      </c>
      <c r="M271">
        <v>0</v>
      </c>
      <c r="N271">
        <v>1</v>
      </c>
      <c r="O271">
        <v>0</v>
      </c>
    </row>
    <row r="272" spans="1:15" x14ac:dyDescent="0.2">
      <c r="A272" s="1" t="str">
        <f>HYPERLINK("http://www.twitter.com/banuakdenizli/status/1583200153325879296", "1583200153325879296")</f>
        <v>1583200153325879296</v>
      </c>
      <c r="B272" t="s">
        <v>15</v>
      </c>
      <c r="C272" s="2">
        <v>44854.87158564815</v>
      </c>
      <c r="D272">
        <v>0</v>
      </c>
      <c r="E272">
        <v>7</v>
      </c>
      <c r="F272" t="s">
        <v>16</v>
      </c>
      <c r="G272" t="s">
        <v>305</v>
      </c>
      <c r="H272" t="str">
        <f>HYPERLINK("http://pbs.twimg.com/media/FfdIGHTXEAsgtE4.jpg", "http://pbs.twimg.com/media/FfdIGHTXEAsgtE4.jpg")</f>
        <v>http://pbs.twimg.com/media/FfdIGHTXEAsgtE4.jpg</v>
      </c>
      <c r="L272">
        <v>0</v>
      </c>
      <c r="M272">
        <v>0</v>
      </c>
      <c r="N272">
        <v>1</v>
      </c>
      <c r="O272">
        <v>0</v>
      </c>
    </row>
    <row r="273" spans="1:15" x14ac:dyDescent="0.2">
      <c r="A273" s="1" t="str">
        <f>HYPERLINK("http://www.twitter.com/banuakdenizli/status/1583200065992069120", "1583200065992069120")</f>
        <v>1583200065992069120</v>
      </c>
      <c r="B273" t="s">
        <v>15</v>
      </c>
      <c r="C273" s="2">
        <v>44854.871342592603</v>
      </c>
      <c r="D273">
        <v>0</v>
      </c>
      <c r="E273">
        <v>8</v>
      </c>
      <c r="F273" t="s">
        <v>16</v>
      </c>
      <c r="G273" t="s">
        <v>306</v>
      </c>
      <c r="H273" t="str">
        <f>HYPERLINK("http://pbs.twimg.com/media/FfgTOc-XgAAtTqT.jpg", "http://pbs.twimg.com/media/FfgTOc-XgAAtTqT.jpg")</f>
        <v>http://pbs.twimg.com/media/FfgTOc-XgAAtTqT.jpg</v>
      </c>
      <c r="L273">
        <v>0</v>
      </c>
      <c r="M273">
        <v>0</v>
      </c>
      <c r="N273">
        <v>1</v>
      </c>
      <c r="O273">
        <v>0</v>
      </c>
    </row>
    <row r="274" spans="1:15" x14ac:dyDescent="0.2">
      <c r="A274" s="1" t="str">
        <f>HYPERLINK("http://www.twitter.com/banuakdenizli/status/1583199885322428416", "1583199885322428416")</f>
        <v>1583199885322428416</v>
      </c>
      <c r="B274" t="s">
        <v>15</v>
      </c>
      <c r="C274" s="2">
        <v>44854.870844907397</v>
      </c>
      <c r="D274">
        <v>0</v>
      </c>
      <c r="E274">
        <v>6</v>
      </c>
      <c r="F274" t="s">
        <v>16</v>
      </c>
      <c r="G274" t="s">
        <v>307</v>
      </c>
      <c r="H274" t="str">
        <f>HYPERLINK("http://pbs.twimg.com/media/Ffbba0EXkAAp_Yg.jpg", "http://pbs.twimg.com/media/Ffbba0EXkAAp_Yg.jpg")</f>
        <v>http://pbs.twimg.com/media/Ffbba0EXkAAp_Yg.jpg</v>
      </c>
      <c r="I274" t="str">
        <f>HYPERLINK("http://pbs.twimg.com/media/Ffbba0GXgAELpC2.jpg", "http://pbs.twimg.com/media/Ffbba0GXgAELpC2.jpg")</f>
        <v>http://pbs.twimg.com/media/Ffbba0GXgAELpC2.jpg</v>
      </c>
      <c r="L274">
        <v>0</v>
      </c>
      <c r="M274">
        <v>0</v>
      </c>
      <c r="N274">
        <v>1</v>
      </c>
      <c r="O274">
        <v>0</v>
      </c>
    </row>
    <row r="275" spans="1:15" x14ac:dyDescent="0.2">
      <c r="A275" s="1" t="str">
        <f>HYPERLINK("http://www.twitter.com/banuakdenizli/status/1583199867660533760", "1583199867660533760")</f>
        <v>1583199867660533760</v>
      </c>
      <c r="B275" t="s">
        <v>15</v>
      </c>
      <c r="C275" s="2">
        <v>44854.870798611111</v>
      </c>
      <c r="D275">
        <v>0</v>
      </c>
      <c r="E275">
        <v>6</v>
      </c>
      <c r="F275" t="s">
        <v>16</v>
      </c>
      <c r="G275" t="s">
        <v>308</v>
      </c>
      <c r="H275" t="str">
        <f>HYPERLINK("http://pbs.twimg.com/media/Ffh1tZSX0AAYvVR.jpg", "http://pbs.twimg.com/media/Ffh1tZSX0AAYvVR.jpg")</f>
        <v>http://pbs.twimg.com/media/Ffh1tZSX0AAYvVR.jpg</v>
      </c>
      <c r="I275" t="str">
        <f>HYPERLINK("http://pbs.twimg.com/media/Ffh1tZRX0AEmto2.jpg", "http://pbs.twimg.com/media/Ffh1tZRX0AEmto2.jpg")</f>
        <v>http://pbs.twimg.com/media/Ffh1tZRX0AEmto2.jpg</v>
      </c>
      <c r="L275">
        <v>0</v>
      </c>
      <c r="M275">
        <v>0</v>
      </c>
      <c r="N275">
        <v>1</v>
      </c>
      <c r="O275">
        <v>0</v>
      </c>
    </row>
    <row r="276" spans="1:15" x14ac:dyDescent="0.2">
      <c r="A276" s="1" t="str">
        <f>HYPERLINK("http://www.twitter.com/banuakdenizli/status/1583199631218946048", "1583199631218946048")</f>
        <v>1583199631218946048</v>
      </c>
      <c r="B276" t="s">
        <v>15</v>
      </c>
      <c r="C276" s="2">
        <v>44854.870150462957</v>
      </c>
      <c r="D276">
        <v>0</v>
      </c>
      <c r="E276">
        <v>9</v>
      </c>
      <c r="F276" t="s">
        <v>16</v>
      </c>
      <c r="G276" t="s">
        <v>309</v>
      </c>
      <c r="H276" t="str">
        <f>HYPERLINK("http://pbs.twimg.com/media/Ffg3UykXgAAq_qg.jpg", "http://pbs.twimg.com/media/Ffg3UykXgAAq_qg.jpg")</f>
        <v>http://pbs.twimg.com/media/Ffg3UykXgAAq_qg.jpg</v>
      </c>
      <c r="I276" t="str">
        <f>HYPERLINK("http://pbs.twimg.com/media/Ffg3UylXoAEouMB.jpg", "http://pbs.twimg.com/media/Ffg3UylXoAEouMB.jpg")</f>
        <v>http://pbs.twimg.com/media/Ffg3UylXoAEouMB.jpg</v>
      </c>
      <c r="J276" t="str">
        <f>HYPERLINK("http://pbs.twimg.com/media/Ffg2TcuWYAMgQAC.jpg", "http://pbs.twimg.com/media/Ffg2TcuWYAMgQAC.jpg")</f>
        <v>http://pbs.twimg.com/media/Ffg2TcuWYAMgQAC.jpg</v>
      </c>
      <c r="K276" t="str">
        <f>HYPERLINK("http://pbs.twimg.com/media/Ffg3UyiWIAUYbZM.jpg", "http://pbs.twimg.com/media/Ffg3UyiWIAUYbZM.jpg")</f>
        <v>http://pbs.twimg.com/media/Ffg3UyiWIAUYbZM.jpg</v>
      </c>
      <c r="L276">
        <v>0</v>
      </c>
      <c r="M276">
        <v>0</v>
      </c>
      <c r="N276">
        <v>1</v>
      </c>
      <c r="O276">
        <v>0</v>
      </c>
    </row>
    <row r="277" spans="1:15" x14ac:dyDescent="0.2">
      <c r="A277" s="1" t="str">
        <f>HYPERLINK("http://www.twitter.com/banuakdenizli/status/1583199617256427520", "1583199617256427520")</f>
        <v>1583199617256427520</v>
      </c>
      <c r="B277" t="s">
        <v>15</v>
      </c>
      <c r="C277" s="2">
        <v>44854.870104166657</v>
      </c>
      <c r="D277">
        <v>0</v>
      </c>
      <c r="E277">
        <v>6</v>
      </c>
      <c r="F277" t="s">
        <v>16</v>
      </c>
      <c r="G277" t="s">
        <v>310</v>
      </c>
      <c r="H277" t="str">
        <f>HYPERLINK("http://pbs.twimg.com/media/FfbsCZyXoAAbpP6.jpg", "http://pbs.twimg.com/media/FfbsCZyXoAAbpP6.jpg")</f>
        <v>http://pbs.twimg.com/media/FfbsCZyXoAAbpP6.jpg</v>
      </c>
      <c r="I277" t="str">
        <f>HYPERLINK("http://pbs.twimg.com/media/FfbsCYiXgAAhAai.jpg", "http://pbs.twimg.com/media/FfbsCYiXgAAhAai.jpg")</f>
        <v>http://pbs.twimg.com/media/FfbsCYiXgAAhAai.jpg</v>
      </c>
      <c r="L277">
        <v>0</v>
      </c>
      <c r="M277">
        <v>0</v>
      </c>
      <c r="N277">
        <v>1</v>
      </c>
      <c r="O277">
        <v>0</v>
      </c>
    </row>
    <row r="278" spans="1:15" x14ac:dyDescent="0.2">
      <c r="A278" s="1" t="str">
        <f>HYPERLINK("http://www.twitter.com/banuakdenizli/status/1582470095787687936", "1582470095787687936")</f>
        <v>1582470095787687936</v>
      </c>
      <c r="B278" t="s">
        <v>15</v>
      </c>
      <c r="C278" s="2">
        <v>44852.85701388889</v>
      </c>
      <c r="D278">
        <v>0</v>
      </c>
      <c r="E278">
        <v>116</v>
      </c>
      <c r="F278" t="s">
        <v>24</v>
      </c>
      <c r="G278" t="s">
        <v>311</v>
      </c>
      <c r="H278" t="str">
        <f>HYPERLINK("http://pbs.twimg.com/media/FfWSCSMWYAEFu3N.jpg", "http://pbs.twimg.com/media/FfWSCSMWYAEFu3N.jpg")</f>
        <v>http://pbs.twimg.com/media/FfWSCSMWYAEFu3N.jpg</v>
      </c>
      <c r="I278" t="str">
        <f>HYPERLINK("http://pbs.twimg.com/media/FfWSCSPWAAAaQTY.jpg", "http://pbs.twimg.com/media/FfWSCSPWAAAaQTY.jpg")</f>
        <v>http://pbs.twimg.com/media/FfWSCSPWAAAaQTY.jpg</v>
      </c>
      <c r="L278">
        <v>0</v>
      </c>
      <c r="M278">
        <v>0</v>
      </c>
      <c r="N278">
        <v>1</v>
      </c>
      <c r="O278">
        <v>0</v>
      </c>
    </row>
    <row r="279" spans="1:15" x14ac:dyDescent="0.2">
      <c r="A279" s="1" t="str">
        <f>HYPERLINK("http://www.twitter.com/banuakdenizli/status/1582470058604777472", "1582470058604777472")</f>
        <v>1582470058604777472</v>
      </c>
      <c r="B279" t="s">
        <v>15</v>
      </c>
      <c r="C279" s="2">
        <v>44852.856909722221</v>
      </c>
      <c r="D279">
        <v>0</v>
      </c>
      <c r="E279">
        <v>998</v>
      </c>
      <c r="F279" t="s">
        <v>18</v>
      </c>
      <c r="G279" t="s">
        <v>312</v>
      </c>
      <c r="H279" t="str">
        <f>HYPERLINK("http://pbs.twimg.com/media/FfWL0h-WYAAokZm.jpg", "http://pbs.twimg.com/media/FfWL0h-WYAAokZm.jpg")</f>
        <v>http://pbs.twimg.com/media/FfWL0h-WYAAokZm.jpg</v>
      </c>
      <c r="I279" t="str">
        <f>HYPERLINK("http://pbs.twimg.com/media/FfWL0iBWIAAVXpy.jpg", "http://pbs.twimg.com/media/FfWL0iBWIAAVXpy.jpg")</f>
        <v>http://pbs.twimg.com/media/FfWL0iBWIAAVXpy.jpg</v>
      </c>
      <c r="J279" t="str">
        <f>HYPERLINK("http://pbs.twimg.com/media/FfWL0h6XwAEpwbV.jpg", "http://pbs.twimg.com/media/FfWL0h6XwAEpwbV.jpg")</f>
        <v>http://pbs.twimg.com/media/FfWL0h6XwAEpwbV.jpg</v>
      </c>
      <c r="L279">
        <v>0</v>
      </c>
      <c r="M279">
        <v>0</v>
      </c>
      <c r="N279">
        <v>1</v>
      </c>
      <c r="O279">
        <v>0</v>
      </c>
    </row>
    <row r="280" spans="1:15" x14ac:dyDescent="0.2">
      <c r="A280" s="1" t="str">
        <f>HYPERLINK("http://www.twitter.com/banuakdenizli/status/1582470036563730432", "1582470036563730432")</f>
        <v>1582470036563730432</v>
      </c>
      <c r="B280" t="s">
        <v>15</v>
      </c>
      <c r="C280" s="2">
        <v>44852.856851851851</v>
      </c>
      <c r="D280">
        <v>0</v>
      </c>
      <c r="E280">
        <v>64</v>
      </c>
      <c r="F280" t="s">
        <v>16</v>
      </c>
      <c r="G280" t="s">
        <v>313</v>
      </c>
      <c r="H280" t="str">
        <f>HYPERLINK("http://pbs.twimg.com/media/FfXxZbRWIAIw5c6.jpg", "http://pbs.twimg.com/media/FfXxZbRWIAIw5c6.jpg")</f>
        <v>http://pbs.twimg.com/media/FfXxZbRWIAIw5c6.jpg</v>
      </c>
      <c r="L280">
        <v>0</v>
      </c>
      <c r="M280">
        <v>0</v>
      </c>
      <c r="N280">
        <v>1</v>
      </c>
      <c r="O280">
        <v>0</v>
      </c>
    </row>
    <row r="281" spans="1:15" x14ac:dyDescent="0.2">
      <c r="A281" s="1" t="str">
        <f>HYPERLINK("http://www.twitter.com/banuakdenizli/status/1582470009351475202", "1582470009351475202")</f>
        <v>1582470009351475202</v>
      </c>
      <c r="B281" t="s">
        <v>15</v>
      </c>
      <c r="C281" s="2">
        <v>44852.856770833343</v>
      </c>
      <c r="D281">
        <v>0</v>
      </c>
      <c r="E281">
        <v>16</v>
      </c>
      <c r="F281" t="s">
        <v>16</v>
      </c>
      <c r="G281" t="s">
        <v>314</v>
      </c>
      <c r="H281" t="str">
        <f>HYPERLINK("http://pbs.twimg.com/media/FfWg-GRWQAIRvln.jpg", "http://pbs.twimg.com/media/FfWg-GRWQAIRvln.jpg")</f>
        <v>http://pbs.twimg.com/media/FfWg-GRWQAIRvln.jpg</v>
      </c>
      <c r="I281" t="str">
        <f>HYPERLINK("http://pbs.twimg.com/media/FfWhGUVWAAE2Fk7.jpg", "http://pbs.twimg.com/media/FfWhGUVWAAE2Fk7.jpg")</f>
        <v>http://pbs.twimg.com/media/FfWhGUVWAAE2Fk7.jpg</v>
      </c>
      <c r="J281" t="str">
        <f>HYPERLINK("http://pbs.twimg.com/media/FfWhHqbWYAAjVes.jpg", "http://pbs.twimg.com/media/FfWhHqbWYAAjVes.jpg")</f>
        <v>http://pbs.twimg.com/media/FfWhHqbWYAAjVes.jpg</v>
      </c>
      <c r="K281" t="str">
        <f>HYPERLINK("http://pbs.twimg.com/media/FfWhHquXEAAVUD4.jpg", "http://pbs.twimg.com/media/FfWhHquXEAAVUD4.jpg")</f>
        <v>http://pbs.twimg.com/media/FfWhHquXEAAVUD4.jpg</v>
      </c>
      <c r="L281">
        <v>0</v>
      </c>
      <c r="M281">
        <v>0</v>
      </c>
      <c r="N281">
        <v>1</v>
      </c>
      <c r="O281">
        <v>0</v>
      </c>
    </row>
    <row r="282" spans="1:15" x14ac:dyDescent="0.2">
      <c r="A282" s="1" t="str">
        <f>HYPERLINK("http://www.twitter.com/banuakdenizli/status/1582469974895263744", "1582469974895263744")</f>
        <v>1582469974895263744</v>
      </c>
      <c r="B282" t="s">
        <v>15</v>
      </c>
      <c r="C282" s="2">
        <v>44852.856678240743</v>
      </c>
      <c r="D282">
        <v>0</v>
      </c>
      <c r="E282">
        <v>13</v>
      </c>
      <c r="F282" t="s">
        <v>16</v>
      </c>
      <c r="G282" t="s">
        <v>315</v>
      </c>
      <c r="H282" t="str">
        <f>HYPERLINK("http://pbs.twimg.com/media/FfW2EmDXgAEGQg6.jpg", "http://pbs.twimg.com/media/FfW2EmDXgAEGQg6.jpg")</f>
        <v>http://pbs.twimg.com/media/FfW2EmDXgAEGQg6.jpg</v>
      </c>
      <c r="I282" t="str">
        <f>HYPERLINK("http://pbs.twimg.com/media/FfW2El6X0AYu_Wc.jpg", "http://pbs.twimg.com/media/FfW2El6X0AYu_Wc.jpg")</f>
        <v>http://pbs.twimg.com/media/FfW2El6X0AYu_Wc.jpg</v>
      </c>
      <c r="J282" t="str">
        <f>HYPERLINK("http://pbs.twimg.com/media/FfW2EmHXgAM4fxw.jpg", "http://pbs.twimg.com/media/FfW2EmHXgAM4fxw.jpg")</f>
        <v>http://pbs.twimg.com/media/FfW2EmHXgAM4fxw.jpg</v>
      </c>
      <c r="L282">
        <v>0</v>
      </c>
      <c r="M282">
        <v>0</v>
      </c>
      <c r="N282">
        <v>1</v>
      </c>
      <c r="O282">
        <v>0</v>
      </c>
    </row>
    <row r="283" spans="1:15" x14ac:dyDescent="0.2">
      <c r="A283" s="1" t="str">
        <f>HYPERLINK("http://www.twitter.com/banuakdenizli/status/1582469958004781056", "1582469958004781056")</f>
        <v>1582469958004781056</v>
      </c>
      <c r="B283" t="s">
        <v>15</v>
      </c>
      <c r="C283" s="2">
        <v>44852.856631944444</v>
      </c>
      <c r="D283">
        <v>0</v>
      </c>
      <c r="E283">
        <v>10</v>
      </c>
      <c r="F283" t="s">
        <v>16</v>
      </c>
      <c r="G283" t="s">
        <v>316</v>
      </c>
      <c r="H283" t="str">
        <f>HYPERLINK("http://pbs.twimg.com/media/FfWqwx-WIAMPN6r.jpg", "http://pbs.twimg.com/media/FfWqwx-WIAMPN6r.jpg")</f>
        <v>http://pbs.twimg.com/media/FfWqwx-WIAMPN6r.jpg</v>
      </c>
      <c r="I283" t="str">
        <f>HYPERLINK("http://pbs.twimg.com/media/FfWqwyAXoAIomnJ.jpg", "http://pbs.twimg.com/media/FfWqwyAXoAIomnJ.jpg")</f>
        <v>http://pbs.twimg.com/media/FfWqwyAXoAIomnJ.jpg</v>
      </c>
      <c r="J283" t="str">
        <f>HYPERLINK("http://pbs.twimg.com/media/FfWqwx7XwAU4k_E.jpg", "http://pbs.twimg.com/media/FfWqwx7XwAU4k_E.jpg")</f>
        <v>http://pbs.twimg.com/media/FfWqwx7XwAU4k_E.jpg</v>
      </c>
      <c r="L283">
        <v>0</v>
      </c>
      <c r="M283">
        <v>0</v>
      </c>
      <c r="N283">
        <v>1</v>
      </c>
      <c r="O283">
        <v>0</v>
      </c>
    </row>
    <row r="284" spans="1:15" x14ac:dyDescent="0.2">
      <c r="A284" s="1" t="str">
        <f>HYPERLINK("http://www.twitter.com/banuakdenizli/status/1582469878711472128", "1582469878711472128")</f>
        <v>1582469878711472128</v>
      </c>
      <c r="B284" t="s">
        <v>15</v>
      </c>
      <c r="C284" s="2">
        <v>44852.856412037043</v>
      </c>
      <c r="D284">
        <v>0</v>
      </c>
      <c r="E284">
        <v>11</v>
      </c>
      <c r="F284" t="s">
        <v>16</v>
      </c>
      <c r="G284" t="s">
        <v>317</v>
      </c>
      <c r="H284" t="str">
        <f>HYPERLINK("http://pbs.twimg.com/media/FfYIoUYWYAkgYGa.jpg", "http://pbs.twimg.com/media/FfYIoUYWYAkgYGa.jpg")</f>
        <v>http://pbs.twimg.com/media/FfYIoUYWYAkgYGa.jpg</v>
      </c>
      <c r="L284">
        <v>0</v>
      </c>
      <c r="M284">
        <v>0</v>
      </c>
      <c r="N284">
        <v>1</v>
      </c>
      <c r="O284">
        <v>0</v>
      </c>
    </row>
    <row r="285" spans="1:15" x14ac:dyDescent="0.2">
      <c r="A285" s="1" t="str">
        <f>HYPERLINK("http://www.twitter.com/banuakdenizli/status/1582469856963592192", "1582469856963592192")</f>
        <v>1582469856963592192</v>
      </c>
      <c r="B285" t="s">
        <v>15</v>
      </c>
      <c r="C285" s="2">
        <v>44852.856354166674</v>
      </c>
      <c r="D285">
        <v>0</v>
      </c>
      <c r="E285">
        <v>8</v>
      </c>
      <c r="F285" t="s">
        <v>16</v>
      </c>
      <c r="G285" t="s">
        <v>318</v>
      </c>
      <c r="H285" t="str">
        <f>HYPERLINK("http://pbs.twimg.com/media/FfW24hQWQAM4m6K.jpg", "http://pbs.twimg.com/media/FfW24hQWQAM4m6K.jpg")</f>
        <v>http://pbs.twimg.com/media/FfW24hQWQAM4m6K.jpg</v>
      </c>
      <c r="L285">
        <v>0</v>
      </c>
      <c r="M285">
        <v>0</v>
      </c>
      <c r="N285">
        <v>1</v>
      </c>
      <c r="O285">
        <v>0</v>
      </c>
    </row>
    <row r="286" spans="1:15" x14ac:dyDescent="0.2">
      <c r="A286" s="1" t="str">
        <f>HYPERLINK("http://www.twitter.com/banuakdenizli/status/1582469648078934017", "1582469648078934017")</f>
        <v>1582469648078934017</v>
      </c>
      <c r="B286" t="s">
        <v>15</v>
      </c>
      <c r="C286" s="2">
        <v>44852.855775462973</v>
      </c>
      <c r="D286">
        <v>0</v>
      </c>
      <c r="E286">
        <v>76</v>
      </c>
      <c r="F286" t="s">
        <v>17</v>
      </c>
      <c r="G286" t="s">
        <v>319</v>
      </c>
      <c r="L286">
        <v>0</v>
      </c>
      <c r="M286">
        <v>0</v>
      </c>
      <c r="N286">
        <v>1</v>
      </c>
      <c r="O286">
        <v>0</v>
      </c>
    </row>
    <row r="287" spans="1:15" x14ac:dyDescent="0.2">
      <c r="A287" s="1" t="str">
        <f>HYPERLINK("http://www.twitter.com/banuakdenizli/status/1582010268048969728", "1582010268048969728")</f>
        <v>1582010268048969728</v>
      </c>
      <c r="B287" t="s">
        <v>15</v>
      </c>
      <c r="C287" s="2">
        <v>44851.588125000002</v>
      </c>
      <c r="D287">
        <v>0</v>
      </c>
      <c r="E287">
        <v>7</v>
      </c>
      <c r="F287" t="s">
        <v>16</v>
      </c>
      <c r="G287" t="s">
        <v>320</v>
      </c>
      <c r="H287" t="str">
        <f>HYPERLINK("http://pbs.twimg.com/media/FfRAttIXEAIWOuH.jpg", "http://pbs.twimg.com/media/FfRAttIXEAIWOuH.jpg")</f>
        <v>http://pbs.twimg.com/media/FfRAttIXEAIWOuH.jpg</v>
      </c>
      <c r="L287">
        <v>0</v>
      </c>
      <c r="M287">
        <v>0</v>
      </c>
      <c r="N287">
        <v>1</v>
      </c>
      <c r="O287">
        <v>0</v>
      </c>
    </row>
    <row r="288" spans="1:15" x14ac:dyDescent="0.2">
      <c r="A288" s="1" t="str">
        <f>HYPERLINK("http://www.twitter.com/banuakdenizli/status/1582010245265920008", "1582010245265920008")</f>
        <v>1582010245265920008</v>
      </c>
      <c r="B288" t="s">
        <v>15</v>
      </c>
      <c r="C288" s="2">
        <v>44851.588067129633</v>
      </c>
      <c r="D288">
        <v>0</v>
      </c>
      <c r="E288">
        <v>21</v>
      </c>
      <c r="F288" t="s">
        <v>16</v>
      </c>
      <c r="G288" t="s">
        <v>321</v>
      </c>
      <c r="L288">
        <v>0</v>
      </c>
      <c r="M288">
        <v>0</v>
      </c>
      <c r="N288">
        <v>1</v>
      </c>
      <c r="O288">
        <v>0</v>
      </c>
    </row>
    <row r="289" spans="1:15" x14ac:dyDescent="0.2">
      <c r="A289" s="1" t="str">
        <f>HYPERLINK("http://www.twitter.com/banuakdenizli/status/1582010050943414272", "1582010050943414272")</f>
        <v>1582010050943414272</v>
      </c>
      <c r="B289" t="s">
        <v>15</v>
      </c>
      <c r="C289" s="2">
        <v>44851.587534722217</v>
      </c>
      <c r="D289">
        <v>0</v>
      </c>
      <c r="E289">
        <v>16</v>
      </c>
      <c r="F289" t="s">
        <v>23</v>
      </c>
      <c r="G289" t="s">
        <v>322</v>
      </c>
      <c r="H289" t="str">
        <f>HYPERLINK("http://pbs.twimg.com/media/FfRCrYFWYAMItdA.jpg", "http://pbs.twimg.com/media/FfRCrYFWYAMItdA.jpg")</f>
        <v>http://pbs.twimg.com/media/FfRCrYFWYAMItdA.jpg</v>
      </c>
      <c r="L289">
        <v>0</v>
      </c>
      <c r="M289">
        <v>0</v>
      </c>
      <c r="N289">
        <v>1</v>
      </c>
      <c r="O289">
        <v>0</v>
      </c>
    </row>
    <row r="290" spans="1:15" x14ac:dyDescent="0.2">
      <c r="A290" s="1" t="str">
        <f>HYPERLINK("http://www.twitter.com/banuakdenizli/status/1581777631082516481", "1581777631082516481")</f>
        <v>1581777631082516481</v>
      </c>
      <c r="B290" t="s">
        <v>15</v>
      </c>
      <c r="C290" s="2">
        <v>44850.946168981478</v>
      </c>
      <c r="D290">
        <v>0</v>
      </c>
      <c r="E290">
        <v>12</v>
      </c>
      <c r="F290" t="s">
        <v>16</v>
      </c>
      <c r="G290" t="s">
        <v>323</v>
      </c>
      <c r="H290" t="str">
        <f>HYPERLINK("http://pbs.twimg.com/media/FfM9KL6WIAA2bwf.jpg", "http://pbs.twimg.com/media/FfM9KL6WIAA2bwf.jpg")</f>
        <v>http://pbs.twimg.com/media/FfM9KL6WIAA2bwf.jpg</v>
      </c>
      <c r="L290">
        <v>0</v>
      </c>
      <c r="M290">
        <v>0</v>
      </c>
      <c r="N290">
        <v>1</v>
      </c>
      <c r="O290">
        <v>0</v>
      </c>
    </row>
    <row r="291" spans="1:15" x14ac:dyDescent="0.2">
      <c r="A291" s="1" t="str">
        <f>HYPERLINK("http://www.twitter.com/banuakdenizli/status/1581776947285495808", "1581776947285495808")</f>
        <v>1581776947285495808</v>
      </c>
      <c r="B291" t="s">
        <v>15</v>
      </c>
      <c r="C291" s="2">
        <v>44850.944282407407</v>
      </c>
      <c r="D291">
        <v>0</v>
      </c>
      <c r="E291">
        <v>15</v>
      </c>
      <c r="F291" t="s">
        <v>16</v>
      </c>
      <c r="G291" t="s">
        <v>324</v>
      </c>
      <c r="H291" t="str">
        <f>HYPERLINK("http://pbs.twimg.com/media/FfNl35wWYAgiQH4.jpg", "http://pbs.twimg.com/media/FfNl35wWYAgiQH4.jpg")</f>
        <v>http://pbs.twimg.com/media/FfNl35wWYAgiQH4.jpg</v>
      </c>
      <c r="L291">
        <v>0</v>
      </c>
      <c r="M291">
        <v>0</v>
      </c>
      <c r="N291">
        <v>1</v>
      </c>
      <c r="O291">
        <v>0</v>
      </c>
    </row>
    <row r="292" spans="1:15" x14ac:dyDescent="0.2">
      <c r="A292" s="1" t="str">
        <f>HYPERLINK("http://www.twitter.com/banuakdenizli/status/1581670398063542272", "1581670398063542272")</f>
        <v>1581670398063542272</v>
      </c>
      <c r="B292" t="s">
        <v>15</v>
      </c>
      <c r="C292" s="2">
        <v>44850.650266203702</v>
      </c>
      <c r="D292">
        <v>0</v>
      </c>
      <c r="E292">
        <v>12</v>
      </c>
      <c r="F292" t="s">
        <v>16</v>
      </c>
      <c r="G292" t="s">
        <v>325</v>
      </c>
      <c r="H292" t="str">
        <f>HYPERLINK("http://pbs.twimg.com/media/FfLbghPXoAAGlWn.jpg", "http://pbs.twimg.com/media/FfLbghPXoAAGlWn.jpg")</f>
        <v>http://pbs.twimg.com/media/FfLbghPXoAAGlWn.jpg</v>
      </c>
      <c r="L292">
        <v>0</v>
      </c>
      <c r="M292">
        <v>0</v>
      </c>
      <c r="N292">
        <v>1</v>
      </c>
      <c r="O292">
        <v>0</v>
      </c>
    </row>
    <row r="293" spans="1:15" x14ac:dyDescent="0.2">
      <c r="A293" s="1" t="str">
        <f>HYPERLINK("http://www.twitter.com/banuakdenizli/status/1581670384071385088", "1581670384071385088")</f>
        <v>1581670384071385088</v>
      </c>
      <c r="B293" t="s">
        <v>15</v>
      </c>
      <c r="C293" s="2">
        <v>44850.650231481479</v>
      </c>
      <c r="D293">
        <v>0</v>
      </c>
      <c r="E293">
        <v>10</v>
      </c>
      <c r="F293" t="s">
        <v>16</v>
      </c>
      <c r="G293" t="s">
        <v>326</v>
      </c>
      <c r="H293" t="str">
        <f>HYPERLINK("http://pbs.twimg.com/media/FfLyffqXwAEouhw.jpg", "http://pbs.twimg.com/media/FfLyffqXwAEouhw.jpg")</f>
        <v>http://pbs.twimg.com/media/FfLyffqXwAEouhw.jpg</v>
      </c>
      <c r="I293" t="str">
        <f>HYPERLINK("http://pbs.twimg.com/media/FfLyffqXwAMIQTS.jpg", "http://pbs.twimg.com/media/FfLyffqXwAMIQTS.jpg")</f>
        <v>http://pbs.twimg.com/media/FfLyffqXwAMIQTS.jpg</v>
      </c>
      <c r="L293">
        <v>0</v>
      </c>
      <c r="M293">
        <v>0</v>
      </c>
      <c r="N293">
        <v>1</v>
      </c>
      <c r="O293">
        <v>0</v>
      </c>
    </row>
    <row r="294" spans="1:15" x14ac:dyDescent="0.2">
      <c r="A294" s="1" t="str">
        <f>HYPERLINK("http://www.twitter.com/banuakdenizli/status/1581348702127431680", "1581348702127431680")</f>
        <v>1581348702127431680</v>
      </c>
      <c r="B294" t="s">
        <v>15</v>
      </c>
      <c r="C294" s="2">
        <v>44849.762557870366</v>
      </c>
      <c r="D294">
        <v>0</v>
      </c>
      <c r="E294">
        <v>1014</v>
      </c>
      <c r="F294" t="s">
        <v>18</v>
      </c>
      <c r="G294" t="s">
        <v>327</v>
      </c>
      <c r="H294" t="str">
        <f>HYPERLINK("http://pbs.twimg.com/media/FfDSX7fXkAASJue.jpg", "http://pbs.twimg.com/media/FfDSX7fXkAASJue.jpg")</f>
        <v>http://pbs.twimg.com/media/FfDSX7fXkAASJue.jpg</v>
      </c>
      <c r="L294">
        <v>0</v>
      </c>
      <c r="M294">
        <v>0</v>
      </c>
      <c r="N294">
        <v>1</v>
      </c>
      <c r="O294">
        <v>0</v>
      </c>
    </row>
    <row r="295" spans="1:15" x14ac:dyDescent="0.2">
      <c r="A295" s="1" t="str">
        <f>HYPERLINK("http://www.twitter.com/banuakdenizli/status/1581348676533788672", "1581348676533788672")</f>
        <v>1581348676533788672</v>
      </c>
      <c r="B295" t="s">
        <v>15</v>
      </c>
      <c r="C295" s="2">
        <v>44849.762488425928</v>
      </c>
      <c r="D295">
        <v>0</v>
      </c>
      <c r="E295">
        <v>68</v>
      </c>
      <c r="F295" t="s">
        <v>21</v>
      </c>
      <c r="G295" t="s">
        <v>328</v>
      </c>
      <c r="H295" t="str">
        <f>HYPERLINK("http://pbs.twimg.com/media/FfDMtThWAAIXQVT.jpg", "http://pbs.twimg.com/media/FfDMtThWAAIXQVT.jpg")</f>
        <v>http://pbs.twimg.com/media/FfDMtThWAAIXQVT.jpg</v>
      </c>
      <c r="I295" t="str">
        <f>HYPERLINK("http://pbs.twimg.com/media/FfDMtTYWAA8A7Zf.jpg", "http://pbs.twimg.com/media/FfDMtTYWAA8A7Zf.jpg")</f>
        <v>http://pbs.twimg.com/media/FfDMtTYWAA8A7Zf.jpg</v>
      </c>
      <c r="J295" t="str">
        <f>HYPERLINK("http://pbs.twimg.com/media/FfDMtTaWAAwAAvL.jpg", "http://pbs.twimg.com/media/FfDMtTaWAAwAAvL.jpg")</f>
        <v>http://pbs.twimg.com/media/FfDMtTaWAAwAAvL.jpg</v>
      </c>
      <c r="K295" t="str">
        <f>HYPERLINK("http://pbs.twimg.com/media/FfDMtTbWAAgScGv.jpg", "http://pbs.twimg.com/media/FfDMtTbWAAgScGv.jpg")</f>
        <v>http://pbs.twimg.com/media/FfDMtTbWAAgScGv.jpg</v>
      </c>
      <c r="L295">
        <v>0</v>
      </c>
      <c r="M295">
        <v>0</v>
      </c>
      <c r="N295">
        <v>1</v>
      </c>
      <c r="O295">
        <v>0</v>
      </c>
    </row>
    <row r="296" spans="1:15" x14ac:dyDescent="0.2">
      <c r="A296" s="1" t="str">
        <f>HYPERLINK("http://www.twitter.com/banuakdenizli/status/1581348536771219461", "1581348536771219461")</f>
        <v>1581348536771219461</v>
      </c>
      <c r="B296" t="s">
        <v>15</v>
      </c>
      <c r="C296" s="2">
        <v>44849.762094907397</v>
      </c>
      <c r="D296">
        <v>0</v>
      </c>
      <c r="E296">
        <v>11</v>
      </c>
      <c r="F296" t="s">
        <v>16</v>
      </c>
      <c r="G296" t="s">
        <v>329</v>
      </c>
      <c r="H296" t="str">
        <f>HYPERLINK("http://pbs.twimg.com/media/FfGKt8kX0AAwdy9.jpg", "http://pbs.twimg.com/media/FfGKt8kX0AAwdy9.jpg")</f>
        <v>http://pbs.twimg.com/media/FfGKt8kX0AAwdy9.jpg</v>
      </c>
      <c r="L296">
        <v>0</v>
      </c>
      <c r="M296">
        <v>0</v>
      </c>
      <c r="N296">
        <v>1</v>
      </c>
      <c r="O296">
        <v>0</v>
      </c>
    </row>
    <row r="297" spans="1:15" x14ac:dyDescent="0.2">
      <c r="A297" s="1" t="str">
        <f>HYPERLINK("http://www.twitter.com/banuakdenizli/status/1581348523068379136", "1581348523068379136")</f>
        <v>1581348523068379136</v>
      </c>
      <c r="B297" t="s">
        <v>15</v>
      </c>
      <c r="C297" s="2">
        <v>44849.762060185189</v>
      </c>
      <c r="D297">
        <v>0</v>
      </c>
      <c r="E297">
        <v>89</v>
      </c>
      <c r="F297" t="s">
        <v>17</v>
      </c>
      <c r="G297" t="s">
        <v>330</v>
      </c>
      <c r="H297" t="str">
        <f>HYPERLINK("http://pbs.twimg.com/media/FfBpjcVXoAE1C44.jpg", "http://pbs.twimg.com/media/FfBpjcVXoAE1C44.jpg")</f>
        <v>http://pbs.twimg.com/media/FfBpjcVXoAE1C44.jpg</v>
      </c>
      <c r="L297">
        <v>0</v>
      </c>
      <c r="M297">
        <v>0</v>
      </c>
      <c r="N297">
        <v>1</v>
      </c>
      <c r="O297">
        <v>0</v>
      </c>
    </row>
    <row r="298" spans="1:15" x14ac:dyDescent="0.2">
      <c r="A298" s="1" t="str">
        <f>HYPERLINK("http://www.twitter.com/banuakdenizli/status/1581348508069568513", "1581348508069568513")</f>
        <v>1581348508069568513</v>
      </c>
      <c r="B298" t="s">
        <v>15</v>
      </c>
      <c r="C298" s="2">
        <v>44849.762025462973</v>
      </c>
      <c r="D298">
        <v>0</v>
      </c>
      <c r="E298">
        <v>216</v>
      </c>
      <c r="F298" t="s">
        <v>104</v>
      </c>
      <c r="G298" t="s">
        <v>331</v>
      </c>
      <c r="H298" t="str">
        <f>HYPERLINK("https://video.twimg.com/ext_tw_video/1581313452550852610/pu/vid/720x900/IBd8NwdQHQsvx8X-.mp4?tag=12", "https://video.twimg.com/ext_tw_video/1581313452550852610/pu/vid/720x900/IBd8NwdQHQsvx8X-.mp4?tag=12")</f>
        <v>https://video.twimg.com/ext_tw_video/1581313452550852610/pu/vid/720x900/IBd8NwdQHQsvx8X-.mp4?tag=12</v>
      </c>
      <c r="L298">
        <v>0</v>
      </c>
      <c r="M298">
        <v>0</v>
      </c>
      <c r="N298">
        <v>1</v>
      </c>
      <c r="O298">
        <v>0</v>
      </c>
    </row>
    <row r="299" spans="1:15" x14ac:dyDescent="0.2">
      <c r="A299" s="1" t="str">
        <f>HYPERLINK("http://www.twitter.com/banuakdenizli/status/1581348473726590976", "1581348473726590976")</f>
        <v>1581348473726590976</v>
      </c>
      <c r="B299" t="s">
        <v>15</v>
      </c>
      <c r="C299" s="2">
        <v>44849.761921296304</v>
      </c>
      <c r="D299">
        <v>0</v>
      </c>
      <c r="E299">
        <v>26</v>
      </c>
      <c r="F299" t="s">
        <v>23</v>
      </c>
      <c r="G299" t="s">
        <v>332</v>
      </c>
      <c r="H299" t="str">
        <f>HYPERLINK("http://pbs.twimg.com/media/FfDxSi9XgAELUjC.jpg", "http://pbs.twimg.com/media/FfDxSi9XgAELUjC.jpg")</f>
        <v>http://pbs.twimg.com/media/FfDxSi9XgAELUjC.jpg</v>
      </c>
      <c r="L299">
        <v>0</v>
      </c>
      <c r="M299">
        <v>0</v>
      </c>
      <c r="N299">
        <v>1</v>
      </c>
      <c r="O299">
        <v>0</v>
      </c>
    </row>
    <row r="300" spans="1:15" x14ac:dyDescent="0.2">
      <c r="A300" s="1" t="str">
        <f>HYPERLINK("http://www.twitter.com/banuakdenizli/status/1580862931981324289", "1580862931981324289")</f>
        <v>1580862931981324289</v>
      </c>
      <c r="B300" t="s">
        <v>15</v>
      </c>
      <c r="C300" s="2">
        <v>44848.422083333331</v>
      </c>
      <c r="D300">
        <v>0</v>
      </c>
      <c r="E300">
        <v>7</v>
      </c>
      <c r="F300" t="s">
        <v>16</v>
      </c>
      <c r="G300" t="s">
        <v>333</v>
      </c>
      <c r="H300" t="str">
        <f>HYPERLINK("http://pbs.twimg.com/media/Fe-SwllXEA48ZmV.jpg", "http://pbs.twimg.com/media/Fe-SwllXEA48ZmV.jpg")</f>
        <v>http://pbs.twimg.com/media/Fe-SwllXEA48ZmV.jpg</v>
      </c>
      <c r="L300">
        <v>0</v>
      </c>
      <c r="M300">
        <v>0</v>
      </c>
      <c r="N300">
        <v>1</v>
      </c>
      <c r="O300">
        <v>0</v>
      </c>
    </row>
    <row r="301" spans="1:15" x14ac:dyDescent="0.2">
      <c r="A301" s="1" t="str">
        <f>HYPERLINK("http://www.twitter.com/banuakdenizli/status/1580862866990968834", "1580862866990968834")</f>
        <v>1580862866990968834</v>
      </c>
      <c r="B301" t="s">
        <v>15</v>
      </c>
      <c r="C301" s="2">
        <v>44848.421909722223</v>
      </c>
      <c r="D301">
        <v>0</v>
      </c>
      <c r="E301">
        <v>11</v>
      </c>
      <c r="F301" t="s">
        <v>16</v>
      </c>
      <c r="G301" t="s">
        <v>334</v>
      </c>
      <c r="H301" t="str">
        <f>HYPERLINK("http://pbs.twimg.com/media/Fe-TeLfXoAEN4fL.jpg", "http://pbs.twimg.com/media/Fe-TeLfXoAEN4fL.jpg")</f>
        <v>http://pbs.twimg.com/media/Fe-TeLfXoAEN4fL.jpg</v>
      </c>
      <c r="L301">
        <v>0</v>
      </c>
      <c r="M301">
        <v>0</v>
      </c>
      <c r="N301">
        <v>1</v>
      </c>
      <c r="O301">
        <v>0</v>
      </c>
    </row>
    <row r="302" spans="1:15" x14ac:dyDescent="0.2">
      <c r="A302" s="1" t="str">
        <f>HYPERLINK("http://www.twitter.com/banuakdenizli/status/1580862845130268672", "1580862845130268672")</f>
        <v>1580862845130268672</v>
      </c>
      <c r="B302" t="s">
        <v>15</v>
      </c>
      <c r="C302" s="2">
        <v>44848.421840277777</v>
      </c>
      <c r="D302">
        <v>0</v>
      </c>
      <c r="E302">
        <v>9</v>
      </c>
      <c r="F302" t="s">
        <v>16</v>
      </c>
      <c r="G302" t="s">
        <v>335</v>
      </c>
      <c r="H302" t="str">
        <f>HYPERLINK("http://pbs.twimg.com/media/Fe-Mv2SWIAIWSEg.jpg", "http://pbs.twimg.com/media/Fe-Mv2SWIAIWSEg.jpg")</f>
        <v>http://pbs.twimg.com/media/Fe-Mv2SWIAIWSEg.jpg</v>
      </c>
      <c r="L302">
        <v>0</v>
      </c>
      <c r="M302">
        <v>0</v>
      </c>
      <c r="N302">
        <v>1</v>
      </c>
      <c r="O302">
        <v>0</v>
      </c>
    </row>
    <row r="303" spans="1:15" x14ac:dyDescent="0.2">
      <c r="A303" s="1" t="str">
        <f>HYPERLINK("http://www.twitter.com/banuakdenizli/status/1580862821864472578", "1580862821864472578")</f>
        <v>1580862821864472578</v>
      </c>
      <c r="B303" t="s">
        <v>15</v>
      </c>
      <c r="C303" s="2">
        <v>44848.421782407408</v>
      </c>
      <c r="D303">
        <v>0</v>
      </c>
      <c r="E303">
        <v>12</v>
      </c>
      <c r="F303" t="s">
        <v>16</v>
      </c>
      <c r="G303" t="s">
        <v>336</v>
      </c>
      <c r="H303" t="str">
        <f>HYPERLINK("http://pbs.twimg.com/media/Fe-Z5WcWAAINefI.jpg", "http://pbs.twimg.com/media/Fe-Z5WcWAAINefI.jpg")</f>
        <v>http://pbs.twimg.com/media/Fe-Z5WcWAAINefI.jpg</v>
      </c>
      <c r="L303">
        <v>0</v>
      </c>
      <c r="M303">
        <v>0</v>
      </c>
      <c r="N303">
        <v>1</v>
      </c>
      <c r="O303">
        <v>0</v>
      </c>
    </row>
    <row r="304" spans="1:15" x14ac:dyDescent="0.2">
      <c r="A304" s="1" t="str">
        <f>HYPERLINK("http://www.twitter.com/banuakdenizli/status/1580332476387721216", "1580332476387721216")</f>
        <v>1580332476387721216</v>
      </c>
      <c r="B304" t="s">
        <v>15</v>
      </c>
      <c r="C304" s="2">
        <v>44846.958310185182</v>
      </c>
      <c r="D304">
        <v>0</v>
      </c>
      <c r="E304">
        <v>38</v>
      </c>
      <c r="F304" t="s">
        <v>16</v>
      </c>
      <c r="G304" t="s">
        <v>337</v>
      </c>
      <c r="H304" t="str">
        <f>HYPERLINK("http://pbs.twimg.com/media/Fe41dQkWABoZ1aM.jpg", "http://pbs.twimg.com/media/Fe41dQkWABoZ1aM.jpg")</f>
        <v>http://pbs.twimg.com/media/Fe41dQkWABoZ1aM.jpg</v>
      </c>
      <c r="L304">
        <v>0</v>
      </c>
      <c r="M304">
        <v>0</v>
      </c>
      <c r="N304">
        <v>1</v>
      </c>
      <c r="O304">
        <v>0</v>
      </c>
    </row>
    <row r="305" spans="1:15" x14ac:dyDescent="0.2">
      <c r="A305" s="1" t="str">
        <f>HYPERLINK("http://www.twitter.com/banuakdenizli/status/1580332456896364545", "1580332456896364545")</f>
        <v>1580332456896364545</v>
      </c>
      <c r="B305" t="s">
        <v>15</v>
      </c>
      <c r="C305" s="2">
        <v>44846.958252314813</v>
      </c>
      <c r="D305">
        <v>0</v>
      </c>
      <c r="E305">
        <v>38</v>
      </c>
      <c r="F305" t="s">
        <v>17</v>
      </c>
      <c r="G305" t="s">
        <v>338</v>
      </c>
      <c r="L305">
        <v>0</v>
      </c>
      <c r="M305">
        <v>0</v>
      </c>
      <c r="N305">
        <v>1</v>
      </c>
      <c r="O305">
        <v>0</v>
      </c>
    </row>
    <row r="306" spans="1:15" x14ac:dyDescent="0.2">
      <c r="A306" s="1" t="str">
        <f>HYPERLINK("http://www.twitter.com/banuakdenizli/status/1580332445215297536", "1580332445215297536")</f>
        <v>1580332445215297536</v>
      </c>
      <c r="B306" t="s">
        <v>15</v>
      </c>
      <c r="C306" s="2">
        <v>44846.95821759259</v>
      </c>
      <c r="D306">
        <v>0</v>
      </c>
      <c r="E306">
        <v>10</v>
      </c>
      <c r="F306" t="s">
        <v>16</v>
      </c>
      <c r="G306" t="s">
        <v>339</v>
      </c>
      <c r="H306" t="str">
        <f>HYPERLINK("http://pbs.twimg.com/media/Fe4yaa8WQAAfVZ_.jpg", "http://pbs.twimg.com/media/Fe4yaa8WQAAfVZ_.jpg")</f>
        <v>http://pbs.twimg.com/media/Fe4yaa8WQAAfVZ_.jpg</v>
      </c>
      <c r="L306">
        <v>0</v>
      </c>
      <c r="M306">
        <v>0</v>
      </c>
      <c r="N306">
        <v>1</v>
      </c>
      <c r="O306">
        <v>0</v>
      </c>
    </row>
    <row r="307" spans="1:15" x14ac:dyDescent="0.2">
      <c r="A307" s="1" t="str">
        <f>HYPERLINK("http://www.twitter.com/banuakdenizli/status/1580332429881278465", "1580332429881278465")</f>
        <v>1580332429881278465</v>
      </c>
      <c r="B307" t="s">
        <v>15</v>
      </c>
      <c r="C307" s="2">
        <v>44846.958182870367</v>
      </c>
      <c r="D307">
        <v>0</v>
      </c>
      <c r="E307">
        <v>6</v>
      </c>
      <c r="F307" t="s">
        <v>16</v>
      </c>
      <c r="G307" t="s">
        <v>340</v>
      </c>
      <c r="H307" t="str">
        <f>HYPERLINK("http://pbs.twimg.com/media/Fe2-lydWAAIdzzA.jpg", "http://pbs.twimg.com/media/Fe2-lydWAAIdzzA.jpg")</f>
        <v>http://pbs.twimg.com/media/Fe2-lydWAAIdzzA.jpg</v>
      </c>
      <c r="I307" t="str">
        <f>HYPERLINK("http://pbs.twimg.com/media/Fe2-muQXkAAhXup.jpg", "http://pbs.twimg.com/media/Fe2-muQXkAAhXup.jpg")</f>
        <v>http://pbs.twimg.com/media/Fe2-muQXkAAhXup.jpg</v>
      </c>
      <c r="L307">
        <v>0</v>
      </c>
      <c r="M307">
        <v>0</v>
      </c>
      <c r="N307">
        <v>1</v>
      </c>
      <c r="O307">
        <v>0</v>
      </c>
    </row>
    <row r="308" spans="1:15" x14ac:dyDescent="0.2">
      <c r="A308" s="1" t="str">
        <f>HYPERLINK("http://www.twitter.com/banuakdenizli/status/1580332414597226497", "1580332414597226497")</f>
        <v>1580332414597226497</v>
      </c>
      <c r="B308" t="s">
        <v>15</v>
      </c>
      <c r="C308" s="2">
        <v>44846.958136574067</v>
      </c>
      <c r="D308">
        <v>0</v>
      </c>
      <c r="E308">
        <v>6</v>
      </c>
      <c r="F308" t="s">
        <v>16</v>
      </c>
      <c r="G308" t="s">
        <v>341</v>
      </c>
      <c r="H308" t="str">
        <f>HYPERLINK("http://pbs.twimg.com/media/Fe29_6NWQAErqcZ.jpg", "http://pbs.twimg.com/media/Fe29_6NWQAErqcZ.jpg")</f>
        <v>http://pbs.twimg.com/media/Fe29_6NWQAErqcZ.jpg</v>
      </c>
      <c r="I308" t="str">
        <f>HYPERLINK("http://pbs.twimg.com/media/Fe2-BSmWIAcFhts.jpg", "http://pbs.twimg.com/media/Fe2-BSmWIAcFhts.jpg")</f>
        <v>http://pbs.twimg.com/media/Fe2-BSmWIAcFhts.jpg</v>
      </c>
      <c r="L308">
        <v>0</v>
      </c>
      <c r="M308">
        <v>0</v>
      </c>
      <c r="N308">
        <v>1</v>
      </c>
      <c r="O308">
        <v>0</v>
      </c>
    </row>
    <row r="309" spans="1:15" x14ac:dyDescent="0.2">
      <c r="A309" s="1" t="str">
        <f>HYPERLINK("http://www.twitter.com/banuakdenizli/status/1580332403645894656", "1580332403645894656")</f>
        <v>1580332403645894656</v>
      </c>
      <c r="B309" t="s">
        <v>15</v>
      </c>
      <c r="C309" s="2">
        <v>44846.958101851851</v>
      </c>
      <c r="D309">
        <v>0</v>
      </c>
      <c r="E309">
        <v>7</v>
      </c>
      <c r="F309" t="s">
        <v>16</v>
      </c>
      <c r="G309" t="s">
        <v>342</v>
      </c>
      <c r="H309" t="str">
        <f>HYPERLINK("http://pbs.twimg.com/media/Fe2DDrcXkAAxdXe.jpg", "http://pbs.twimg.com/media/Fe2DDrcXkAAxdXe.jpg")</f>
        <v>http://pbs.twimg.com/media/Fe2DDrcXkAAxdXe.jpg</v>
      </c>
      <c r="L309">
        <v>0</v>
      </c>
      <c r="M309">
        <v>0</v>
      </c>
      <c r="N309">
        <v>1</v>
      </c>
      <c r="O309">
        <v>0</v>
      </c>
    </row>
    <row r="310" spans="1:15" x14ac:dyDescent="0.2">
      <c r="A310" s="1" t="str">
        <f>HYPERLINK("http://www.twitter.com/banuakdenizli/status/1580332388399226881", "1580332388399226881")</f>
        <v>1580332388399226881</v>
      </c>
      <c r="B310" t="s">
        <v>15</v>
      </c>
      <c r="C310" s="2">
        <v>44846.958067129628</v>
      </c>
      <c r="D310">
        <v>0</v>
      </c>
      <c r="E310">
        <v>8</v>
      </c>
      <c r="F310" t="s">
        <v>16</v>
      </c>
      <c r="G310" t="s">
        <v>343</v>
      </c>
      <c r="H310" t="str">
        <f>HYPERLINK("http://pbs.twimg.com/media/Fe4z108WAAsr9Br.jpg", "http://pbs.twimg.com/media/Fe4z108WAAsr9Br.jpg")</f>
        <v>http://pbs.twimg.com/media/Fe4z108WAAsr9Br.jpg</v>
      </c>
      <c r="L310">
        <v>0</v>
      </c>
      <c r="M310">
        <v>0</v>
      </c>
      <c r="N310">
        <v>1</v>
      </c>
      <c r="O310">
        <v>0</v>
      </c>
    </row>
    <row r="311" spans="1:15" x14ac:dyDescent="0.2">
      <c r="A311" s="1" t="str">
        <f>HYPERLINK("http://www.twitter.com/banuakdenizli/status/1580332374994616322", "1580332374994616322")</f>
        <v>1580332374994616322</v>
      </c>
      <c r="B311" t="s">
        <v>15</v>
      </c>
      <c r="C311" s="2">
        <v>44846.958032407398</v>
      </c>
      <c r="D311">
        <v>0</v>
      </c>
      <c r="E311">
        <v>7</v>
      </c>
      <c r="F311" t="s">
        <v>16</v>
      </c>
      <c r="G311" t="s">
        <v>344</v>
      </c>
      <c r="H311" t="str">
        <f>HYPERLINK("http://pbs.twimg.com/media/Fe4zMCpWAA4mfrG.jpg", "http://pbs.twimg.com/media/Fe4zMCpWAA4mfrG.jpg")</f>
        <v>http://pbs.twimg.com/media/Fe4zMCpWAA4mfrG.jpg</v>
      </c>
      <c r="L311">
        <v>0</v>
      </c>
      <c r="M311">
        <v>0</v>
      </c>
      <c r="N311">
        <v>1</v>
      </c>
      <c r="O311">
        <v>0</v>
      </c>
    </row>
    <row r="312" spans="1:15" x14ac:dyDescent="0.2">
      <c r="A312" s="1" t="str">
        <f>HYPERLINK("http://www.twitter.com/banuakdenizli/status/1580332344149319681", "1580332344149319681")</f>
        <v>1580332344149319681</v>
      </c>
      <c r="B312" t="s">
        <v>15</v>
      </c>
      <c r="C312" s="2">
        <v>44846.957939814813</v>
      </c>
      <c r="D312">
        <v>0</v>
      </c>
      <c r="E312">
        <v>8</v>
      </c>
      <c r="F312" t="s">
        <v>16</v>
      </c>
      <c r="G312" t="s">
        <v>345</v>
      </c>
      <c r="H312" t="str">
        <f>HYPERLINK("http://pbs.twimg.com/media/Fe3UMFyWYAAeJef.jpg", "http://pbs.twimg.com/media/Fe3UMFyWYAAeJef.jpg")</f>
        <v>http://pbs.twimg.com/media/Fe3UMFyWYAAeJef.jpg</v>
      </c>
      <c r="L312">
        <v>0</v>
      </c>
      <c r="M312">
        <v>0</v>
      </c>
      <c r="N312">
        <v>1</v>
      </c>
      <c r="O312">
        <v>0</v>
      </c>
    </row>
    <row r="313" spans="1:15" x14ac:dyDescent="0.2">
      <c r="A313" s="1" t="str">
        <f>HYPERLINK("http://www.twitter.com/banuakdenizli/status/1580332289782730752", "1580332289782730752")</f>
        <v>1580332289782730752</v>
      </c>
      <c r="B313" t="s">
        <v>15</v>
      </c>
      <c r="C313" s="2">
        <v>44846.957789351851</v>
      </c>
      <c r="D313">
        <v>0</v>
      </c>
      <c r="E313">
        <v>5</v>
      </c>
      <c r="F313" t="s">
        <v>16</v>
      </c>
      <c r="G313" t="s">
        <v>346</v>
      </c>
      <c r="H313" t="str">
        <f>HYPERLINK("http://pbs.twimg.com/media/Fe409K2WAAIMmIM.jpg", "http://pbs.twimg.com/media/Fe409K2WAAIMmIM.jpg")</f>
        <v>http://pbs.twimg.com/media/Fe409K2WAAIMmIM.jpg</v>
      </c>
      <c r="L313">
        <v>0</v>
      </c>
      <c r="M313">
        <v>0</v>
      </c>
      <c r="N313">
        <v>1</v>
      </c>
      <c r="O313">
        <v>0</v>
      </c>
    </row>
    <row r="314" spans="1:15" x14ac:dyDescent="0.2">
      <c r="A314" s="1" t="str">
        <f>HYPERLINK("http://www.twitter.com/banuakdenizli/status/1579786453567275009", "1579786453567275009")</f>
        <v>1579786453567275009</v>
      </c>
      <c r="B314" t="s">
        <v>15</v>
      </c>
      <c r="C314" s="2">
        <v>44845.451574074083</v>
      </c>
      <c r="D314">
        <v>0</v>
      </c>
      <c r="E314">
        <v>10</v>
      </c>
      <c r="F314" t="s">
        <v>16</v>
      </c>
      <c r="G314" t="s">
        <v>347</v>
      </c>
      <c r="H314" t="str">
        <f>HYPERLINK("http://pbs.twimg.com/media/FeyGVHYXgAAJp3u.jpg", "http://pbs.twimg.com/media/FeyGVHYXgAAJp3u.jpg")</f>
        <v>http://pbs.twimg.com/media/FeyGVHYXgAAJp3u.jpg</v>
      </c>
      <c r="I314" t="str">
        <f>HYPERLINK("http://pbs.twimg.com/media/FeyGV2KXkAEqhOK.jpg", "http://pbs.twimg.com/media/FeyGV2KXkAEqhOK.jpg")</f>
        <v>http://pbs.twimg.com/media/FeyGV2KXkAEqhOK.jpg</v>
      </c>
      <c r="L314">
        <v>0</v>
      </c>
      <c r="M314">
        <v>0</v>
      </c>
      <c r="N314">
        <v>1</v>
      </c>
      <c r="O314">
        <v>0</v>
      </c>
    </row>
    <row r="315" spans="1:15" x14ac:dyDescent="0.2">
      <c r="A315" s="1" t="str">
        <f>HYPERLINK("http://www.twitter.com/banuakdenizli/status/1579786406742093824", "1579786406742093824")</f>
        <v>1579786406742093824</v>
      </c>
      <c r="B315" t="s">
        <v>15</v>
      </c>
      <c r="C315" s="2">
        <v>44845.45144675926</v>
      </c>
      <c r="D315">
        <v>0</v>
      </c>
      <c r="E315">
        <v>8</v>
      </c>
      <c r="F315" t="s">
        <v>16</v>
      </c>
      <c r="G315" t="s">
        <v>348</v>
      </c>
      <c r="H315" t="str">
        <f>HYPERLINK("http://pbs.twimg.com/media/FeyBLd3WYAAIIFP.jpg", "http://pbs.twimg.com/media/FeyBLd3WYAAIIFP.jpg")</f>
        <v>http://pbs.twimg.com/media/FeyBLd3WYAAIIFP.jpg</v>
      </c>
      <c r="L315">
        <v>0</v>
      </c>
      <c r="M315">
        <v>0</v>
      </c>
      <c r="N315">
        <v>1</v>
      </c>
      <c r="O315">
        <v>0</v>
      </c>
    </row>
    <row r="316" spans="1:15" x14ac:dyDescent="0.2">
      <c r="A316" s="1" t="str">
        <f>HYPERLINK("http://www.twitter.com/banuakdenizli/status/1579786384822632448", "1579786384822632448")</f>
        <v>1579786384822632448</v>
      </c>
      <c r="B316" t="s">
        <v>15</v>
      </c>
      <c r="C316" s="2">
        <v>44845.451377314806</v>
      </c>
      <c r="D316">
        <v>0</v>
      </c>
      <c r="E316">
        <v>13</v>
      </c>
      <c r="F316" t="s">
        <v>16</v>
      </c>
      <c r="G316" t="s">
        <v>349</v>
      </c>
      <c r="H316" t="str">
        <f>HYPERLINK("http://pbs.twimg.com/media/Few94UEWAAA2xOr.jpg", "http://pbs.twimg.com/media/Few94UEWAAA2xOr.jpg")</f>
        <v>http://pbs.twimg.com/media/Few94UEWAAA2xOr.jpg</v>
      </c>
      <c r="L316">
        <v>0</v>
      </c>
      <c r="M316">
        <v>0</v>
      </c>
      <c r="N316">
        <v>1</v>
      </c>
      <c r="O316">
        <v>0</v>
      </c>
    </row>
    <row r="317" spans="1:15" x14ac:dyDescent="0.2">
      <c r="A317" s="1" t="str">
        <f>HYPERLINK("http://www.twitter.com/banuakdenizli/status/1579609387429408770", "1579609387429408770")</f>
        <v>1579609387429408770</v>
      </c>
      <c r="B317" t="s">
        <v>15</v>
      </c>
      <c r="C317" s="2">
        <v>44844.962962962964</v>
      </c>
      <c r="D317">
        <v>0</v>
      </c>
      <c r="E317">
        <v>6</v>
      </c>
      <c r="F317" t="s">
        <v>16</v>
      </c>
      <c r="G317" t="s">
        <v>350</v>
      </c>
      <c r="H317" t="str">
        <f>HYPERLINK("http://pbs.twimg.com/media/Fes-gyEXoAA6Bhl.jpg", "http://pbs.twimg.com/media/Fes-gyEXoAA6Bhl.jpg")</f>
        <v>http://pbs.twimg.com/media/Fes-gyEXoAA6Bhl.jpg</v>
      </c>
      <c r="L317">
        <v>0</v>
      </c>
      <c r="M317">
        <v>0</v>
      </c>
      <c r="N317">
        <v>1</v>
      </c>
      <c r="O317">
        <v>0</v>
      </c>
    </row>
    <row r="318" spans="1:15" x14ac:dyDescent="0.2">
      <c r="A318" s="1" t="str">
        <f>HYPERLINK("http://www.twitter.com/banuakdenizli/status/1579609266595704836", "1579609266595704836")</f>
        <v>1579609266595704836</v>
      </c>
      <c r="B318" t="s">
        <v>15</v>
      </c>
      <c r="C318" s="2">
        <v>44844.962627314817</v>
      </c>
      <c r="D318">
        <v>0</v>
      </c>
      <c r="E318">
        <v>2</v>
      </c>
      <c r="F318" t="s">
        <v>16</v>
      </c>
      <c r="G318" t="s">
        <v>351</v>
      </c>
      <c r="H318" t="str">
        <f>HYPERLINK("http://pbs.twimg.com/media/Fes-6QSXoAAH_wL.jpg", "http://pbs.twimg.com/media/Fes-6QSXoAAH_wL.jpg")</f>
        <v>http://pbs.twimg.com/media/Fes-6QSXoAAH_wL.jpg</v>
      </c>
      <c r="I318" t="str">
        <f>HYPERLINK("http://pbs.twimg.com/media/Fes-8KoWYAcTNhH.jpg", "http://pbs.twimg.com/media/Fes-8KoWYAcTNhH.jpg")</f>
        <v>http://pbs.twimg.com/media/Fes-8KoWYAcTNhH.jpg</v>
      </c>
      <c r="J318" t="str">
        <f>HYPERLINK("http://pbs.twimg.com/media/Fes-8KqWAAEYAYB.jpg", "http://pbs.twimg.com/media/Fes-8KqWAAEYAYB.jpg")</f>
        <v>http://pbs.twimg.com/media/Fes-8KqWAAEYAYB.jpg</v>
      </c>
      <c r="K318" t="str">
        <f>HYPERLINK("http://pbs.twimg.com/media/Fes-8KoXkAAA9EX.jpg", "http://pbs.twimg.com/media/Fes-8KoXkAAA9EX.jpg")</f>
        <v>http://pbs.twimg.com/media/Fes-8KoXkAAA9EX.jpg</v>
      </c>
      <c r="L318">
        <v>0</v>
      </c>
      <c r="M318">
        <v>0</v>
      </c>
      <c r="N318">
        <v>1</v>
      </c>
      <c r="O318">
        <v>0</v>
      </c>
    </row>
    <row r="319" spans="1:15" x14ac:dyDescent="0.2">
      <c r="A319" s="1" t="str">
        <f>HYPERLINK("http://www.twitter.com/banuakdenizli/status/1579609212321411076", "1579609212321411076")</f>
        <v>1579609212321411076</v>
      </c>
      <c r="B319" t="s">
        <v>15</v>
      </c>
      <c r="C319" s="2">
        <v>44844.962476851862</v>
      </c>
      <c r="D319">
        <v>0</v>
      </c>
      <c r="E319">
        <v>14</v>
      </c>
      <c r="F319" t="s">
        <v>16</v>
      </c>
      <c r="G319" t="s">
        <v>352</v>
      </c>
      <c r="H319" t="str">
        <f>HYPERLINK("http://pbs.twimg.com/media/FeulloNWAAEgv3m.jpg", "http://pbs.twimg.com/media/FeulloNWAAEgv3m.jpg")</f>
        <v>http://pbs.twimg.com/media/FeulloNWAAEgv3m.jpg</v>
      </c>
      <c r="I319" t="str">
        <f>HYPERLINK("http://pbs.twimg.com/media/FeulloUWAAw725w.jpg", "http://pbs.twimg.com/media/FeulloUWAAw725w.jpg")</f>
        <v>http://pbs.twimg.com/media/FeulloUWAAw725w.jpg</v>
      </c>
      <c r="L319">
        <v>0</v>
      </c>
      <c r="M319">
        <v>0</v>
      </c>
      <c r="N319">
        <v>1</v>
      </c>
      <c r="O319">
        <v>0</v>
      </c>
    </row>
    <row r="320" spans="1:15" x14ac:dyDescent="0.2">
      <c r="A320" s="1" t="str">
        <f>HYPERLINK("http://www.twitter.com/banuakdenizli/status/1579608723684995074", "1579608723684995074")</f>
        <v>1579608723684995074</v>
      </c>
      <c r="B320" t="s">
        <v>15</v>
      </c>
      <c r="C320" s="2">
        <v>44844.961134259262</v>
      </c>
      <c r="D320">
        <v>0</v>
      </c>
      <c r="E320">
        <v>8</v>
      </c>
      <c r="F320" t="s">
        <v>16</v>
      </c>
      <c r="G320" t="s">
        <v>353</v>
      </c>
      <c r="H320" t="str">
        <f>HYPERLINK("https://video.twimg.com/ext_tw_video/1579092733335052289/pu/vid/1280x720/ja5q0MNh7wQZMX_q.mp4?tag=12", "https://video.twimg.com/ext_tw_video/1579092733335052289/pu/vid/1280x720/ja5q0MNh7wQZMX_q.mp4?tag=12")</f>
        <v>https://video.twimg.com/ext_tw_video/1579092733335052289/pu/vid/1280x720/ja5q0MNh7wQZMX_q.mp4?tag=12</v>
      </c>
      <c r="L320">
        <v>0</v>
      </c>
      <c r="M320">
        <v>0</v>
      </c>
      <c r="N320">
        <v>1</v>
      </c>
      <c r="O320">
        <v>0</v>
      </c>
    </row>
    <row r="321" spans="1:15" x14ac:dyDescent="0.2">
      <c r="A321" s="1" t="str">
        <f>HYPERLINK("http://www.twitter.com/banuakdenizli/status/1578543588623134720", "1578543588623134720")</f>
        <v>1578543588623134720</v>
      </c>
      <c r="B321" t="s">
        <v>15</v>
      </c>
      <c r="C321" s="2">
        <v>44842.021921296298</v>
      </c>
      <c r="D321">
        <v>0</v>
      </c>
      <c r="E321">
        <v>9</v>
      </c>
      <c r="F321" t="s">
        <v>16</v>
      </c>
      <c r="G321" t="s">
        <v>354</v>
      </c>
      <c r="H321" t="str">
        <f>HYPERLINK("http://pbs.twimg.com/media/FeejF5sWYAA61F9.jpg", "http://pbs.twimg.com/media/FeejF5sWYAA61F9.jpg")</f>
        <v>http://pbs.twimg.com/media/FeejF5sWYAA61F9.jpg</v>
      </c>
      <c r="I321" t="str">
        <f>HYPERLINK("http://pbs.twimg.com/media/FeejF5uWYAEjhPh.jpg", "http://pbs.twimg.com/media/FeejF5uWYAEjhPh.jpg")</f>
        <v>http://pbs.twimg.com/media/FeejF5uWYAEjhPh.jpg</v>
      </c>
      <c r="L321">
        <v>0</v>
      </c>
      <c r="M321">
        <v>0</v>
      </c>
      <c r="N321">
        <v>1</v>
      </c>
      <c r="O321">
        <v>0</v>
      </c>
    </row>
    <row r="322" spans="1:15" x14ac:dyDescent="0.2">
      <c r="A322" s="1" t="str">
        <f>HYPERLINK("http://www.twitter.com/banuakdenizli/status/1578543567047249922", "1578543567047249922")</f>
        <v>1578543567047249922</v>
      </c>
      <c r="B322" t="s">
        <v>15</v>
      </c>
      <c r="C322" s="2">
        <v>44842.021851851852</v>
      </c>
      <c r="D322">
        <v>0</v>
      </c>
      <c r="E322">
        <v>11</v>
      </c>
      <c r="F322" t="s">
        <v>16</v>
      </c>
      <c r="G322" t="s">
        <v>355</v>
      </c>
      <c r="H322" t="str">
        <f>HYPERLINK("http://pbs.twimg.com/media/FefDu4xXgBInH3Z.jpg", "http://pbs.twimg.com/media/FefDu4xXgBInH3Z.jpg")</f>
        <v>http://pbs.twimg.com/media/FefDu4xXgBInH3Z.jpg</v>
      </c>
      <c r="L322">
        <v>0</v>
      </c>
      <c r="M322">
        <v>0</v>
      </c>
      <c r="N322">
        <v>1</v>
      </c>
      <c r="O322">
        <v>0</v>
      </c>
    </row>
    <row r="323" spans="1:15" x14ac:dyDescent="0.2">
      <c r="A323" s="1" t="str">
        <f>HYPERLINK("http://www.twitter.com/banuakdenizli/status/1578542676323880960", "1578542676323880960")</f>
        <v>1578542676323880960</v>
      </c>
      <c r="B323" t="s">
        <v>15</v>
      </c>
      <c r="C323" s="2">
        <v>44842.01939814815</v>
      </c>
      <c r="D323">
        <v>0</v>
      </c>
      <c r="E323">
        <v>8</v>
      </c>
      <c r="F323" t="s">
        <v>104</v>
      </c>
      <c r="G323" t="s">
        <v>356</v>
      </c>
      <c r="H323" t="str">
        <f>HYPERLINK("http://pbs.twimg.com/media/FedfIhNX0AAZUYT.jpg", "http://pbs.twimg.com/media/FedfIhNX0AAZUYT.jpg")</f>
        <v>http://pbs.twimg.com/media/FedfIhNX0AAZUYT.jpg</v>
      </c>
      <c r="I323" t="str">
        <f>HYPERLINK("http://pbs.twimg.com/media/FedfIhXWAAE7JSR.jpg", "http://pbs.twimg.com/media/FedfIhXWAAE7JSR.jpg")</f>
        <v>http://pbs.twimg.com/media/FedfIhXWAAE7JSR.jpg</v>
      </c>
      <c r="L323">
        <v>0</v>
      </c>
      <c r="M323">
        <v>0</v>
      </c>
      <c r="N323">
        <v>1</v>
      </c>
      <c r="O323">
        <v>0</v>
      </c>
    </row>
    <row r="324" spans="1:15" x14ac:dyDescent="0.2">
      <c r="A324" s="1" t="str">
        <f>HYPERLINK("http://www.twitter.com/banuakdenizli/status/1578342785631019009", "1578342785631019009")</f>
        <v>1578342785631019009</v>
      </c>
      <c r="B324" t="s">
        <v>15</v>
      </c>
      <c r="C324" s="2">
        <v>44841.467800925922</v>
      </c>
      <c r="D324">
        <v>4</v>
      </c>
      <c r="E324">
        <v>0</v>
      </c>
      <c r="G324" t="s">
        <v>357</v>
      </c>
      <c r="H324" t="str">
        <f>HYPERLINK("http://pbs.twimg.com/media/FedmZTqX0AIw6Aa.jpg", "http://pbs.twimg.com/media/FedmZTqX0AIw6Aa.jpg")</f>
        <v>http://pbs.twimg.com/media/FedmZTqX0AIw6Aa.jpg</v>
      </c>
      <c r="L324">
        <v>0</v>
      </c>
      <c r="M324">
        <v>0</v>
      </c>
      <c r="N324">
        <v>1</v>
      </c>
      <c r="O324">
        <v>0</v>
      </c>
    </row>
    <row r="325" spans="1:15" x14ac:dyDescent="0.2">
      <c r="A325" s="1" t="str">
        <f>HYPERLINK("http://www.twitter.com/banuakdenizli/status/1578334307067654145", "1578334307067654145")</f>
        <v>1578334307067654145</v>
      </c>
      <c r="B325" t="s">
        <v>15</v>
      </c>
      <c r="C325" s="2">
        <v>44841.444409722222</v>
      </c>
      <c r="D325">
        <v>0</v>
      </c>
      <c r="E325">
        <v>10</v>
      </c>
      <c r="F325" t="s">
        <v>16</v>
      </c>
      <c r="G325" t="s">
        <v>358</v>
      </c>
      <c r="H325" t="str">
        <f>HYPERLINK("http://pbs.twimg.com/media/FecqqJaWIAAq8VA.jpg", "http://pbs.twimg.com/media/FecqqJaWIAAq8VA.jpg")</f>
        <v>http://pbs.twimg.com/media/FecqqJaWIAAq8VA.jpg</v>
      </c>
      <c r="L325">
        <v>0</v>
      </c>
      <c r="M325">
        <v>0</v>
      </c>
      <c r="N325">
        <v>1</v>
      </c>
      <c r="O325">
        <v>0</v>
      </c>
    </row>
    <row r="326" spans="1:15" x14ac:dyDescent="0.2">
      <c r="A326" s="1" t="str">
        <f>HYPERLINK("http://www.twitter.com/banuakdenizli/status/1578334225316876288", "1578334225316876288")</f>
        <v>1578334225316876288</v>
      </c>
      <c r="B326" t="s">
        <v>15</v>
      </c>
      <c r="C326" s="2">
        <v>44841.444189814807</v>
      </c>
      <c r="D326">
        <v>0</v>
      </c>
      <c r="E326">
        <v>16</v>
      </c>
      <c r="F326" t="s">
        <v>16</v>
      </c>
      <c r="G326" t="s">
        <v>359</v>
      </c>
      <c r="H326" t="str">
        <f>HYPERLINK("http://pbs.twimg.com/media/FeYX5sBWIAArNoo.jpg", "http://pbs.twimg.com/media/FeYX5sBWIAArNoo.jpg")</f>
        <v>http://pbs.twimg.com/media/FeYX5sBWIAArNoo.jpg</v>
      </c>
      <c r="I326" t="str">
        <f>HYPERLINK("http://pbs.twimg.com/media/FeYX5r9XgAAYnAv.jpg", "http://pbs.twimg.com/media/FeYX5r9XgAAYnAv.jpg")</f>
        <v>http://pbs.twimg.com/media/FeYX5r9XgAAYnAv.jpg</v>
      </c>
      <c r="J326" t="str">
        <f>HYPERLINK("http://pbs.twimg.com/media/FeYX5sBWYAMrR4I.jpg", "http://pbs.twimg.com/media/FeYX5sBWYAMrR4I.jpg")</f>
        <v>http://pbs.twimg.com/media/FeYX5sBWYAMrR4I.jpg</v>
      </c>
      <c r="L326">
        <v>0</v>
      </c>
      <c r="M326">
        <v>0</v>
      </c>
      <c r="N326">
        <v>1</v>
      </c>
      <c r="O326">
        <v>0</v>
      </c>
    </row>
    <row r="327" spans="1:15" x14ac:dyDescent="0.2">
      <c r="A327" s="1" t="str">
        <f>HYPERLINK("http://www.twitter.com/banuakdenizli/status/1578334180248735744", "1578334180248735744")</f>
        <v>1578334180248735744</v>
      </c>
      <c r="B327" t="s">
        <v>15</v>
      </c>
      <c r="C327" s="2">
        <v>44841.444062499999</v>
      </c>
      <c r="D327">
        <v>0</v>
      </c>
      <c r="E327">
        <v>6</v>
      </c>
      <c r="F327" t="s">
        <v>16</v>
      </c>
      <c r="G327" t="s">
        <v>360</v>
      </c>
      <c r="H327" t="str">
        <f>HYPERLINK("http://pbs.twimg.com/media/FeZAcHDVEAQACUB.jpg", "http://pbs.twimg.com/media/FeZAcHDVEAQACUB.jpg")</f>
        <v>http://pbs.twimg.com/media/FeZAcHDVEAQACUB.jpg</v>
      </c>
      <c r="L327">
        <v>0</v>
      </c>
      <c r="M327">
        <v>0</v>
      </c>
      <c r="N327">
        <v>1</v>
      </c>
      <c r="O327">
        <v>0</v>
      </c>
    </row>
    <row r="328" spans="1:15" x14ac:dyDescent="0.2">
      <c r="A328" s="1" t="str">
        <f>HYPERLINK("http://www.twitter.com/banuakdenizli/status/1578333866221137920", "1578333866221137920")</f>
        <v>1578333866221137920</v>
      </c>
      <c r="B328" t="s">
        <v>15</v>
      </c>
      <c r="C328" s="2">
        <v>44841.443194444437</v>
      </c>
      <c r="D328">
        <v>0</v>
      </c>
      <c r="E328">
        <v>25</v>
      </c>
      <c r="F328" t="s">
        <v>104</v>
      </c>
      <c r="G328" t="s">
        <v>361</v>
      </c>
      <c r="H328" t="str">
        <f>HYPERLINK("http://pbs.twimg.com/media/FecdxMhXgAABfYW.jpg", "http://pbs.twimg.com/media/FecdxMhXgAABfYW.jpg")</f>
        <v>http://pbs.twimg.com/media/FecdxMhXgAABfYW.jpg</v>
      </c>
      <c r="L328">
        <v>0</v>
      </c>
      <c r="M328">
        <v>0</v>
      </c>
      <c r="N328">
        <v>1</v>
      </c>
      <c r="O328">
        <v>0</v>
      </c>
    </row>
    <row r="329" spans="1:15" x14ac:dyDescent="0.2">
      <c r="A329" s="1" t="str">
        <f>HYPERLINK("http://www.twitter.com/banuakdenizli/status/1577242684406009859", "1577242684406009859")</f>
        <v>1577242684406009859</v>
      </c>
      <c r="B329" t="s">
        <v>15</v>
      </c>
      <c r="C329" s="2">
        <v>44838.432106481479</v>
      </c>
      <c r="D329">
        <v>0</v>
      </c>
      <c r="E329">
        <v>12</v>
      </c>
      <c r="F329" t="s">
        <v>16</v>
      </c>
      <c r="G329" t="s">
        <v>362</v>
      </c>
      <c r="H329" t="str">
        <f>HYPERLINK("https://video.twimg.com/ext_tw_video/1577007599517564931/pu/vid/1280x720/UCvfZnI89CzP9ntV.mp4?tag=12", "https://video.twimg.com/ext_tw_video/1577007599517564931/pu/vid/1280x720/UCvfZnI89CzP9ntV.mp4?tag=12")</f>
        <v>https://video.twimg.com/ext_tw_video/1577007599517564931/pu/vid/1280x720/UCvfZnI89CzP9ntV.mp4?tag=12</v>
      </c>
      <c r="L329">
        <v>0</v>
      </c>
      <c r="M329">
        <v>0</v>
      </c>
      <c r="N329">
        <v>1</v>
      </c>
      <c r="O329">
        <v>0</v>
      </c>
    </row>
    <row r="330" spans="1:15" x14ac:dyDescent="0.2">
      <c r="A330" s="1" t="str">
        <f>HYPERLINK("http://www.twitter.com/banuakdenizli/status/1577242642110611456", "1577242642110611456")</f>
        <v>1577242642110611456</v>
      </c>
      <c r="B330" t="s">
        <v>15</v>
      </c>
      <c r="C330" s="2">
        <v>44838.431990740741</v>
      </c>
      <c r="D330">
        <v>0</v>
      </c>
      <c r="E330">
        <v>11</v>
      </c>
      <c r="F330" t="s">
        <v>16</v>
      </c>
      <c r="G330" t="s">
        <v>363</v>
      </c>
      <c r="H330" t="str">
        <f>HYPERLINK("http://pbs.twimg.com/media/FeM5l97XkAMiY_H.jpg", "http://pbs.twimg.com/media/FeM5l97XkAMiY_H.jpg")</f>
        <v>http://pbs.twimg.com/media/FeM5l97XkAMiY_H.jpg</v>
      </c>
      <c r="L330">
        <v>0</v>
      </c>
      <c r="M330">
        <v>0</v>
      </c>
      <c r="N330">
        <v>1</v>
      </c>
      <c r="O330">
        <v>0</v>
      </c>
    </row>
    <row r="331" spans="1:15" x14ac:dyDescent="0.2">
      <c r="A331" s="1" t="str">
        <f>HYPERLINK("http://www.twitter.com/banuakdenizli/status/1577242538607419392", "1577242538607419392")</f>
        <v>1577242538607419392</v>
      </c>
      <c r="B331" t="s">
        <v>15</v>
      </c>
      <c r="C331" s="2">
        <v>44838.431701388887</v>
      </c>
      <c r="D331">
        <v>0</v>
      </c>
      <c r="E331">
        <v>34</v>
      </c>
      <c r="F331" t="s">
        <v>17</v>
      </c>
      <c r="G331" t="s">
        <v>364</v>
      </c>
      <c r="H331" t="str">
        <f>HYPERLINK("http://pbs.twimg.com/media/FeKbnNoXEAIXb1z.jpg", "http://pbs.twimg.com/media/FeKbnNoXEAIXb1z.jpg")</f>
        <v>http://pbs.twimg.com/media/FeKbnNoXEAIXb1z.jpg</v>
      </c>
      <c r="L331">
        <v>0</v>
      </c>
      <c r="M331">
        <v>0</v>
      </c>
      <c r="N331">
        <v>1</v>
      </c>
      <c r="O331">
        <v>0</v>
      </c>
    </row>
    <row r="332" spans="1:15" x14ac:dyDescent="0.2">
      <c r="A332" s="1" t="str">
        <f>HYPERLINK("http://www.twitter.com/banuakdenizli/status/1577242514855456770", "1577242514855456770")</f>
        <v>1577242514855456770</v>
      </c>
      <c r="B332" t="s">
        <v>15</v>
      </c>
      <c r="C332" s="2">
        <v>44838.431631944448</v>
      </c>
      <c r="D332">
        <v>0</v>
      </c>
      <c r="E332">
        <v>12</v>
      </c>
      <c r="F332" t="s">
        <v>16</v>
      </c>
      <c r="G332" t="s">
        <v>365</v>
      </c>
      <c r="H332" t="str">
        <f>HYPERLINK("http://pbs.twimg.com/media/FeJopWjWIAEiLWf.jpg", "http://pbs.twimg.com/media/FeJopWjWIAEiLWf.jpg")</f>
        <v>http://pbs.twimg.com/media/FeJopWjWIAEiLWf.jpg</v>
      </c>
      <c r="L332">
        <v>0</v>
      </c>
      <c r="M332">
        <v>0</v>
      </c>
      <c r="N332">
        <v>1</v>
      </c>
      <c r="O332">
        <v>0</v>
      </c>
    </row>
    <row r="333" spans="1:15" x14ac:dyDescent="0.2">
      <c r="A333" s="1" t="str">
        <f>HYPERLINK("http://www.twitter.com/banuakdenizli/status/1577242416054439937", "1577242416054439937")</f>
        <v>1577242416054439937</v>
      </c>
      <c r="B333" t="s">
        <v>15</v>
      </c>
      <c r="C333" s="2">
        <v>44838.43136574074</v>
      </c>
      <c r="D333">
        <v>0</v>
      </c>
      <c r="E333">
        <v>13</v>
      </c>
      <c r="F333" t="s">
        <v>23</v>
      </c>
      <c r="G333" t="s">
        <v>366</v>
      </c>
      <c r="H333" t="str">
        <f>HYPERLINK("http://pbs.twimg.com/media/FeJtRBxXoAEuUr0.jpg", "http://pbs.twimg.com/media/FeJtRBxXoAEuUr0.jpg")</f>
        <v>http://pbs.twimg.com/media/FeJtRBxXoAEuUr0.jpg</v>
      </c>
      <c r="L333">
        <v>0</v>
      </c>
      <c r="M333">
        <v>0</v>
      </c>
      <c r="N333">
        <v>1</v>
      </c>
      <c r="O333">
        <v>0</v>
      </c>
    </row>
    <row r="334" spans="1:15" x14ac:dyDescent="0.2">
      <c r="A334" s="1" t="str">
        <f>HYPERLINK("http://www.twitter.com/banuakdenizli/status/1577048670318403585", "1577048670318403585")</f>
        <v>1577048670318403585</v>
      </c>
      <c r="B334" t="s">
        <v>15</v>
      </c>
      <c r="C334" s="2">
        <v>44837.896724537037</v>
      </c>
      <c r="D334">
        <v>0</v>
      </c>
      <c r="E334">
        <v>27</v>
      </c>
      <c r="F334" t="s">
        <v>16</v>
      </c>
      <c r="G334" t="s">
        <v>367</v>
      </c>
      <c r="H334" t="str">
        <f>HYPERLINK("http://pbs.twimg.com/media/FeJdj9GWIAIuMjW.jpg", "http://pbs.twimg.com/media/FeJdj9GWIAIuMjW.jpg")</f>
        <v>http://pbs.twimg.com/media/FeJdj9GWIAIuMjW.jpg</v>
      </c>
      <c r="L334">
        <v>0</v>
      </c>
      <c r="M334">
        <v>0</v>
      </c>
      <c r="N334">
        <v>1</v>
      </c>
      <c r="O334">
        <v>0</v>
      </c>
    </row>
    <row r="335" spans="1:15" x14ac:dyDescent="0.2">
      <c r="A335" s="1" t="str">
        <f>HYPERLINK("http://www.twitter.com/banuakdenizli/status/1577048644980994049", "1577048644980994049")</f>
        <v>1577048644980994049</v>
      </c>
      <c r="B335" t="s">
        <v>15</v>
      </c>
      <c r="C335" s="2">
        <v>44837.896655092591</v>
      </c>
      <c r="D335">
        <v>0</v>
      </c>
      <c r="E335">
        <v>114</v>
      </c>
      <c r="F335" t="s">
        <v>24</v>
      </c>
      <c r="G335" t="s">
        <v>368</v>
      </c>
      <c r="H335" t="str">
        <f>HYPERLINK("http://pbs.twimg.com/media/FeI7BPXXoAM72Sd.jpg", "http://pbs.twimg.com/media/FeI7BPXXoAM72Sd.jpg")</f>
        <v>http://pbs.twimg.com/media/FeI7BPXXoAM72Sd.jpg</v>
      </c>
      <c r="L335">
        <v>0</v>
      </c>
      <c r="M335">
        <v>0</v>
      </c>
      <c r="N335">
        <v>1</v>
      </c>
      <c r="O335">
        <v>0</v>
      </c>
    </row>
    <row r="336" spans="1:15" x14ac:dyDescent="0.2">
      <c r="A336" s="1" t="str">
        <f>HYPERLINK("http://www.twitter.com/banuakdenizli/status/1577048624386621441", "1577048624386621441")</f>
        <v>1577048624386621441</v>
      </c>
      <c r="B336" t="s">
        <v>15</v>
      </c>
      <c r="C336" s="2">
        <v>44837.896597222221</v>
      </c>
      <c r="D336">
        <v>0</v>
      </c>
      <c r="E336">
        <v>12</v>
      </c>
      <c r="F336" t="s">
        <v>16</v>
      </c>
      <c r="G336" t="s">
        <v>369</v>
      </c>
      <c r="H336" t="str">
        <f>HYPERLINK("http://pbs.twimg.com/media/FeJCcfAWIAEu6sn.jpg", "http://pbs.twimg.com/media/FeJCcfAWIAEu6sn.jpg")</f>
        <v>http://pbs.twimg.com/media/FeJCcfAWIAEu6sn.jpg</v>
      </c>
      <c r="L336">
        <v>0</v>
      </c>
      <c r="M336">
        <v>0</v>
      </c>
      <c r="N336">
        <v>1</v>
      </c>
      <c r="O336">
        <v>0</v>
      </c>
    </row>
    <row r="337" spans="1:15" x14ac:dyDescent="0.2">
      <c r="A337" s="1" t="str">
        <f>HYPERLINK("http://www.twitter.com/banuakdenizli/status/1577048607265431557", "1577048607265431557")</f>
        <v>1577048607265431557</v>
      </c>
      <c r="B337" t="s">
        <v>15</v>
      </c>
      <c r="C337" s="2">
        <v>44837.896550925929</v>
      </c>
      <c r="D337">
        <v>0</v>
      </c>
      <c r="E337">
        <v>19</v>
      </c>
      <c r="F337" t="s">
        <v>16</v>
      </c>
      <c r="G337" t="s">
        <v>370</v>
      </c>
      <c r="H337" t="str">
        <f>HYPERLINK("https://video.twimg.com/ext_tw_video/1576802684937682947/pu/vid/848x480/pkWoFOlAd99YJEWW.mp4?tag=12", "https://video.twimg.com/ext_tw_video/1576802684937682947/pu/vid/848x480/pkWoFOlAd99YJEWW.mp4?tag=12")</f>
        <v>https://video.twimg.com/ext_tw_video/1576802684937682947/pu/vid/848x480/pkWoFOlAd99YJEWW.mp4?tag=12</v>
      </c>
      <c r="L337">
        <v>0</v>
      </c>
      <c r="M337">
        <v>0</v>
      </c>
      <c r="N337">
        <v>1</v>
      </c>
      <c r="O337">
        <v>0</v>
      </c>
    </row>
    <row r="338" spans="1:15" x14ac:dyDescent="0.2">
      <c r="A338" s="1" t="str">
        <f>HYPERLINK("http://www.twitter.com/banuakdenizli/status/1577048487178301441", "1577048487178301441")</f>
        <v>1577048487178301441</v>
      </c>
      <c r="B338" t="s">
        <v>15</v>
      </c>
      <c r="C338" s="2">
        <v>44837.896226851852</v>
      </c>
      <c r="D338">
        <v>0</v>
      </c>
      <c r="E338">
        <v>10</v>
      </c>
      <c r="F338" t="s">
        <v>16</v>
      </c>
      <c r="G338" t="s">
        <v>371</v>
      </c>
      <c r="H338" t="str">
        <f>HYPERLINK("http://pbs.twimg.com/media/FeKbx7xXwAEmlCT.jpg", "http://pbs.twimg.com/media/FeKbx7xXwAEmlCT.jpg")</f>
        <v>http://pbs.twimg.com/media/FeKbx7xXwAEmlCT.jpg</v>
      </c>
      <c r="I338" t="str">
        <f>HYPERLINK("http://pbs.twimg.com/media/FeKbx77XEAEykGU.jpg", "http://pbs.twimg.com/media/FeKbx77XEAEykGU.jpg")</f>
        <v>http://pbs.twimg.com/media/FeKbx77XEAEykGU.jpg</v>
      </c>
      <c r="J338" t="str">
        <f>HYPERLINK("http://pbs.twimg.com/media/FeKbx78XkA84ck0.jpg", "http://pbs.twimg.com/media/FeKbx78XkA84ck0.jpg")</f>
        <v>http://pbs.twimg.com/media/FeKbx78XkA84ck0.jpg</v>
      </c>
      <c r="L338">
        <v>0</v>
      </c>
      <c r="M338">
        <v>0</v>
      </c>
      <c r="N338">
        <v>1</v>
      </c>
      <c r="O338">
        <v>0</v>
      </c>
    </row>
    <row r="339" spans="1:15" x14ac:dyDescent="0.2">
      <c r="A339" s="1" t="str">
        <f>HYPERLINK("http://www.twitter.com/banuakdenizli/status/1576667472388063232", "1576667472388063232")</f>
        <v>1576667472388063232</v>
      </c>
      <c r="B339" t="s">
        <v>15</v>
      </c>
      <c r="C339" s="2">
        <v>44836.844826388893</v>
      </c>
      <c r="D339">
        <v>0</v>
      </c>
      <c r="E339">
        <v>41</v>
      </c>
      <c r="F339" t="s">
        <v>17</v>
      </c>
      <c r="G339" t="s">
        <v>372</v>
      </c>
      <c r="L339">
        <v>0</v>
      </c>
      <c r="M339">
        <v>0</v>
      </c>
      <c r="N339">
        <v>1</v>
      </c>
      <c r="O339">
        <v>0</v>
      </c>
    </row>
    <row r="340" spans="1:15" x14ac:dyDescent="0.2">
      <c r="A340" s="1" t="str">
        <f>HYPERLINK("http://www.twitter.com/banuakdenizli/status/1576667444285911041", "1576667444285911041")</f>
        <v>1576667444285911041</v>
      </c>
      <c r="B340" t="s">
        <v>15</v>
      </c>
      <c r="C340" s="2">
        <v>44836.84474537037</v>
      </c>
      <c r="D340">
        <v>0</v>
      </c>
      <c r="E340">
        <v>13</v>
      </c>
      <c r="F340" t="s">
        <v>16</v>
      </c>
      <c r="G340" t="s">
        <v>373</v>
      </c>
      <c r="H340" t="str">
        <f>HYPERLINK("http://pbs.twimg.com/media/FeAK49mXoAEd5hx.jpg", "http://pbs.twimg.com/media/FeAK49mXoAEd5hx.jpg")</f>
        <v>http://pbs.twimg.com/media/FeAK49mXoAEd5hx.jpg</v>
      </c>
      <c r="I340" t="str">
        <f>HYPERLINK("http://pbs.twimg.com/media/FeAK49pXoAIiMUV.jpg", "http://pbs.twimg.com/media/FeAK49pXoAIiMUV.jpg")</f>
        <v>http://pbs.twimg.com/media/FeAK49pXoAIiMUV.jpg</v>
      </c>
      <c r="J340" t="str">
        <f>HYPERLINK("http://pbs.twimg.com/media/FeAK49tXEAElDC-.jpg", "http://pbs.twimg.com/media/FeAK49tXEAElDC-.jpg")</f>
        <v>http://pbs.twimg.com/media/FeAK49tXEAElDC-.jpg</v>
      </c>
      <c r="L340">
        <v>0</v>
      </c>
      <c r="M340">
        <v>0</v>
      </c>
      <c r="N340">
        <v>1</v>
      </c>
      <c r="O340">
        <v>0</v>
      </c>
    </row>
    <row r="341" spans="1:15" x14ac:dyDescent="0.2">
      <c r="A341" s="1" t="str">
        <f>HYPERLINK("http://www.twitter.com/banuakdenizli/status/1576667323489865728", "1576667323489865728")</f>
        <v>1576667323489865728</v>
      </c>
      <c r="B341" t="s">
        <v>15</v>
      </c>
      <c r="C341" s="2">
        <v>44836.844409722216</v>
      </c>
      <c r="D341">
        <v>0</v>
      </c>
      <c r="E341">
        <v>7</v>
      </c>
      <c r="F341" t="s">
        <v>16</v>
      </c>
      <c r="G341" t="s">
        <v>374</v>
      </c>
      <c r="H341" t="str">
        <f>HYPERLINK("http://pbs.twimg.com/media/FeDq4WkXwAINi7p.jpg", "http://pbs.twimg.com/media/FeDq4WkXwAINi7p.jpg")</f>
        <v>http://pbs.twimg.com/media/FeDq4WkXwAINi7p.jpg</v>
      </c>
      <c r="I341" t="str">
        <f>HYPERLINK("http://pbs.twimg.com/media/FeDq4WiXgAEGxAJ.jpg", "http://pbs.twimg.com/media/FeDq4WiXgAEGxAJ.jpg")</f>
        <v>http://pbs.twimg.com/media/FeDq4WiXgAEGxAJ.jpg</v>
      </c>
      <c r="J341" t="str">
        <f>HYPERLINK("http://pbs.twimg.com/media/FeDq4WkXoAE-T1O.jpg", "http://pbs.twimg.com/media/FeDq4WkXoAE-T1O.jpg")</f>
        <v>http://pbs.twimg.com/media/FeDq4WkXoAE-T1O.jpg</v>
      </c>
      <c r="K341" t="str">
        <f>HYPERLINK("http://pbs.twimg.com/media/FeDq4RhXwAEqieZ.jpg", "http://pbs.twimg.com/media/FeDq4RhXwAEqieZ.jpg")</f>
        <v>http://pbs.twimg.com/media/FeDq4RhXwAEqieZ.jpg</v>
      </c>
      <c r="L341">
        <v>0</v>
      </c>
      <c r="M341">
        <v>0</v>
      </c>
      <c r="N341">
        <v>1</v>
      </c>
      <c r="O341">
        <v>0</v>
      </c>
    </row>
    <row r="342" spans="1:15" x14ac:dyDescent="0.2">
      <c r="A342" s="1" t="str">
        <f>HYPERLINK("http://www.twitter.com/banuakdenizli/status/1576667314753110016", "1576667314753110016")</f>
        <v>1576667314753110016</v>
      </c>
      <c r="B342" t="s">
        <v>15</v>
      </c>
      <c r="C342" s="2">
        <v>44836.844386574077</v>
      </c>
      <c r="D342">
        <v>0</v>
      </c>
      <c r="E342">
        <v>16</v>
      </c>
      <c r="F342" t="s">
        <v>16</v>
      </c>
      <c r="G342" t="s">
        <v>375</v>
      </c>
      <c r="H342" t="str">
        <f>HYPERLINK("https://video.twimg.com/ext_tw_video/1576502149399412736/pu/vid/1280x720/6DzHTh6BDSLpM7Is.mp4?tag=12", "https://video.twimg.com/ext_tw_video/1576502149399412736/pu/vid/1280x720/6DzHTh6BDSLpM7Is.mp4?tag=12")</f>
        <v>https://video.twimg.com/ext_tw_video/1576502149399412736/pu/vid/1280x720/6DzHTh6BDSLpM7Is.mp4?tag=12</v>
      </c>
      <c r="L342">
        <v>0</v>
      </c>
      <c r="M342">
        <v>0</v>
      </c>
      <c r="N342">
        <v>1</v>
      </c>
      <c r="O342">
        <v>0</v>
      </c>
    </row>
    <row r="343" spans="1:15" x14ac:dyDescent="0.2">
      <c r="A343" s="1" t="str">
        <f>HYPERLINK("http://www.twitter.com/banuakdenizli/status/1576667266875158528", "1576667266875158528")</f>
        <v>1576667266875158528</v>
      </c>
      <c r="B343" t="s">
        <v>15</v>
      </c>
      <c r="C343" s="2">
        <v>44836.844259259262</v>
      </c>
      <c r="D343">
        <v>0</v>
      </c>
      <c r="E343">
        <v>24</v>
      </c>
      <c r="F343" t="s">
        <v>16</v>
      </c>
      <c r="G343" t="s">
        <v>376</v>
      </c>
      <c r="H343" t="str">
        <f>HYPERLINK("http://pbs.twimg.com/media/FeEzF31WIAA_BpE.jpg", "http://pbs.twimg.com/media/FeEzF31WIAA_BpE.jpg")</f>
        <v>http://pbs.twimg.com/media/FeEzF31WIAA_BpE.jpg</v>
      </c>
      <c r="I343" t="str">
        <f>HYPERLINK("http://pbs.twimg.com/media/FeEzF3wXgAE1RtC.jpg", "http://pbs.twimg.com/media/FeEzF3wXgAE1RtC.jpg")</f>
        <v>http://pbs.twimg.com/media/FeEzF3wXgAE1RtC.jpg</v>
      </c>
      <c r="J343" t="str">
        <f>HYPERLINK("http://pbs.twimg.com/media/FeEzF36XgAAmY6w.jpg", "http://pbs.twimg.com/media/FeEzF36XgAAmY6w.jpg")</f>
        <v>http://pbs.twimg.com/media/FeEzF36XgAAmY6w.jpg</v>
      </c>
      <c r="L343">
        <v>0</v>
      </c>
      <c r="M343">
        <v>0</v>
      </c>
      <c r="N343">
        <v>1</v>
      </c>
      <c r="O343">
        <v>0</v>
      </c>
    </row>
    <row r="344" spans="1:15" x14ac:dyDescent="0.2">
      <c r="A344" s="1" t="str">
        <f>HYPERLINK("http://www.twitter.com/banuakdenizli/status/1576667253747351555", "1576667253747351555")</f>
        <v>1576667253747351555</v>
      </c>
      <c r="B344" t="s">
        <v>15</v>
      </c>
      <c r="C344" s="2">
        <v>44836.844224537039</v>
      </c>
      <c r="D344">
        <v>0</v>
      </c>
      <c r="E344">
        <v>41</v>
      </c>
      <c r="F344" t="s">
        <v>17</v>
      </c>
      <c r="G344" t="s">
        <v>377</v>
      </c>
      <c r="H344" t="str">
        <f>HYPERLINK("http://pbs.twimg.com/media/FeDXpjoWYAA91RO.jpg", "http://pbs.twimg.com/media/FeDXpjoWYAA91RO.jpg")</f>
        <v>http://pbs.twimg.com/media/FeDXpjoWYAA91RO.jpg</v>
      </c>
      <c r="L344">
        <v>0</v>
      </c>
      <c r="M344">
        <v>0</v>
      </c>
      <c r="N344">
        <v>1</v>
      </c>
      <c r="O344">
        <v>0</v>
      </c>
    </row>
    <row r="345" spans="1:15" x14ac:dyDescent="0.2">
      <c r="A345" s="1" t="str">
        <f>HYPERLINK("http://www.twitter.com/banuakdenizli/status/1576667240862130176", "1576667240862130176")</f>
        <v>1576667240862130176</v>
      </c>
      <c r="B345" t="s">
        <v>15</v>
      </c>
      <c r="C345" s="2">
        <v>44836.844178240739</v>
      </c>
      <c r="D345">
        <v>0</v>
      </c>
      <c r="E345">
        <v>21</v>
      </c>
      <c r="F345" t="s">
        <v>16</v>
      </c>
      <c r="G345" t="s">
        <v>378</v>
      </c>
      <c r="H345" t="str">
        <f>HYPERLINK("https://video.twimg.com/ext_tw_video/1576610616587976708/pu/vid/1280x720/qpA-SZMWeJAeLnXD.mp4?tag=12", "https://video.twimg.com/ext_tw_video/1576610616587976708/pu/vid/1280x720/qpA-SZMWeJAeLnXD.mp4?tag=12")</f>
        <v>https://video.twimg.com/ext_tw_video/1576610616587976708/pu/vid/1280x720/qpA-SZMWeJAeLnXD.mp4?tag=12</v>
      </c>
      <c r="L345">
        <v>0</v>
      </c>
      <c r="M345">
        <v>0</v>
      </c>
      <c r="N345">
        <v>1</v>
      </c>
      <c r="O345">
        <v>0</v>
      </c>
    </row>
    <row r="346" spans="1:15" x14ac:dyDescent="0.2">
      <c r="A346" s="1" t="str">
        <f>HYPERLINK("http://www.twitter.com/banuakdenizli/status/1576667210398912512", "1576667210398912512")</f>
        <v>1576667210398912512</v>
      </c>
      <c r="B346" t="s">
        <v>15</v>
      </c>
      <c r="C346" s="2">
        <v>44836.844097222223</v>
      </c>
      <c r="D346">
        <v>0</v>
      </c>
      <c r="E346">
        <v>30</v>
      </c>
      <c r="F346" t="s">
        <v>16</v>
      </c>
      <c r="G346" t="s">
        <v>379</v>
      </c>
      <c r="H346" t="str">
        <f>HYPERLINK("http://pbs.twimg.com/media/FeFc4V6XoAEk8kc.jpg", "http://pbs.twimg.com/media/FeFc4V6XoAEk8kc.jpg")</f>
        <v>http://pbs.twimg.com/media/FeFc4V6XoAEk8kc.jpg</v>
      </c>
      <c r="L346">
        <v>0</v>
      </c>
      <c r="M346">
        <v>0</v>
      </c>
      <c r="N346">
        <v>1</v>
      </c>
      <c r="O346">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2023-04-03T11:38:24Z</dcterms:modified>
</cp:coreProperties>
</file>