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Qatar Embassies in World Cup Countries/"/>
    </mc:Choice>
  </mc:AlternateContent>
  <xr:revisionPtr revIDLastSave="0" documentId="8_{79F683C0-0D5A-3848-B191-07F5C4EE95A8}"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0" i="1" l="1"/>
  <c r="A120" i="1"/>
  <c r="H119" i="1"/>
  <c r="A119" i="1"/>
  <c r="A118" i="1"/>
  <c r="A117" i="1"/>
  <c r="A116" i="1"/>
  <c r="A115" i="1"/>
  <c r="H114" i="1"/>
  <c r="A114" i="1"/>
  <c r="A113" i="1"/>
  <c r="H112" i="1"/>
  <c r="A112" i="1"/>
  <c r="A111" i="1"/>
  <c r="A110" i="1"/>
  <c r="H109" i="1"/>
  <c r="A109" i="1"/>
  <c r="I108" i="1"/>
  <c r="H108" i="1"/>
  <c r="A108" i="1"/>
  <c r="H107" i="1"/>
  <c r="A107" i="1"/>
  <c r="H106" i="1"/>
  <c r="A106" i="1"/>
  <c r="H105" i="1"/>
  <c r="A105" i="1"/>
  <c r="H104" i="1"/>
  <c r="A104" i="1"/>
  <c r="I103" i="1"/>
  <c r="H103" i="1"/>
  <c r="A103" i="1"/>
  <c r="J102" i="1"/>
  <c r="I102" i="1"/>
  <c r="H102" i="1"/>
  <c r="A102" i="1"/>
  <c r="H101" i="1"/>
  <c r="A101" i="1"/>
  <c r="H100" i="1"/>
  <c r="A100" i="1"/>
  <c r="A99" i="1"/>
  <c r="A98" i="1"/>
  <c r="I97" i="1"/>
  <c r="H97" i="1"/>
  <c r="A97" i="1"/>
  <c r="H96" i="1"/>
  <c r="A96" i="1"/>
  <c r="A95" i="1"/>
  <c r="H94" i="1"/>
  <c r="A94" i="1"/>
  <c r="A93" i="1"/>
  <c r="H92" i="1"/>
  <c r="A92" i="1"/>
  <c r="K91" i="1"/>
  <c r="J91" i="1"/>
  <c r="I91" i="1"/>
  <c r="H91" i="1"/>
  <c r="A91" i="1"/>
  <c r="A90" i="1"/>
  <c r="A89" i="1"/>
  <c r="A88" i="1"/>
  <c r="A87" i="1"/>
  <c r="A86" i="1"/>
  <c r="H85" i="1"/>
  <c r="A85" i="1"/>
  <c r="A84" i="1"/>
  <c r="A83" i="1"/>
  <c r="A82" i="1"/>
  <c r="A81" i="1"/>
  <c r="H80" i="1"/>
  <c r="A80" i="1"/>
  <c r="A79" i="1"/>
  <c r="A78" i="1"/>
  <c r="A77" i="1"/>
  <c r="A76" i="1"/>
  <c r="A75" i="1"/>
  <c r="A74" i="1"/>
  <c r="A73" i="1"/>
  <c r="H72" i="1"/>
  <c r="A72" i="1"/>
  <c r="H71" i="1"/>
  <c r="A71" i="1"/>
  <c r="H70" i="1"/>
  <c r="A70" i="1"/>
  <c r="H69" i="1"/>
  <c r="A69" i="1"/>
  <c r="A68" i="1"/>
  <c r="H67" i="1"/>
  <c r="A67" i="1"/>
  <c r="H66" i="1"/>
  <c r="A66" i="1"/>
  <c r="I65" i="1"/>
  <c r="H65" i="1"/>
  <c r="A65" i="1"/>
  <c r="A64" i="1"/>
  <c r="A63" i="1"/>
  <c r="A62" i="1"/>
  <c r="A61" i="1"/>
  <c r="A60" i="1"/>
  <c r="A59" i="1"/>
  <c r="A58" i="1"/>
  <c r="H57" i="1"/>
  <c r="A57" i="1"/>
  <c r="A56" i="1"/>
  <c r="A55" i="1"/>
  <c r="A54" i="1"/>
  <c r="A53" i="1"/>
  <c r="K52" i="1"/>
  <c r="J52" i="1"/>
  <c r="I52" i="1"/>
  <c r="H52" i="1"/>
  <c r="A52" i="1"/>
  <c r="H51" i="1"/>
  <c r="A51" i="1"/>
  <c r="A50" i="1"/>
  <c r="A49" i="1"/>
  <c r="A48" i="1"/>
  <c r="A47" i="1"/>
  <c r="A46" i="1"/>
  <c r="A45" i="1"/>
  <c r="A44" i="1"/>
  <c r="H43" i="1"/>
  <c r="A43" i="1"/>
  <c r="A42" i="1"/>
  <c r="A41" i="1"/>
  <c r="A40" i="1"/>
  <c r="A39" i="1"/>
  <c r="A38" i="1"/>
  <c r="H37" i="1"/>
  <c r="A37" i="1"/>
  <c r="H36" i="1"/>
  <c r="A36" i="1"/>
  <c r="A35" i="1"/>
  <c r="A34" i="1"/>
  <c r="A33" i="1"/>
  <c r="A32" i="1"/>
  <c r="A31" i="1"/>
  <c r="A30" i="1"/>
  <c r="H29" i="1"/>
  <c r="A29" i="1"/>
  <c r="A28" i="1"/>
  <c r="A27" i="1"/>
  <c r="A26" i="1"/>
  <c r="A25" i="1"/>
  <c r="A24" i="1"/>
  <c r="A23" i="1"/>
  <c r="H22" i="1"/>
  <c r="A22" i="1"/>
  <c r="H21" i="1"/>
  <c r="A21" i="1"/>
  <c r="A20" i="1"/>
  <c r="A19" i="1"/>
  <c r="A18" i="1"/>
  <c r="H17" i="1"/>
  <c r="A17" i="1"/>
  <c r="H16" i="1"/>
  <c r="A16" i="1"/>
  <c r="A15" i="1"/>
  <c r="H14" i="1"/>
  <c r="A14" i="1"/>
  <c r="K13" i="1"/>
  <c r="J13" i="1"/>
  <c r="I13" i="1"/>
  <c r="H13" i="1"/>
  <c r="A13" i="1"/>
  <c r="H12" i="1"/>
  <c r="A12" i="1"/>
  <c r="H11" i="1"/>
  <c r="A11" i="1"/>
  <c r="A10" i="1"/>
  <c r="A9" i="1"/>
  <c r="H8" i="1"/>
  <c r="A8" i="1"/>
  <c r="H7" i="1"/>
  <c r="A7" i="1"/>
  <c r="H6" i="1"/>
  <c r="A6" i="1"/>
  <c r="H5" i="1"/>
  <c r="A5" i="1"/>
  <c r="A4" i="1"/>
  <c r="A3" i="1"/>
  <c r="A2" i="1"/>
</calcChain>
</file>

<file path=xl/sharedStrings.xml><?xml version="1.0" encoding="utf-8"?>
<sst xmlns="http://schemas.openxmlformats.org/spreadsheetml/2006/main" count="292" uniqueCount="157">
  <si>
    <t>id</t>
  </si>
  <si>
    <t>screen_name</t>
  </si>
  <si>
    <t>created_at</t>
  </si>
  <si>
    <t>fav</t>
  </si>
  <si>
    <t>rt</t>
  </si>
  <si>
    <t>RTed</t>
  </si>
  <si>
    <t>text</t>
  </si>
  <si>
    <t>media1</t>
  </si>
  <si>
    <t>media2</t>
  </si>
  <si>
    <t>media3</t>
  </si>
  <si>
    <t>media4</t>
  </si>
  <si>
    <t>compound</t>
  </si>
  <si>
    <t>neg</t>
  </si>
  <si>
    <t>neu</t>
  </si>
  <si>
    <t>pos</t>
  </si>
  <si>
    <t>QatarEmbassyUSA</t>
  </si>
  <si>
    <t>Amb_AlThani</t>
  </si>
  <si>
    <t>MofaQatar_EN</t>
  </si>
  <si>
    <t>As we reflect on the #Qatar2022 @FIFAWorldCup #Qatar is honored to have brought the world together for weeks of sharing our cultures and gaining a new understanding of each other and the world we share.
https://t.co/gT2LtPmzaA</t>
  </si>
  <si>
    <t>We would like to inform our honorable citizens that the embassy in Washington DC will be closed on Monday, January 2, 2023 for the New Year holidays.
In cases of an emergency, citizens are kindly reminded to reach out to the emergency numbers at: 
202-320-0803 or 571-343-1764</t>
  </si>
  <si>
    <t>بمناسبة احتفال الولايات المتحدة الأمريكية بعيد راس السنة الميلادية، نود التنويه للمواطنين الكرام بأن السفارة في واشنطن ستعطل أعمالها يوم الاثنين الموافق 2 يناير 2023
وفي حالات الطوارئ يرجى الاتصال على الأرقام التالية:
202-320-0803 – 571-343-1764</t>
  </si>
  <si>
    <t>The #QatarUSA bilateral partnership continues to grow and strengthen. #Qatar is grateful for our #US friends and the progress that we create together. https://t.co/WJinljUKgg</t>
  </si>
  <si>
    <t>Wishing a Merry Christmas to our #US friends during this cherished holiday season. https://t.co/by7voNQBXg</t>
  </si>
  <si>
    <t>QatarCons_HOU</t>
  </si>
  <si>
    <t>تحذير - موجة صقيع https://t.co/oXhvacRtzx</t>
  </si>
  <si>
    <t>qatarconsulate</t>
  </si>
  <si>
    <t>https://t.co/GuArDZmOdK</t>
  </si>
  <si>
    <t>During the #Qatar2022 @FIFAWorldCup @QF provided an inclusive and welcoming experience for all fans, featuring performances by artists with disabilities and multi-sensory experiences to allow each fan to experience our culture.
https://t.co/P6TgxiHiTP</t>
  </si>
  <si>
    <t>Hard to believe that the #Qatar2022 @FIFAWorldCup has concluded. The legacy of the first ever #WorldCup in the Middle East does not end here but will continue to inspire for generations to come. #NowIsAll
https://t.co/1Q68D8lLz7</t>
  </si>
  <si>
    <t>Human development and peaceful mediation have never been more important. On this International Human Solidarity Day, #Qatar renews its commitment as a key international humanitarian partner. https://t.co/WRFkKeAxJD</t>
  </si>
  <si>
    <t>USEmbassyDoha</t>
  </si>
  <si>
    <t>Great pass! The United States is honored to accept the World Cup handover from Qatar, who truly raised the bar for this tournament. We’re looking forward to hosting the next edition in 2026 with Canada and Mexico. 🇺🇸🇨🇦🇲🇽 https://t.co/VfQ00Lc0LT</t>
  </si>
  <si>
    <t>As the World tuned in to the  #Qatar2022 #FIFAWorldCup final between #ARGFRA, the Embassy partnered with @MSE to host Soccer Fans at the @CapitalOneArena for a viewing party of that exciting match! Thank you to everyone that chose to watch along and witness history with us. https://t.co/0Rbir9p7pk</t>
  </si>
  <si>
    <t>The #QatarUSA partnership is built upon mutual trust and respect. Together, the #US and #Qatar work to build ties across diplomacy, trade, defense, development and more. https://t.co/yUhLcvoc6K</t>
  </si>
  <si>
    <t>And with that, @FIFAWorldCup #Qatar2022 comes to a close. #Qatar is thrilled to have been able to host this tournament full of excitement, skill and heart. See you in North America in 2026! #NowIsAll https://t.co/jDdQ0mPmPq</t>
  </si>
  <si>
    <t>I had the pleasure of hosting friends and distinguished guests at #Qatar_National_Day’s reception, which we held at the Library of Congress in Washington DC. I want to thank all our guests for joining us in our celebration, and those that sent me kind messages of congratulations. https://t.co/MYbJu2iOjH</t>
  </si>
  <si>
    <t>We thank our distinguished guests that celebrated Qatar’s National Day with us, where the celebration is particularly important this year, as it coincidence with Qatar hosting the 2022 FIFA World Cup. #Qatar_National_Day https://t.co/BmuOdXtTOd https://t.co/A8cj02n7qU</t>
  </si>
  <si>
    <t>In an exciting year for #Qatar, we are proud to celebrate our history, our culture and our future on this #NationalDay. Learn more about this special day:
https://t.co/AAbLMxet7O</t>
  </si>
  <si>
    <t>And we have a winner of the @FIFAWorldCup #Qatar2022! Huge congratulations to Argentina! What a game to end the tournament. See you in North America for the 2026 World Cup! #NowIsAll https://t.co/lPyORWOE3Q</t>
  </si>
  <si>
    <t>It's finally here! Watch the @FIFAWorldCup #Qatar2022 finals between France and Argentina today at 10am EST! 
https://t.co/41ONS8HzDV</t>
  </si>
  <si>
    <t>بمناسبة #اليوم_الوطني_القطري نرفع أسمى آيات التهنئة والتبريكات لحضرة صاحب السمو الشيخ تميم بن حمد آل ثاني أمير البلاد المفدى وللشعب القطري الكريم. https://t.co/BZdQWtUvT8</t>
  </si>
  <si>
    <t>I extend my congratulations on #Qatar_National_Day, to HH Sheikh Tamim bin Hamad Al Thani, the Amir of #Qatar, &amp;amp; the Qatari people. https://t.co/dsT94BfJQV</t>
  </si>
  <si>
    <t>Congratulations to Croatia on taking third in this @FIFAWorldCup #Qatar2022! And congratulations to Morocco for a very well played match. https://t.co/cXHQ3B9O6e</t>
  </si>
  <si>
    <t>TODAY: At 10am EST, watch Morocco and Croatia play for third place in the @FIFAWorldCup #Qatar2022. Tune in to see who will win in #HRV vs #MAR!
https://t.co/w0AMJWX0ff</t>
  </si>
  <si>
    <t>What a week! Hard to believe the last two matches of the @FIFAWorldCup #Qatar2022 take place this weekend. Who’s watching? #NowIsAll
https://t.co/D84JVlFgbu</t>
  </si>
  <si>
    <t>Hospitality is at the center of #Qatar’s culture. Our country welcomes everyone and has worked to ensure that all visitors enjoy their stay in Qatar during the #Qatar2022 @FIFAWorldCup.
https://t.co/4OOmZytHll</t>
  </si>
  <si>
    <t>The State of #Qatar is making history and setting a different standard for future sporting events. The 3-2-1 Qatar Olympic and Sports Museum pays tribute to this special honor with the World of Football exhibition. @FIFAWorldCup @321QOSM 
https://t.co/EYZ9DXyIep</t>
  </si>
  <si>
    <t>.@FIFAWorldCup #Qatar2022 semi-finals start today! Best of luck to all four teams as this exciting tournament continues. #NowIsAll https://t.co/fLTDx7wrA5</t>
  </si>
  <si>
    <t>Last month, #Qatar and the US held their fifth US-Qatar Strategic Dialogue in Doha, emphasizing the important and continually growing #QatarUSA relationship. https://t.co/om9TN2Y3aT</t>
  </si>
  <si>
    <t>Alongside the matches, #Qatar is proud of have curated varied entertainment options for visitors and locals alike. Take a look at the array of festivals, art exhibitions, and much more:
https://t.co/4Fs3Dy0yaE</t>
  </si>
  <si>
    <t>The #Qatar2022 @FIFAWorldCup is a major achievement for the State of #Qatar. Explore the key milestones that went into achieving this spectacular event:
https://t.co/lphD3h5Juz</t>
  </si>
  <si>
    <t>On this International Volunteer Day for Economic and Social Development, we are proud to showcase the Food Waste Minimization program, an initiative created to combat the challenges associated with surplus food from the #Qatar2022 @FIFAWorldCup.
https://t.co/G6SLNakIKB</t>
  </si>
  <si>
    <t>Football fans from all over the world have traveled to #Qatar to enjoy a time of unity, joy and excitement. The memories created through the @FIFAWorldCup #Qatar2022 will truly be cherished. 
https://t.co/jDdQ0mPmPq</t>
  </si>
  <si>
    <t>An incredible game played by both @USMNT and @OnsOranje! A @FIFAWorldCup #Qatar2022 journey the US should be proud of. https://t.co/xabRJlU0xd</t>
  </si>
  <si>
    <t>Good luck to the @USMNT as they face the Netherlands today at 10am EST! #OnlyForward #NowIsAll https://t.co/d15odAHSdh</t>
  </si>
  <si>
    <t>WashWizards</t>
  </si>
  <si>
    <t>runnin' back the tape on our Qatar World Cup Celebration ⏮️
🎟️ grab free tickets for our World Cup Watch Party on December 18th, presented by @QatarEmbassyUSA → https://t.co/6hDL0PO5kb https://t.co/TfgmB4swJj</t>
  </si>
  <si>
    <t>The legacy of the #Qatar2022 @FIFAWorldCup will create a lasting impact on youth around the world, teaching them about the power of seizing every moment. #NowIsAll https://t.co/6DB5fN28zH</t>
  </si>
  <si>
    <t>What a match! Congratulations to @USMNT on advancing to the next round of the @FIFAWorldCup #Qatar2022. #NowIsAll https://t.co/qjdJvyNVZV</t>
  </si>
  <si>
    <t>Are you keeping up with the excitement of the #Qatar2022 @FIFAWorldCup? From world-class beaches, dazzling cities and exciting fan festivals, fans will not lack entertainment between matches.
https://t.co/1Q68D8ldJz</t>
  </si>
  <si>
    <t>Today is @USMNT’s last preliminary match of #Qatar2022. Best of luck to the #US as they play Iran in Al Thumama Stadium at 2pm EST! https://t.co/6b19HgvvEQ</t>
  </si>
  <si>
    <t>A well-played match and tournament by #Qatar! We’re so proud of our @QFA_EN team. #AlAnnabi #NowIsAll  https://t.co/EVZLunACjP</t>
  </si>
  <si>
    <t>Qatar takes on the Netherlands at 10am EST today in their next #Qatar2022 @FIFAWorldCup match. Good luck on your final match @QFA_EN! https://t.co/jnP6TA1qnx</t>
  </si>
  <si>
    <t>#Qatar prides itself on its sustainable development and innovations in renewable energy. The Al Kharsaah solar power plant will provide sustainable energy for the #Qatar2022 @FIFAWorldCup and will greatly reduce CO2 emissions. https://t.co/tBxZ5VM7f6</t>
  </si>
  <si>
    <t>Congratulations to @USMNT and @England on a very well-played game! #NowIsAll  https://t.co/IwZcf7Od2A</t>
  </si>
  <si>
    <t>TODAY: the #US faces England at 2pm EST. Watch @USMNT in their next match of the #Qatar2022 @FIFAWorldCup at the Al Bayt Stadium. #OnlyForward #NowIsAll  https://t.co/LxbeqSEd7v</t>
  </si>
  <si>
    <t>A hard fought game by @QFA_EN and @Fsfofficielle! Proud of our team. #NowIsAll https://t.co/BHzzZgNNnd</t>
  </si>
  <si>
    <t>WATCH: #Qatar kicks off their next @FIFAWorldCup match at 8am EST against Senegal. #NowIsAll  https://t.co/QFUQGbDdqF</t>
  </si>
  <si>
    <t>ForeignPolicy</t>
  </si>
  <si>
    <t>Qatar has been heavily scrutinized for its treatment of migrant workers—yet the often-overlooked reality is that the World Cup has been a catalyst for Qatar to develop a robust labor program, writes @qatarembassyusa's Ali Al-Ansari.
 https://t.co/PGA5WmwW5h</t>
  </si>
  <si>
    <t>On the occasion of Thanksgiving, we would like to inform our honorable citizens that the embassy in Washington will be closed on Thursday and Friday, November 24-25, 2022.
In cases of emergency, please reach out to the emergency numbers at: 
202-320-0803 - 571-343-1764</t>
  </si>
  <si>
    <t>بمناسبة احتفال الولايات المتحدة الامريكية بعيد الشكر، نود التنويه للمواطنين الكرام بأن السفارة في واشنطن ستعطل أعمالها يوم الخميس والجمعة الموافق 25-24 نوفمبر 2022
 وفي حالات الطواريء يرجى الاتصال على الأرقام التالية:
202-320-0803 – 571-343-1764</t>
  </si>
  <si>
    <t>Qatar's Minister of Foreign Affairs @MBA_AlThani_ met with @SecBlinken this week for the fifth US-Qatar Strategic Dialogue, celebrating and continuing to strengthen the important #QatarUSA relationship. https://t.co/0POClMA56f</t>
  </si>
  <si>
    <t>SecBlinken</t>
  </si>
  <si>
    <t>Great to meet with Qatar’s Minister of Foreign Affairs @MBA_AlThani_ today to launch the fifth U.S.-Qatar Strategic Dialogue. A testament to our strong partnership, this year’s dialogue will advance our cooperation on a range of bilateral, regional, and global issues. https://t.co/G4O130rKEM</t>
  </si>
  <si>
    <t>An incredible game played by both @USMNT and @Cymru. The @FIFAWorldCup #Qatar2022 excitement continues. https://t.co/NGPK1kNbdl</t>
  </si>
  <si>
    <t>This is a historic World Cup, as it is the first held in the Middle East. Excited to see the cultural bridges that sports can build. Good luck to all — I’ll be rooting for our U.S. Men’s National Team! #WorldCup</t>
  </si>
  <si>
    <t>Capitals</t>
  </si>
  <si>
    <t>Join us and the @QatarEmbassyUSA for a FIFA World Cup Final Watch Party at Capital One Arena on Dec. 18 at 10am!
Claim your FREE ticket at the link below
⚽️⬇️</t>
  </si>
  <si>
    <t>Good luck to the @USMNT as they kick off their first match of #Qatar2022 today at 2pm EST! #OnlyForward #NowIsAll
https://t.co/LtOcOVnX9l</t>
  </si>
  <si>
    <t>Departing for Doha, Qatar to launch the fifth annual U.S.-Qatar Strategic Dialogue and cheer on @USMNT as they take on Wales at the first @FIFAWorldCup in the Middle East. The United States is committed to our long-standing friendship and strong partnership with Qatar. https://t.co/LGOxUXJVK1</t>
  </si>
  <si>
    <t>Hard luck to our team, but a game well played by Ecuador @LaTri. On to the next game, @QFA_EN! #AlAnnabi #Qatar2022  https://t.co/fmP7VTzsFG</t>
  </si>
  <si>
    <t>On World Children’s Day, #Qatar renews its pledge to support the 59 million children that have been deprived of education around the world. The Educate a Child program from the @EAA_Foundation helps to break down the barriers to education.
https://t.co/QvluhEeqkt</t>
  </si>
  <si>
    <t>Go #Qatar! We’re excited to see our team kick off the @FIFAWorldCup #Qatar2022 at 11am EST! https://t.co/YgNaokSSSK</t>
  </si>
  <si>
    <t>Finally! The time has arrived for the #Qatar2022 @FIFAWorldCup.
The first ever #WorldCup in the Middle East will be nothing short of legendary.
#Qatar is ready. Are you? #NowIsAll
https://t.co/ypdlHsvauy</t>
  </si>
  <si>
    <t>FIFAWorldCup</t>
  </si>
  <si>
    <t>Tomorrow.</t>
  </si>
  <si>
    <t>Great to see so many Qatar-based members of the US military, embassy staff and their families getting to attend @USMNT trainings ahead of the @FIFAWorldCup #Qatar2022! https://t.co/0yDmkCI93s</t>
  </si>
  <si>
    <t>MBA_AlThani_</t>
  </si>
  <si>
    <t>Pleased to talk with HE @JakeSullivan46, the U.S National Security Adviser, to discuss various regional &amp;amp; international issues, especially the Russia-Ukraine crisis, it’s repercussions, &amp;amp; ways towards a peaceful resolution. We also exchanged views on issues of common interest.</t>
  </si>
  <si>
    <t>USAmbQatar</t>
  </si>
  <si>
    <t>What an incredible night celebrating Generation Amazing’s @GA4good 1 million milestone and launch of the Youth Festival! Tonight was an inspiration to many and I’m confident in the impact and legacy this will deliver for Qatar. #PassItOn https://t.co/9lmifDYOja</t>
  </si>
  <si>
    <t>His Excellency, Sheikh Meshal bin Hamad Al-Thani, Qatar's Ambassador to The United States writes to CNN:
The World Cup is  a great chance to alleviate misconceptions and prejudice not only against Qatar, but about Arab and Muslim culture as a whole.
#MOFAQatar 
#Qatar2022 https://t.co/08N9N4IS68</t>
  </si>
  <si>
    <t>QFA_EN</t>
  </si>
  <si>
    <t>Unity is our strength! 🇶🇦💪
#AllForAlAnnabi
#ForTheLoveOfQatar https://t.co/s4AN0jPKHx</t>
  </si>
  <si>
    <t>Sport is meant to remind us of our similarities and bring people together, rather than highlight our differences and drive the world further apart.
Read my op-ed via @CNNOpinion 
https://t.co/zRS4klTnJY</t>
  </si>
  <si>
    <t>In preparation for the #Qatar2022 @FIFAWorldCup Qatar has invested in various modes of transportation to ensure that sports fans from all over the world have access to top-of-the-line transportation and facilities. https://t.co/wkaEjqFwVb</t>
  </si>
  <si>
    <t>AmbAlyaAlThani</t>
  </si>
  <si>
    <t>⌛️5 more days to go until #Qatar2022 ⚽️
Be part of an extraordinary experience that combines sport, culture, inclusivity &amp;amp; humanity. Wherever you are.
#NowIsAll
@roadto2022en @FIFAWorldCup https://t.co/aEElQiMJ3A</t>
  </si>
  <si>
    <t>I am extremely proud to have received the 2022 Generous Persson Award from the Bob Woodruff Foundation last week. 
It is an honor and a privilege to be able to support Veterans, their families and our American partners. I look forward to many more years of continued cooperation. https://t.co/4AaNtLa5C4</t>
  </si>
  <si>
    <t>FOXSoccer</t>
  </si>
  <si>
    <t>Lusail Stadium 🏟
The largest stadium at the 2022 FIFA World Cup is the 80,000-capacity Lusail Stadium which will host 5️⃣ group stage matches and the final!
(Sponsored by @qatarairways) https://t.co/Iq6CqHHE0W</t>
  </si>
  <si>
    <t>Look at that view! 😍 #Qatar2022 https://t.co/vytbtqyJuY</t>
  </si>
  <si>
    <t>One more week</t>
  </si>
  <si>
    <t>For the Spanish speakers #Qatar2022 #QatarWorldCup2022 https://t.co/XaQpaalpqN</t>
  </si>
  <si>
    <t>Go #Qatar! So proud of our #Qatar2022 @FIFAWorldCup team https://t.co/wnDHlxvpvt</t>
  </si>
  <si>
    <t>USMNT</t>
  </si>
  <si>
    <t>Get to know the squad that will represent the United States in Qatar! 
26 Stories, presented by @VW » https://t.co/e5XbI1zkJl https://t.co/i6TUzWYlfE</t>
  </si>
  <si>
    <t>Welcome to Doha @USMNT! We’re excited to have you in #Qatar as you get ready for the #Qatar2022 @FIFAWorldCup! #OnlyForward
https://t.co/b0qv5reWOP</t>
  </si>
  <si>
    <t>On World Science Day for Peace and Development, we recognize @QSTP which exemplifies #Qatar’s commitment to advancements in science that have an impact on society. 
https://t.co/TE3DB7aVyA</t>
  </si>
  <si>
    <t>GCOQatar</t>
  </si>
  <si>
    <t>HE Sheikh @KBKAlThani, Prime Minister and Minister of Interior, inaugurated the new @HIAQatar expansion. HE was briefed on the latest technology to ensure a smooth experience for travellers and visited new facilities which aim to expand capacity by 18 million visitors per year. https://t.co/96P8Zyua0m</t>
  </si>
  <si>
    <t>بمناسبة احتفال الولايات المتحدة الامريكية بذكرى يوم المحاربين القدامى، نود التنويه للمواطنين الكرام بأن السفارة في واشنطن ستعطل أعمالها يوم الجمعة الموافق 11 نوفمبر 2022
وفي حالات الطواريء يرجى الاتصال على الأرقام التالية:
202-320-0803 - 571-343-1764</t>
  </si>
  <si>
    <t>On the occasion of Veterans Day, we would like to inform our honorable citizens that the embassy in Washington will be closed on Friday, November 11, 2022
In cases of emergency, citizens are kindly reminded to reach out to the emergency numbers at: 
202-320-0803 - 571-343-1764</t>
  </si>
  <si>
    <t>Pleased to attend the Climate Summit, to affirm #Qatar's keenness on international cooperation to address the challenges &amp;amp; repercussions of climate change. Sincere thanks to #Egypt for hosting, &amp;amp; we look forward to more cooperation to secure a sustainable future for all. #COP27</t>
  </si>
  <si>
    <t>Soccer has a global impact. The #Qatar Ambassador Legacy program works with soccer’s biggest names to help create positive social change across the region and world through opportunities provided by #Qatar2022 @FIFAWorldCup
https://t.co/tRyR47viIp</t>
  </si>
  <si>
    <t>Second Lieutenant Khalid al-Korbi recently graduated from the @USArmy’s toughest course – Ranger School. He is the 2nd Qatari in history to join this elite community &amp;amp; I’m honored to celebrate his achievement. Congratulations 2LT al-Korbi! #USQatar50 #SafirDavisfiDoha https://t.co/SFpdiUB7sD</t>
  </si>
  <si>
    <t>In case of emergency, please call the following numbers:
Embassy of the State of Qatar in Washington D.C. emergency hotlines:
2023200803
5713431764
Consulate emergency hotlines:
Houston - 8443558221
New York - 7188773345
Los Angeles - 9493451718</t>
  </si>
  <si>
    <t>The Embassy of the State of Qatar in Washington D.C. calls on Qatari citizens in the Southeastern United States Coast line to take the necessary precautions as Storm “Nicole” approaches.
The Embassy urges our citizens to follow the safety directives of the local US authorities.</t>
  </si>
  <si>
    <t>كما يرجى التواصل مع السفارة في حالات الطوارئ على الارقام التالية: 
ارقام الطوارئ الخاص بالسفارة في واشنطن دي سي:
2023200803
5713431764
ارقام الطوارئ الخاصة بالقنصليات:
هيوستن 8443558221
نيويورك 7188773345
لوس انجلس 9493451718</t>
  </si>
  <si>
    <t>تهيب سفارة دولة قطر في واشنطن دي سي بالمواطنين الكرام المتواجدين في جنوب شرق الولايات المتحدة الامريكية بتوخي الحيطة والحذر تحسباً للعاصفة الاستوائية "نيكول" والتي من المتوقع وصولها منتصف هذا الاسبوع. وتشدد السفارة على ضرورة الالتزام بالإجراءات المتخذة من قبل السلطات المحلية.</t>
  </si>
  <si>
    <t>#Qatar Sustainability Week, the national campaign that took place in October, aims to promote the nation’s sustainability vision by engaging with impactful stakeholders and the greater community. @QatarSW
Learn more about it here: https://t.co/dEVaQCrGDN</t>
  </si>
  <si>
    <t>For over a decade, the State of #Qatar has devoted efforts and a substantial portion of its resources into preparations for the FIFA World Cup Qatar 2022, setting new heights for this global tournament.
#VisiontoReality
#NowisAll https://t.co/msHPM5KJiB</t>
  </si>
  <si>
    <t>Empowered women empower communities. I had the pleasure of meeting with phenomenal members of the @QBWA this weekend. These leaders are active in many fields including cyber security, hospitality, and even training for large scale events! #SafirDavisfiDoha https://t.co/dyzXDDFmZP</t>
  </si>
  <si>
    <t>@COP27P starts today! Qatar is proud to partake in the global conversation and international coordination to address the challenges of climate change.
@UNFCCC 
 https://t.co/rGLpQDSTKk</t>
  </si>
  <si>
    <t>StateDept_NEA</t>
  </si>
  <si>
    <t>Great to see Qatari Deputy PM &amp;amp; FM @MBA_AlThani_ in Algiers on the margins of the #ArabLeague Summit 🇺🇸🇶🇦.​ Qatar is a close partner with the U.S. on a broad array of regional and global issues; this year marks the U.S. and Qatar's 50th anniversary of our diplomatic relations. https://t.co/TNWPAVPo29</t>
  </si>
  <si>
    <t>We’re looking forward to an exciting time for the State of #Qatar and a historic year for soccer. Take a look at the epic journey to bring all eight stadiums to life for the 2022 @FIFAWorldCup 
https://t.co/4i5nXL9PWw</t>
  </si>
  <si>
    <t>#Qatar is dedicated to the pursuit of peaceful solutions and the provision of humanitarian aid to relieve the people suffering from conflicts. https://t.co/L7mxWhmblZ</t>
  </si>
  <si>
    <t>Deputy Prime Minister and Minister of Foreign Affairs @MBA_AlThani_ Meets US Undersecretary of State for Management
#MOFAQatar https://t.co/uKHKNvJfWx</t>
  </si>
  <si>
    <t>WATCH: Machaille Al Naimi from @QF discusses Education City’s pillars of research, education and community development to address the challenges of unlocking human potential.
https://t.co/fXRLcpSIMO</t>
  </si>
  <si>
    <t>“Qatar 2022 will be an exceptional and unforgettable football carnival,” says @YounisMahmoud10 the Iraqi football legend as he shares his excitement for the #Qatar2022 @FIFAWorldCup.
Read more: https://t.co/AbEFQMKztp</t>
  </si>
  <si>
    <t>HH's speech at the #Shura_Council affirms that our foreign policy's dedication to the values of Qatari society, Arab &amp;amp; Islamic culture &amp;amp; commitment to dialogue &amp;amp; diplomacy - within the context of current global changes - has established Qatar as a reliable peacemaking partner. https://t.co/Iz0eGP1Xr6</t>
  </si>
  <si>
    <t>This #UnitedNationsDay, #Qatar would like to recognize the important work of @AmbAlyaAlThani As Qatar’s Permanent Representative to the @UN she is paving the way for women and Qataris alike to create a positive impact on the world.
Thank you to Her Excellency. https://t.co/gmRjmomdbm</t>
  </si>
  <si>
    <t>Moved by the Safar exhibition at @MIAQatar: The United States thanks Qatar Museums for hosting this exhibition and expresses gratitude to our Qatari friends and partners for facilitating the safe transit of thousands of Afghans. #SafirDavisFiDoha https://t.co/1GRYI6xpu6</t>
  </si>
  <si>
    <t>The Embassy of the State of Qatar was honored to host a pre-ball dinner for the 54th anniversary of the @MeridianIntl at the @QatarAmerica. We would like to thank the Meridian Center for being a key partner in promoting friendly relationships between the US and Foreign Diplomats https://t.co/xHPbZixEAG</t>
  </si>
  <si>
    <t>QFCAuthority</t>
  </si>
  <si>
    <t>#QFC held a business dinner in Washington, D.C., USA, on the sidelines of the International Monetary Fund Summit. Hosted in partnership with @QatarEmbassyUSA, @USQatar (USQBC) and the @USChamber https://t.co/aML92fMrnm</t>
  </si>
  <si>
    <t>We’re just a month away from the biggest sporting event in the world. It’s time to get excited for the World Cup Qatar 2022! 
@USAmbQatar #SafirDavisFiDoha https://t.co/h2ypL4jrwb</t>
  </si>
  <si>
    <t>Pleased to meet HE @SafiraLeaf, the U.S. Assistant Secretary of State for Near Eastern Affairs, to discuss the continuous development of our strategic bilateral relations. We also had the opportunity to discuss &amp;amp; exchange views on the latest regional &amp;amp; international developments. https://t.co/Zo6OMqyKvZ</t>
  </si>
  <si>
    <t>As the first ever #WorldCup in the Middle East, the #Qatar2022 @FIFAWorldCup will have a lasting impact on younger generations, showing them the power in seizing every moment. #NowIsAll https://t.co/0e0N8AqFyM</t>
  </si>
  <si>
    <t>qatarenergy</t>
  </si>
  <si>
    <t>H.E. Minister Al-Kaabi meets the U.S. Energy Secretary 
#Qatar https://t.co/6LnwJuAFZ5</t>
  </si>
  <si>
    <t>MoF_Qatar</t>
  </si>
  <si>
    <t>Qatar Partakes in #IMF and World Bank Group Meetings.. 
#Qatar
#MOFQATAR 
#IMFMeetings 
@QCBQATAR https://t.co/XtXGr3m1Qs</t>
  </si>
  <si>
    <t>#Qatar strives to provide for all those in need. @QCV_Sight is a @qatar_fund strategic partnership to provide vital treatments for those experiencing vision loss in Ethiopia. Read more about this amazing initiative: 
https://t.co/K97XT1ohWQ</t>
  </si>
  <si>
    <t>As we observe the International Day for the Eradication of Poverty, #Qatar recognizes the work of @qatar_fund which coordinates with the @UNDP to help build a better life for those in need. 
https://t.co/THy8GESA9d</t>
  </si>
  <si>
    <t>On this #WorldFoodDay, #Qatar reaffirms its pledge to support food security by prioritizing a blend of self-sufficiency and international trade, in line with the #QNV2030. https://t.co/aDmQAPFvJo</t>
  </si>
  <si>
    <t>#Qatar has committed to long term investments in education to #EndLearningPoverty around the world. The 2022 Annual Meetings of the @IMFNews and the @WorldBank are shedding light on these issues, among others. @WBG_Education 
https://t.co/Y6qhLMlgKG</t>
  </si>
  <si>
    <t>HE Ali bin Ahmed Al Kuwari met with @TreasuryDepSec 
#Qatar
#MOFQATAR 
#IMFMeetings
@USTreasury https://t.co/KfhedbRfFi</t>
  </si>
  <si>
    <t>The #Qatar2022 @FIFAWorldCup is focused on ensuring the best possible experience for fans. The FIFA Fan Festival will bring together the best of football, music, culture and lifestyle.
https://t.co/NVHIi487kl</t>
  </si>
  <si>
    <t>The State of #Qatar proudly supports the shared mission featured at the 2022 @WorldBank and @IMFNews Annual Meetings in Washington, DC this week to promote prosperity around the globe. 
https://t.co/Cj5QfoeVlx</t>
  </si>
  <si>
    <t>#Qatar is proud to provide humanitarian assistance around the world. In 2021, @qcharityglobal implemented projects that made a positive change in the lives of 10 million people in 49 countries thanks to generous donations from the Qatari community.
https://t.co/lw8kJbesqn</t>
  </si>
  <si>
    <t>A legendary stadium to match a legendary tournament. Lusail Stadium will host the final match of the #Qatar2022 @FIFAWorldCup and will secure its place in football history. 
https://t.co/l2iZqJGhb7</t>
  </si>
  <si>
    <t>#Qatar is committed to providing aid and relief to those suffering from crises. The Qatar Harvey Fund is just one of Qatar’s efforts to support its #US partners. https://t.co/NclQeoL0vm</t>
  </si>
  <si>
    <t>UnderSecStateJ</t>
  </si>
  <si>
    <t>Qatar has been an invaluable partner on Afghanistan. I thanked Depty Prime Minister and Foreign Minister @MBA_AlThani_ for 🇶🇦’s ongoing cooperation. We also discussed our collaboration to combat trafficking in persons &amp;amp; support labor reforms before, during, &amp;amp; after the World Cup. https://t.co/uZoqRfzBdI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</si>
</sst>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0"/>
  <sheetViews>
    <sheetView tabSelected="1" topLeftCell="A100" workbookViewId="0">
      <selection activeCell="A121" sqref="A121:XFD3156"/>
    </sheetView>
  </sheetViews>
  <sheetFormatPr baseColWidth="10" defaultColWidth="8.83203125" defaultRowHeight="15" x14ac:dyDescent="0.2"/>
  <cols>
    <col min="3" max="3" width="37"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HYPERLINK("http://www.twitter.com/banuakdenizli/status/1609255667096846342", "1609255667096846342")</f>
        <v>1609255667096846342</v>
      </c>
      <c r="B2" t="s">
        <v>15</v>
      </c>
      <c r="C2" s="2">
        <v>44926.771111111113</v>
      </c>
      <c r="D2">
        <v>1</v>
      </c>
      <c r="E2">
        <v>0</v>
      </c>
      <c r="G2" t="s">
        <v>18</v>
      </c>
      <c r="L2">
        <v>0.89100000000000001</v>
      </c>
      <c r="M2">
        <v>0</v>
      </c>
      <c r="N2">
        <v>0.72799999999999998</v>
      </c>
      <c r="O2">
        <v>0.27200000000000002</v>
      </c>
    </row>
    <row r="3" spans="1:15" x14ac:dyDescent="0.2">
      <c r="A3" s="1" t="str">
        <f>HYPERLINK("http://www.twitter.com/banuakdenizli/status/1609243634142007297", "1609243634142007297")</f>
        <v>1609243634142007297</v>
      </c>
      <c r="B3" t="s">
        <v>15</v>
      </c>
      <c r="C3" s="2">
        <v>44926.737905092603</v>
      </c>
      <c r="D3">
        <v>0</v>
      </c>
      <c r="E3">
        <v>0</v>
      </c>
      <c r="G3" t="s">
        <v>19</v>
      </c>
      <c r="L3">
        <v>0.77170000000000005</v>
      </c>
      <c r="M3">
        <v>0.09</v>
      </c>
      <c r="N3">
        <v>0.68799999999999994</v>
      </c>
      <c r="O3">
        <v>0.222</v>
      </c>
    </row>
    <row r="4" spans="1:15" x14ac:dyDescent="0.2">
      <c r="A4" s="1" t="str">
        <f>HYPERLINK("http://www.twitter.com/banuakdenizli/status/1609243632409755649", "1609243632409755649")</f>
        <v>1609243632409755649</v>
      </c>
      <c r="B4" t="s">
        <v>15</v>
      </c>
      <c r="C4" s="2">
        <v>44926.737893518519</v>
      </c>
      <c r="D4">
        <v>3</v>
      </c>
      <c r="E4">
        <v>1</v>
      </c>
      <c r="G4" t="s">
        <v>20</v>
      </c>
      <c r="L4">
        <v>0</v>
      </c>
      <c r="M4">
        <v>0</v>
      </c>
      <c r="N4">
        <v>1</v>
      </c>
      <c r="O4">
        <v>0</v>
      </c>
    </row>
    <row r="5" spans="1:15" x14ac:dyDescent="0.2">
      <c r="A5" s="1" t="str">
        <f>HYPERLINK("http://www.twitter.com/banuakdenizli/status/1608161568436494336", "1608161568436494336")</f>
        <v>1608161568436494336</v>
      </c>
      <c r="B5" t="s">
        <v>15</v>
      </c>
      <c r="C5" s="2">
        <v>44923.751967592587</v>
      </c>
      <c r="D5">
        <v>10</v>
      </c>
      <c r="E5">
        <v>6</v>
      </c>
      <c r="G5" t="s">
        <v>21</v>
      </c>
      <c r="H5" t="str">
        <f>HYPERLINK("http://pbs.twimg.com/media/FlFWbH0XEAAuSKy.jpg", "http://pbs.twimg.com/media/FlFWbH0XEAAuSKy.jpg")</f>
        <v>http://pbs.twimg.com/media/FlFWbH0XEAAuSKy.jpg</v>
      </c>
      <c r="L5">
        <v>0.90620000000000001</v>
      </c>
      <c r="M5">
        <v>0</v>
      </c>
      <c r="N5">
        <v>0.58799999999999997</v>
      </c>
      <c r="O5">
        <v>0.41199999999999998</v>
      </c>
    </row>
    <row r="6" spans="1:15" x14ac:dyDescent="0.2">
      <c r="A6" s="1" t="str">
        <f>HYPERLINK("http://www.twitter.com/banuakdenizli/status/1607059114990993409", "1607059114990993409")</f>
        <v>1607059114990993409</v>
      </c>
      <c r="B6" t="s">
        <v>15</v>
      </c>
      <c r="C6" s="2">
        <v>44920.709780092591</v>
      </c>
      <c r="D6">
        <v>3</v>
      </c>
      <c r="E6">
        <v>1</v>
      </c>
      <c r="G6" t="s">
        <v>22</v>
      </c>
      <c r="H6" t="str">
        <f>HYPERLINK("http://pbs.twimg.com/media/Fk1rv70WAAI1VDH.jpg", "http://pbs.twimg.com/media/Fk1rv70WAAI1VDH.jpg")</f>
        <v>http://pbs.twimg.com/media/Fk1rv70WAAI1VDH.jpg</v>
      </c>
      <c r="L6">
        <v>0.92600000000000005</v>
      </c>
      <c r="M6">
        <v>0</v>
      </c>
      <c r="N6">
        <v>0.35599999999999998</v>
      </c>
      <c r="O6">
        <v>0.64400000000000002</v>
      </c>
    </row>
    <row r="7" spans="1:15" x14ac:dyDescent="0.2">
      <c r="A7" s="1" t="str">
        <f>HYPERLINK("http://www.twitter.com/banuakdenizli/status/1606427750960709632", "1606427750960709632")</f>
        <v>1606427750960709632</v>
      </c>
      <c r="B7" t="s">
        <v>15</v>
      </c>
      <c r="C7" s="2">
        <v>44918.967546296299</v>
      </c>
      <c r="D7">
        <v>0</v>
      </c>
      <c r="E7">
        <v>1</v>
      </c>
      <c r="F7" t="s">
        <v>23</v>
      </c>
      <c r="G7" t="s">
        <v>24</v>
      </c>
      <c r="H7" t="str">
        <f>HYPERLINK("http://pbs.twimg.com/media/FkcrVcWXkAAdhSe.jpg", "http://pbs.twimg.com/media/FkcrVcWXkAAdhSe.jpg")</f>
        <v>http://pbs.twimg.com/media/FkcrVcWXkAAdhSe.jpg</v>
      </c>
      <c r="L7">
        <v>0</v>
      </c>
      <c r="M7">
        <v>0</v>
      </c>
      <c r="N7">
        <v>1</v>
      </c>
      <c r="O7">
        <v>0</v>
      </c>
    </row>
    <row r="8" spans="1:15" x14ac:dyDescent="0.2">
      <c r="A8" s="1" t="str">
        <f>HYPERLINK("http://www.twitter.com/banuakdenizli/status/1606427711269965826", "1606427711269965826")</f>
        <v>1606427711269965826</v>
      </c>
      <c r="B8" t="s">
        <v>15</v>
      </c>
      <c r="C8" s="2">
        <v>44918.967442129629</v>
      </c>
      <c r="D8">
        <v>0</v>
      </c>
      <c r="E8">
        <v>4</v>
      </c>
      <c r="F8" t="s">
        <v>25</v>
      </c>
      <c r="G8" t="s">
        <v>26</v>
      </c>
      <c r="H8" t="str">
        <f>HYPERLINK("http://pbs.twimg.com/media/Fkr3zV-WACMaNhe.jpg", "http://pbs.twimg.com/media/Fkr3zV-WACMaNhe.jpg")</f>
        <v>http://pbs.twimg.com/media/Fkr3zV-WACMaNhe.jpg</v>
      </c>
      <c r="L8">
        <v>0</v>
      </c>
      <c r="M8">
        <v>0</v>
      </c>
      <c r="N8">
        <v>1</v>
      </c>
      <c r="O8">
        <v>0</v>
      </c>
    </row>
    <row r="9" spans="1:15" x14ac:dyDescent="0.2">
      <c r="A9" s="1" t="str">
        <f>HYPERLINK("http://www.twitter.com/banuakdenizli/status/1606390500667363330", "1606390500667363330")</f>
        <v>1606390500667363330</v>
      </c>
      <c r="B9" t="s">
        <v>15</v>
      </c>
      <c r="C9" s="2">
        <v>44918.864756944437</v>
      </c>
      <c r="D9">
        <v>3</v>
      </c>
      <c r="E9">
        <v>1</v>
      </c>
      <c r="G9" t="s">
        <v>27</v>
      </c>
      <c r="L9">
        <v>0.72689999999999999</v>
      </c>
      <c r="M9">
        <v>0</v>
      </c>
      <c r="N9">
        <v>0.80300000000000005</v>
      </c>
      <c r="O9">
        <v>0.19700000000000001</v>
      </c>
    </row>
    <row r="10" spans="1:15" x14ac:dyDescent="0.2">
      <c r="A10" s="1" t="str">
        <f>HYPERLINK("http://www.twitter.com/banuakdenizli/status/1605661987039776768", "1605661987039776768")</f>
        <v>1605661987039776768</v>
      </c>
      <c r="B10" t="s">
        <v>15</v>
      </c>
      <c r="C10" s="2">
        <v>44916.854444444441</v>
      </c>
      <c r="D10">
        <v>2</v>
      </c>
      <c r="E10">
        <v>1</v>
      </c>
      <c r="G10" t="s">
        <v>28</v>
      </c>
      <c r="L10">
        <v>0.70499999999999996</v>
      </c>
      <c r="M10">
        <v>3.1E-2</v>
      </c>
      <c r="N10">
        <v>0.84099999999999997</v>
      </c>
      <c r="O10">
        <v>0.129</v>
      </c>
    </row>
    <row r="11" spans="1:15" x14ac:dyDescent="0.2">
      <c r="A11" s="1" t="str">
        <f>HYPERLINK("http://www.twitter.com/banuakdenizli/status/1605295790020186112", "1605295790020186112")</f>
        <v>1605295790020186112</v>
      </c>
      <c r="B11" t="s">
        <v>15</v>
      </c>
      <c r="C11" s="2">
        <v>44915.843923611108</v>
      </c>
      <c r="D11">
        <v>6</v>
      </c>
      <c r="E11">
        <v>1</v>
      </c>
      <c r="G11" t="s">
        <v>29</v>
      </c>
      <c r="H11" t="str">
        <f>HYPERLINK("http://pbs.twimg.com/media/FkcoA5xXoAEILmE.jpg", "http://pbs.twimg.com/media/FkcoA5xXoAEILmE.jpg")</f>
        <v>http://pbs.twimg.com/media/FkcoA5xXoAEILmE.jpg</v>
      </c>
      <c r="L11">
        <v>0.73440000000000005</v>
      </c>
      <c r="M11">
        <v>5.7000000000000002E-2</v>
      </c>
      <c r="N11">
        <v>0.69199999999999995</v>
      </c>
      <c r="O11">
        <v>0.252</v>
      </c>
    </row>
    <row r="12" spans="1:15" x14ac:dyDescent="0.2">
      <c r="A12" s="1" t="str">
        <f>HYPERLINK("http://www.twitter.com/banuakdenizli/status/1604956092881989633", "1604956092881989633")</f>
        <v>1604956092881989633</v>
      </c>
      <c r="B12" t="s">
        <v>15</v>
      </c>
      <c r="C12" s="2">
        <v>44914.906539351847</v>
      </c>
      <c r="D12">
        <v>0</v>
      </c>
      <c r="E12">
        <v>104</v>
      </c>
      <c r="F12" t="s">
        <v>30</v>
      </c>
      <c r="G12" t="s">
        <v>31</v>
      </c>
      <c r="H12" t="str">
        <f>HYPERLINK("http://pbs.twimg.com/media/FkV1nIPXkAIiYXq.jpg", "http://pbs.twimg.com/media/FkV1nIPXkAIiYXq.jpg")</f>
        <v>http://pbs.twimg.com/media/FkV1nIPXkAIiYXq.jpg</v>
      </c>
      <c r="L12">
        <v>0.9476</v>
      </c>
      <c r="M12">
        <v>0</v>
      </c>
      <c r="N12">
        <v>0.67300000000000004</v>
      </c>
      <c r="O12">
        <v>0.32700000000000001</v>
      </c>
    </row>
    <row r="13" spans="1:15" x14ac:dyDescent="0.2">
      <c r="A13" s="1" t="str">
        <f>HYPERLINK("http://www.twitter.com/banuakdenizli/status/1604951524479848453", "1604951524479848453")</f>
        <v>1604951524479848453</v>
      </c>
      <c r="B13" t="s">
        <v>15</v>
      </c>
      <c r="C13" s="2">
        <v>44914.893935185188</v>
      </c>
      <c r="D13">
        <v>8</v>
      </c>
      <c r="E13">
        <v>2</v>
      </c>
      <c r="G13" t="s">
        <v>32</v>
      </c>
      <c r="H13" t="str">
        <f>HYPERLINK("http://pbs.twimg.com/media/FkXu5gvX0AoyjU1.jpg", "http://pbs.twimg.com/media/FkXu5gvX0AoyjU1.jpg")</f>
        <v>http://pbs.twimg.com/media/FkXu5gvX0AoyjU1.jpg</v>
      </c>
      <c r="I13" t="str">
        <f>HYPERLINK("http://pbs.twimg.com/media/FkXu5gvX0AAvrEc.jpg", "http://pbs.twimg.com/media/FkXu5gvX0AAvrEc.jpg")</f>
        <v>http://pbs.twimg.com/media/FkXu5gvX0AAvrEc.jpg</v>
      </c>
      <c r="J13" t="str">
        <f>HYPERLINK("http://pbs.twimg.com/media/FkXu5glX0AoP7Dg.jpg", "http://pbs.twimg.com/media/FkXu5glX0AoP7Dg.jpg")</f>
        <v>http://pbs.twimg.com/media/FkXu5glX0AoP7Dg.jpg</v>
      </c>
      <c r="K13" t="str">
        <f>HYPERLINK("http://pbs.twimg.com/media/FkXu5gpX0AUWYFO.jpg", "http://pbs.twimg.com/media/FkXu5gpX0AUWYFO.jpg")</f>
        <v>http://pbs.twimg.com/media/FkXu5gpX0AUWYFO.jpg</v>
      </c>
      <c r="L13">
        <v>0.82679999999999998</v>
      </c>
      <c r="M13">
        <v>0</v>
      </c>
      <c r="N13">
        <v>0.83199999999999996</v>
      </c>
      <c r="O13">
        <v>0.16800000000000001</v>
      </c>
    </row>
    <row r="14" spans="1:15" x14ac:dyDescent="0.2">
      <c r="A14" s="1" t="str">
        <f>HYPERLINK("http://www.twitter.com/banuakdenizli/status/1604930201892409344", "1604930201892409344")</f>
        <v>1604930201892409344</v>
      </c>
      <c r="B14" t="s">
        <v>15</v>
      </c>
      <c r="C14" s="2">
        <v>44914.835092592592</v>
      </c>
      <c r="D14">
        <v>0</v>
      </c>
      <c r="E14">
        <v>0</v>
      </c>
      <c r="G14" t="s">
        <v>33</v>
      </c>
      <c r="H14" t="str">
        <f>HYPERLINK("http://pbs.twimg.com/media/FkXbg2wWYAA1ANX.jpg", "http://pbs.twimg.com/media/FkXbg2wWYAA1ANX.jpg")</f>
        <v>http://pbs.twimg.com/media/FkXbg2wWYAA1ANX.jpg</v>
      </c>
      <c r="L14">
        <v>0.78449999999999998</v>
      </c>
      <c r="M14">
        <v>0</v>
      </c>
      <c r="N14">
        <v>0.752</v>
      </c>
      <c r="O14">
        <v>0.248</v>
      </c>
    </row>
    <row r="15" spans="1:15" x14ac:dyDescent="0.2">
      <c r="A15" s="1" t="str">
        <f>HYPERLINK("http://www.twitter.com/banuakdenizli/status/1604638943965765635", "1604638943965765635")</f>
        <v>1604638943965765635</v>
      </c>
      <c r="B15" t="s">
        <v>15</v>
      </c>
      <c r="C15" s="2">
        <v>44914.031377314823</v>
      </c>
      <c r="D15">
        <v>1</v>
      </c>
      <c r="E15">
        <v>0</v>
      </c>
      <c r="G15" t="s">
        <v>34</v>
      </c>
      <c r="L15">
        <v>0.75</v>
      </c>
      <c r="M15">
        <v>0</v>
      </c>
      <c r="N15">
        <v>0.83399999999999996</v>
      </c>
      <c r="O15">
        <v>0.16600000000000001</v>
      </c>
    </row>
    <row r="16" spans="1:15" x14ac:dyDescent="0.2">
      <c r="A16" s="1" t="str">
        <f>HYPERLINK("http://www.twitter.com/banuakdenizli/status/1604584109258440708", "1604584109258440708")</f>
        <v>1604584109258440708</v>
      </c>
      <c r="B16" t="s">
        <v>15</v>
      </c>
      <c r="C16" s="2">
        <v>44913.880069444444</v>
      </c>
      <c r="D16">
        <v>0</v>
      </c>
      <c r="E16">
        <v>8</v>
      </c>
      <c r="F16" t="s">
        <v>16</v>
      </c>
      <c r="G16" t="s">
        <v>35</v>
      </c>
      <c r="H16" t="str">
        <f>HYPERLINK("http://pbs.twimg.com/media/FkSgrugWQAEs46N.jpg", "http://pbs.twimg.com/media/FkSgrugWQAEs46N.jpg")</f>
        <v>http://pbs.twimg.com/media/FkSgrugWQAEs46N.jpg</v>
      </c>
      <c r="L16">
        <v>0.95089999999999997</v>
      </c>
      <c r="M16">
        <v>0</v>
      </c>
      <c r="N16">
        <v>0.68500000000000005</v>
      </c>
      <c r="O16">
        <v>0.315</v>
      </c>
    </row>
    <row r="17" spans="1:15" x14ac:dyDescent="0.2">
      <c r="A17" s="1" t="str">
        <f>HYPERLINK("http://www.twitter.com/banuakdenizli/status/1604583556759846912", "1604583556759846912")</f>
        <v>1604583556759846912</v>
      </c>
      <c r="B17" t="s">
        <v>15</v>
      </c>
      <c r="C17" s="2">
        <v>44913.878541666672</v>
      </c>
      <c r="D17">
        <v>4</v>
      </c>
      <c r="E17">
        <v>1</v>
      </c>
      <c r="G17" t="s">
        <v>36</v>
      </c>
      <c r="H17" t="str">
        <f>HYPERLINK("http://pbs.twimg.com/media/FkSgGvEXkAEsf_v.jpg", "http://pbs.twimg.com/media/FkSgGvEXkAEsf_v.jpg")</f>
        <v>http://pbs.twimg.com/media/FkSgGvEXkAEsf_v.jpg</v>
      </c>
      <c r="L17">
        <v>0.80700000000000005</v>
      </c>
      <c r="M17">
        <v>0</v>
      </c>
      <c r="N17">
        <v>0.78900000000000003</v>
      </c>
      <c r="O17">
        <v>0.21099999999999999</v>
      </c>
    </row>
    <row r="18" spans="1:15" x14ac:dyDescent="0.2">
      <c r="A18" s="1" t="str">
        <f>HYPERLINK("http://www.twitter.com/banuakdenizli/status/1604559707175256065", "1604559707175256065")</f>
        <v>1604559707175256065</v>
      </c>
      <c r="B18" t="s">
        <v>15</v>
      </c>
      <c r="C18" s="2">
        <v>44913.812731481477</v>
      </c>
      <c r="D18">
        <v>1</v>
      </c>
      <c r="E18">
        <v>0</v>
      </c>
      <c r="G18" t="s">
        <v>37</v>
      </c>
      <c r="L18">
        <v>0.9254</v>
      </c>
      <c r="M18">
        <v>0</v>
      </c>
      <c r="N18">
        <v>0.64100000000000001</v>
      </c>
      <c r="O18">
        <v>0.35899999999999999</v>
      </c>
    </row>
    <row r="19" spans="1:15" x14ac:dyDescent="0.2">
      <c r="A19" s="1" t="str">
        <f>HYPERLINK("http://www.twitter.com/banuakdenizli/status/1604545604780142593", "1604545604780142593")</f>
        <v>1604545604780142593</v>
      </c>
      <c r="B19" t="s">
        <v>15</v>
      </c>
      <c r="C19" s="2">
        <v>44913.77380787037</v>
      </c>
      <c r="D19">
        <v>0</v>
      </c>
      <c r="E19">
        <v>0</v>
      </c>
      <c r="G19" t="s">
        <v>38</v>
      </c>
      <c r="L19">
        <v>0.89739999999999998</v>
      </c>
      <c r="M19">
        <v>0</v>
      </c>
      <c r="N19">
        <v>0.71299999999999997</v>
      </c>
      <c r="O19">
        <v>0.28699999999999998</v>
      </c>
    </row>
    <row r="20" spans="1:15" x14ac:dyDescent="0.2">
      <c r="A20" s="1" t="str">
        <f>HYPERLINK("http://www.twitter.com/banuakdenizli/status/1604484223087296516", "1604484223087296516")</f>
        <v>1604484223087296516</v>
      </c>
      <c r="B20" t="s">
        <v>15</v>
      </c>
      <c r="C20" s="2">
        <v>44913.604432870372</v>
      </c>
      <c r="D20">
        <v>0</v>
      </c>
      <c r="E20">
        <v>0</v>
      </c>
      <c r="G20" t="s">
        <v>39</v>
      </c>
      <c r="L20">
        <v>0</v>
      </c>
      <c r="M20">
        <v>0</v>
      </c>
      <c r="N20">
        <v>1</v>
      </c>
      <c r="O20">
        <v>0</v>
      </c>
    </row>
    <row r="21" spans="1:15" x14ac:dyDescent="0.2">
      <c r="A21" s="1" t="str">
        <f>HYPERLINK("http://www.twitter.com/banuakdenizli/status/1604448406465925120", "1604448406465925120")</f>
        <v>1604448406465925120</v>
      </c>
      <c r="B21" t="s">
        <v>15</v>
      </c>
      <c r="C21" s="2">
        <v>44913.505590277768</v>
      </c>
      <c r="D21">
        <v>0</v>
      </c>
      <c r="E21">
        <v>4</v>
      </c>
      <c r="F21" t="s">
        <v>16</v>
      </c>
      <c r="G21" t="s">
        <v>40</v>
      </c>
      <c r="H21" t="str">
        <f>HYPERLINK("http://pbs.twimg.com/media/FkQk7txXEAI7w0f.jpg", "http://pbs.twimg.com/media/FkQk7txXEAI7w0f.jpg")</f>
        <v>http://pbs.twimg.com/media/FkQk7txXEAI7w0f.jpg</v>
      </c>
      <c r="L21">
        <v>0</v>
      </c>
      <c r="M21">
        <v>0</v>
      </c>
      <c r="N21">
        <v>1</v>
      </c>
      <c r="O21">
        <v>0</v>
      </c>
    </row>
    <row r="22" spans="1:15" x14ac:dyDescent="0.2">
      <c r="A22" s="1" t="str">
        <f>HYPERLINK("http://www.twitter.com/banuakdenizli/status/1604448398463098886", "1604448398463098886")</f>
        <v>1604448398463098886</v>
      </c>
      <c r="B22" t="s">
        <v>15</v>
      </c>
      <c r="C22" s="2">
        <v>44913.505578703713</v>
      </c>
      <c r="D22">
        <v>0</v>
      </c>
      <c r="E22">
        <v>8</v>
      </c>
      <c r="F22" t="s">
        <v>16</v>
      </c>
      <c r="G22" t="s">
        <v>41</v>
      </c>
      <c r="H22" t="str">
        <f>HYPERLINK("http://pbs.twimg.com/media/FkQk2jWWQAIVACR.jpg", "http://pbs.twimg.com/media/FkQk2jWWQAIVACR.jpg")</f>
        <v>http://pbs.twimg.com/media/FkQk2jWWQAIVACR.jpg</v>
      </c>
      <c r="L22">
        <v>0.68079999999999996</v>
      </c>
      <c r="M22">
        <v>0</v>
      </c>
      <c r="N22">
        <v>0.78100000000000003</v>
      </c>
      <c r="O22">
        <v>0.219</v>
      </c>
    </row>
    <row r="23" spans="1:15" x14ac:dyDescent="0.2">
      <c r="A23" s="1" t="str">
        <f>HYPERLINK("http://www.twitter.com/banuakdenizli/status/1604162710077575168", "1604162710077575168")</f>
        <v>1604162710077575168</v>
      </c>
      <c r="B23" t="s">
        <v>15</v>
      </c>
      <c r="C23" s="2">
        <v>44912.717222222222</v>
      </c>
      <c r="D23">
        <v>3</v>
      </c>
      <c r="E23">
        <v>0</v>
      </c>
      <c r="G23" t="s">
        <v>42</v>
      </c>
      <c r="L23">
        <v>0.92110000000000003</v>
      </c>
      <c r="M23">
        <v>0</v>
      </c>
      <c r="N23">
        <v>0.54900000000000004</v>
      </c>
      <c r="O23">
        <v>0.45100000000000001</v>
      </c>
    </row>
    <row r="24" spans="1:15" x14ac:dyDescent="0.2">
      <c r="A24" s="1" t="str">
        <f>HYPERLINK("http://www.twitter.com/banuakdenizli/status/1604114699712438273", "1604114699712438273")</f>
        <v>1604114699712438273</v>
      </c>
      <c r="B24" t="s">
        <v>15</v>
      </c>
      <c r="C24" s="2">
        <v>44912.584745370368</v>
      </c>
      <c r="D24">
        <v>1</v>
      </c>
      <c r="E24">
        <v>0</v>
      </c>
      <c r="G24" t="s">
        <v>43</v>
      </c>
      <c r="L24">
        <v>0.75739999999999996</v>
      </c>
      <c r="M24">
        <v>0</v>
      </c>
      <c r="N24">
        <v>0.8</v>
      </c>
      <c r="O24">
        <v>0.2</v>
      </c>
    </row>
    <row r="25" spans="1:15" x14ac:dyDescent="0.2">
      <c r="A25" s="1" t="str">
        <f>HYPERLINK("http://www.twitter.com/banuakdenizli/status/1603797804962512898", "1603797804962512898")</f>
        <v>1603797804962512898</v>
      </c>
      <c r="B25" t="s">
        <v>15</v>
      </c>
      <c r="C25" s="2">
        <v>44911.710277777784</v>
      </c>
      <c r="D25">
        <v>2</v>
      </c>
      <c r="E25">
        <v>0</v>
      </c>
      <c r="G25" t="s">
        <v>44</v>
      </c>
      <c r="L25">
        <v>-0.1759</v>
      </c>
      <c r="M25">
        <v>7.8E-2</v>
      </c>
      <c r="N25">
        <v>0.92200000000000004</v>
      </c>
      <c r="O25">
        <v>0</v>
      </c>
    </row>
    <row r="26" spans="1:15" x14ac:dyDescent="0.2">
      <c r="A26" s="1" t="str">
        <f>HYPERLINK("http://www.twitter.com/banuakdenizli/status/1603457486610219015", "1603457486610219015")</f>
        <v>1603457486610219015</v>
      </c>
      <c r="B26" t="s">
        <v>15</v>
      </c>
      <c r="C26" s="2">
        <v>44910.771180555559</v>
      </c>
      <c r="D26">
        <v>3</v>
      </c>
      <c r="E26">
        <v>1</v>
      </c>
      <c r="G26" t="s">
        <v>45</v>
      </c>
      <c r="L26">
        <v>0.81759999999999999</v>
      </c>
      <c r="M26">
        <v>0</v>
      </c>
      <c r="N26">
        <v>0.76100000000000001</v>
      </c>
      <c r="O26">
        <v>0.23899999999999999</v>
      </c>
    </row>
    <row r="27" spans="1:15" x14ac:dyDescent="0.2">
      <c r="A27" s="1" t="str">
        <f>HYPERLINK("http://www.twitter.com/banuakdenizli/status/1603091267772112896", "1603091267772112896")</f>
        <v>1603091267772112896</v>
      </c>
      <c r="B27" t="s">
        <v>15</v>
      </c>
      <c r="C27" s="2">
        <v>44909.760601851849</v>
      </c>
      <c r="D27">
        <v>3</v>
      </c>
      <c r="E27">
        <v>2</v>
      </c>
      <c r="G27" t="s">
        <v>46</v>
      </c>
      <c r="L27">
        <v>0.745</v>
      </c>
      <c r="M27">
        <v>0</v>
      </c>
      <c r="N27">
        <v>0.84699999999999998</v>
      </c>
      <c r="O27">
        <v>0.153</v>
      </c>
    </row>
    <row r="28" spans="1:15" x14ac:dyDescent="0.2">
      <c r="A28" s="1" t="str">
        <f>HYPERLINK("http://www.twitter.com/banuakdenizli/status/1602731848043569152", "1602731848043569152")</f>
        <v>1602731848043569152</v>
      </c>
      <c r="B28" t="s">
        <v>15</v>
      </c>
      <c r="C28" s="2">
        <v>44908.768796296303</v>
      </c>
      <c r="D28">
        <v>1</v>
      </c>
      <c r="E28">
        <v>0</v>
      </c>
      <c r="G28" t="s">
        <v>47</v>
      </c>
      <c r="L28">
        <v>0.90510000000000002</v>
      </c>
      <c r="M28">
        <v>0</v>
      </c>
      <c r="N28">
        <v>0.58699999999999997</v>
      </c>
      <c r="O28">
        <v>0.41299999999999998</v>
      </c>
    </row>
    <row r="29" spans="1:15" x14ac:dyDescent="0.2">
      <c r="A29" s="1" t="str">
        <f>HYPERLINK("http://www.twitter.com/banuakdenizli/status/1602363594586427405", "1602363594586427405")</f>
        <v>1602363594586427405</v>
      </c>
      <c r="B29" t="s">
        <v>15</v>
      </c>
      <c r="C29" s="2">
        <v>44907.752615740741</v>
      </c>
      <c r="D29">
        <v>8</v>
      </c>
      <c r="E29">
        <v>7</v>
      </c>
      <c r="G29" t="s">
        <v>48</v>
      </c>
      <c r="H29" t="str">
        <f>HYPERLINK("http://pbs.twimg.com/media/Fjy9MsDXkAwvApu.jpg", "http://pbs.twimg.com/media/Fjy9MsDXkAwvApu.jpg")</f>
        <v>http://pbs.twimg.com/media/Fjy9MsDXkAwvApu.jpg</v>
      </c>
      <c r="L29">
        <v>0.36120000000000002</v>
      </c>
      <c r="M29">
        <v>0</v>
      </c>
      <c r="N29">
        <v>0.85699999999999998</v>
      </c>
      <c r="O29">
        <v>0.14299999999999999</v>
      </c>
    </row>
    <row r="30" spans="1:15" x14ac:dyDescent="0.2">
      <c r="A30" s="1" t="str">
        <f>HYPERLINK("http://www.twitter.com/banuakdenizli/status/1601664344818946051", "1601664344818946051")</f>
        <v>1601664344818946051</v>
      </c>
      <c r="B30" t="s">
        <v>15</v>
      </c>
      <c r="C30" s="2">
        <v>44905.82304398148</v>
      </c>
      <c r="D30">
        <v>2</v>
      </c>
      <c r="E30">
        <v>1</v>
      </c>
      <c r="G30" t="s">
        <v>49</v>
      </c>
      <c r="L30">
        <v>0.81259999999999999</v>
      </c>
      <c r="M30">
        <v>0</v>
      </c>
      <c r="N30">
        <v>0.76300000000000001</v>
      </c>
      <c r="O30">
        <v>0.23699999999999999</v>
      </c>
    </row>
    <row r="31" spans="1:15" x14ac:dyDescent="0.2">
      <c r="A31" s="1" t="str">
        <f>HYPERLINK("http://www.twitter.com/banuakdenizli/status/1600573487629877262", "1600573487629877262")</f>
        <v>1600573487629877262</v>
      </c>
      <c r="B31" t="s">
        <v>15</v>
      </c>
      <c r="C31" s="2">
        <v>44902.812858796293</v>
      </c>
      <c r="D31">
        <v>4</v>
      </c>
      <c r="E31">
        <v>1</v>
      </c>
      <c r="G31" t="s">
        <v>50</v>
      </c>
      <c r="L31">
        <v>0</v>
      </c>
      <c r="M31">
        <v>0</v>
      </c>
      <c r="N31">
        <v>1</v>
      </c>
      <c r="O31">
        <v>0</v>
      </c>
    </row>
    <row r="32" spans="1:15" x14ac:dyDescent="0.2">
      <c r="A32" s="1" t="str">
        <f>HYPERLINK("http://www.twitter.com/banuakdenizli/status/1599841545271779330", "1599841545271779330")</f>
        <v>1599841545271779330</v>
      </c>
      <c r="B32" t="s">
        <v>15</v>
      </c>
      <c r="C32" s="2">
        <v>44900.793078703697</v>
      </c>
      <c r="D32">
        <v>1</v>
      </c>
      <c r="E32">
        <v>1</v>
      </c>
      <c r="G32" t="s">
        <v>51</v>
      </c>
      <c r="L32">
        <v>5.16E-2</v>
      </c>
      <c r="M32">
        <v>0.122</v>
      </c>
      <c r="N32">
        <v>0.72799999999999998</v>
      </c>
      <c r="O32">
        <v>0.15</v>
      </c>
    </row>
    <row r="33" spans="1:15" x14ac:dyDescent="0.2">
      <c r="A33" s="1" t="str">
        <f>HYPERLINK("http://www.twitter.com/banuakdenizli/status/1599131655507255298", "1599131655507255298")</f>
        <v>1599131655507255298</v>
      </c>
      <c r="B33" t="s">
        <v>15</v>
      </c>
      <c r="C33" s="2">
        <v>44898.834155092591</v>
      </c>
      <c r="D33">
        <v>3</v>
      </c>
      <c r="E33">
        <v>3</v>
      </c>
      <c r="G33" t="s">
        <v>52</v>
      </c>
      <c r="L33">
        <v>0.95450000000000002</v>
      </c>
      <c r="M33">
        <v>0</v>
      </c>
      <c r="N33">
        <v>0.57599999999999996</v>
      </c>
      <c r="O33">
        <v>0.42399999999999999</v>
      </c>
    </row>
    <row r="34" spans="1:15" x14ac:dyDescent="0.2">
      <c r="A34" s="1" t="str">
        <f>HYPERLINK("http://www.twitter.com/banuakdenizli/status/1599088691149930496", "1599088691149930496")</f>
        <v>1599088691149930496</v>
      </c>
      <c r="B34" t="s">
        <v>15</v>
      </c>
      <c r="C34" s="2">
        <v>44898.715601851851</v>
      </c>
      <c r="D34">
        <v>0</v>
      </c>
      <c r="E34">
        <v>0</v>
      </c>
      <c r="G34" t="s">
        <v>53</v>
      </c>
      <c r="L34">
        <v>0.6996</v>
      </c>
      <c r="M34">
        <v>0</v>
      </c>
      <c r="N34">
        <v>0.746</v>
      </c>
      <c r="O34">
        <v>0.254</v>
      </c>
    </row>
    <row r="35" spans="1:15" x14ac:dyDescent="0.2">
      <c r="A35" s="1" t="str">
        <f>HYPERLINK("http://www.twitter.com/banuakdenizli/status/1599024629280112640", "1599024629280112640")</f>
        <v>1599024629280112640</v>
      </c>
      <c r="B35" t="s">
        <v>15</v>
      </c>
      <c r="C35" s="2">
        <v>44898.538819444453</v>
      </c>
      <c r="D35">
        <v>1</v>
      </c>
      <c r="E35">
        <v>2</v>
      </c>
      <c r="G35" t="s">
        <v>54</v>
      </c>
      <c r="L35">
        <v>0.73450000000000004</v>
      </c>
      <c r="M35">
        <v>0</v>
      </c>
      <c r="N35">
        <v>0.70799999999999996</v>
      </c>
      <c r="O35">
        <v>0.29199999999999998</v>
      </c>
    </row>
    <row r="36" spans="1:15" x14ac:dyDescent="0.2">
      <c r="A36" s="1" t="str">
        <f>HYPERLINK("http://www.twitter.com/banuakdenizli/status/1598083715749797888", "1598083715749797888")</f>
        <v>1598083715749797888</v>
      </c>
      <c r="B36" t="s">
        <v>15</v>
      </c>
      <c r="C36" s="2">
        <v>44895.942395833343</v>
      </c>
      <c r="D36">
        <v>0</v>
      </c>
      <c r="E36">
        <v>7</v>
      </c>
      <c r="F36" t="s">
        <v>55</v>
      </c>
      <c r="G36" t="s">
        <v>56</v>
      </c>
      <c r="H36" t="str">
        <f>HYPERLINK("https://video.twimg.com/amplify_video/1598044259340410880/vid/1920x1080/Atw5VCA-R9Ib0LCX.mp4?tag=16", "https://video.twimg.com/amplify_video/1598044259340410880/vid/1920x1080/Atw5VCA-R9Ib0LCX.mp4?tag=16")</f>
        <v>https://video.twimg.com/amplify_video/1598044259340410880/vid/1920x1080/Atw5VCA-R9Ib0LCX.mp4?tag=16</v>
      </c>
      <c r="L36">
        <v>0.71840000000000004</v>
      </c>
      <c r="M36">
        <v>0</v>
      </c>
      <c r="N36">
        <v>0.81799999999999995</v>
      </c>
      <c r="O36">
        <v>0.182</v>
      </c>
    </row>
    <row r="37" spans="1:15" x14ac:dyDescent="0.2">
      <c r="A37" s="1" t="str">
        <f>HYPERLINK("http://www.twitter.com/banuakdenizli/status/1598051846635065346", "1598051846635065346")</f>
        <v>1598051846635065346</v>
      </c>
      <c r="B37" t="s">
        <v>15</v>
      </c>
      <c r="C37" s="2">
        <v>44895.854456018518</v>
      </c>
      <c r="D37">
        <v>4</v>
      </c>
      <c r="E37">
        <v>2</v>
      </c>
      <c r="G37" t="s">
        <v>57</v>
      </c>
      <c r="H37" t="str">
        <f>HYPERLINK("http://pbs.twimg.com/media/Fi1rr5LXgA0TnWg.jpg", "http://pbs.twimg.com/media/Fi1rr5LXgA0TnWg.jpg")</f>
        <v>http://pbs.twimg.com/media/Fi1rr5LXgA0TnWg.jpg</v>
      </c>
      <c r="L37">
        <v>0.2732</v>
      </c>
      <c r="M37">
        <v>0</v>
      </c>
      <c r="N37">
        <v>0.92300000000000004</v>
      </c>
      <c r="O37">
        <v>7.6999999999999999E-2</v>
      </c>
    </row>
    <row r="38" spans="1:15" x14ac:dyDescent="0.2">
      <c r="A38" s="1" t="str">
        <f>HYPERLINK("http://www.twitter.com/banuakdenizli/status/1597701145589334016", "1597701145589334016")</f>
        <v>1597701145589334016</v>
      </c>
      <c r="B38" t="s">
        <v>15</v>
      </c>
      <c r="C38" s="2">
        <v>44894.886701388888</v>
      </c>
      <c r="D38">
        <v>4</v>
      </c>
      <c r="E38">
        <v>0</v>
      </c>
      <c r="G38" t="s">
        <v>58</v>
      </c>
      <c r="L38">
        <v>0.63600000000000001</v>
      </c>
      <c r="M38">
        <v>0</v>
      </c>
      <c r="N38">
        <v>0.79200000000000004</v>
      </c>
      <c r="O38">
        <v>0.20799999999999999</v>
      </c>
    </row>
    <row r="39" spans="1:15" x14ac:dyDescent="0.2">
      <c r="A39" s="1" t="str">
        <f>HYPERLINK("http://www.twitter.com/banuakdenizli/status/1597685640610680832", "1597685640610680832")</f>
        <v>1597685640610680832</v>
      </c>
      <c r="B39" t="s">
        <v>15</v>
      </c>
      <c r="C39" s="2">
        <v>44894.843912037039</v>
      </c>
      <c r="D39">
        <v>1</v>
      </c>
      <c r="E39">
        <v>1</v>
      </c>
      <c r="G39" t="s">
        <v>59</v>
      </c>
      <c r="L39">
        <v>0.86990000000000001</v>
      </c>
      <c r="M39">
        <v>6.2E-2</v>
      </c>
      <c r="N39">
        <v>0.58699999999999997</v>
      </c>
      <c r="O39">
        <v>0.35099999999999998</v>
      </c>
    </row>
    <row r="40" spans="1:15" x14ac:dyDescent="0.2">
      <c r="A40" s="1" t="str">
        <f>HYPERLINK("http://www.twitter.com/banuakdenizli/status/1597661962212630533", "1597661962212630533")</f>
        <v>1597661962212630533</v>
      </c>
      <c r="B40" t="s">
        <v>15</v>
      </c>
      <c r="C40" s="2">
        <v>44894.77857638889</v>
      </c>
      <c r="D40">
        <v>3</v>
      </c>
      <c r="E40">
        <v>0</v>
      </c>
      <c r="G40" t="s">
        <v>60</v>
      </c>
      <c r="L40">
        <v>0.87180000000000002</v>
      </c>
      <c r="M40">
        <v>0</v>
      </c>
      <c r="N40">
        <v>0.69899999999999995</v>
      </c>
      <c r="O40">
        <v>0.30099999999999999</v>
      </c>
    </row>
    <row r="41" spans="1:15" x14ac:dyDescent="0.2">
      <c r="A41" s="1" t="str">
        <f>HYPERLINK("http://www.twitter.com/banuakdenizli/status/1597637438922432515", "1597637438922432515")</f>
        <v>1597637438922432515</v>
      </c>
      <c r="B41" t="s">
        <v>15</v>
      </c>
      <c r="C41" s="2">
        <v>44894.710902777777</v>
      </c>
      <c r="D41">
        <v>1</v>
      </c>
      <c r="E41">
        <v>0</v>
      </c>
      <c r="G41" t="s">
        <v>61</v>
      </c>
      <c r="L41">
        <v>0.64659999999999995</v>
      </c>
      <c r="M41">
        <v>0</v>
      </c>
      <c r="N41">
        <v>0.77800000000000002</v>
      </c>
      <c r="O41">
        <v>0.222</v>
      </c>
    </row>
    <row r="42" spans="1:15" x14ac:dyDescent="0.2">
      <c r="A42" s="1" t="str">
        <f>HYPERLINK("http://www.twitter.com/banuakdenizli/status/1597585757417480194", "1597585757417480194")</f>
        <v>1597585757417480194</v>
      </c>
      <c r="B42" t="s">
        <v>15</v>
      </c>
      <c r="C42" s="2">
        <v>44894.568287037036</v>
      </c>
      <c r="D42">
        <v>1</v>
      </c>
      <c r="E42">
        <v>0</v>
      </c>
      <c r="G42" t="s">
        <v>62</v>
      </c>
      <c r="L42">
        <v>0.73450000000000004</v>
      </c>
      <c r="M42">
        <v>0</v>
      </c>
      <c r="N42">
        <v>0.77200000000000002</v>
      </c>
      <c r="O42">
        <v>0.22800000000000001</v>
      </c>
    </row>
    <row r="43" spans="1:15" x14ac:dyDescent="0.2">
      <c r="A43" s="1" t="str">
        <f>HYPERLINK("http://www.twitter.com/banuakdenizli/status/1597319974724722690", "1597319974724722690")</f>
        <v>1597319974724722690</v>
      </c>
      <c r="B43" t="s">
        <v>15</v>
      </c>
      <c r="C43" s="2">
        <v>44893.834872685176</v>
      </c>
      <c r="D43">
        <v>4</v>
      </c>
      <c r="E43">
        <v>3</v>
      </c>
      <c r="G43" t="s">
        <v>63</v>
      </c>
      <c r="H43" t="str">
        <f>HYPERLINK("http://pbs.twimg.com/media/FirSDUyXwAIvS7X.jpg", "http://pbs.twimg.com/media/FirSDUyXwAIvS7X.jpg")</f>
        <v>http://pbs.twimg.com/media/FirSDUyXwAIvS7X.jpg</v>
      </c>
      <c r="L43">
        <v>0.49390000000000001</v>
      </c>
      <c r="M43">
        <v>0</v>
      </c>
      <c r="N43">
        <v>0.88100000000000001</v>
      </c>
      <c r="O43">
        <v>0.11899999999999999</v>
      </c>
    </row>
    <row r="44" spans="1:15" x14ac:dyDescent="0.2">
      <c r="A44" s="1" t="str">
        <f>HYPERLINK("http://www.twitter.com/banuakdenizli/status/1596247360593608707", "1596247360593608707")</f>
        <v>1596247360593608707</v>
      </c>
      <c r="B44" t="s">
        <v>15</v>
      </c>
      <c r="C44" s="2">
        <v>44890.875023148154</v>
      </c>
      <c r="D44">
        <v>4</v>
      </c>
      <c r="E44">
        <v>0</v>
      </c>
      <c r="G44" t="s">
        <v>64</v>
      </c>
      <c r="L44">
        <v>0.63600000000000001</v>
      </c>
      <c r="M44">
        <v>0</v>
      </c>
      <c r="N44">
        <v>0.70499999999999996</v>
      </c>
      <c r="O44">
        <v>0.29499999999999998</v>
      </c>
    </row>
    <row r="45" spans="1:15" x14ac:dyDescent="0.2">
      <c r="A45" s="1" t="str">
        <f>HYPERLINK("http://www.twitter.com/banuakdenizli/status/1596180582345613312", "1596180582345613312")</f>
        <v>1596180582345613312</v>
      </c>
      <c r="B45" t="s">
        <v>15</v>
      </c>
      <c r="C45" s="2">
        <v>44890.690752314818</v>
      </c>
      <c r="D45">
        <v>1</v>
      </c>
      <c r="E45">
        <v>0</v>
      </c>
      <c r="G45" t="s">
        <v>65</v>
      </c>
      <c r="L45">
        <v>0</v>
      </c>
      <c r="M45">
        <v>0</v>
      </c>
      <c r="N45">
        <v>1</v>
      </c>
      <c r="O45">
        <v>0</v>
      </c>
    </row>
    <row r="46" spans="1:15" x14ac:dyDescent="0.2">
      <c r="A46" s="1" t="str">
        <f>HYPERLINK("http://www.twitter.com/banuakdenizli/status/1596167240713441281", "1596167240713441281")</f>
        <v>1596167240713441281</v>
      </c>
      <c r="B46" t="s">
        <v>15</v>
      </c>
      <c r="C46" s="2">
        <v>44890.653935185182</v>
      </c>
      <c r="D46">
        <v>0</v>
      </c>
      <c r="E46">
        <v>0</v>
      </c>
      <c r="G46" t="s">
        <v>66</v>
      </c>
      <c r="L46">
        <v>0.1759</v>
      </c>
      <c r="M46">
        <v>0.23400000000000001</v>
      </c>
      <c r="N46">
        <v>0.58499999999999996</v>
      </c>
      <c r="O46">
        <v>0.18099999999999999</v>
      </c>
    </row>
    <row r="47" spans="1:15" x14ac:dyDescent="0.2">
      <c r="A47" s="1" t="str">
        <f>HYPERLINK("http://www.twitter.com/banuakdenizli/status/1596105458158538752", "1596105458158538752")</f>
        <v>1596105458158538752</v>
      </c>
      <c r="B47" t="s">
        <v>15</v>
      </c>
      <c r="C47" s="2">
        <v>44890.483449074083</v>
      </c>
      <c r="D47">
        <v>0</v>
      </c>
      <c r="E47">
        <v>0</v>
      </c>
      <c r="G47" t="s">
        <v>67</v>
      </c>
      <c r="L47">
        <v>0</v>
      </c>
      <c r="M47">
        <v>0</v>
      </c>
      <c r="N47">
        <v>1</v>
      </c>
      <c r="O47">
        <v>0</v>
      </c>
    </row>
    <row r="48" spans="1:15" x14ac:dyDescent="0.2">
      <c r="A48" s="1" t="str">
        <f>HYPERLINK("http://www.twitter.com/banuakdenizli/status/1595576931742793729", "1595576931742793729")</f>
        <v>1595576931742793729</v>
      </c>
      <c r="B48" t="s">
        <v>15</v>
      </c>
      <c r="C48" s="2">
        <v>44889.024988425917</v>
      </c>
      <c r="D48">
        <v>0</v>
      </c>
      <c r="E48">
        <v>5</v>
      </c>
      <c r="F48" t="s">
        <v>68</v>
      </c>
      <c r="G48" t="s">
        <v>69</v>
      </c>
      <c r="L48">
        <v>0.34</v>
      </c>
      <c r="M48">
        <v>0</v>
      </c>
      <c r="N48">
        <v>0.93200000000000005</v>
      </c>
      <c r="O48">
        <v>6.8000000000000005E-2</v>
      </c>
    </row>
    <row r="49" spans="1:15" x14ac:dyDescent="0.2">
      <c r="A49" s="1" t="str">
        <f>HYPERLINK("http://www.twitter.com/banuakdenizli/status/1595456766069952518", "1595456766069952518")</f>
        <v>1595456766069952518</v>
      </c>
      <c r="B49" t="s">
        <v>15</v>
      </c>
      <c r="C49" s="2">
        <v>44888.693391203713</v>
      </c>
      <c r="D49">
        <v>1</v>
      </c>
      <c r="E49">
        <v>0</v>
      </c>
      <c r="G49" t="s">
        <v>70</v>
      </c>
      <c r="L49">
        <v>0.49390000000000001</v>
      </c>
      <c r="M49">
        <v>0.10299999999999999</v>
      </c>
      <c r="N49">
        <v>0.71099999999999997</v>
      </c>
      <c r="O49">
        <v>0.186</v>
      </c>
    </row>
    <row r="50" spans="1:15" x14ac:dyDescent="0.2">
      <c r="A50" s="1" t="str">
        <f>HYPERLINK("http://www.twitter.com/banuakdenizli/status/1595456763125530637", "1595456763125530637")</f>
        <v>1595456763125530637</v>
      </c>
      <c r="B50" t="s">
        <v>15</v>
      </c>
      <c r="C50" s="2">
        <v>44888.693391203713</v>
      </c>
      <c r="D50">
        <v>5</v>
      </c>
      <c r="E50">
        <v>1</v>
      </c>
      <c r="G50" t="s">
        <v>71</v>
      </c>
      <c r="L50">
        <v>0</v>
      </c>
      <c r="M50">
        <v>0</v>
      </c>
      <c r="N50">
        <v>1</v>
      </c>
      <c r="O50">
        <v>0</v>
      </c>
    </row>
    <row r="51" spans="1:15" x14ac:dyDescent="0.2">
      <c r="A51" s="1" t="str">
        <f>HYPERLINK("http://www.twitter.com/banuakdenizli/status/1595456567675179015", "1595456567675179015")</f>
        <v>1595456567675179015</v>
      </c>
      <c r="B51" t="s">
        <v>15</v>
      </c>
      <c r="C51" s="2">
        <v>44888.692847222221</v>
      </c>
      <c r="D51">
        <v>4</v>
      </c>
      <c r="E51">
        <v>2</v>
      </c>
      <c r="G51" t="s">
        <v>72</v>
      </c>
      <c r="H51" t="str">
        <f>HYPERLINK("http://pbs.twimg.com/media/FiQzSUsX0AQUuN7.jpg", "http://pbs.twimg.com/media/FiQzSUsX0AQUuN7.jpg")</f>
        <v>http://pbs.twimg.com/media/FiQzSUsX0AQUuN7.jpg</v>
      </c>
      <c r="L51">
        <v>0.77829999999999999</v>
      </c>
      <c r="M51">
        <v>0</v>
      </c>
      <c r="N51">
        <v>0.755</v>
      </c>
      <c r="O51">
        <v>0.245</v>
      </c>
    </row>
    <row r="52" spans="1:15" x14ac:dyDescent="0.2">
      <c r="A52" s="1" t="str">
        <f>HYPERLINK("http://www.twitter.com/banuakdenizli/status/1595025851745292289", "1595025851745292289")</f>
        <v>1595025851745292289</v>
      </c>
      <c r="B52" t="s">
        <v>15</v>
      </c>
      <c r="C52" s="2">
        <v>44887.504293981481</v>
      </c>
      <c r="D52">
        <v>0</v>
      </c>
      <c r="E52">
        <v>180</v>
      </c>
      <c r="F52" t="s">
        <v>73</v>
      </c>
      <c r="G52" t="s">
        <v>74</v>
      </c>
      <c r="H52" t="str">
        <f>HYPERLINK("http://pbs.twimg.com/media/FiKot7VXEAQj9vA.jpg", "http://pbs.twimg.com/media/FiKot7VXEAQj9vA.jpg")</f>
        <v>http://pbs.twimg.com/media/FiKot7VXEAQj9vA.jpg</v>
      </c>
      <c r="I52" t="str">
        <f>HYPERLINK("http://pbs.twimg.com/media/FiKoxlgXwAIoQDF.jpg", "http://pbs.twimg.com/media/FiKoxlgXwAIoQDF.jpg")</f>
        <v>http://pbs.twimg.com/media/FiKoxlgXwAIoQDF.jpg</v>
      </c>
      <c r="J52" t="str">
        <f>HYPERLINK("http://pbs.twimg.com/media/FiKo18BXkAAWo9R.jpg", "http://pbs.twimg.com/media/FiKo18BXkAAWo9R.jpg")</f>
        <v>http://pbs.twimg.com/media/FiKo18BXkAAWo9R.jpg</v>
      </c>
      <c r="K52" t="str">
        <f>HYPERLINK("http://pbs.twimg.com/media/FiKo7cAXgAMEDMw.jpg", "http://pbs.twimg.com/media/FiKo7cAXgAMEDMw.jpg")</f>
        <v>http://pbs.twimg.com/media/FiKo7cAXgAMEDMw.jpg</v>
      </c>
      <c r="L52">
        <v>0.81259999999999999</v>
      </c>
      <c r="M52">
        <v>0</v>
      </c>
      <c r="N52">
        <v>0.83299999999999996</v>
      </c>
      <c r="O52">
        <v>0.16700000000000001</v>
      </c>
    </row>
    <row r="53" spans="1:15" x14ac:dyDescent="0.2">
      <c r="A53" s="1" t="str">
        <f>HYPERLINK("http://www.twitter.com/banuakdenizli/status/1594801610546286592", "1594801610546286592")</f>
        <v>1594801610546286592</v>
      </c>
      <c r="B53" t="s">
        <v>15</v>
      </c>
      <c r="C53" s="2">
        <v>44886.885509259257</v>
      </c>
      <c r="D53">
        <v>1</v>
      </c>
      <c r="E53">
        <v>0</v>
      </c>
      <c r="G53" t="s">
        <v>75</v>
      </c>
      <c r="L53">
        <v>0.68079999999999996</v>
      </c>
      <c r="M53">
        <v>0</v>
      </c>
      <c r="N53">
        <v>0.69899999999999995</v>
      </c>
      <c r="O53">
        <v>0.30099999999999999</v>
      </c>
    </row>
    <row r="54" spans="1:15" x14ac:dyDescent="0.2">
      <c r="A54" s="1" t="str">
        <f>HYPERLINK("http://www.twitter.com/banuakdenizli/status/1594786489958862860", "1594786489958862860")</f>
        <v>1594786489958862860</v>
      </c>
      <c r="B54" t="s">
        <v>15</v>
      </c>
      <c r="C54" s="2">
        <v>44886.843784722223</v>
      </c>
      <c r="D54">
        <v>0</v>
      </c>
      <c r="E54">
        <v>347</v>
      </c>
      <c r="F54" t="s">
        <v>73</v>
      </c>
      <c r="G54" t="s">
        <v>76</v>
      </c>
      <c r="L54">
        <v>0.82210000000000005</v>
      </c>
      <c r="M54">
        <v>0</v>
      </c>
      <c r="N54">
        <v>0.80700000000000005</v>
      </c>
      <c r="O54">
        <v>0.193</v>
      </c>
    </row>
    <row r="55" spans="1:15" x14ac:dyDescent="0.2">
      <c r="A55" s="1" t="str">
        <f>HYPERLINK("http://www.twitter.com/banuakdenizli/status/1594782824325910529", "1594782824325910529")</f>
        <v>1594782824325910529</v>
      </c>
      <c r="B55" t="s">
        <v>15</v>
      </c>
      <c r="C55" s="2">
        <v>44886.833668981482</v>
      </c>
      <c r="D55">
        <v>0</v>
      </c>
      <c r="E55">
        <v>6</v>
      </c>
      <c r="F55" t="s">
        <v>77</v>
      </c>
      <c r="G55" t="s">
        <v>78</v>
      </c>
      <c r="L55">
        <v>0.84909999999999997</v>
      </c>
      <c r="M55">
        <v>0</v>
      </c>
      <c r="N55">
        <v>0.745</v>
      </c>
      <c r="O55">
        <v>0.255</v>
      </c>
    </row>
    <row r="56" spans="1:15" x14ac:dyDescent="0.2">
      <c r="A56" s="1" t="str">
        <f>HYPERLINK("http://www.twitter.com/banuakdenizli/status/1594738278955044864", "1594738278955044864")</f>
        <v>1594738278955044864</v>
      </c>
      <c r="B56" t="s">
        <v>15</v>
      </c>
      <c r="C56" s="2">
        <v>44886.710752314822</v>
      </c>
      <c r="D56">
        <v>3</v>
      </c>
      <c r="E56">
        <v>3</v>
      </c>
      <c r="G56" t="s">
        <v>79</v>
      </c>
      <c r="L56">
        <v>0.73450000000000004</v>
      </c>
      <c r="M56">
        <v>0</v>
      </c>
      <c r="N56">
        <v>0.754</v>
      </c>
      <c r="O56">
        <v>0.246</v>
      </c>
    </row>
    <row r="57" spans="1:15" x14ac:dyDescent="0.2">
      <c r="A57" s="1" t="str">
        <f>HYPERLINK("http://www.twitter.com/banuakdenizli/status/1594627656011612160", "1594627656011612160")</f>
        <v>1594627656011612160</v>
      </c>
      <c r="B57" t="s">
        <v>15</v>
      </c>
      <c r="C57" s="2">
        <v>44886.405486111107</v>
      </c>
      <c r="D57">
        <v>0</v>
      </c>
      <c r="E57">
        <v>293</v>
      </c>
      <c r="F57" t="s">
        <v>73</v>
      </c>
      <c r="G57" t="s">
        <v>80</v>
      </c>
      <c r="H57" t="str">
        <f>HYPERLINK("http://pbs.twimg.com/media/FiDlcT3UcAA54uk.jpg", "http://pbs.twimg.com/media/FiDlcT3UcAA54uk.jpg")</f>
        <v>http://pbs.twimg.com/media/FiDlcT3UcAA54uk.jpg</v>
      </c>
      <c r="L57">
        <v>0.92459999999999998</v>
      </c>
      <c r="M57">
        <v>0</v>
      </c>
      <c r="N57">
        <v>0.73</v>
      </c>
      <c r="O57">
        <v>0.27</v>
      </c>
    </row>
    <row r="58" spans="1:15" x14ac:dyDescent="0.2">
      <c r="A58" s="1" t="str">
        <f>HYPERLINK("http://www.twitter.com/banuakdenizli/status/1594424682295578626", "1594424682295578626")</f>
        <v>1594424682295578626</v>
      </c>
      <c r="B58" t="s">
        <v>15</v>
      </c>
      <c r="C58" s="2">
        <v>44885.845381944448</v>
      </c>
      <c r="D58">
        <v>0</v>
      </c>
      <c r="E58">
        <v>0</v>
      </c>
      <c r="G58" t="s">
        <v>81</v>
      </c>
      <c r="L58">
        <v>0.78090000000000004</v>
      </c>
      <c r="M58">
        <v>4.5999999999999999E-2</v>
      </c>
      <c r="N58">
        <v>0.64800000000000002</v>
      </c>
      <c r="O58">
        <v>0.30599999999999999</v>
      </c>
    </row>
    <row r="59" spans="1:15" x14ac:dyDescent="0.2">
      <c r="A59" s="1" t="str">
        <f>HYPERLINK("http://www.twitter.com/banuakdenizli/status/1594409036061048837", "1594409036061048837")</f>
        <v>1594409036061048837</v>
      </c>
      <c r="B59" t="s">
        <v>15</v>
      </c>
      <c r="C59" s="2">
        <v>44885.802210648151</v>
      </c>
      <c r="D59">
        <v>1</v>
      </c>
      <c r="E59">
        <v>0</v>
      </c>
      <c r="G59" t="s">
        <v>82</v>
      </c>
      <c r="L59">
        <v>0.29599999999999999</v>
      </c>
      <c r="M59">
        <v>7.0000000000000007E-2</v>
      </c>
      <c r="N59">
        <v>0.81100000000000005</v>
      </c>
      <c r="O59">
        <v>0.11899999999999999</v>
      </c>
    </row>
    <row r="60" spans="1:15" x14ac:dyDescent="0.2">
      <c r="A60" s="1" t="str">
        <f>HYPERLINK("http://www.twitter.com/banuakdenizli/status/1594325107882676225", "1594325107882676225")</f>
        <v>1594325107882676225</v>
      </c>
      <c r="B60" t="s">
        <v>15</v>
      </c>
      <c r="C60" s="2">
        <v>44885.570613425924</v>
      </c>
      <c r="D60">
        <v>3</v>
      </c>
      <c r="E60">
        <v>0</v>
      </c>
      <c r="G60" t="s">
        <v>83</v>
      </c>
      <c r="L60">
        <v>0.45590000000000003</v>
      </c>
      <c r="M60">
        <v>0</v>
      </c>
      <c r="N60">
        <v>0.84299999999999997</v>
      </c>
      <c r="O60">
        <v>0.157</v>
      </c>
    </row>
    <row r="61" spans="1:15" x14ac:dyDescent="0.2">
      <c r="A61" s="1" t="str">
        <f>HYPERLINK("http://www.twitter.com/banuakdenizli/status/1594284723051892738", "1594284723051892738")</f>
        <v>1594284723051892738</v>
      </c>
      <c r="B61" t="s">
        <v>15</v>
      </c>
      <c r="C61" s="2">
        <v>44885.459178240737</v>
      </c>
      <c r="D61">
        <v>2</v>
      </c>
      <c r="E61">
        <v>1</v>
      </c>
      <c r="G61" t="s">
        <v>84</v>
      </c>
      <c r="L61">
        <v>0.4199</v>
      </c>
      <c r="M61">
        <v>0</v>
      </c>
      <c r="N61">
        <v>0.91200000000000003</v>
      </c>
      <c r="O61">
        <v>8.7999999999999995E-2</v>
      </c>
    </row>
    <row r="62" spans="1:15" x14ac:dyDescent="0.2">
      <c r="A62" s="1" t="str">
        <f>HYPERLINK("http://www.twitter.com/banuakdenizli/status/1593936618649681920", "1593936618649681920")</f>
        <v>1593936618649681920</v>
      </c>
      <c r="B62" t="s">
        <v>15</v>
      </c>
      <c r="C62" s="2">
        <v>44884.49858796296</v>
      </c>
      <c r="D62">
        <v>0</v>
      </c>
      <c r="E62">
        <v>49295</v>
      </c>
      <c r="F62" t="s">
        <v>85</v>
      </c>
      <c r="G62" t="s">
        <v>86</v>
      </c>
      <c r="L62">
        <v>0</v>
      </c>
      <c r="M62">
        <v>0</v>
      </c>
      <c r="N62">
        <v>1</v>
      </c>
      <c r="O62">
        <v>0</v>
      </c>
    </row>
    <row r="63" spans="1:15" x14ac:dyDescent="0.2">
      <c r="A63" s="1" t="str">
        <f>HYPERLINK("http://www.twitter.com/banuakdenizli/status/1593752611861274624", "1593752611861274624")</f>
        <v>1593752611861274624</v>
      </c>
      <c r="B63" t="s">
        <v>15</v>
      </c>
      <c r="C63" s="2">
        <v>44883.99082175926</v>
      </c>
      <c r="D63">
        <v>7</v>
      </c>
      <c r="E63">
        <v>5</v>
      </c>
      <c r="G63" t="s">
        <v>87</v>
      </c>
      <c r="L63">
        <v>0.65880000000000005</v>
      </c>
      <c r="M63">
        <v>0</v>
      </c>
      <c r="N63">
        <v>0.85499999999999998</v>
      </c>
      <c r="O63">
        <v>0.14499999999999999</v>
      </c>
    </row>
    <row r="64" spans="1:15" x14ac:dyDescent="0.2">
      <c r="A64" s="1" t="str">
        <f>HYPERLINK("http://www.twitter.com/banuakdenizli/status/1593642471275347971", "1593642471275347971")</f>
        <v>1593642471275347971</v>
      </c>
      <c r="B64" t="s">
        <v>15</v>
      </c>
      <c r="C64" s="2">
        <v>44883.686898148153</v>
      </c>
      <c r="D64">
        <v>0</v>
      </c>
      <c r="E64">
        <v>23</v>
      </c>
      <c r="F64" t="s">
        <v>88</v>
      </c>
      <c r="G64" t="s">
        <v>89</v>
      </c>
      <c r="L64">
        <v>0.73</v>
      </c>
      <c r="M64">
        <v>8.8999999999999996E-2</v>
      </c>
      <c r="N64">
        <v>0.67500000000000004</v>
      </c>
      <c r="O64">
        <v>0.23499999999999999</v>
      </c>
    </row>
    <row r="65" spans="1:15" x14ac:dyDescent="0.2">
      <c r="A65" s="1" t="str">
        <f>HYPERLINK("http://www.twitter.com/banuakdenizli/status/1593348990656970753", "1593348990656970753")</f>
        <v>1593348990656970753</v>
      </c>
      <c r="B65" t="s">
        <v>15</v>
      </c>
      <c r="C65" s="2">
        <v>44882.87704861111</v>
      </c>
      <c r="D65">
        <v>0</v>
      </c>
      <c r="E65">
        <v>6</v>
      </c>
      <c r="F65" t="s">
        <v>90</v>
      </c>
      <c r="G65" t="s">
        <v>91</v>
      </c>
      <c r="H65" t="str">
        <f>HYPERLINK("http://pbs.twimg.com/media/FhyRbnZXEAAUk5I.jpg", "http://pbs.twimg.com/media/FhyRbnZXEAAUk5I.jpg")</f>
        <v>http://pbs.twimg.com/media/FhyRbnZXEAAUk5I.jpg</v>
      </c>
      <c r="I65" t="str">
        <f>HYPERLINK("http://pbs.twimg.com/media/FhyRbnaXoAId6xy.jpg", "http://pbs.twimg.com/media/FhyRbnaXoAId6xy.jpg")</f>
        <v>http://pbs.twimg.com/media/FhyRbnaXoAId6xy.jpg</v>
      </c>
      <c r="L65">
        <v>0.92989999999999995</v>
      </c>
      <c r="M65">
        <v>0</v>
      </c>
      <c r="N65">
        <v>0.70499999999999996</v>
      </c>
      <c r="O65">
        <v>0.29499999999999998</v>
      </c>
    </row>
    <row r="66" spans="1:15" x14ac:dyDescent="0.2">
      <c r="A66" s="1" t="str">
        <f>HYPERLINK("http://www.twitter.com/banuakdenizli/status/1593335448948056064", "1593335448948056064")</f>
        <v>1593335448948056064</v>
      </c>
      <c r="B66" t="s">
        <v>15</v>
      </c>
      <c r="C66" s="2">
        <v>44882.839675925927</v>
      </c>
      <c r="D66">
        <v>0</v>
      </c>
      <c r="E66">
        <v>12</v>
      </c>
      <c r="F66" t="s">
        <v>17</v>
      </c>
      <c r="G66" t="s">
        <v>92</v>
      </c>
      <c r="H66" t="str">
        <f>HYPERLINK("http://pbs.twimg.com/media/Fhyp6qzXkAALN7f.jpg", "http://pbs.twimg.com/media/Fhyp6qzXkAALN7f.jpg")</f>
        <v>http://pbs.twimg.com/media/Fhyp6qzXkAALN7f.jpg</v>
      </c>
      <c r="L66">
        <v>0.61870000000000003</v>
      </c>
      <c r="M66">
        <v>4.4999999999999998E-2</v>
      </c>
      <c r="N66">
        <v>0.78100000000000003</v>
      </c>
      <c r="O66">
        <v>0.17299999999999999</v>
      </c>
    </row>
    <row r="67" spans="1:15" x14ac:dyDescent="0.2">
      <c r="A67" s="1" t="str">
        <f>HYPERLINK("http://www.twitter.com/banuakdenizli/status/1593335322875658240", "1593335322875658240")</f>
        <v>1593335322875658240</v>
      </c>
      <c r="B67" t="s">
        <v>15</v>
      </c>
      <c r="C67" s="2">
        <v>44882.839328703703</v>
      </c>
      <c r="D67">
        <v>0</v>
      </c>
      <c r="E67">
        <v>10</v>
      </c>
      <c r="F67" t="s">
        <v>93</v>
      </c>
      <c r="G67" t="s">
        <v>94</v>
      </c>
      <c r="H67" t="str">
        <f>HYPERLINK("http://pbs.twimg.com/media/FhycpmEWYAYeJA-.jpg", "http://pbs.twimg.com/media/FhycpmEWYAYeJA-.jpg")</f>
        <v>http://pbs.twimg.com/media/FhycpmEWYAYeJA-.jpg</v>
      </c>
      <c r="L67">
        <v>0.54110000000000003</v>
      </c>
      <c r="M67">
        <v>0</v>
      </c>
      <c r="N67">
        <v>0.66700000000000004</v>
      </c>
      <c r="O67">
        <v>0.33300000000000002</v>
      </c>
    </row>
    <row r="68" spans="1:15" x14ac:dyDescent="0.2">
      <c r="A68" s="1" t="str">
        <f>HYPERLINK("http://www.twitter.com/banuakdenizli/status/1593240627785117697", "1593240627785117697")</f>
        <v>1593240627785117697</v>
      </c>
      <c r="B68" t="s">
        <v>15</v>
      </c>
      <c r="C68" s="2">
        <v>44882.578020833331</v>
      </c>
      <c r="D68">
        <v>0</v>
      </c>
      <c r="E68">
        <v>18</v>
      </c>
      <c r="F68" t="s">
        <v>16</v>
      </c>
      <c r="G68" t="s">
        <v>95</v>
      </c>
      <c r="L68">
        <v>0.34</v>
      </c>
      <c r="M68">
        <v>0</v>
      </c>
      <c r="N68">
        <v>0.92400000000000004</v>
      </c>
      <c r="O68">
        <v>7.5999999999999998E-2</v>
      </c>
    </row>
    <row r="69" spans="1:15" x14ac:dyDescent="0.2">
      <c r="A69" s="1" t="str">
        <f>HYPERLINK("http://www.twitter.com/banuakdenizli/status/1592956421846581249", "1592956421846581249")</f>
        <v>1592956421846581249</v>
      </c>
      <c r="B69" t="s">
        <v>15</v>
      </c>
      <c r="C69" s="2">
        <v>44881.793761574067</v>
      </c>
      <c r="D69">
        <v>5</v>
      </c>
      <c r="E69">
        <v>4</v>
      </c>
      <c r="G69" t="s">
        <v>96</v>
      </c>
      <c r="H69" t="str">
        <f>HYPERLINK("http://pbs.twimg.com/media/FhtRbK0WYAYEaPk.jpg", "http://pbs.twimg.com/media/FhtRbK0WYAYEaPk.jpg")</f>
        <v>http://pbs.twimg.com/media/FhtRbK0WYAYEaPk.jpg</v>
      </c>
      <c r="L69">
        <v>0.38179999999999997</v>
      </c>
      <c r="M69">
        <v>0</v>
      </c>
      <c r="N69">
        <v>0.92300000000000004</v>
      </c>
      <c r="O69">
        <v>7.6999999999999999E-2</v>
      </c>
    </row>
    <row r="70" spans="1:15" x14ac:dyDescent="0.2">
      <c r="A70" s="1" t="str">
        <f>HYPERLINK("http://www.twitter.com/banuakdenizli/status/1592663008509333504", "1592663008509333504")</f>
        <v>1592663008509333504</v>
      </c>
      <c r="B70" t="s">
        <v>15</v>
      </c>
      <c r="C70" s="2">
        <v>44880.984097222223</v>
      </c>
      <c r="D70">
        <v>0</v>
      </c>
      <c r="E70">
        <v>20</v>
      </c>
      <c r="F70" t="s">
        <v>97</v>
      </c>
      <c r="G70" t="s">
        <v>98</v>
      </c>
      <c r="H70" t="str">
        <f>HYPERLINK("http://pbs.twimg.com/media/Fho_jjnXEAEfe0t.jpg", "http://pbs.twimg.com/media/Fho_jjnXEAEfe0t.jpg")</f>
        <v>http://pbs.twimg.com/media/Fho_jjnXEAEfe0t.jpg</v>
      </c>
      <c r="L70">
        <v>0</v>
      </c>
      <c r="M70">
        <v>0</v>
      </c>
      <c r="N70">
        <v>1</v>
      </c>
      <c r="O70">
        <v>0</v>
      </c>
    </row>
    <row r="71" spans="1:15" x14ac:dyDescent="0.2">
      <c r="A71" s="1" t="str">
        <f>HYPERLINK("http://www.twitter.com/banuakdenizli/status/1592612090015256576", "1592612090015256576")</f>
        <v>1592612090015256576</v>
      </c>
      <c r="B71" t="s">
        <v>15</v>
      </c>
      <c r="C71" s="2">
        <v>44880.843587962961</v>
      </c>
      <c r="D71">
        <v>0</v>
      </c>
      <c r="E71">
        <v>10</v>
      </c>
      <c r="F71" t="s">
        <v>16</v>
      </c>
      <c r="G71" t="s">
        <v>99</v>
      </c>
      <c r="H71" t="str">
        <f>HYPERLINK("https://video.twimg.com/ext_tw_video/1592611517664575488/pu/vid/1280x720/SUEjut2rtcrR8rO5.mp4?tag=12", "https://video.twimg.com/ext_tw_video/1592611517664575488/pu/vid/1280x720/SUEjut2rtcrR8rO5.mp4?tag=12")</f>
        <v>https://video.twimg.com/ext_tw_video/1592611517664575488/pu/vid/1280x720/SUEjut2rtcrR8rO5.mp4?tag=12</v>
      </c>
      <c r="L71">
        <v>0.95579999999999998</v>
      </c>
      <c r="M71">
        <v>0</v>
      </c>
      <c r="N71">
        <v>0.68300000000000005</v>
      </c>
      <c r="O71">
        <v>0.317</v>
      </c>
    </row>
    <row r="72" spans="1:15" x14ac:dyDescent="0.2">
      <c r="A72" s="1" t="str">
        <f>HYPERLINK("http://www.twitter.com/banuakdenizli/status/1591873127386320897", "1591873127386320897")</f>
        <v>1591873127386320897</v>
      </c>
      <c r="B72" t="s">
        <v>15</v>
      </c>
      <c r="C72" s="2">
        <v>44878.804432870369</v>
      </c>
      <c r="D72">
        <v>0</v>
      </c>
      <c r="E72">
        <v>17</v>
      </c>
      <c r="F72" t="s">
        <v>100</v>
      </c>
      <c r="G72" t="s">
        <v>101</v>
      </c>
      <c r="H72" t="str">
        <f>HYPERLINK("https://video.twimg.com/amplify_video/1591536843744428032/vid/1280x720/A-C83nFX7Z5M3jCe.mp4?tag=14", "https://video.twimg.com/amplify_video/1591536843744428032/vid/1280x720/A-C83nFX7Z5M3jCe.mp4?tag=14")</f>
        <v>https://video.twimg.com/amplify_video/1591536843744428032/vid/1280x720/A-C83nFX7Z5M3jCe.mp4?tag=14</v>
      </c>
      <c r="L72">
        <v>0</v>
      </c>
      <c r="M72">
        <v>0</v>
      </c>
      <c r="N72">
        <v>1</v>
      </c>
      <c r="O72">
        <v>0</v>
      </c>
    </row>
    <row r="73" spans="1:15" x14ac:dyDescent="0.2">
      <c r="A73" s="1" t="str">
        <f>HYPERLINK("http://www.twitter.com/banuakdenizli/status/1591872663869599744", "1591872663869599744")</f>
        <v>1591872663869599744</v>
      </c>
      <c r="B73" t="s">
        <v>15</v>
      </c>
      <c r="C73" s="2">
        <v>44878.803159722222</v>
      </c>
      <c r="D73">
        <v>5</v>
      </c>
      <c r="E73">
        <v>5</v>
      </c>
      <c r="G73" t="s">
        <v>102</v>
      </c>
      <c r="L73">
        <v>0</v>
      </c>
      <c r="M73">
        <v>0</v>
      </c>
      <c r="N73">
        <v>1</v>
      </c>
      <c r="O73">
        <v>0</v>
      </c>
    </row>
    <row r="74" spans="1:15" x14ac:dyDescent="0.2">
      <c r="A74" s="1" t="str">
        <f>HYPERLINK("http://www.twitter.com/banuakdenizli/status/1591752159036862465", "1591752159036862465")</f>
        <v>1591752159036862465</v>
      </c>
      <c r="B74" t="s">
        <v>15</v>
      </c>
      <c r="C74" s="2">
        <v>44878.470625000002</v>
      </c>
      <c r="D74">
        <v>0</v>
      </c>
      <c r="E74">
        <v>22457</v>
      </c>
      <c r="F74" t="s">
        <v>85</v>
      </c>
      <c r="G74" t="s">
        <v>103</v>
      </c>
      <c r="L74">
        <v>0</v>
      </c>
      <c r="M74">
        <v>0</v>
      </c>
      <c r="N74">
        <v>1</v>
      </c>
      <c r="O74">
        <v>0</v>
      </c>
    </row>
    <row r="75" spans="1:15" x14ac:dyDescent="0.2">
      <c r="A75" s="1" t="str">
        <f>HYPERLINK("http://www.twitter.com/banuakdenizli/status/1591470845729574912", "1591470845729574912")</f>
        <v>1591470845729574912</v>
      </c>
      <c r="B75" t="s">
        <v>15</v>
      </c>
      <c r="C75" s="2">
        <v>44877.694351851853</v>
      </c>
      <c r="D75">
        <v>4</v>
      </c>
      <c r="E75">
        <v>2</v>
      </c>
      <c r="G75" t="s">
        <v>104</v>
      </c>
      <c r="L75">
        <v>0</v>
      </c>
      <c r="M75">
        <v>0</v>
      </c>
      <c r="N75">
        <v>1</v>
      </c>
      <c r="O75">
        <v>0</v>
      </c>
    </row>
    <row r="76" spans="1:15" x14ac:dyDescent="0.2">
      <c r="A76" s="1" t="str">
        <f>HYPERLINK("http://www.twitter.com/banuakdenizli/status/1591147528686342153", "1591147528686342153")</f>
        <v>1591147528686342153</v>
      </c>
      <c r="B76" t="s">
        <v>15</v>
      </c>
      <c r="C76" s="2">
        <v>44876.802164351851</v>
      </c>
      <c r="D76">
        <v>2</v>
      </c>
      <c r="E76">
        <v>0</v>
      </c>
      <c r="G76" t="s">
        <v>105</v>
      </c>
      <c r="L76">
        <v>0.56969999999999998</v>
      </c>
      <c r="M76">
        <v>0</v>
      </c>
      <c r="N76">
        <v>0.70899999999999996</v>
      </c>
      <c r="O76">
        <v>0.29099999999999998</v>
      </c>
    </row>
    <row r="77" spans="1:15" x14ac:dyDescent="0.2">
      <c r="A77" s="1" t="str">
        <f>HYPERLINK("http://www.twitter.com/banuakdenizli/status/1591105270297415689", "1591105270297415689")</f>
        <v>1591105270297415689</v>
      </c>
      <c r="B77" t="s">
        <v>15</v>
      </c>
      <c r="C77" s="2">
        <v>44876.685555555552</v>
      </c>
      <c r="D77">
        <v>0</v>
      </c>
      <c r="E77">
        <v>36</v>
      </c>
      <c r="F77" t="s">
        <v>106</v>
      </c>
      <c r="G77" t="s">
        <v>107</v>
      </c>
      <c r="L77">
        <v>0.4753</v>
      </c>
      <c r="M77">
        <v>0</v>
      </c>
      <c r="N77">
        <v>0.86</v>
      </c>
      <c r="O77">
        <v>0.14000000000000001</v>
      </c>
    </row>
    <row r="78" spans="1:15" x14ac:dyDescent="0.2">
      <c r="A78" s="1" t="str">
        <f>HYPERLINK("http://www.twitter.com/banuakdenizli/status/1590782571771822080", "1590782571771822080")</f>
        <v>1590782571771822080</v>
      </c>
      <c r="B78" t="s">
        <v>15</v>
      </c>
      <c r="C78" s="2">
        <v>44875.795081018521</v>
      </c>
      <c r="D78">
        <v>13</v>
      </c>
      <c r="E78">
        <v>4</v>
      </c>
      <c r="G78" t="s">
        <v>108</v>
      </c>
      <c r="L78">
        <v>0.81679999999999997</v>
      </c>
      <c r="M78">
        <v>0</v>
      </c>
      <c r="N78">
        <v>0.68</v>
      </c>
      <c r="O78">
        <v>0.32</v>
      </c>
    </row>
    <row r="79" spans="1:15" x14ac:dyDescent="0.2">
      <c r="A79" s="1" t="str">
        <f>HYPERLINK("http://www.twitter.com/banuakdenizli/status/1590773899175682050", "1590773899175682050")</f>
        <v>1590773899175682050</v>
      </c>
      <c r="B79" t="s">
        <v>15</v>
      </c>
      <c r="C79" s="2">
        <v>44875.771145833343</v>
      </c>
      <c r="D79">
        <v>2</v>
      </c>
      <c r="E79">
        <v>1</v>
      </c>
      <c r="G79" t="s">
        <v>109</v>
      </c>
      <c r="L79">
        <v>0.72689999999999999</v>
      </c>
      <c r="M79">
        <v>0</v>
      </c>
      <c r="N79">
        <v>0.79700000000000004</v>
      </c>
      <c r="O79">
        <v>0.20300000000000001</v>
      </c>
    </row>
    <row r="80" spans="1:15" x14ac:dyDescent="0.2">
      <c r="A80" s="1" t="str">
        <f>HYPERLINK("http://www.twitter.com/banuakdenizli/status/1590769199026245654", "1590769199026245654")</f>
        <v>1590769199026245654</v>
      </c>
      <c r="B80" t="s">
        <v>15</v>
      </c>
      <c r="C80" s="2">
        <v>44875.758171296293</v>
      </c>
      <c r="D80">
        <v>0</v>
      </c>
      <c r="E80">
        <v>47</v>
      </c>
      <c r="F80" t="s">
        <v>110</v>
      </c>
      <c r="G80" t="s">
        <v>111</v>
      </c>
      <c r="H80" t="str">
        <f>HYPERLINK("https://video.twimg.com/ext_tw_video/1590760384998277120/pu/vid/960x540/jYkQQkF8Oidm_iyK.mp4?tag=12", "https://video.twimg.com/ext_tw_video/1590760384998277120/pu/vid/960x540/jYkQQkF8Oidm_iyK.mp4?tag=12")</f>
        <v>https://video.twimg.com/ext_tw_video/1590760384998277120/pu/vid/960x540/jYkQQkF8Oidm_iyK.mp4?tag=12</v>
      </c>
      <c r="L80">
        <v>0.59940000000000004</v>
      </c>
      <c r="M80">
        <v>0</v>
      </c>
      <c r="N80">
        <v>0.89300000000000002</v>
      </c>
      <c r="O80">
        <v>0.107</v>
      </c>
    </row>
    <row r="81" spans="1:15" x14ac:dyDescent="0.2">
      <c r="A81" s="1" t="str">
        <f>HYPERLINK("http://www.twitter.com/banuakdenizli/status/1590752155509862401", "1590752155509862401")</f>
        <v>1590752155509862401</v>
      </c>
      <c r="B81" t="s">
        <v>15</v>
      </c>
      <c r="C81" s="2">
        <v>44875.711145833331</v>
      </c>
      <c r="D81">
        <v>0</v>
      </c>
      <c r="E81">
        <v>0</v>
      </c>
      <c r="G81" t="s">
        <v>112</v>
      </c>
      <c r="L81">
        <v>0</v>
      </c>
      <c r="M81">
        <v>0</v>
      </c>
      <c r="N81">
        <v>1</v>
      </c>
      <c r="O81">
        <v>0</v>
      </c>
    </row>
    <row r="82" spans="1:15" x14ac:dyDescent="0.2">
      <c r="A82" s="1" t="str">
        <f>HYPERLINK("http://www.twitter.com/banuakdenizli/status/1590752153663991809", "1590752153663991809")</f>
        <v>1590752153663991809</v>
      </c>
      <c r="B82" t="s">
        <v>15</v>
      </c>
      <c r="C82" s="2">
        <v>44875.711134259262</v>
      </c>
      <c r="D82">
        <v>0</v>
      </c>
      <c r="E82">
        <v>0</v>
      </c>
      <c r="G82" t="s">
        <v>113</v>
      </c>
      <c r="L82">
        <v>0.62490000000000001</v>
      </c>
      <c r="M82">
        <v>9.5000000000000001E-2</v>
      </c>
      <c r="N82">
        <v>0.71599999999999997</v>
      </c>
      <c r="O82">
        <v>0.189</v>
      </c>
    </row>
    <row r="83" spans="1:15" x14ac:dyDescent="0.2">
      <c r="A83" s="1" t="str">
        <f>HYPERLINK("http://www.twitter.com/banuakdenizli/status/1590413013190086657", "1590413013190086657")</f>
        <v>1590413013190086657</v>
      </c>
      <c r="B83" t="s">
        <v>15</v>
      </c>
      <c r="C83" s="2">
        <v>44874.775289351863</v>
      </c>
      <c r="D83">
        <v>0</v>
      </c>
      <c r="E83">
        <v>42</v>
      </c>
      <c r="F83" t="s">
        <v>88</v>
      </c>
      <c r="G83" t="s">
        <v>114</v>
      </c>
      <c r="L83">
        <v>0.9163</v>
      </c>
      <c r="M83">
        <v>0</v>
      </c>
      <c r="N83">
        <v>0.70799999999999996</v>
      </c>
      <c r="O83">
        <v>0.29199999999999998</v>
      </c>
    </row>
    <row r="84" spans="1:15" x14ac:dyDescent="0.2">
      <c r="A84" s="1" t="str">
        <f>HYPERLINK("http://www.twitter.com/banuakdenizli/status/1590407692815826946", "1590407692815826946")</f>
        <v>1590407692815826946</v>
      </c>
      <c r="B84" t="s">
        <v>15</v>
      </c>
      <c r="C84" s="2">
        <v>44874.760601851849</v>
      </c>
      <c r="D84">
        <v>4</v>
      </c>
      <c r="E84">
        <v>4</v>
      </c>
      <c r="G84" t="s">
        <v>115</v>
      </c>
      <c r="L84">
        <v>0.875</v>
      </c>
      <c r="M84">
        <v>0</v>
      </c>
      <c r="N84">
        <v>0.71799999999999997</v>
      </c>
      <c r="O84">
        <v>0.28199999999999997</v>
      </c>
    </row>
    <row r="85" spans="1:15" x14ac:dyDescent="0.2">
      <c r="A85" s="1" t="str">
        <f>HYPERLINK("http://www.twitter.com/banuakdenizli/status/1590315972375691267", "1590315972375691267")</f>
        <v>1590315972375691267</v>
      </c>
      <c r="B85" t="s">
        <v>15</v>
      </c>
      <c r="C85" s="2">
        <v>44874.507511574076</v>
      </c>
      <c r="D85">
        <v>0</v>
      </c>
      <c r="E85">
        <v>26</v>
      </c>
      <c r="F85" t="s">
        <v>90</v>
      </c>
      <c r="G85" t="s">
        <v>116</v>
      </c>
      <c r="H85" t="str">
        <f>HYPERLINK("http://pbs.twimg.com/media/FhHA0yLWQAIRQdG.jpg", "http://pbs.twimg.com/media/FhHA0yLWQAIRQdG.jpg")</f>
        <v>http://pbs.twimg.com/media/FhHA0yLWQAIRQdG.jpg</v>
      </c>
      <c r="L85">
        <v>0.92730000000000001</v>
      </c>
      <c r="M85">
        <v>2.7E-2</v>
      </c>
      <c r="N85">
        <v>0.68500000000000005</v>
      </c>
      <c r="O85">
        <v>0.28799999999999998</v>
      </c>
    </row>
    <row r="86" spans="1:15" x14ac:dyDescent="0.2">
      <c r="A86" s="1" t="str">
        <f>HYPERLINK("http://www.twitter.com/banuakdenizli/status/1589773110647328768", "1589773110647328768")</f>
        <v>1589773110647328768</v>
      </c>
      <c r="B86" t="s">
        <v>15</v>
      </c>
      <c r="C86" s="2">
        <v>44873.00949074074</v>
      </c>
      <c r="D86">
        <v>0</v>
      </c>
      <c r="E86">
        <v>0</v>
      </c>
      <c r="G86" t="s">
        <v>117</v>
      </c>
      <c r="L86">
        <v>-0.67049999999999998</v>
      </c>
      <c r="M86">
        <v>0.19900000000000001</v>
      </c>
      <c r="N86">
        <v>0.74199999999999999</v>
      </c>
      <c r="O86">
        <v>5.8999999999999997E-2</v>
      </c>
    </row>
    <row r="87" spans="1:15" x14ac:dyDescent="0.2">
      <c r="A87" s="1" t="str">
        <f>HYPERLINK("http://www.twitter.com/banuakdenizli/status/1589773108764094465", "1589773108764094465")</f>
        <v>1589773108764094465</v>
      </c>
      <c r="B87" t="s">
        <v>15</v>
      </c>
      <c r="C87" s="2">
        <v>44873.00949074074</v>
      </c>
      <c r="D87">
        <v>2</v>
      </c>
      <c r="E87">
        <v>3</v>
      </c>
      <c r="G87" t="s">
        <v>118</v>
      </c>
      <c r="L87">
        <v>0.68079999999999996</v>
      </c>
      <c r="M87">
        <v>0</v>
      </c>
      <c r="N87">
        <v>0.88500000000000001</v>
      </c>
      <c r="O87">
        <v>0.115</v>
      </c>
    </row>
    <row r="88" spans="1:15" x14ac:dyDescent="0.2">
      <c r="A88" s="1" t="str">
        <f>HYPERLINK("http://www.twitter.com/banuakdenizli/status/1589771574227263488", "1589771574227263488")</f>
        <v>1589771574227263488</v>
      </c>
      <c r="B88" t="s">
        <v>15</v>
      </c>
      <c r="C88" s="2">
        <v>44873.005254629628</v>
      </c>
      <c r="D88">
        <v>1</v>
      </c>
      <c r="E88">
        <v>2</v>
      </c>
      <c r="G88" t="s">
        <v>119</v>
      </c>
      <c r="L88">
        <v>0</v>
      </c>
      <c r="M88">
        <v>0</v>
      </c>
      <c r="N88">
        <v>1</v>
      </c>
      <c r="O88">
        <v>0</v>
      </c>
    </row>
    <row r="89" spans="1:15" x14ac:dyDescent="0.2">
      <c r="A89" s="1" t="str">
        <f>HYPERLINK("http://www.twitter.com/banuakdenizli/status/1589771571312603137", "1589771571312603137")</f>
        <v>1589771571312603137</v>
      </c>
      <c r="B89" t="s">
        <v>15</v>
      </c>
      <c r="C89" s="2">
        <v>44873.005243055559</v>
      </c>
      <c r="D89">
        <v>4</v>
      </c>
      <c r="E89">
        <v>5</v>
      </c>
      <c r="G89" t="s">
        <v>120</v>
      </c>
      <c r="L89">
        <v>0</v>
      </c>
      <c r="M89">
        <v>0</v>
      </c>
      <c r="N89">
        <v>1</v>
      </c>
      <c r="O89">
        <v>0</v>
      </c>
    </row>
    <row r="90" spans="1:15" x14ac:dyDescent="0.2">
      <c r="A90" s="1" t="str">
        <f>HYPERLINK("http://www.twitter.com/banuakdenizli/status/1589679664548618240", "1589679664548618240")</f>
        <v>1589679664548618240</v>
      </c>
      <c r="B90" t="s">
        <v>15</v>
      </c>
      <c r="C90" s="2">
        <v>44872.751631944448</v>
      </c>
      <c r="D90">
        <v>2</v>
      </c>
      <c r="E90">
        <v>1</v>
      </c>
      <c r="G90" t="s">
        <v>121</v>
      </c>
      <c r="L90">
        <v>0.81759999999999999</v>
      </c>
      <c r="M90">
        <v>0</v>
      </c>
      <c r="N90">
        <v>0.75900000000000001</v>
      </c>
      <c r="O90">
        <v>0.24099999999999999</v>
      </c>
    </row>
    <row r="91" spans="1:15" x14ac:dyDescent="0.2">
      <c r="A91" s="1" t="str">
        <f>HYPERLINK("http://www.twitter.com/banuakdenizli/status/1589269859770445824", "1589269859770445824")</f>
        <v>1589269859770445824</v>
      </c>
      <c r="B91" t="s">
        <v>15</v>
      </c>
      <c r="C91" s="2">
        <v>44871.620787037027</v>
      </c>
      <c r="D91">
        <v>0</v>
      </c>
      <c r="E91">
        <v>14</v>
      </c>
      <c r="F91" t="s">
        <v>110</v>
      </c>
      <c r="G91" t="s">
        <v>122</v>
      </c>
      <c r="H91" t="str">
        <f>HYPERLINK("http://pbs.twimg.com/media/Fg44TJXWQAEFaEM.jpg", "http://pbs.twimg.com/media/Fg44TJXWQAEFaEM.jpg")</f>
        <v>http://pbs.twimg.com/media/Fg44TJXWQAEFaEM.jpg</v>
      </c>
      <c r="I91" t="str">
        <f>HYPERLINK("http://pbs.twimg.com/media/Fg44TJgXkAQP6Tx.jpg", "http://pbs.twimg.com/media/Fg44TJgXkAQP6Tx.jpg")</f>
        <v>http://pbs.twimg.com/media/Fg44TJgXkAQP6Tx.jpg</v>
      </c>
      <c r="J91" t="str">
        <f>HYPERLINK("http://pbs.twimg.com/media/Fg44TJeXgAIkuE1.jpg", "http://pbs.twimg.com/media/Fg44TJeXgAIkuE1.jpg")</f>
        <v>http://pbs.twimg.com/media/Fg44TJeXgAIkuE1.jpg</v>
      </c>
      <c r="K91" t="str">
        <f>HYPERLINK("http://pbs.twimg.com/media/Fg44TJiWIAESIvM.jpg", "http://pbs.twimg.com/media/Fg44TJiWIAESIvM.jpg")</f>
        <v>http://pbs.twimg.com/media/Fg44TJiWIAESIvM.jpg</v>
      </c>
      <c r="L91">
        <v>0.5423</v>
      </c>
      <c r="M91">
        <v>0</v>
      </c>
      <c r="N91">
        <v>0.88</v>
      </c>
      <c r="O91">
        <v>0.12</v>
      </c>
    </row>
    <row r="92" spans="1:15" x14ac:dyDescent="0.2">
      <c r="A92" s="1" t="str">
        <f>HYPERLINK("http://www.twitter.com/banuakdenizli/status/1589269837385457665", "1589269837385457665")</f>
        <v>1589269837385457665</v>
      </c>
      <c r="B92" t="s">
        <v>15</v>
      </c>
      <c r="C92" s="2">
        <v>44871.620729166672</v>
      </c>
      <c r="D92">
        <v>0</v>
      </c>
      <c r="E92">
        <v>5</v>
      </c>
      <c r="F92" t="s">
        <v>90</v>
      </c>
      <c r="G92" t="s">
        <v>123</v>
      </c>
      <c r="H92" t="str">
        <f>HYPERLINK("http://pbs.twimg.com/media/Fg44CM7X0AAAiZj.jpg", "http://pbs.twimg.com/media/Fg44CM7X0AAAiZj.jpg")</f>
        <v>http://pbs.twimg.com/media/Fg44CM7X0AAAiZj.jpg</v>
      </c>
      <c r="L92">
        <v>0.84389999999999998</v>
      </c>
      <c r="M92">
        <v>0</v>
      </c>
      <c r="N92">
        <v>0.78900000000000003</v>
      </c>
      <c r="O92">
        <v>0.21099999999999999</v>
      </c>
    </row>
    <row r="93" spans="1:15" x14ac:dyDescent="0.2">
      <c r="A93" s="1" t="str">
        <f>HYPERLINK("http://www.twitter.com/banuakdenizli/status/1588977031097847808", "1588977031097847808")</f>
        <v>1588977031097847808</v>
      </c>
      <c r="B93" t="s">
        <v>15</v>
      </c>
      <c r="C93" s="2">
        <v>44870.812731481477</v>
      </c>
      <c r="D93">
        <v>0</v>
      </c>
      <c r="E93">
        <v>0</v>
      </c>
      <c r="G93" t="s">
        <v>124</v>
      </c>
      <c r="L93">
        <v>0.57069999999999999</v>
      </c>
      <c r="M93">
        <v>0</v>
      </c>
      <c r="N93">
        <v>0.82399999999999995</v>
      </c>
      <c r="O93">
        <v>0.17599999999999999</v>
      </c>
    </row>
    <row r="94" spans="1:15" x14ac:dyDescent="0.2">
      <c r="A94" s="1" t="str">
        <f>HYPERLINK("http://www.twitter.com/banuakdenizli/status/1588326216742080512", "1588326216742080512")</f>
        <v>1588326216742080512</v>
      </c>
      <c r="B94" t="s">
        <v>15</v>
      </c>
      <c r="C94" s="2">
        <v>44869.016828703701</v>
      </c>
      <c r="D94">
        <v>0</v>
      </c>
      <c r="E94">
        <v>5</v>
      </c>
      <c r="F94" t="s">
        <v>125</v>
      </c>
      <c r="G94" t="s">
        <v>126</v>
      </c>
      <c r="H94" t="str">
        <f>HYPERLINK("http://pbs.twimg.com/media/Fgp2Q_7WAAELhML.jpg", "http://pbs.twimg.com/media/Fgp2Q_7WAAELhML.jpg")</f>
        <v>http://pbs.twimg.com/media/Fgp2Q_7WAAELhML.jpg</v>
      </c>
      <c r="L94">
        <v>0.62490000000000001</v>
      </c>
      <c r="M94">
        <v>0</v>
      </c>
      <c r="N94">
        <v>0.92</v>
      </c>
      <c r="O94">
        <v>0.08</v>
      </c>
    </row>
    <row r="95" spans="1:15" x14ac:dyDescent="0.2">
      <c r="A95" s="1" t="str">
        <f>HYPERLINK("http://www.twitter.com/banuakdenizli/status/1587886066937524224", "1587886066937524224")</f>
        <v>1587886066937524224</v>
      </c>
      <c r="B95" t="s">
        <v>15</v>
      </c>
      <c r="C95" s="2">
        <v>44867.802245370367</v>
      </c>
      <c r="D95">
        <v>7</v>
      </c>
      <c r="E95">
        <v>7</v>
      </c>
      <c r="G95" t="s">
        <v>127</v>
      </c>
      <c r="L95">
        <v>0.49390000000000001</v>
      </c>
      <c r="M95">
        <v>0</v>
      </c>
      <c r="N95">
        <v>0.91400000000000003</v>
      </c>
      <c r="O95">
        <v>8.5999999999999993E-2</v>
      </c>
    </row>
    <row r="96" spans="1:15" x14ac:dyDescent="0.2">
      <c r="A96" s="1" t="str">
        <f>HYPERLINK("http://www.twitter.com/banuakdenizli/status/1587157991437914112", "1587157991437914112")</f>
        <v>1587157991437914112</v>
      </c>
      <c r="B96" t="s">
        <v>15</v>
      </c>
      <c r="C96" s="2">
        <v>44865.793136574073</v>
      </c>
      <c r="D96">
        <v>0</v>
      </c>
      <c r="E96">
        <v>1</v>
      </c>
      <c r="G96" t="s">
        <v>128</v>
      </c>
      <c r="H96" t="str">
        <f>HYPERLINK("http://pbs.twimg.com/media/Fga3yEqWAAAi0Py.jpg", "http://pbs.twimg.com/media/Fga3yEqWAAAi0Py.jpg")</f>
        <v>http://pbs.twimg.com/media/Fga3yEqWAAAi0Py.jpg</v>
      </c>
      <c r="L96">
        <v>0.57189999999999996</v>
      </c>
      <c r="M96">
        <v>0.17199999999999999</v>
      </c>
      <c r="N96">
        <v>0.51400000000000001</v>
      </c>
      <c r="O96">
        <v>0.314</v>
      </c>
    </row>
    <row r="97" spans="1:15" x14ac:dyDescent="0.2">
      <c r="A97" s="1" t="str">
        <f>HYPERLINK("http://www.twitter.com/banuakdenizli/status/1586848709014323202", "1586848709014323202")</f>
        <v>1586848709014323202</v>
      </c>
      <c r="B97" t="s">
        <v>15</v>
      </c>
      <c r="C97" s="2">
        <v>44864.939687500002</v>
      </c>
      <c r="D97">
        <v>0</v>
      </c>
      <c r="E97">
        <v>13</v>
      </c>
      <c r="F97" t="s">
        <v>17</v>
      </c>
      <c r="G97" t="s">
        <v>129</v>
      </c>
      <c r="H97" t="str">
        <f>HYPERLINK("http://pbs.twimg.com/media/FgU_1aiXEAAmb-r.jpg", "http://pbs.twimg.com/media/FgU_1aiXEAAmb-r.jpg")</f>
        <v>http://pbs.twimg.com/media/FgU_1aiXEAAmb-r.jpg</v>
      </c>
      <c r="I97" t="str">
        <f>HYPERLINK("http://pbs.twimg.com/media/FgU_1apXEAAa09G.jpg", "http://pbs.twimg.com/media/FgU_1apXEAAa09G.jpg")</f>
        <v>http://pbs.twimg.com/media/FgU_1apXEAAa09G.jpg</v>
      </c>
      <c r="L97">
        <v>0</v>
      </c>
      <c r="M97">
        <v>0</v>
      </c>
      <c r="N97">
        <v>1</v>
      </c>
      <c r="O97">
        <v>0</v>
      </c>
    </row>
    <row r="98" spans="1:15" x14ac:dyDescent="0.2">
      <c r="A98" s="1" t="str">
        <f>HYPERLINK("http://www.twitter.com/banuakdenizli/status/1586430203471007744", "1586430203471007744")</f>
        <v>1586430203471007744</v>
      </c>
      <c r="B98" t="s">
        <v>15</v>
      </c>
      <c r="C98" s="2">
        <v>44863.784826388888</v>
      </c>
      <c r="D98">
        <v>1</v>
      </c>
      <c r="E98">
        <v>1</v>
      </c>
      <c r="G98" t="s">
        <v>130</v>
      </c>
      <c r="L98">
        <v>7.7200000000000005E-2</v>
      </c>
      <c r="M98">
        <v>0</v>
      </c>
      <c r="N98">
        <v>0.94899999999999995</v>
      </c>
      <c r="O98">
        <v>5.0999999999999997E-2</v>
      </c>
    </row>
    <row r="99" spans="1:15" x14ac:dyDescent="0.2">
      <c r="A99" s="1" t="str">
        <f>HYPERLINK("http://www.twitter.com/banuakdenizli/status/1585338082181906432", "1585338082181906432")</f>
        <v>1585338082181906432</v>
      </c>
      <c r="B99" t="s">
        <v>15</v>
      </c>
      <c r="C99" s="2">
        <v>44860.771145833343</v>
      </c>
      <c r="D99">
        <v>2</v>
      </c>
      <c r="E99">
        <v>1</v>
      </c>
      <c r="G99" t="s">
        <v>131</v>
      </c>
      <c r="L99">
        <v>0.65969999999999995</v>
      </c>
      <c r="M99">
        <v>0</v>
      </c>
      <c r="N99">
        <v>0.82799999999999996</v>
      </c>
      <c r="O99">
        <v>0.17199999999999999</v>
      </c>
    </row>
    <row r="100" spans="1:15" x14ac:dyDescent="0.2">
      <c r="A100" s="1" t="str">
        <f>HYPERLINK("http://www.twitter.com/banuakdenizli/status/1584898745140854784", "1584898745140854784")</f>
        <v>1584898745140854784</v>
      </c>
      <c r="B100" t="s">
        <v>15</v>
      </c>
      <c r="C100" s="2">
        <v>44859.558807870373</v>
      </c>
      <c r="D100">
        <v>0</v>
      </c>
      <c r="E100">
        <v>48</v>
      </c>
      <c r="F100" t="s">
        <v>88</v>
      </c>
      <c r="G100" t="s">
        <v>132</v>
      </c>
      <c r="H100" t="str">
        <f>HYPERLINK("http://pbs.twimg.com/media/Ff6BEr_WAAEg_NX.jpg", "http://pbs.twimg.com/media/Ff6BEr_WAAEg_NX.jpg")</f>
        <v>http://pbs.twimg.com/media/Ff6BEr_WAAEg_NX.jpg</v>
      </c>
      <c r="L100">
        <v>0.79059999999999997</v>
      </c>
      <c r="M100">
        <v>0</v>
      </c>
      <c r="N100">
        <v>0.83</v>
      </c>
      <c r="O100">
        <v>0.17</v>
      </c>
    </row>
    <row r="101" spans="1:15" x14ac:dyDescent="0.2">
      <c r="A101" s="1" t="str">
        <f>HYPERLINK("http://www.twitter.com/banuakdenizli/status/1584606398490546195", "1584606398490546195")</f>
        <v>1584606398490546195</v>
      </c>
      <c r="B101" t="s">
        <v>15</v>
      </c>
      <c r="C101" s="2">
        <v>44858.752083333333</v>
      </c>
      <c r="D101">
        <v>16</v>
      </c>
      <c r="E101">
        <v>9</v>
      </c>
      <c r="G101" t="s">
        <v>133</v>
      </c>
      <c r="H101" t="str">
        <f>HYPERLINK("http://pbs.twimg.com/media/Ff2nH1YXoAAC8_1.jpg", "http://pbs.twimg.com/media/Ff2nH1YXoAAC8_1.jpg")</f>
        <v>http://pbs.twimg.com/media/Ff2nH1YXoAAC8_1.jpg</v>
      </c>
      <c r="L101">
        <v>0.9325</v>
      </c>
      <c r="M101">
        <v>0</v>
      </c>
      <c r="N101">
        <v>0.69199999999999995</v>
      </c>
      <c r="O101">
        <v>0.308</v>
      </c>
    </row>
    <row r="102" spans="1:15" x14ac:dyDescent="0.2">
      <c r="A102" s="1" t="str">
        <f>HYPERLINK("http://www.twitter.com/banuakdenizli/status/1584552679367671808", "1584552679367671808")</f>
        <v>1584552679367671808</v>
      </c>
      <c r="B102" t="s">
        <v>15</v>
      </c>
      <c r="C102" s="2">
        <v>44858.603842592587</v>
      </c>
      <c r="D102">
        <v>0</v>
      </c>
      <c r="E102">
        <v>6</v>
      </c>
      <c r="F102" t="s">
        <v>90</v>
      </c>
      <c r="G102" t="s">
        <v>134</v>
      </c>
      <c r="H102" t="str">
        <f>HYPERLINK("http://pbs.twimg.com/media/Ff1gRCEXEAMjjVo.jpg", "http://pbs.twimg.com/media/Ff1gRCEXEAMjjVo.jpg")</f>
        <v>http://pbs.twimg.com/media/Ff1gRCEXEAMjjVo.jpg</v>
      </c>
      <c r="I102" t="str">
        <f>HYPERLINK("http://pbs.twimg.com/media/Ff1gRCAWAAAh8Sq.jpg", "http://pbs.twimg.com/media/Ff1gRCAWAAAh8Sq.jpg")</f>
        <v>http://pbs.twimg.com/media/Ff1gRCAWAAAh8Sq.jpg</v>
      </c>
      <c r="J102" t="str">
        <f>HYPERLINK("http://pbs.twimg.com/media/Ff1gRB_XEAAjwLn.jpg", "http://pbs.twimg.com/media/Ff1gRB_XEAAjwLn.jpg")</f>
        <v>http://pbs.twimg.com/media/Ff1gRB_XEAAjwLn.jpg</v>
      </c>
      <c r="L102">
        <v>0.9325</v>
      </c>
      <c r="M102">
        <v>0</v>
      </c>
      <c r="N102">
        <v>0.68100000000000005</v>
      </c>
      <c r="O102">
        <v>0.31900000000000001</v>
      </c>
    </row>
    <row r="103" spans="1:15" x14ac:dyDescent="0.2">
      <c r="A103" s="1" t="str">
        <f>HYPERLINK("http://www.twitter.com/banuakdenizli/status/1584536579468845057", "1584536579468845057")</f>
        <v>1584536579468845057</v>
      </c>
      <c r="B103" t="s">
        <v>15</v>
      </c>
      <c r="C103" s="2">
        <v>44858.559421296297</v>
      </c>
      <c r="D103">
        <v>5</v>
      </c>
      <c r="E103">
        <v>3</v>
      </c>
      <c r="G103" t="s">
        <v>135</v>
      </c>
      <c r="H103" t="str">
        <f>HYPERLINK("http://pbs.twimg.com/media/Ff1nnwgXgAASE4V.jpg", "http://pbs.twimg.com/media/Ff1nnwgXgAASE4V.jpg")</f>
        <v>http://pbs.twimg.com/media/Ff1nnwgXgAASE4V.jpg</v>
      </c>
      <c r="I103" t="str">
        <f>HYPERLINK("http://pbs.twimg.com/media/Ff1nnwgXwAAjO4t.jpg", "http://pbs.twimg.com/media/Ff1nnwgXwAAjO4t.jpg")</f>
        <v>http://pbs.twimg.com/media/Ff1nnwgXwAAjO4t.jpg</v>
      </c>
      <c r="L103">
        <v>0.92600000000000005</v>
      </c>
      <c r="M103">
        <v>0</v>
      </c>
      <c r="N103">
        <v>0.73899999999999999</v>
      </c>
      <c r="O103">
        <v>0.26100000000000001</v>
      </c>
    </row>
    <row r="104" spans="1:15" x14ac:dyDescent="0.2">
      <c r="A104" s="1" t="str">
        <f>HYPERLINK("http://www.twitter.com/banuakdenizli/status/1583139459758845957", "1583139459758845957")</f>
        <v>1583139459758845957</v>
      </c>
      <c r="B104" t="s">
        <v>15</v>
      </c>
      <c r="C104" s="2">
        <v>44854.704108796293</v>
      </c>
      <c r="D104">
        <v>0</v>
      </c>
      <c r="E104">
        <v>5</v>
      </c>
      <c r="F104" t="s">
        <v>136</v>
      </c>
      <c r="G104" t="s">
        <v>137</v>
      </c>
      <c r="H104" t="str">
        <f>HYPERLINK("http://pbs.twimg.com/media/FfhOQeEWAAE9RI-.jpg", "http://pbs.twimg.com/media/FfhOQeEWAAE9RI-.jpg")</f>
        <v>http://pbs.twimg.com/media/FfhOQeEWAAE9RI-.jpg</v>
      </c>
      <c r="L104">
        <v>0</v>
      </c>
      <c r="M104">
        <v>0</v>
      </c>
      <c r="N104">
        <v>1</v>
      </c>
      <c r="O104">
        <v>0</v>
      </c>
    </row>
    <row r="105" spans="1:15" x14ac:dyDescent="0.2">
      <c r="A105" s="1" t="str">
        <f>HYPERLINK("http://www.twitter.com/banuakdenizli/status/1583139368189169665", "1583139368189169665")</f>
        <v>1583139368189169665</v>
      </c>
      <c r="B105" t="s">
        <v>15</v>
      </c>
      <c r="C105" s="2">
        <v>44854.70385416667</v>
      </c>
      <c r="D105">
        <v>0</v>
      </c>
      <c r="E105">
        <v>50</v>
      </c>
      <c r="F105" t="s">
        <v>30</v>
      </c>
      <c r="G105" t="s">
        <v>138</v>
      </c>
      <c r="H105" t="str">
        <f>HYPERLINK("https://video.twimg.com/ext_tw_video/1582367523978330112/pu/vid/720x1280/VMmG2ucZagyDgpoM.mp4?tag=12", "https://video.twimg.com/ext_tw_video/1582367523978330112/pu/vid/720x1280/VMmG2ucZagyDgpoM.mp4?tag=12")</f>
        <v>https://video.twimg.com/ext_tw_video/1582367523978330112/pu/vid/720x1280/VMmG2ucZagyDgpoM.mp4?tag=12</v>
      </c>
      <c r="L105">
        <v>0.40029999999999999</v>
      </c>
      <c r="M105">
        <v>0</v>
      </c>
      <c r="N105">
        <v>0.90300000000000002</v>
      </c>
      <c r="O105">
        <v>9.7000000000000003E-2</v>
      </c>
    </row>
    <row r="106" spans="1:15" x14ac:dyDescent="0.2">
      <c r="A106" s="1" t="str">
        <f>HYPERLINK("http://www.twitter.com/banuakdenizli/status/1583139321606860801", "1583139321606860801")</f>
        <v>1583139321606860801</v>
      </c>
      <c r="B106" t="s">
        <v>15</v>
      </c>
      <c r="C106" s="2">
        <v>44854.703726851847</v>
      </c>
      <c r="D106">
        <v>0</v>
      </c>
      <c r="E106">
        <v>36</v>
      </c>
      <c r="F106" t="s">
        <v>88</v>
      </c>
      <c r="G106" t="s">
        <v>139</v>
      </c>
      <c r="H106" t="str">
        <f>HYPERLINK("http://pbs.twimg.com/media/FfhH1RDXkAITRPm.jpg", "http://pbs.twimg.com/media/FfhH1RDXkAITRPm.jpg")</f>
        <v>http://pbs.twimg.com/media/FfhH1RDXkAITRPm.jpg</v>
      </c>
      <c r="L106">
        <v>0.69079999999999997</v>
      </c>
      <c r="M106">
        <v>0</v>
      </c>
      <c r="N106">
        <v>0.878</v>
      </c>
      <c r="O106">
        <v>0.122</v>
      </c>
    </row>
    <row r="107" spans="1:15" x14ac:dyDescent="0.2">
      <c r="A107" s="1" t="str">
        <f>HYPERLINK("http://www.twitter.com/banuakdenizli/status/1582789995878051840", "1582789995878051840")</f>
        <v>1582789995878051840</v>
      </c>
      <c r="B107" t="s">
        <v>15</v>
      </c>
      <c r="C107" s="2">
        <v>44853.739768518521</v>
      </c>
      <c r="D107">
        <v>5</v>
      </c>
      <c r="E107">
        <v>3</v>
      </c>
      <c r="G107" t="s">
        <v>140</v>
      </c>
      <c r="H107" t="str">
        <f>HYPERLINK("http://pbs.twimg.com/media/FfczHPJXoAAXybu.jpg", "http://pbs.twimg.com/media/FfczHPJXoAAXybu.jpg")</f>
        <v>http://pbs.twimg.com/media/FfczHPJXoAAXybu.jpg</v>
      </c>
      <c r="L107">
        <v>0</v>
      </c>
      <c r="M107">
        <v>0</v>
      </c>
      <c r="N107">
        <v>1</v>
      </c>
      <c r="O107">
        <v>0</v>
      </c>
    </row>
    <row r="108" spans="1:15" x14ac:dyDescent="0.2">
      <c r="A108" s="1" t="str">
        <f>HYPERLINK("http://www.twitter.com/banuakdenizli/status/1582540343954010112", "1582540343954010112")</f>
        <v>1582540343954010112</v>
      </c>
      <c r="B108" t="s">
        <v>15</v>
      </c>
      <c r="C108" s="2">
        <v>44853.050856481481</v>
      </c>
      <c r="D108">
        <v>0</v>
      </c>
      <c r="E108">
        <v>4</v>
      </c>
      <c r="F108" t="s">
        <v>141</v>
      </c>
      <c r="G108" t="s">
        <v>142</v>
      </c>
      <c r="H108" t="str">
        <f>HYPERLINK("http://pbs.twimg.com/media/FfGL-tfWIAEk3gJ.jpg", "http://pbs.twimg.com/media/FfGL-tfWIAEk3gJ.jpg")</f>
        <v>http://pbs.twimg.com/media/FfGL-tfWIAEk3gJ.jpg</v>
      </c>
      <c r="I108" t="str">
        <f>HYPERLINK("http://pbs.twimg.com/media/FfGL-uCXoAEPl2n.jpg", "http://pbs.twimg.com/media/FfGL-uCXoAEPl2n.jpg")</f>
        <v>http://pbs.twimg.com/media/FfGL-uCXoAEPl2n.jpg</v>
      </c>
      <c r="L108">
        <v>0.2732</v>
      </c>
      <c r="M108">
        <v>0</v>
      </c>
      <c r="N108">
        <v>0.81100000000000005</v>
      </c>
      <c r="O108">
        <v>0.189</v>
      </c>
    </row>
    <row r="109" spans="1:15" x14ac:dyDescent="0.2">
      <c r="A109" s="1" t="str">
        <f>HYPERLINK("http://www.twitter.com/banuakdenizli/status/1582540114198028288", "1582540114198028288")</f>
        <v>1582540114198028288</v>
      </c>
      <c r="B109" t="s">
        <v>15</v>
      </c>
      <c r="C109" s="2">
        <v>44853.05023148148</v>
      </c>
      <c r="D109">
        <v>0</v>
      </c>
      <c r="E109">
        <v>6</v>
      </c>
      <c r="F109" t="s">
        <v>143</v>
      </c>
      <c r="G109" t="s">
        <v>144</v>
      </c>
      <c r="H109" t="str">
        <f>HYPERLINK("http://pbs.twimg.com/media/FfV7AlbXwAAjRo3.jpg", "http://pbs.twimg.com/media/FfV7AlbXwAAjRo3.jpg")</f>
        <v>http://pbs.twimg.com/media/FfV7AlbXwAAjRo3.jpg</v>
      </c>
      <c r="L109">
        <v>0</v>
      </c>
      <c r="M109">
        <v>0</v>
      </c>
      <c r="N109">
        <v>1</v>
      </c>
      <c r="O109">
        <v>0</v>
      </c>
    </row>
    <row r="110" spans="1:15" x14ac:dyDescent="0.2">
      <c r="A110" s="1" t="str">
        <f>HYPERLINK("http://www.twitter.com/banuakdenizli/status/1582423887576387588", "1582423887576387588")</f>
        <v>1582423887576387588</v>
      </c>
      <c r="B110" t="s">
        <v>15</v>
      </c>
      <c r="C110" s="2">
        <v>44852.729502314818</v>
      </c>
      <c r="D110">
        <v>2</v>
      </c>
      <c r="E110">
        <v>0</v>
      </c>
      <c r="G110" t="s">
        <v>145</v>
      </c>
      <c r="L110">
        <v>0.77370000000000005</v>
      </c>
      <c r="M110">
        <v>5.8000000000000003E-2</v>
      </c>
      <c r="N110">
        <v>0.71199999999999997</v>
      </c>
      <c r="O110">
        <v>0.23</v>
      </c>
    </row>
    <row r="111" spans="1:15" x14ac:dyDescent="0.2">
      <c r="A111" s="1" t="str">
        <f>HYPERLINK("http://www.twitter.com/banuakdenizli/status/1582094132398280704", "1582094132398280704")</f>
        <v>1582094132398280704</v>
      </c>
      <c r="B111" t="s">
        <v>15</v>
      </c>
      <c r="C111" s="2">
        <v>44851.819548611107</v>
      </c>
      <c r="D111">
        <v>1</v>
      </c>
      <c r="E111">
        <v>1</v>
      </c>
      <c r="G111" t="s">
        <v>146</v>
      </c>
      <c r="L111">
        <v>0.31819999999999998</v>
      </c>
      <c r="M111">
        <v>8.6999999999999994E-2</v>
      </c>
      <c r="N111">
        <v>0.76500000000000001</v>
      </c>
      <c r="O111">
        <v>0.14799999999999999</v>
      </c>
    </row>
    <row r="112" spans="1:15" x14ac:dyDescent="0.2">
      <c r="A112" s="1" t="str">
        <f>HYPERLINK("http://www.twitter.com/banuakdenizli/status/1581691726401458176", "1581691726401458176")</f>
        <v>1581691726401458176</v>
      </c>
      <c r="B112" t="s">
        <v>15</v>
      </c>
      <c r="C112" s="2">
        <v>44850.709120370368</v>
      </c>
      <c r="D112">
        <v>5</v>
      </c>
      <c r="E112">
        <v>3</v>
      </c>
      <c r="G112" t="s">
        <v>147</v>
      </c>
      <c r="H112" t="str">
        <f>HYPERLINK("http://pbs.twimg.com/media/FfNMPlHXkAIoRaw.jpg", "http://pbs.twimg.com/media/FfNMPlHXkAIoRaw.jpg")</f>
        <v>http://pbs.twimg.com/media/FfNMPlHXkAIoRaw.jpg</v>
      </c>
      <c r="L112">
        <v>0.62490000000000001</v>
      </c>
      <c r="M112">
        <v>0</v>
      </c>
      <c r="N112">
        <v>0.81899999999999995</v>
      </c>
      <c r="O112">
        <v>0.18099999999999999</v>
      </c>
    </row>
    <row r="113" spans="1:15" x14ac:dyDescent="0.2">
      <c r="A113" s="1" t="str">
        <f>HYPERLINK("http://www.twitter.com/banuakdenizli/status/1581008247435116544", "1581008247435116544")</f>
        <v>1581008247435116544</v>
      </c>
      <c r="B113" t="s">
        <v>15</v>
      </c>
      <c r="C113" s="2">
        <v>44848.823078703703</v>
      </c>
      <c r="D113">
        <v>3</v>
      </c>
      <c r="E113">
        <v>2</v>
      </c>
      <c r="G113" t="s">
        <v>148</v>
      </c>
      <c r="L113">
        <v>0.2732</v>
      </c>
      <c r="M113">
        <v>0</v>
      </c>
      <c r="N113">
        <v>0.94</v>
      </c>
      <c r="O113">
        <v>0.06</v>
      </c>
    </row>
    <row r="114" spans="1:15" x14ac:dyDescent="0.2">
      <c r="A114" s="1" t="str">
        <f>HYPERLINK("http://www.twitter.com/banuakdenizli/status/1580642605896896512", "1580642605896896512")</f>
        <v>1580642605896896512</v>
      </c>
      <c r="B114" t="s">
        <v>15</v>
      </c>
      <c r="C114" s="2">
        <v>44847.814097222217</v>
      </c>
      <c r="D114">
        <v>0</v>
      </c>
      <c r="E114">
        <v>3</v>
      </c>
      <c r="F114" t="s">
        <v>143</v>
      </c>
      <c r="G114" t="s">
        <v>149</v>
      </c>
      <c r="H114" t="str">
        <f>HYPERLINK("http://pbs.twimg.com/media/Fe-NzlMXgAEPvuU.jpg", "http://pbs.twimg.com/media/Fe-NzlMXgAEPvuU.jpg")</f>
        <v>http://pbs.twimg.com/media/Fe-NzlMXgAEPvuU.jpg</v>
      </c>
      <c r="L114">
        <v>0</v>
      </c>
      <c r="M114">
        <v>0</v>
      </c>
      <c r="N114">
        <v>1</v>
      </c>
      <c r="O114">
        <v>0</v>
      </c>
    </row>
    <row r="115" spans="1:15" x14ac:dyDescent="0.2">
      <c r="A115" s="1" t="str">
        <f>HYPERLINK("http://www.twitter.com/banuakdenizli/status/1580279735879245824", "1580279735879245824")</f>
        <v>1580279735879245824</v>
      </c>
      <c r="B115" t="s">
        <v>15</v>
      </c>
      <c r="C115" s="2">
        <v>44846.8127662037</v>
      </c>
      <c r="D115">
        <v>2</v>
      </c>
      <c r="E115">
        <v>2</v>
      </c>
      <c r="G115" t="s">
        <v>150</v>
      </c>
      <c r="L115">
        <v>0.95589999999999997</v>
      </c>
      <c r="M115">
        <v>0</v>
      </c>
      <c r="N115">
        <v>0.55300000000000005</v>
      </c>
      <c r="O115">
        <v>0.44700000000000001</v>
      </c>
    </row>
    <row r="116" spans="1:15" x14ac:dyDescent="0.2">
      <c r="A116" s="1" t="str">
        <f>HYPERLINK("http://www.twitter.com/banuakdenizli/status/1579913534795698176", "1579913534795698176")</f>
        <v>1579913534795698176</v>
      </c>
      <c r="B116" t="s">
        <v>15</v>
      </c>
      <c r="C116" s="2">
        <v>44845.802245370367</v>
      </c>
      <c r="D116">
        <v>1</v>
      </c>
      <c r="E116">
        <v>1</v>
      </c>
      <c r="G116" t="s">
        <v>151</v>
      </c>
      <c r="L116">
        <v>0.87790000000000001</v>
      </c>
      <c r="M116">
        <v>0</v>
      </c>
      <c r="N116">
        <v>0.70099999999999996</v>
      </c>
      <c r="O116">
        <v>0.29899999999999999</v>
      </c>
    </row>
    <row r="117" spans="1:15" x14ac:dyDescent="0.2">
      <c r="A117" s="1" t="str">
        <f>HYPERLINK("http://www.twitter.com/banuakdenizli/status/1579547687569219584", "1579547687569219584")</f>
        <v>1579547687569219584</v>
      </c>
      <c r="B117" t="s">
        <v>15</v>
      </c>
      <c r="C117" s="2">
        <v>44844.792696759258</v>
      </c>
      <c r="D117">
        <v>2</v>
      </c>
      <c r="E117">
        <v>3</v>
      </c>
      <c r="G117" t="s">
        <v>152</v>
      </c>
      <c r="L117">
        <v>0.91690000000000005</v>
      </c>
      <c r="M117">
        <v>0</v>
      </c>
      <c r="N117">
        <v>0.72499999999999998</v>
      </c>
      <c r="O117">
        <v>0.27500000000000002</v>
      </c>
    </row>
    <row r="118" spans="1:15" x14ac:dyDescent="0.2">
      <c r="A118" s="1" t="str">
        <f>HYPERLINK("http://www.twitter.com/banuakdenizli/status/1577722859073540116", "1577722859073540116")</f>
        <v>1577722859073540116</v>
      </c>
      <c r="B118" t="s">
        <v>15</v>
      </c>
      <c r="C118" s="2">
        <v>44839.75712962963</v>
      </c>
      <c r="D118">
        <v>4</v>
      </c>
      <c r="E118">
        <v>3</v>
      </c>
      <c r="G118" t="s">
        <v>153</v>
      </c>
      <c r="L118">
        <v>0.34</v>
      </c>
      <c r="M118">
        <v>0</v>
      </c>
      <c r="N118">
        <v>0.91200000000000003</v>
      </c>
      <c r="O118">
        <v>8.7999999999999995E-2</v>
      </c>
    </row>
    <row r="119" spans="1:15" x14ac:dyDescent="0.2">
      <c r="A119" s="1" t="str">
        <f>HYPERLINK("http://www.twitter.com/banuakdenizli/status/1576996298036842502", "1576996298036842502")</f>
        <v>1576996298036842502</v>
      </c>
      <c r="B119" t="s">
        <v>15</v>
      </c>
      <c r="C119" s="2">
        <v>44837.752210648148</v>
      </c>
      <c r="D119">
        <v>5</v>
      </c>
      <c r="E119">
        <v>6</v>
      </c>
      <c r="G119" t="s">
        <v>154</v>
      </c>
      <c r="H119" t="str">
        <f>HYPERLINK("http://pbs.twimg.com/media/FeKdxreXkAwO-Hl.jpg", "http://pbs.twimg.com/media/FeKdxreXkAwO-Hl.jpg")</f>
        <v>http://pbs.twimg.com/media/FeKdxreXkAwO-Hl.jpg</v>
      </c>
      <c r="L119">
        <v>0.58589999999999998</v>
      </c>
      <c r="M119">
        <v>8.5999999999999993E-2</v>
      </c>
      <c r="N119">
        <v>0.69399999999999995</v>
      </c>
      <c r="O119">
        <v>0.219</v>
      </c>
    </row>
    <row r="120" spans="1:15" x14ac:dyDescent="0.2">
      <c r="A120" s="1" t="str">
        <f>HYPERLINK("http://www.twitter.com/banuakdenizli/status/1576607615500812288", "1576607615500812288")</f>
        <v>1576607615500812288</v>
      </c>
      <c r="B120" t="s">
        <v>15</v>
      </c>
      <c r="C120" s="2">
        <v>44836.679652777777</v>
      </c>
      <c r="D120">
        <v>0</v>
      </c>
      <c r="E120">
        <v>11</v>
      </c>
      <c r="F120" t="s">
        <v>155</v>
      </c>
      <c r="G120" t="s">
        <v>156</v>
      </c>
      <c r="H120" t="str">
        <f>HYPERLINK("http://pbs.twimg.com/media/FeEFqUoXwAAVP5e.jpg", "http://pbs.twimg.com/media/FeEFqUoXwAAVP5e.jpg")</f>
        <v>http://pbs.twimg.com/media/FeEFqUoXwAAVP5e.jpg</v>
      </c>
      <c r="L120">
        <v>0.49390000000000001</v>
      </c>
      <c r="M120">
        <v>5.0999999999999997E-2</v>
      </c>
      <c r="N120">
        <v>0.83</v>
      </c>
      <c r="O120">
        <v>0.11899999999999999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2023-03-27T07:22:33Z</dcterms:created>
  <dcterms:modified xsi:type="dcterms:W3CDTF">2023-04-03T11:42:09Z</dcterms:modified>
</cp:coreProperties>
</file>