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BF675AE3-37D6-AD4D-AB0C-6C8E379BE1A2}"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1" i="1" l="1"/>
  <c r="A90" i="1"/>
  <c r="A89" i="1"/>
  <c r="A88" i="1"/>
  <c r="A87" i="1"/>
  <c r="A86" i="1"/>
  <c r="A85" i="1"/>
  <c r="A84" i="1"/>
  <c r="H83" i="1"/>
  <c r="A83" i="1"/>
  <c r="A82" i="1"/>
  <c r="H81" i="1"/>
  <c r="A81" i="1"/>
  <c r="H80" i="1"/>
  <c r="A80" i="1"/>
  <c r="H79" i="1"/>
  <c r="A79" i="1"/>
  <c r="H78" i="1"/>
  <c r="A78" i="1"/>
  <c r="A77" i="1"/>
  <c r="A76" i="1"/>
  <c r="A75" i="1"/>
  <c r="H74" i="1"/>
  <c r="A74" i="1"/>
  <c r="H73" i="1"/>
  <c r="A73" i="1"/>
  <c r="H72" i="1"/>
  <c r="A72" i="1"/>
  <c r="H71" i="1"/>
  <c r="A71" i="1"/>
  <c r="A70" i="1"/>
  <c r="A69" i="1"/>
  <c r="A68" i="1"/>
  <c r="H67" i="1"/>
  <c r="A67" i="1"/>
  <c r="H66" i="1"/>
  <c r="A66" i="1"/>
  <c r="A65" i="1"/>
  <c r="A64" i="1"/>
  <c r="K63" i="1"/>
  <c r="J63" i="1"/>
  <c r="I63" i="1"/>
  <c r="H63" i="1"/>
  <c r="A63" i="1"/>
  <c r="A62" i="1"/>
  <c r="A61" i="1"/>
  <c r="H60" i="1"/>
  <c r="A60" i="1"/>
  <c r="A59" i="1"/>
  <c r="H58" i="1"/>
  <c r="A58" i="1"/>
  <c r="H57" i="1"/>
  <c r="A57" i="1"/>
  <c r="A56" i="1"/>
  <c r="H55" i="1"/>
  <c r="A55" i="1"/>
  <c r="H54" i="1"/>
  <c r="A54" i="1"/>
  <c r="H53" i="1"/>
  <c r="A53" i="1"/>
  <c r="H52" i="1"/>
  <c r="A52" i="1"/>
  <c r="A51" i="1"/>
  <c r="A50" i="1"/>
  <c r="H49" i="1"/>
  <c r="A49" i="1"/>
  <c r="H48" i="1"/>
  <c r="A48" i="1"/>
  <c r="A47" i="1"/>
  <c r="H46" i="1"/>
  <c r="A46" i="1"/>
  <c r="A45" i="1"/>
  <c r="A44" i="1"/>
  <c r="I43" i="1"/>
  <c r="H43" i="1"/>
  <c r="A43" i="1"/>
  <c r="J42" i="1"/>
  <c r="I42" i="1"/>
  <c r="H42" i="1"/>
  <c r="A42" i="1"/>
  <c r="A41" i="1"/>
  <c r="H40" i="1"/>
  <c r="A40" i="1"/>
  <c r="H39" i="1"/>
  <c r="A39" i="1"/>
  <c r="A38" i="1"/>
  <c r="H37" i="1"/>
  <c r="A37" i="1"/>
  <c r="H36" i="1"/>
  <c r="A36" i="1"/>
  <c r="K35" i="1"/>
  <c r="J35" i="1"/>
  <c r="I35" i="1"/>
  <c r="H35" i="1"/>
  <c r="A35" i="1"/>
  <c r="A34" i="1"/>
  <c r="A33" i="1"/>
  <c r="H32" i="1"/>
  <c r="A32" i="1"/>
  <c r="K31" i="1"/>
  <c r="J31" i="1"/>
  <c r="I31" i="1"/>
  <c r="H31" i="1"/>
  <c r="A31" i="1"/>
  <c r="H30" i="1"/>
  <c r="A30" i="1"/>
  <c r="A29" i="1"/>
  <c r="A28" i="1"/>
  <c r="A27" i="1"/>
  <c r="A26" i="1"/>
  <c r="H25" i="1"/>
  <c r="A25" i="1"/>
  <c r="H24" i="1"/>
  <c r="A24" i="1"/>
  <c r="A23" i="1"/>
  <c r="H22" i="1"/>
  <c r="A22" i="1"/>
  <c r="A21" i="1"/>
  <c r="A20" i="1"/>
  <c r="K19" i="1"/>
  <c r="J19" i="1"/>
  <c r="I19" i="1"/>
  <c r="H19" i="1"/>
  <c r="A19" i="1"/>
  <c r="H18" i="1"/>
  <c r="A18" i="1"/>
  <c r="H17" i="1"/>
  <c r="A17" i="1"/>
  <c r="H16" i="1"/>
  <c r="A16" i="1"/>
  <c r="H15" i="1"/>
  <c r="A15" i="1"/>
  <c r="H14" i="1"/>
  <c r="A14" i="1"/>
  <c r="H13" i="1"/>
  <c r="A13" i="1"/>
  <c r="H12" i="1"/>
  <c r="A12" i="1"/>
  <c r="J11" i="1"/>
  <c r="I11" i="1"/>
  <c r="H11" i="1"/>
  <c r="A11" i="1"/>
  <c r="A10" i="1"/>
  <c r="A9" i="1"/>
  <c r="I8" i="1"/>
  <c r="H8" i="1"/>
  <c r="A8" i="1"/>
  <c r="I7" i="1"/>
  <c r="H7" i="1"/>
  <c r="A7" i="1"/>
  <c r="H6" i="1"/>
  <c r="A6" i="1"/>
  <c r="K5" i="1"/>
  <c r="J5" i="1"/>
  <c r="I5" i="1"/>
  <c r="H5" i="1"/>
  <c r="A5" i="1"/>
  <c r="A4" i="1"/>
  <c r="A3" i="1"/>
  <c r="H2" i="1"/>
  <c r="A2" i="1"/>
</calcChain>
</file>

<file path=xl/sharedStrings.xml><?xml version="1.0" encoding="utf-8"?>
<sst xmlns="http://schemas.openxmlformats.org/spreadsheetml/2006/main" count="232" uniqueCount="129">
  <si>
    <t>id</t>
  </si>
  <si>
    <t>screen_name</t>
  </si>
  <si>
    <t>created_at</t>
  </si>
  <si>
    <t>fav</t>
  </si>
  <si>
    <t>rt</t>
  </si>
  <si>
    <t>RTed</t>
  </si>
  <si>
    <t>text</t>
  </si>
  <si>
    <t>media1</t>
  </si>
  <si>
    <t>media2</t>
  </si>
  <si>
    <t>media3</t>
  </si>
  <si>
    <t>media4</t>
  </si>
  <si>
    <t>compound</t>
  </si>
  <si>
    <t>neg</t>
  </si>
  <si>
    <t>neu</t>
  </si>
  <si>
    <t>pos</t>
  </si>
  <si>
    <t>AusAmbQatar</t>
  </si>
  <si>
    <t>Smartraveller</t>
  </si>
  <si>
    <t>PeninsulaQatar</t>
  </si>
  <si>
    <t>EngAusQatar</t>
  </si>
  <si>
    <t>MofaQatar_EN</t>
  </si>
  <si>
    <t>The Australian Embassy will be closed to the public from 25 Dec - 1 Jan for the holidays. If you need emergency consular assistance, please call the Australian Government’s 24-hour Consular Emergency Centre (CEC) on +61 2 6261 3305. Merry Christmas and Happy New Year! https://t.co/1TAilHCegr</t>
  </si>
  <si>
    <t>FootballAUS</t>
  </si>
  <si>
    <t>Our thanks to @FIFAcom, @QFA and @SCCorporate for a fantastic @FIFAWorldCup!
#Socceroos #FIFAWorldCup
https://t.co/LJ28aQwHQ7</t>
  </si>
  <si>
    <t>FIFAWWC</t>
  </si>
  <si>
    <t>Next up: #FIFAWWC 2023! 😁
See ya there! 👋 #BeyondGreatness</t>
  </si>
  <si>
    <t>Outstanding finish to an outstanding tournament. My congratulations to winners #Argentina, runners up #France and hosts #Qatar on their many achievements over the past month ⁦@FIFAWorldCup⁩. Next stop -  #Australia and #NZ for ⁦@FIFAWWC⁩ 2023! https://t.co/2HfrnPZPZI</t>
  </si>
  <si>
    <t>Socceroos</t>
  </si>
  <si>
    <t>Congratulations to Argentina on winning the #FIFAWorldCup 🤝🏆 https://t.co/HCiUU5IcKz</t>
  </si>
  <si>
    <t>لقد جاء العالم إلى #قطر الشهر الماضي، وسيكون #اليوم_الوطني_القطري هذا العام يومًا يُحتفل فيه بنهائي كأس العالم @FIFAWorldCup. يوم وطني سعيد يا #قطر وتهانينا على بطولة لا تُنسى.
#وحدتنا_مصدر_قوتنا #قطر2022 https://t.co/54lMpWAxJi</t>
  </si>
  <si>
    <t>The world has come to Qatar this past month, and this year’s #Qatar_National_Day will be one to celebrate with the final of the @FIFAWorldCup. Happy National Day #Qatar and congratulations on an unforgettable tournament.
#Our_Unity_Is_Our_Strength #Qatar2022 https://t.co/yAfAqCGBpI</t>
  </si>
  <si>
    <t>Thanks @TraceyLeeHolmes @battledinosaur @EleniPsaltis for the outstanding journalism covering #FIFAWorldCup #Qatar for the Aussie audience @abcnews 🙌 https://t.co/hz27G5nDBf</t>
  </si>
  <si>
    <t>@DaneWayneShane @Vegemite @Austrade .@DaneWayneShane you asked why Australian drivers' licenses can't be transferred in Qatar without a test? It's a matter of diplomatic reciprocity. When Australian states and territories - as our license issuers - automatically transfer Qatari licenses, Qatar will do likewise😎</t>
  </si>
  <si>
    <t>Thanks ⁦@Vegemite this made me 🤣 and my kids 🤪! Just in time for festive season. #HappyVegemite #TastesLikeAustralia ⁦@Austrade⁩ https://t.co/FqfG8fdCer</t>
  </si>
  <si>
    <t>FIFAcom</t>
  </si>
  <si>
    <t>Just over seven months to go until #FIFAWWC 2023! 🏆🇦🇺🇳🇿
As #Qatar2022 comes to its final stages, FIFA's Chief Women's Football Officer @SarBareman looks ahead to the next senior FIFA tournament on the horizon: https://t.co/PyTOJvG5Vm</t>
  </si>
  <si>
    <t>And Minister @AnikaWells and I held a constructive meeting with @qatarairways. We thanked the airline for the crucial role it played in Australia’s repatriation efforts during the COVID-19 global pandemic. https://t.co/VuZeHrf2Tc</t>
  </si>
  <si>
    <t>.@AnikaWells and I also met Qatar's Assistant Foreign Minister @Lolwah_Alkhater and toured the Safar Exhibition at the @MIAQatar. We thanked Qatar for evacuating more than 400 Australians and vulnerable Afghans for us after the fall of Kabul. https://t.co/XGaDirPozL</t>
  </si>
  <si>
    <t>.@AnikaWells and I enjoyed a fantastic exchange of ideas from those who are passionate about the women’s game. Such a pleasure to talk @FIFAWWC 2023 with @SarBareman, @TraceyLeeHolmes, Stephanie Brantz, Chair of @SportsDipAUS, and @FootballAUS https://t.co/SajJ8Sxcde</t>
  </si>
  <si>
    <t>#TBT: reflecting on a busy month in #Qatar. It was a pleasure to host Minister for Sport @AnikaWells for the @Socceroos opening @FIFAWorldCup #Qatar2022 match against France and experience Qatari culture at Doha’s iconic Souq Waqif. https://t.co/LULdx63Off</t>
  </si>
  <si>
    <t>And thank you to all the Australians who followed the @Smartraveller advice and played a part in ensuring this year's @FIFAWorldCup in #Qatar was unforgettable! #Socceroos #GoAustralia #giveit100 https://t.co/A4lRShicp1</t>
  </si>
  <si>
    <t>If you’re one of the 10,000 Australians who were in #Qatar to cheer on the @Socceroos at the @FIFAWorldCup – this is the consular team that had your back. A huge thank you to our hardworking embassy staff for assisting Australian travellers. https://t.co/8MpWpyi0vq</t>
  </si>
  <si>
    <t>ILOQatar</t>
  </si>
  <si>
    <t>As part of his visit to #Qatar, Director-General @GilbertFHoungbo met with elected worker representatives
from 10 companies. They discussed how #JointCommittees helped improve living and working
conditions through social dialogue. https://t.co/hREC6slOGK</t>
  </si>
  <si>
    <t>And I’m already looking forward to cheering on @TheMatildas at next year’s @FIFAWWC on home soil! 🇦🇺 🇳🇿⚽️ #GoAustralia #WeAreMatildas #FIFAWWC 
https://t.co/Nk2B9xaNrr</t>
  </si>
  <si>
    <t>It’s certainly been a tournament to remember! It was incredible to witness the @Socceroos #GiveIt100 and make history in #Qatar during the @FIFAWorldCup #Qatar2022 ⚽️ https://t.co/tvNtCBQULp</t>
  </si>
  <si>
    <t>So we return to Ahmed bin Ali site of ⁦@Socceroos⁩ famous victory over Peru in June. As omens go, a good one! Go #Socceroos #GiveIt100! https://t.co/9BVNzzBNda</t>
  </si>
  <si>
    <t>Australia is ready! Go #Socceroos #GiveIt100 #FIFAWorldCup https://t.co/S41Dvnbrbw</t>
  </si>
  <si>
    <t>Congratulations to the @Socceroos for making history and advancing to the Round of 16! If you're heading over to support our Aussies or keeping the party going in Qatar, make sure to read our travel advice and subscribe for updates: https://t.co/dMDxseiJl2 https://t.co/JbQlhqcE8L</t>
  </si>
  <si>
    <t>#Aussie! 👍🇦🇺😎 #socceroos #giveit100 Next stop #roundof16! ⁦@Socceroos⁩ ⁦@FootballAUS⁩ https://t.co/xekrOxZlQD</t>
  </si>
  <si>
    <t>Let’s do this, @Socceroos! 🇦🇺🇩🇰 #GoAustralia #GiveIt100 @FootballAUS @FIFAWorldCup ⚽️ https://t.co/HLPHHtmO1C</t>
  </si>
  <si>
    <t>I can’t wait to see @MatyRyan in action tonight when the @Socceroos play #Denmark! #GoAustralia @FIFAWorldCup @FootballAUS #Qatar2022 ⚽️🇦🇺🇩🇰 https://t.co/DctDg5Fa5W</t>
  </si>
  <si>
    <t>من الرائع أن ترى الجالية #الأسترالية في #قطر تستمتع بكأس العالم #قطر2022 @FIFAWorldCup 
#GoAustralia https://t.co/uTCxJnNxxU</t>
  </si>
  <si>
    <t>It’s wonderful to see the #Australian expat community in #Qatar enjoying the @FIFAWorldCup #GoAustralia https://t.co/WpuCQ6CwTV</t>
  </si>
  <si>
    <t>RTrbojevich</t>
  </si>
  <si>
    <t>One of life's great people, @MartinBoyle9! Heartbreakingly ruled out of the @FIFAWorldCup with an ACL injury, surgery Wednesday, at the venue today to support his @Socceroos teammates and with a massive smile. The ultimate teammate. https://t.co/oykRfvTkIz</t>
  </si>
  <si>
    <t>Outstanding win by the @Socceroos! Next up Denmark 🇩🇰 30 Nov. Dare to dream. @FootballAUS https://t.co/pSsPFNHwr5</t>
  </si>
  <si>
    <t>Wishing the @Socceroos all the best ahead of their match against #Tunisia. What a thrill to watch their training session while 🇦🇺 Minister for Sport @AnikaWells was visiting #Qatar #GoAustralia #GiveIt100 @FootballAUS ⚽️🇦🇺 🇹🇳 https://t.co/vf8CPPFGs5</t>
  </si>
  <si>
    <t>https://t.co/sGH4BWqsRu</t>
  </si>
  <si>
    <t>https://t.co/p5uAm8XpRh</t>
  </si>
  <si>
    <t>Thank you to Her Excellency Sheikha Hind bint Hamad Al Thani for welcoming Australia's Minister for Sport @AnikaWells to #Qatar. We had a fascinating visit to @QF to hear about the ground-breaking research being undertaken at @QatarGenome https://t.co/TTwTVZUJkf</t>
  </si>
  <si>
    <t>أمسية رائعة لتعريف وزيرة الرياضة 🇦🇺 @AnikaWells وعائلة وأصدقاء منتخب #أستراليا @Socceroos على الضيافة #القطرية التقليدية. 
#GoAustralia @FootballAUS https://t.co/gasaoNVivD</t>
  </si>
  <si>
    <t>A wonderful evening introducing 🇦🇺 Minister for Sport @AnikaWells and the @Socceroos family and friends to traditional #Qatari hospitality #GoAustralia @FootballAUS https://t.co/B7oOM2Wp0t</t>
  </si>
  <si>
    <t>Next stop – #Australia! @AnikaWells on @FOXSoccer talking about preparations for @FIFAWWC that we’re co-hosting with New Zealand #GoAustralia #WeAreMatildas @TheMatildas @FootballAUS ⚽️🇦🇺🇳🇿 https://t.co/kOMo06eeOf</t>
  </si>
  <si>
    <t>Thank you to Australian football legend @Tim_Cahill for taking @AnikaWells, @Anne_Ruston and myself on a tour of @Aspire_Academy – base camp for the @Socceroos. Preparations looking good for Saturday’s match against #Tunisia! #GoAustralia #GiveIt100 https://t.co/455YC3lZ8I</t>
  </si>
  <si>
    <t>Go the green and gold! A huge thank you to the passionate @Socceroos family, friends and fans who’ve come to #Qatar to support the players at the @FIFAWorldCup . @AnikaWells and I enjoyed meeting you all #GoAustralia #GiveIt100 @FootballAUS ⚽️ https://t.co/8EMR3sKHQS</t>
  </si>
  <si>
    <t>AnikaWells</t>
  </si>
  <si>
    <t>Ahead of the @Socceroos opening game at the @FIFAWorldCup, I met with Qatar's Assistant Foreign Minister @Lolwah_Alkhater. 
Thank you, Minister Al-Khater for your warm welcome to Qatar and for hosting our constructive meeting. https://t.co/S87fD8TAqJ</t>
  </si>
  <si>
    <t>Visiting the Safar Exhibition at the @MIAQatar with Assistant Foreign Minister @Lolwah_Alkhater and @AusAmbQatar was a humbling experience.
I left a note on the interactive wall thanking the Qataris who helped hundreds of people evacuate to Australia after the fall of Kabul. https://t.co/RlEefh4Ewl</t>
  </si>
  <si>
    <t>Assistant Foreign Minister @Lolwah_Alkhater Meets Australian Minister for Sport
#MOFAQatar https://t.co/FMJ1bgsIpL</t>
  </si>
  <si>
    <t>Lolwah_Alkhater</t>
  </si>
  <si>
    <t>It was a great pleasure to welcome you during #QatarWorldCup2022 Minister Wells and I wish you best of luck hosting the FIFA Women’s World Cup 2023 taking place next year in Australia and New Zealand. 🇶🇦 🇦🇺 🤝
#FIFAWorldCup https://t.co/OABwmxpiya</t>
  </si>
  <si>
    <t>TraceyLeeHolmes</t>
  </si>
  <si>
    <t>Australian Sports Minister Anika Wells meets with Qatar government official ahead of Socceroos clash with France #auspol #Qatar2022 #FIFAWorldCup https://t.co/tu7dQ91eZ6 via @ABCaustralia</t>
  </si>
  <si>
    <t>Was a great pleasure meeting you YE @AnikaWells. Glad we got the chance to share #FIFAWorldCup experiences. Best of luck on the 2023 Women World Cup that Australia will be hosting &amp;amp; in Today’s match #Qatar2022 .Also thank you for visit Safar Exhibition @MIAQatar 🇶🇦🇦🇺 https://t.co/IszwyKWuFH https://t.co/j1ELEJs8u8</t>
  </si>
  <si>
    <t>We’re all so proud – go @Socceroos! 
#Socceroos #GoAustralia @FootballAUS
@FIFAWorldCup #Qatar2022 https://t.co/L0r9bwYlXY</t>
  </si>
  <si>
    <t>1️⃣ MORE DAY!
🇫🇷 v 🇦🇺: 23.11.22, 6am AEDT  
📺💻📱: SBS, SBS On Demand
#Socceroos #GiveIt100 #FIFAWorldCup https://t.co/p4lM3gG9m5</t>
  </si>
  <si>
    <t>A couple of proud ⁦@Socceroos⁩ supporters in #Qatar as the big moment draws near. #TwoMoreSleeps until the campaign begins #GiveIt100 #Socceroos ⁦@FootballAUS⁩ https://t.co/Q347pZW2jB</t>
  </si>
  <si>
    <t>peterfilopoulos</t>
  </si>
  <si>
    <t>Latest from the Embassy re Australians expected in Qatar for the @FIFAWorldCup. 26,000 tickets have been sold to 10,000 individual Aussies. Of these, 2,000 live in Qatar of a total of 3,000 Aussie Expats.  The other 8,000 are coming from Australia or other parts of the world.</t>
  </si>
  <si>
    <t>FIFAWorldCup</t>
  </si>
  <si>
    <t>Tomorrow.</t>
  </si>
  <si>
    <t>OPEN NOW: Australians visiting #Qatar to support the @Socceroos can drop by the International Consular Services Center at @Deccqatar if they need any consular assistance. It will be staffed from 10AM – 10PM 🇦🇺⚽️ https://t.co/NVzzZfTx6o</t>
  </si>
  <si>
    <t>Who rules Qatar? What’s #Socceroos @baileywright92 got to say about leadership? What’s making news at the #Qatar2022 #FIFAWorldCup ? What’s @battledinosaur think about first impressions in Qatar and who’s firming as the team to win? Ticket to Qatar new ep:
https://t.co/ixImjrzHOr https://t.co/g61EtX1ZVg</t>
  </si>
  <si>
    <t>🎧Tune in and listen to @MaxTunonILO discussing progress and remaining challenges of #Qatar's labour reforms at the @ilo's Future of Work Podcast 👉 https://t.co/kCUEdMyMT1 https://t.co/6FGW3arbNW</t>
  </si>
  <si>
    <t>If you’re heading to Qatar for the World Cup, make sure you take extra care with your passport. If you lose your passport, you won't be able to enter Qatar and will have to return home.
For more information on passport services while overseas, see: https://t.co/YBllpDX4vO https://t.co/b5HbMRmQoI</t>
  </si>
  <si>
    <t>The @Socceroos are a fantastic representation of Australia’s diversity and multiculturalism. Congratulations for making the squad @thomasdeng24 - I can’t wait to see you on the field #GoAustralia @FootballAUS 🇦🇺⚽️ https://t.co/l7ij9tM0RX</t>
  </si>
  <si>
    <t>TISouthAust</t>
  </si>
  <si>
    <t>Great news for SA's BiobiN Technologies, set to provide environmental solutions at football stadiums and other official venues during the @FIFAWorldCup Qatar 2022. ⚽♻️
Learn more in this video courtesy of the Supreme Committee for Legacy &amp;amp; Delivery 👇
@roadto2022 https://t.co/bzOWDTDbJS</t>
  </si>
  <si>
    <t>If you’re heading to the World Cup, make sure you know the local laws regarding drugs and alcohol:
- enjoy your drinks in licensed areas
- don’t bring drugs or alcohol into the country
- read the travel advice and subscribe for updates.
More information: https://t.co/Ha3oxDcJVF https://t.co/Wr70BOTVtP</t>
  </si>
  <si>
    <t>The final countdown to #Qatar2022 #FIFAWorldCup guests include @SharanBurrow Gen-Sec of the @ituc  on major structural changes, James Johnson CEO of @FootballAUS, @Socceroos @thomasdeng24 and more… https://t.co/lj3ZiTvJd1</t>
  </si>
  <si>
    <t>ilo</t>
  </si>
  <si>
    <t>#FIFAWorldCup 2022 in Qatar 🇶🇦 has turned the spotlight on workers' rights including:
👉 Fair recruitment
👉 Social Dialogue
👉 Occupational Safety &amp;amp; Health
Progress has been made but more efforts are needed to ensure all workers benefit.
New InfoStory: https://t.co/W6t3dk8TQ7 https://t.co/BuxMaLYv7l</t>
  </si>
  <si>
    <t>For @Socceroos fans heading to #Qatar for the @FIFAWorldCup - check out @Smartraveller for the latest travel advice👇⚽️ #GoSocceroos https://t.co/u1bKTVHPuJ</t>
  </si>
  <si>
    <t>It’s great to see the @Socceroos enjoying the incredible facilities at @Aspire_Academy ⚽️👍 #GoAustralia #GiveIt100 @FootballAUS @Tim_Cahill https://t.co/5w5YbdqRI7</t>
  </si>
  <si>
    <t>ME_Council</t>
  </si>
  <si>
    <t>Register to our upcoming #webinar on #WorldcupQatar2022 "How is the media shaping migrant rights issues in #Qatar ahead of the World Cup?" on Nov 15 at 4pm Doha time.
w/ @marcowenjones @vanish_forever @MaxTunonILO &amp;amp; @almedaihki2022
https://t.co/D8MuZjO5IU 
#MECGA #meetourspeakers https://t.co/67erKgVxJI</t>
  </si>
  <si>
    <t>Welcome to Doha @Socceroos! #Socceroos #FIFAWorldCup campaign kicks off 10pm 22 Nov against reigning champs #France #GiveIt100 https://t.co/Fe0DUcXJ3M</t>
  </si>
  <si>
    <t>One more week</t>
  </si>
  <si>
    <t>AusintheUS</t>
  </si>
  <si>
    <t>Today we commemorate #RemembranceDay in 🇦🇺 &amp;amp; #VeteransDay in the 🇺🇸. At first light this morning, red poppies were projected onto the @SydOperaHouse as a symbolic reminder of the service &amp;amp; sacrifice of our fallen soldiers.
We will remember them. #LestWeForget
📸 Philipp Glanz https://t.co/iwioRjt5hu</t>
  </si>
  <si>
    <t>TimWattsMP</t>
  </si>
  <si>
    <t>This week’s announcement of the @Socceroos @FIFAWorldCup team reflects modern 🇦🇺 - confident, diverse and connected with every corner of the 🌎. Our African-Aus players - Kuol, @thomasdeng24, @awermabil17 &amp;amp; Baccus are yet another eg of our African diaspora’s contribution to 🇦🇺 https://t.co/v8H03GAJ7u</t>
  </si>
  <si>
    <t>The @Socceroos are ready to #GiveIt100 at the @FIFAWorldCup! 💪🏻⚽️ https://t.co/yro8PPiQJR</t>
  </si>
  <si>
    <t>What a line up! 👍Congratulations to the 26 players who made the @Socceroos squad. I can’t wait to see you represent #Australia in #Qatar for the @FIFAWorldCup⚽️#GoSocceroos https://t.co/prVdFgLeO9</t>
  </si>
  <si>
    <t>Just under two weeks until @FIFAWorldCup kicks off! ⚽️For Aussies travelling to #Qatar to support the @Socceroos make sure you read the latest travel advice 👇 https://t.co/R389k3vQdN</t>
  </si>
  <si>
    <t>يسر أستراليا أن تنضم إلى وفود من جميع أنحاء العالم في مؤتمر المناخ #COP27 لهذا العام في مصر. مؤتمر #COP27 هو فرصة لعرض إجراءات 🇦🇺 بشأن تغير المناخ على الصعيدين المحلي والدولي. تعرف على المزيد ⬅️https://t.co/5rtaSYWByI
#AusCOP27 https://t.co/TWXZwqF0O7</t>
  </si>
  <si>
    <t>Australia is pleased to be joining delegates from around the world at this years’ #COP27 in Egypt. COP27 is a chance to showcase 🇦🇺's action on climate change both domestically and internationally. Find out more by visiting➡️https://t.co/5rtaSYWByI
#AusCOP27 https://t.co/QAyKNLUERj</t>
  </si>
  <si>
    <t>MofaQatar_AR</t>
  </si>
  <si>
    <t>مساعد وزير الخارجية @Lolwah_Alkhater تجتمع مع السفير الأسترالي
#الخارجية_القطرية https://t.co/YLtiJzZ1eI</t>
  </si>
  <si>
    <t>Assistant Foreign Minister @Lolwah_Alkhater Meets Australian Ambassador
#MOFAQatar https://t.co/CZFq1Q7vZy</t>
  </si>
  <si>
    <t>Can't wait to welcome the @Socceroos to #Qatar this month for the @FIFAWorldCup ⚽️
#Socceroos #GoAustralia @FootballAUS #Qatar2022 https://t.co/yLqVOk2OZ1</t>
  </si>
  <si>
    <t>From 1 November, you're no longer required to present a negative COVID-19 (PCR or RAT) test to enter #Qatar. You're also no longer required to pre-register on the Ehteraz health application prior to arrival. Read the travel advice. https://t.co/Qbcw0u6W1R @AusAmbQatar</t>
  </si>
  <si>
    <t>Coming to Qatar for the #FIFAWorldCup to support the #Socceroos? Make sure you check out the Australian Government's latest travel advice 👇
https://t.co/E2v3Czqu82</t>
  </si>
  <si>
    <t>On #UNDay Australia recognises our shared commitment to international stability and prosperity. 
#Australia is working with the United Nations for effective, coordinated responses to global challenges and a world that is peaceful, stable, prosperous and respectful of sovereignty. https://t.co/2VYypjHzSq</t>
  </si>
  <si>
    <t>History in the making! The @FIFAWWC is coming to the southern hemisphere for the first time in 2023.
I'm incredibly proud to stand alongside Prime Minister @jacindaardern to champion women's football for future generations of women and young girls #beyondgreatness https://t.co/Nsk5rUKfHl</t>
  </si>
  <si>
    <t>AustraliaUN</t>
  </si>
  <si>
    <t>Pleased to address today’s side event in support of the upcoming #UNGA77 resolution Moratorium on the use of the Death Penalty.
123 Member States are calling for a global moratorium on the death penalty. Will you join us by voting ‘yes’ this November? https://t.co/SKb8hBBaPy</t>
  </si>
  <si>
    <t>EAQC Annual Celebration Video. In case you missed it 😉 
#engineering_making_life_happen https://t.co/E4HacTVS7G</t>
  </si>
  <si>
    <t>Only 34 days left until we cheer on the @Socceroos at @FIFAWorldCup #Qatar2022 - 
More here 👇 from legend @Tim_Cahill about Al Janoub Stadium and @Aspire_Academy.
#Socceroos #GoAustralia @FootballAUS https://t.co/dYoh5aenEN</t>
  </si>
  <si>
    <t>roadto2022news</t>
  </si>
  <si>
    <t>Qatar Legacy Ambassador @Tim_Cahill hopes the 🇦🇺 @Socceroos can make Al Janoub Stadium a fortress during the @FIFAWorldCup #Qatar2022.
Full story: https://t.co/M9R0dPRi9K https://t.co/4LWhvA2xR8</t>
  </si>
  <si>
    <t>I'll take those odds @FIFAWorldCup - since 2008 @Socceroos have played 15 matches in #Qatar for 10 wins, 3 draws and 2 losses #HomeAwayFromHome #socceroos https://t.co/9SXSZlFFzC</t>
  </si>
  <si>
    <t>"The Australian embassy in Qatar is proud to be associated with its dynamic and energised EAQC,” said @AusAmbQatar #Qatar #Australia 
https://t.co/hmAkzh5slF</t>
  </si>
  <si>
    <t>Australia opposes the death penalty in all circumstances for all people. We all want to live in a better world, where the death penalty is no longer used. #NoDeathPenalty</t>
  </si>
  <si>
    <t>Further information 👇
#Socceroos #GoAustralia #Qatar2022 
@FIFAWorldCup @Socceroos @FootballAUS 
https://t.co/4W5g0hVv4B</t>
  </si>
  <si>
    <t>Are you coming to #Qatar to cheer on the @Socceroos? Have you applied for your Hayya card? Check👇for more information: 
#Socceroos #GoAustralia #Qatar2022 @FIFAWorldCup @FootballAUS https://t.co/9iVtD5Vhwa</t>
  </si>
  <si>
    <t>Great news! If you missed your chance to purchase tickets to @FIFAWorldCup in #Qatar – the official ticket resale platform opens today #Socceroos #GoAustralia #Qatar2022
@Socceroos @FootballAUS https://t.co/EwBjyagjRm</t>
  </si>
  <si>
    <t>#Qatar: We’ve updated the information on COVID-19 entry requirements, including during the FIFA World Cup. Read the travel advice for more information. https://t.co/Qbcw0u6W1R @AusAmbQatar</t>
  </si>
  <si>
    <t>Looking forward to welcoming @Socceroos to #Qatar *next month* for @FIFAWorldCup! v France 22/11, v Tunisia 26/11, v Denmark 30/11 #AllForSocceroos @FootballAUS https://t.co/9I7GmznGpc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</si>
</sst>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1"/>
  <sheetViews>
    <sheetView tabSelected="1" topLeftCell="A71" workbookViewId="0">
      <selection activeCell="A92" sqref="A92:XFD2658"/>
    </sheetView>
  </sheetViews>
  <sheetFormatPr baseColWidth="10" defaultColWidth="8.83203125" defaultRowHeight="15" x14ac:dyDescent="0.2"/>
  <cols>
    <col min="3" max="3" width="42.8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HYPERLINK("http://www.twitter.com/banuakdenizli/status/1605836516109926400", "1605836516109926400")</f>
        <v>1605836516109926400</v>
      </c>
      <c r="B2" t="s">
        <v>15</v>
      </c>
      <c r="C2" s="2">
        <v>44917.336053240739</v>
      </c>
      <c r="D2">
        <v>9</v>
      </c>
      <c r="E2">
        <v>0</v>
      </c>
      <c r="G2" t="s">
        <v>20</v>
      </c>
      <c r="H2" t="str">
        <f>HYPERLINK("http://pbs.twimg.com/media/FkkTi3iaAAIqHke.jpg", "http://pbs.twimg.com/media/FkkTi3iaAAIqHke.jpg")</f>
        <v>http://pbs.twimg.com/media/FkkTi3iaAAIqHke.jpg</v>
      </c>
      <c r="L2">
        <v>0.80159999999999998</v>
      </c>
      <c r="M2">
        <v>9.5000000000000001E-2</v>
      </c>
      <c r="N2">
        <v>0.67800000000000005</v>
      </c>
      <c r="O2">
        <v>0.22700000000000001</v>
      </c>
    </row>
    <row r="3" spans="1:15" x14ac:dyDescent="0.2">
      <c r="A3" s="1" t="str">
        <f>HYPERLINK("http://www.twitter.com/banuakdenizli/status/1605524550489296896", "1605524550489296896")</f>
        <v>1605524550489296896</v>
      </c>
      <c r="B3" t="s">
        <v>15</v>
      </c>
      <c r="C3" s="2">
        <v>44916.475185185183</v>
      </c>
      <c r="D3">
        <v>0</v>
      </c>
      <c r="E3">
        <v>3</v>
      </c>
      <c r="F3" t="s">
        <v>21</v>
      </c>
      <c r="G3" t="s">
        <v>22</v>
      </c>
      <c r="L3">
        <v>0.77769999999999995</v>
      </c>
      <c r="M3">
        <v>0</v>
      </c>
      <c r="N3">
        <v>0.61799999999999999</v>
      </c>
      <c r="O3">
        <v>0.38200000000000001</v>
      </c>
    </row>
    <row r="4" spans="1:15" x14ac:dyDescent="0.2">
      <c r="A4" s="1" t="str">
        <f>HYPERLINK("http://www.twitter.com/banuakdenizli/status/1604818979960557568", "1604818979960557568")</f>
        <v>1604818979960557568</v>
      </c>
      <c r="B4" t="s">
        <v>15</v>
      </c>
      <c r="C4" s="2">
        <v>44914.528182870366</v>
      </c>
      <c r="D4">
        <v>0</v>
      </c>
      <c r="E4">
        <v>105</v>
      </c>
      <c r="F4" t="s">
        <v>23</v>
      </c>
      <c r="G4" t="s">
        <v>24</v>
      </c>
      <c r="L4">
        <v>0</v>
      </c>
      <c r="M4">
        <v>0</v>
      </c>
      <c r="N4">
        <v>1</v>
      </c>
      <c r="O4">
        <v>0</v>
      </c>
    </row>
    <row r="5" spans="1:15" x14ac:dyDescent="0.2">
      <c r="A5" s="1" t="str">
        <f>HYPERLINK("http://www.twitter.com/banuakdenizli/status/1604736787166920704", "1604736787166920704")</f>
        <v>1604736787166920704</v>
      </c>
      <c r="B5" t="s">
        <v>15</v>
      </c>
      <c r="C5" s="2">
        <v>44914.301377314812</v>
      </c>
      <c r="D5">
        <v>19</v>
      </c>
      <c r="E5">
        <v>3</v>
      </c>
      <c r="G5" t="s">
        <v>25</v>
      </c>
      <c r="H5" t="str">
        <f>HYPERLINK("http://pbs.twimg.com/media/FkUrlc3XwAA-5Wq.jpg", "http://pbs.twimg.com/media/FkUrlc3XwAA-5Wq.jpg")</f>
        <v>http://pbs.twimg.com/media/FkUrlc3XwAA-5Wq.jpg</v>
      </c>
      <c r="I5" t="str">
        <f>HYPERLINK("http://pbs.twimg.com/media/FkUrlz-XwAM-8UT.jpg", "http://pbs.twimg.com/media/FkUrlz-XwAM-8UT.jpg")</f>
        <v>http://pbs.twimg.com/media/FkUrlz-XwAM-8UT.jpg</v>
      </c>
      <c r="J5" t="str">
        <f>HYPERLINK("http://pbs.twimg.com/media/FkUrmKPXgAA9Tt0.jpg", "http://pbs.twimg.com/media/FkUrmKPXgAA9Tt0.jpg")</f>
        <v>http://pbs.twimg.com/media/FkUrmKPXgAA9Tt0.jpg</v>
      </c>
      <c r="K5" t="str">
        <f>HYPERLINK("http://pbs.twimg.com/media/FkUrmdhWYAEEFnd.jpg", "http://pbs.twimg.com/media/FkUrmdhWYAEEFnd.jpg")</f>
        <v>http://pbs.twimg.com/media/FkUrmdhWYAEEFnd.jpg</v>
      </c>
      <c r="L5">
        <v>0.93359999999999999</v>
      </c>
      <c r="M5">
        <v>4.5999999999999999E-2</v>
      </c>
      <c r="N5">
        <v>0.63200000000000001</v>
      </c>
      <c r="O5">
        <v>0.32200000000000001</v>
      </c>
    </row>
    <row r="6" spans="1:15" x14ac:dyDescent="0.2">
      <c r="A6" s="1" t="str">
        <f>HYPERLINK("http://www.twitter.com/banuakdenizli/status/1604537816930820100", "1604537816930820100")</f>
        <v>1604537816930820100</v>
      </c>
      <c r="B6" t="s">
        <v>15</v>
      </c>
      <c r="C6" s="2">
        <v>44913.752326388887</v>
      </c>
      <c r="D6">
        <v>0</v>
      </c>
      <c r="E6">
        <v>104</v>
      </c>
      <c r="F6" t="s">
        <v>26</v>
      </c>
      <c r="G6" t="s">
        <v>27</v>
      </c>
      <c r="H6" t="str">
        <f>HYPERLINK("http://pbs.twimg.com/media/FkRe7uHXgAIY36D.jpg", "http://pbs.twimg.com/media/FkRe7uHXgAIY36D.jpg")</f>
        <v>http://pbs.twimg.com/media/FkRe7uHXgAIY36D.jpg</v>
      </c>
      <c r="L6">
        <v>0.80740000000000001</v>
      </c>
      <c r="M6">
        <v>0</v>
      </c>
      <c r="N6">
        <v>0.49</v>
      </c>
      <c r="O6">
        <v>0.51</v>
      </c>
    </row>
    <row r="7" spans="1:15" x14ac:dyDescent="0.2">
      <c r="A7" s="1" t="str">
        <f>HYPERLINK("http://www.twitter.com/banuakdenizli/status/1604343243898077184", "1604343243898077184")</f>
        <v>1604343243898077184</v>
      </c>
      <c r="B7" t="s">
        <v>15</v>
      </c>
      <c r="C7" s="2">
        <v>44913.215405092589</v>
      </c>
      <c r="D7">
        <v>5</v>
      </c>
      <c r="E7">
        <v>0</v>
      </c>
      <c r="G7" t="s">
        <v>28</v>
      </c>
      <c r="H7" t="str">
        <f>HYPERLINK("http://pbs.twimg.com/media/FkPFrQSWAAIhYPY.jpg", "http://pbs.twimg.com/media/FkPFrQSWAAIhYPY.jpg")</f>
        <v>http://pbs.twimg.com/media/FkPFrQSWAAIhYPY.jpg</v>
      </c>
      <c r="I7" t="str">
        <f>HYPERLINK("http://pbs.twimg.com/media/FkPFrUIXkAAA8Ho.jpg", "http://pbs.twimg.com/media/FkPFrUIXkAAA8Ho.jpg")</f>
        <v>http://pbs.twimg.com/media/FkPFrUIXkAAA8Ho.jpg</v>
      </c>
      <c r="L7">
        <v>0</v>
      </c>
      <c r="M7">
        <v>0</v>
      </c>
      <c r="N7">
        <v>1</v>
      </c>
      <c r="O7">
        <v>0</v>
      </c>
    </row>
    <row r="8" spans="1:15" x14ac:dyDescent="0.2">
      <c r="A8" s="1" t="str">
        <f>HYPERLINK("http://www.twitter.com/banuakdenizli/status/1604340773855567873", "1604340773855567873")</f>
        <v>1604340773855567873</v>
      </c>
      <c r="B8" t="s">
        <v>15</v>
      </c>
      <c r="C8" s="2">
        <v>44913.208587962959</v>
      </c>
      <c r="D8">
        <v>14</v>
      </c>
      <c r="E8">
        <v>2</v>
      </c>
      <c r="G8" t="s">
        <v>29</v>
      </c>
      <c r="H8" t="str">
        <f>HYPERLINK("http://pbs.twimg.com/media/FkPDbdxXoAANbwm.jpg", "http://pbs.twimg.com/media/FkPDbdxXoAANbwm.jpg")</f>
        <v>http://pbs.twimg.com/media/FkPDbdxXoAANbwm.jpg</v>
      </c>
      <c r="I8" t="str">
        <f>HYPERLINK("http://pbs.twimg.com/media/FkPDbhjXkAABqOd.jpg", "http://pbs.twimg.com/media/FkPDbhjXkAABqOd.jpg")</f>
        <v>http://pbs.twimg.com/media/FkPDbhjXkAABqOd.jpg</v>
      </c>
      <c r="L8">
        <v>0.90620000000000001</v>
      </c>
      <c r="M8">
        <v>0</v>
      </c>
      <c r="N8">
        <v>0.751</v>
      </c>
      <c r="O8">
        <v>0.249</v>
      </c>
    </row>
    <row r="9" spans="1:15" x14ac:dyDescent="0.2">
      <c r="A9" s="1" t="str">
        <f>HYPERLINK("http://www.twitter.com/banuakdenizli/status/1603725276244226050", "1603725276244226050")</f>
        <v>1603725276244226050</v>
      </c>
      <c r="B9" t="s">
        <v>15</v>
      </c>
      <c r="C9" s="2">
        <v>44911.510138888887</v>
      </c>
      <c r="D9">
        <v>9</v>
      </c>
      <c r="E9">
        <v>0</v>
      </c>
      <c r="G9" t="s">
        <v>30</v>
      </c>
      <c r="L9">
        <v>0.78449999999999998</v>
      </c>
      <c r="M9">
        <v>0</v>
      </c>
      <c r="N9">
        <v>0.68500000000000005</v>
      </c>
      <c r="O9">
        <v>0.315</v>
      </c>
    </row>
    <row r="10" spans="1:15" x14ac:dyDescent="0.2">
      <c r="A10" s="1" t="str">
        <f>HYPERLINK("http://www.twitter.com/banuakdenizli/status/1603354185486848000", "1603354185486848000")</f>
        <v>1603354185486848000</v>
      </c>
      <c r="B10" t="s">
        <v>15</v>
      </c>
      <c r="C10" s="2">
        <v>44910.486122685194</v>
      </c>
      <c r="D10">
        <v>1</v>
      </c>
      <c r="E10">
        <v>0</v>
      </c>
      <c r="G10" t="s">
        <v>31</v>
      </c>
      <c r="L10">
        <v>-1.9099999999999999E-2</v>
      </c>
      <c r="M10">
        <v>2.7E-2</v>
      </c>
      <c r="N10">
        <v>0.97299999999999998</v>
      </c>
      <c r="O10">
        <v>0</v>
      </c>
    </row>
    <row r="11" spans="1:15" x14ac:dyDescent="0.2">
      <c r="A11" s="1" t="str">
        <f>HYPERLINK("http://www.twitter.com/banuakdenizli/status/1603290338919161856", "1603290338919161856")</f>
        <v>1603290338919161856</v>
      </c>
      <c r="B11" t="s">
        <v>15</v>
      </c>
      <c r="C11" s="2">
        <v>44910.309942129628</v>
      </c>
      <c r="D11">
        <v>26</v>
      </c>
      <c r="E11">
        <v>1</v>
      </c>
      <c r="G11" t="s">
        <v>32</v>
      </c>
      <c r="H11" t="str">
        <f>HYPERLINK("http://pbs.twimg.com/media/FkAIC7UWAAAITag.jpg", "http://pbs.twimg.com/media/FkAIC7UWAAAITag.jpg")</f>
        <v>http://pbs.twimg.com/media/FkAIC7UWAAAITag.jpg</v>
      </c>
      <c r="I11" t="str">
        <f>HYPERLINK("http://pbs.twimg.com/media/FkAIDdiWYAARxn8.jpg", "http://pbs.twimg.com/media/FkAIDdiWYAARxn8.jpg")</f>
        <v>http://pbs.twimg.com/media/FkAIDdiWYAARxn8.jpg</v>
      </c>
      <c r="J11" t="str">
        <f>HYPERLINK("http://pbs.twimg.com/media/FkAID6iX0AEItmn.jpg", "http://pbs.twimg.com/media/FkAID6iX0AEItmn.jpg")</f>
        <v>http://pbs.twimg.com/media/FkAID6iX0AEItmn.jpg</v>
      </c>
      <c r="L11">
        <v>0.73450000000000004</v>
      </c>
      <c r="M11">
        <v>0</v>
      </c>
      <c r="N11">
        <v>0.73299999999999998</v>
      </c>
      <c r="O11">
        <v>0.26700000000000002</v>
      </c>
    </row>
    <row r="12" spans="1:15" x14ac:dyDescent="0.2">
      <c r="A12" s="1" t="str">
        <f>HYPERLINK("http://www.twitter.com/banuakdenizli/status/1602591272099008512", "1602591272099008512")</f>
        <v>1602591272099008512</v>
      </c>
      <c r="B12" t="s">
        <v>15</v>
      </c>
      <c r="C12" s="2">
        <v>44908.380879629629</v>
      </c>
      <c r="D12">
        <v>0</v>
      </c>
      <c r="E12">
        <v>51</v>
      </c>
      <c r="F12" t="s">
        <v>33</v>
      </c>
      <c r="G12" t="s">
        <v>34</v>
      </c>
      <c r="H12" t="str">
        <f>HYPERLINK("https://video.twimg.com/amplify_video/1602256582179373056/vid/1080x1080/UJxjgSvBJqbbFkZ8.mp4?tag=16", "https://video.twimg.com/amplify_video/1602256582179373056/vid/1080x1080/UJxjgSvBJqbbFkZ8.mp4?tag=16")</f>
        <v>https://video.twimg.com/amplify_video/1602256582179373056/vid/1080x1080/UJxjgSvBJqbbFkZ8.mp4?tag=16</v>
      </c>
      <c r="L12">
        <v>0</v>
      </c>
      <c r="M12">
        <v>0</v>
      </c>
      <c r="N12">
        <v>1</v>
      </c>
      <c r="O12">
        <v>0</v>
      </c>
    </row>
    <row r="13" spans="1:15" x14ac:dyDescent="0.2">
      <c r="A13" s="1" t="str">
        <f>HYPERLINK("http://www.twitter.com/banuakdenizli/status/1600835220579549185", "1600835220579549185")</f>
        <v>1600835220579549185</v>
      </c>
      <c r="B13" t="s">
        <v>15</v>
      </c>
      <c r="C13" s="2">
        <v>44903.535104166673</v>
      </c>
      <c r="D13">
        <v>17</v>
      </c>
      <c r="E13">
        <v>2</v>
      </c>
      <c r="G13" t="s">
        <v>35</v>
      </c>
      <c r="H13" t="str">
        <f>HYPERLINK("http://pbs.twimg.com/media/FjdOEYgVIAENZ_0.jpg", "http://pbs.twimg.com/media/FjdOEYgVIAENZ_0.jpg")</f>
        <v>http://pbs.twimg.com/media/FjdOEYgVIAENZ_0.jpg</v>
      </c>
      <c r="L13">
        <v>0.64859999999999995</v>
      </c>
      <c r="M13">
        <v>0</v>
      </c>
      <c r="N13">
        <v>0.83599999999999997</v>
      </c>
      <c r="O13">
        <v>0.16400000000000001</v>
      </c>
    </row>
    <row r="14" spans="1:15" x14ac:dyDescent="0.2">
      <c r="A14" s="1" t="str">
        <f>HYPERLINK("http://www.twitter.com/banuakdenizli/status/1600835212250058752", "1600835212250058752")</f>
        <v>1600835212250058752</v>
      </c>
      <c r="B14" t="s">
        <v>15</v>
      </c>
      <c r="C14" s="2">
        <v>44903.535081018519</v>
      </c>
      <c r="D14">
        <v>14</v>
      </c>
      <c r="E14">
        <v>2</v>
      </c>
      <c r="G14" t="s">
        <v>36</v>
      </c>
      <c r="H14" t="str">
        <f>HYPERLINK("https://video.twimg.com/ext_tw_video/1600833782419816448/pu/vid/1280x720/1Iovgcu7BQHp0TQd.mp4?tag=12", "https://video.twimg.com/ext_tw_video/1600833782419816448/pu/vid/1280x720/1Iovgcu7BQHp0TQd.mp4?tag=12")</f>
        <v>https://video.twimg.com/ext_tw_video/1600833782419816448/pu/vid/1280x720/1Iovgcu7BQHp0TQd.mp4?tag=12</v>
      </c>
      <c r="L14">
        <v>0.25</v>
      </c>
      <c r="M14">
        <v>4.8000000000000001E-2</v>
      </c>
      <c r="N14">
        <v>0.879</v>
      </c>
      <c r="O14">
        <v>7.2999999999999995E-2</v>
      </c>
    </row>
    <row r="15" spans="1:15" x14ac:dyDescent="0.2">
      <c r="A15" s="1" t="str">
        <f>HYPERLINK("http://www.twitter.com/banuakdenizli/status/1600835156209676288", "1600835156209676288")</f>
        <v>1600835156209676288</v>
      </c>
      <c r="B15" t="s">
        <v>15</v>
      </c>
      <c r="C15" s="2">
        <v>44903.534918981481</v>
      </c>
      <c r="D15">
        <v>12</v>
      </c>
      <c r="E15">
        <v>1</v>
      </c>
      <c r="G15" t="s">
        <v>37</v>
      </c>
      <c r="H15" t="str">
        <f>HYPERLINK("http://pbs.twimg.com/media/FjdNri6VsAAG8yI.jpg", "http://pbs.twimg.com/media/FjdNri6VsAAG8yI.jpg")</f>
        <v>http://pbs.twimg.com/media/FjdNri6VsAAG8yI.jpg</v>
      </c>
      <c r="L15">
        <v>0.9325</v>
      </c>
      <c r="M15">
        <v>0</v>
      </c>
      <c r="N15">
        <v>0.67400000000000004</v>
      </c>
      <c r="O15">
        <v>0.32600000000000001</v>
      </c>
    </row>
    <row r="16" spans="1:15" x14ac:dyDescent="0.2">
      <c r="A16" s="1" t="str">
        <f>HYPERLINK("http://www.twitter.com/banuakdenizli/status/1600835148198445056", "1600835148198445056")</f>
        <v>1600835148198445056</v>
      </c>
      <c r="B16" t="s">
        <v>15</v>
      </c>
      <c r="C16" s="2">
        <v>44903.534907407397</v>
      </c>
      <c r="D16">
        <v>21</v>
      </c>
      <c r="E16">
        <v>5</v>
      </c>
      <c r="G16" t="s">
        <v>38</v>
      </c>
      <c r="H16" t="str">
        <f>HYPERLINK("https://video.twimg.com/ext_tw_video/1600833455796809728/pu/vid/848x480/gOS836X_E73hjyyr.mp4?tag=12", "https://video.twimg.com/ext_tw_video/1600833455796809728/pu/vid/848x480/gOS836X_E73hjyyr.mp4?tag=12")</f>
        <v>https://video.twimg.com/ext_tw_video/1600833455796809728/pu/vid/848x480/gOS836X_E73hjyyr.mp4?tag=12</v>
      </c>
      <c r="L16">
        <v>0.57189999999999996</v>
      </c>
      <c r="M16">
        <v>0</v>
      </c>
      <c r="N16">
        <v>0.90200000000000002</v>
      </c>
      <c r="O16">
        <v>9.8000000000000004E-2</v>
      </c>
    </row>
    <row r="17" spans="1:15" x14ac:dyDescent="0.2">
      <c r="A17" s="1" t="str">
        <f>HYPERLINK("http://www.twitter.com/banuakdenizli/status/1600763981106663425", "1600763981106663425")</f>
        <v>1600763981106663425</v>
      </c>
      <c r="B17" t="s">
        <v>15</v>
      </c>
      <c r="C17" s="2">
        <v>44903.338518518518</v>
      </c>
      <c r="D17">
        <v>38</v>
      </c>
      <c r="E17">
        <v>0</v>
      </c>
      <c r="G17" t="s">
        <v>39</v>
      </c>
      <c r="H17" t="str">
        <f>HYPERLINK("https://video.twimg.com/ext_tw_video/1600763683176841216/pu/vid/848x480/pZzYkrX2XpeO8tkG.mp4?tag=12", "https://video.twimg.com/ext_tw_video/1600763683176841216/pu/vid/848x480/pZzYkrX2XpeO8tkG.mp4?tag=12")</f>
        <v>https://video.twimg.com/ext_tw_video/1600763683176841216/pu/vid/848x480/pZzYkrX2XpeO8tkG.mp4?tag=12</v>
      </c>
      <c r="L17">
        <v>0.74239999999999995</v>
      </c>
      <c r="M17">
        <v>0</v>
      </c>
      <c r="N17">
        <v>0.77400000000000002</v>
      </c>
      <c r="O17">
        <v>0.22600000000000001</v>
      </c>
    </row>
    <row r="18" spans="1:15" x14ac:dyDescent="0.2">
      <c r="A18" s="1" t="str">
        <f>HYPERLINK("http://www.twitter.com/banuakdenizli/status/1600763940145106944", "1600763940145106944")</f>
        <v>1600763940145106944</v>
      </c>
      <c r="B18" t="s">
        <v>15</v>
      </c>
      <c r="C18" s="2">
        <v>44903.338402777779</v>
      </c>
      <c r="D18">
        <v>219</v>
      </c>
      <c r="E18">
        <v>5</v>
      </c>
      <c r="G18" t="s">
        <v>40</v>
      </c>
      <c r="H18" t="str">
        <f>HYPERLINK("http://pbs.twimg.com/media/FjcN95WakAE7ALL.jpg", "http://pbs.twimg.com/media/FjcN95WakAE7ALL.jpg")</f>
        <v>http://pbs.twimg.com/media/FjcN95WakAE7ALL.jpg</v>
      </c>
      <c r="L18">
        <v>0.7964</v>
      </c>
      <c r="M18">
        <v>0</v>
      </c>
      <c r="N18">
        <v>0.82399999999999995</v>
      </c>
      <c r="O18">
        <v>0.17599999999999999</v>
      </c>
    </row>
    <row r="19" spans="1:15" x14ac:dyDescent="0.2">
      <c r="A19" s="1" t="str">
        <f>HYPERLINK("http://www.twitter.com/banuakdenizli/status/1599772396382486530", "1599772396382486530")</f>
        <v>1599772396382486530</v>
      </c>
      <c r="B19" t="s">
        <v>15</v>
      </c>
      <c r="C19" s="2">
        <v>44900.602268518523</v>
      </c>
      <c r="D19">
        <v>0</v>
      </c>
      <c r="E19">
        <v>3</v>
      </c>
      <c r="F19" t="s">
        <v>41</v>
      </c>
      <c r="G19" t="s">
        <v>42</v>
      </c>
      <c r="H19" t="str">
        <f>HYPERLINK("http://pbs.twimg.com/media/FjM27i5XoAAsnT8.jpg", "http://pbs.twimg.com/media/FjM27i5XoAAsnT8.jpg")</f>
        <v>http://pbs.twimg.com/media/FjM27i5XoAAsnT8.jpg</v>
      </c>
      <c r="I19" t="str">
        <f>HYPERLINK("http://pbs.twimg.com/media/FjM27jDWIAAXJfD.jpg", "http://pbs.twimg.com/media/FjM27jDWIAAXJfD.jpg")</f>
        <v>http://pbs.twimg.com/media/FjM27jDWIAAXJfD.jpg</v>
      </c>
      <c r="J19" t="str">
        <f>HYPERLINK("http://pbs.twimg.com/media/FjM27imWQAEHsUG.jpg", "http://pbs.twimg.com/media/FjM27imWQAEHsUG.jpg")</f>
        <v>http://pbs.twimg.com/media/FjM27imWQAEHsUG.jpg</v>
      </c>
      <c r="K19" t="str">
        <f>HYPERLINK("http://pbs.twimg.com/media/FjM27irWQAE7kDU.jpg", "http://pbs.twimg.com/media/FjM27irWQAE7kDU.jpg")</f>
        <v>http://pbs.twimg.com/media/FjM27irWQAE7kDU.jpg</v>
      </c>
      <c r="L19">
        <v>0.44040000000000001</v>
      </c>
      <c r="M19">
        <v>0</v>
      </c>
      <c r="N19">
        <v>0.91200000000000003</v>
      </c>
      <c r="O19">
        <v>8.7999999999999995E-2</v>
      </c>
    </row>
    <row r="20" spans="1:15" x14ac:dyDescent="0.2">
      <c r="A20" s="1" t="str">
        <f>HYPERLINK("http://www.twitter.com/banuakdenizli/status/1599694661899423744", "1599694661899423744")</f>
        <v>1599694661899423744</v>
      </c>
      <c r="B20" t="s">
        <v>15</v>
      </c>
      <c r="C20" s="2">
        <v>44900.387754629628</v>
      </c>
      <c r="D20">
        <v>9</v>
      </c>
      <c r="E20">
        <v>0</v>
      </c>
      <c r="G20" t="s">
        <v>43</v>
      </c>
      <c r="L20">
        <v>0.55620000000000003</v>
      </c>
      <c r="M20">
        <v>0</v>
      </c>
      <c r="N20">
        <v>0.85399999999999998</v>
      </c>
      <c r="O20">
        <v>0.14599999999999999</v>
      </c>
    </row>
    <row r="21" spans="1:15" x14ac:dyDescent="0.2">
      <c r="A21" s="1" t="str">
        <f>HYPERLINK("http://www.twitter.com/banuakdenizli/status/1599694369581563904", "1599694369581563904")</f>
        <v>1599694369581563904</v>
      </c>
      <c r="B21" t="s">
        <v>15</v>
      </c>
      <c r="C21" s="2">
        <v>44900.386956018519</v>
      </c>
      <c r="D21">
        <v>17</v>
      </c>
      <c r="E21">
        <v>0</v>
      </c>
      <c r="G21" t="s">
        <v>44</v>
      </c>
      <c r="L21">
        <v>0.40029999999999999</v>
      </c>
      <c r="M21">
        <v>0</v>
      </c>
      <c r="N21">
        <v>0.89900000000000002</v>
      </c>
      <c r="O21">
        <v>0.10100000000000001</v>
      </c>
    </row>
    <row r="22" spans="1:15" x14ac:dyDescent="0.2">
      <c r="A22" s="1" t="str">
        <f>HYPERLINK("http://www.twitter.com/banuakdenizli/status/1599115184643219458", "1599115184643219458")</f>
        <v>1599115184643219458</v>
      </c>
      <c r="B22" t="s">
        <v>15</v>
      </c>
      <c r="C22" s="2">
        <v>44898.788703703707</v>
      </c>
      <c r="D22">
        <v>14</v>
      </c>
      <c r="E22">
        <v>0</v>
      </c>
      <c r="G22" t="s">
        <v>45</v>
      </c>
      <c r="H22" t="str">
        <f>HYPERLINK("https://video.twimg.com/ext_tw_video/1599115104942972934/pu/vid/1280x720/1OhmnHz0aft74XHa.mp4?tag=12", "https://video.twimg.com/ext_tw_video/1599115104942972934/pu/vid/1280x720/1OhmnHz0aft74XHa.mp4?tag=12")</f>
        <v>https://video.twimg.com/ext_tw_video/1599115104942972934/pu/vid/1280x720/1OhmnHz0aft74XHa.mp4?tag=12</v>
      </c>
      <c r="L22">
        <v>0.53990000000000005</v>
      </c>
      <c r="M22">
        <v>0</v>
      </c>
      <c r="N22">
        <v>0.873</v>
      </c>
      <c r="O22">
        <v>0.127</v>
      </c>
    </row>
    <row r="23" spans="1:15" x14ac:dyDescent="0.2">
      <c r="A23" s="1" t="str">
        <f>HYPERLINK("http://www.twitter.com/banuakdenizli/status/1599060902476554240", "1599060902476554240")</f>
        <v>1599060902476554240</v>
      </c>
      <c r="B23" t="s">
        <v>15</v>
      </c>
      <c r="C23" s="2">
        <v>44898.638912037037</v>
      </c>
      <c r="D23">
        <v>12</v>
      </c>
      <c r="E23">
        <v>0</v>
      </c>
      <c r="G23" t="s">
        <v>46</v>
      </c>
      <c r="L23">
        <v>0.4199</v>
      </c>
      <c r="M23">
        <v>0</v>
      </c>
      <c r="N23">
        <v>0.71499999999999997</v>
      </c>
      <c r="O23">
        <v>0.28499999999999998</v>
      </c>
    </row>
    <row r="24" spans="1:15" x14ac:dyDescent="0.2">
      <c r="A24" s="1" t="str">
        <f>HYPERLINK("http://www.twitter.com/banuakdenizli/status/1598259820095688705", "1598259820095688705")</f>
        <v>1598259820095688705</v>
      </c>
      <c r="B24" t="s">
        <v>15</v>
      </c>
      <c r="C24" s="2">
        <v>44896.428344907406</v>
      </c>
      <c r="D24">
        <v>0</v>
      </c>
      <c r="E24">
        <v>2</v>
      </c>
      <c r="F24" t="s">
        <v>16</v>
      </c>
      <c r="G24" t="s">
        <v>47</v>
      </c>
      <c r="H24" t="str">
        <f>HYPERLINK("http://pbs.twimg.com/media/Fi20lGtX0AUUJhs.jpg", "http://pbs.twimg.com/media/Fi20lGtX0AUUJhs.jpg")</f>
        <v>http://pbs.twimg.com/media/Fi20lGtX0AUUJhs.jpg</v>
      </c>
      <c r="L24">
        <v>0.89770000000000005</v>
      </c>
      <c r="M24">
        <v>0</v>
      </c>
      <c r="N24">
        <v>0.76200000000000001</v>
      </c>
      <c r="O24">
        <v>0.23799999999999999</v>
      </c>
    </row>
    <row r="25" spans="1:15" x14ac:dyDescent="0.2">
      <c r="A25" s="1" t="str">
        <f>HYPERLINK("http://www.twitter.com/banuakdenizli/status/1598009590037504000", "1598009590037504000")</f>
        <v>1598009590037504000</v>
      </c>
      <c r="B25" t="s">
        <v>15</v>
      </c>
      <c r="C25" s="2">
        <v>44895.737847222219</v>
      </c>
      <c r="D25">
        <v>38</v>
      </c>
      <c r="E25">
        <v>1</v>
      </c>
      <c r="G25" t="s">
        <v>48</v>
      </c>
      <c r="H25" t="str">
        <f>HYPERLINK("http://pbs.twimg.com/media/Fi1FPdZVEAAsj6k.jpg", "http://pbs.twimg.com/media/Fi1FPdZVEAAsj6k.jpg")</f>
        <v>http://pbs.twimg.com/media/Fi1FPdZVEAAsj6k.jpg</v>
      </c>
      <c r="L25">
        <v>-0.41839999999999999</v>
      </c>
      <c r="M25">
        <v>0.23599999999999999</v>
      </c>
      <c r="N25">
        <v>0.76400000000000001</v>
      </c>
      <c r="O25">
        <v>0</v>
      </c>
    </row>
    <row r="26" spans="1:15" x14ac:dyDescent="0.2">
      <c r="A26" s="1" t="str">
        <f>HYPERLINK("http://www.twitter.com/banuakdenizli/status/1597937949814927360", "1597937949814927360")</f>
        <v>1597937949814927360</v>
      </c>
      <c r="B26" t="s">
        <v>15</v>
      </c>
      <c r="C26" s="2">
        <v>44895.540162037039</v>
      </c>
      <c r="D26">
        <v>7</v>
      </c>
      <c r="E26">
        <v>1</v>
      </c>
      <c r="G26" t="s">
        <v>49</v>
      </c>
      <c r="L26">
        <v>0</v>
      </c>
      <c r="M26">
        <v>0</v>
      </c>
      <c r="N26">
        <v>1</v>
      </c>
      <c r="O26">
        <v>0</v>
      </c>
    </row>
    <row r="27" spans="1:15" x14ac:dyDescent="0.2">
      <c r="A27" s="1" t="str">
        <f>HYPERLINK("http://www.twitter.com/banuakdenizli/status/1597848633474699265", "1597848633474699265")</f>
        <v>1597848633474699265</v>
      </c>
      <c r="B27" t="s">
        <v>15</v>
      </c>
      <c r="C27" s="2">
        <v>44895.293692129628</v>
      </c>
      <c r="D27">
        <v>19</v>
      </c>
      <c r="E27">
        <v>2</v>
      </c>
      <c r="G27" t="s">
        <v>50</v>
      </c>
      <c r="L27">
        <v>0.40029999999999999</v>
      </c>
      <c r="M27">
        <v>0</v>
      </c>
      <c r="N27">
        <v>0.87</v>
      </c>
      <c r="O27">
        <v>0.13</v>
      </c>
    </row>
    <row r="28" spans="1:15" x14ac:dyDescent="0.2">
      <c r="A28" s="1" t="str">
        <f>HYPERLINK("http://www.twitter.com/banuakdenizli/status/1597131838140862464", "1597131838140862464")</f>
        <v>1597131838140862464</v>
      </c>
      <c r="B28" t="s">
        <v>15</v>
      </c>
      <c r="C28" s="2">
        <v>44893.315717592603</v>
      </c>
      <c r="D28">
        <v>6</v>
      </c>
      <c r="E28">
        <v>2</v>
      </c>
      <c r="G28" t="s">
        <v>51</v>
      </c>
      <c r="L28">
        <v>0</v>
      </c>
      <c r="M28">
        <v>0</v>
      </c>
      <c r="N28">
        <v>1</v>
      </c>
      <c r="O28">
        <v>0</v>
      </c>
    </row>
    <row r="29" spans="1:15" x14ac:dyDescent="0.2">
      <c r="A29" s="1" t="str">
        <f>HYPERLINK("http://www.twitter.com/banuakdenizli/status/1597131503485739008", "1597131503485739008")</f>
        <v>1597131503485739008</v>
      </c>
      <c r="B29" t="s">
        <v>15</v>
      </c>
      <c r="C29" s="2">
        <v>44893.314791666657</v>
      </c>
      <c r="D29">
        <v>12</v>
      </c>
      <c r="E29">
        <v>1</v>
      </c>
      <c r="G29" t="s">
        <v>52</v>
      </c>
      <c r="L29">
        <v>0.7964</v>
      </c>
      <c r="M29">
        <v>0</v>
      </c>
      <c r="N29">
        <v>0.64700000000000002</v>
      </c>
      <c r="O29">
        <v>0.35299999999999998</v>
      </c>
    </row>
    <row r="30" spans="1:15" x14ac:dyDescent="0.2">
      <c r="A30" s="1" t="str">
        <f>HYPERLINK("http://www.twitter.com/banuakdenizli/status/1596508872394547205", "1596508872394547205")</f>
        <v>1596508872394547205</v>
      </c>
      <c r="B30" t="s">
        <v>15</v>
      </c>
      <c r="C30" s="2">
        <v>44891.596655092602</v>
      </c>
      <c r="D30">
        <v>0</v>
      </c>
      <c r="E30">
        <v>53</v>
      </c>
      <c r="F30" t="s">
        <v>53</v>
      </c>
      <c r="G30" t="s">
        <v>54</v>
      </c>
      <c r="H30" t="str">
        <f>HYPERLINK("http://pbs.twimg.com/media/Fiembm2X0AAby23.jpg", "http://pbs.twimg.com/media/Fiembm2X0AAby23.jpg")</f>
        <v>http://pbs.twimg.com/media/Fiembm2X0AAby23.jpg</v>
      </c>
      <c r="L30">
        <v>0.61140000000000005</v>
      </c>
      <c r="M30">
        <v>0.124</v>
      </c>
      <c r="N30">
        <v>0.66400000000000003</v>
      </c>
      <c r="O30">
        <v>0.21199999999999999</v>
      </c>
    </row>
    <row r="31" spans="1:15" x14ac:dyDescent="0.2">
      <c r="A31" s="1" t="str">
        <f>HYPERLINK("http://www.twitter.com/banuakdenizli/status/1596504215773671424", "1596504215773671424")</f>
        <v>1596504215773671424</v>
      </c>
      <c r="B31" t="s">
        <v>15</v>
      </c>
      <c r="C31" s="2">
        <v>44891.583807870367</v>
      </c>
      <c r="D31">
        <v>31</v>
      </c>
      <c r="E31">
        <v>1</v>
      </c>
      <c r="G31" t="s">
        <v>55</v>
      </c>
      <c r="H31" t="str">
        <f>HYPERLINK("http://pbs.twimg.com/media/FifsHcEWAAArR0t.jpg", "http://pbs.twimg.com/media/FifsHcEWAAArR0t.jpg")</f>
        <v>http://pbs.twimg.com/media/FifsHcEWAAArR0t.jpg</v>
      </c>
      <c r="I31" t="str">
        <f>HYPERLINK("http://pbs.twimg.com/media/FifsHcCX0AIBahh.jpg", "http://pbs.twimg.com/media/FifsHcCX0AIBahh.jpg")</f>
        <v>http://pbs.twimg.com/media/FifsHcCX0AIBahh.jpg</v>
      </c>
      <c r="J31" t="str">
        <f>HYPERLINK("http://pbs.twimg.com/media/FifsHb_WQAAEBbc.jpg", "http://pbs.twimg.com/media/FifsHb_WQAAEBbc.jpg")</f>
        <v>http://pbs.twimg.com/media/FifsHb_WQAAEBbc.jpg</v>
      </c>
      <c r="K31" t="str">
        <f>HYPERLINK("http://pbs.twimg.com/media/FifsHcCXgAE_RJe.jpg", "http://pbs.twimg.com/media/FifsHcCXgAE_RJe.jpg")</f>
        <v>http://pbs.twimg.com/media/FifsHcCXgAE_RJe.jpg</v>
      </c>
      <c r="L31">
        <v>0.87770000000000004</v>
      </c>
      <c r="M31">
        <v>0</v>
      </c>
      <c r="N31">
        <v>0.56299999999999994</v>
      </c>
      <c r="O31">
        <v>0.437</v>
      </c>
    </row>
    <row r="32" spans="1:15" x14ac:dyDescent="0.2">
      <c r="A32" s="1" t="str">
        <f>HYPERLINK("http://www.twitter.com/banuakdenizli/status/1596421013725757442", "1596421013725757442")</f>
        <v>1596421013725757442</v>
      </c>
      <c r="B32" t="s">
        <v>15</v>
      </c>
      <c r="C32" s="2">
        <v>44891.354212962957</v>
      </c>
      <c r="D32">
        <v>10</v>
      </c>
      <c r="E32">
        <v>1</v>
      </c>
      <c r="G32" t="s">
        <v>56</v>
      </c>
      <c r="H32" t="str">
        <f>HYPERLINK("https://video.twimg.com/ext_tw_video/1596419818969858048/pu/vid/1280x720/yBCaU_rmoJoFFyJg.mp4?tag=12", "https://video.twimg.com/ext_tw_video/1596419818969858048/pu/vid/1280x720/yBCaU_rmoJoFFyJg.mp4?tag=12")</f>
        <v>https://video.twimg.com/ext_tw_video/1596419818969858048/pu/vid/1280x720/yBCaU_rmoJoFFyJg.mp4?tag=12</v>
      </c>
      <c r="L32">
        <v>0.82250000000000001</v>
      </c>
      <c r="M32">
        <v>0</v>
      </c>
      <c r="N32">
        <v>0.78300000000000003</v>
      </c>
      <c r="O32">
        <v>0.217</v>
      </c>
    </row>
    <row r="33" spans="1:15" x14ac:dyDescent="0.2">
      <c r="A33" s="1" t="str">
        <f>HYPERLINK("http://www.twitter.com/banuakdenizli/status/1596368245145083905", "1596368245145083905")</f>
        <v>1596368245145083905</v>
      </c>
      <c r="B33" t="s">
        <v>15</v>
      </c>
      <c r="C33" s="2">
        <v>44891.208599537043</v>
      </c>
      <c r="D33">
        <v>1</v>
      </c>
      <c r="E33">
        <v>0</v>
      </c>
      <c r="G33" t="s">
        <v>57</v>
      </c>
      <c r="L33">
        <v>0</v>
      </c>
      <c r="M33">
        <v>0</v>
      </c>
      <c r="N33">
        <v>1</v>
      </c>
      <c r="O33">
        <v>0</v>
      </c>
    </row>
    <row r="34" spans="1:15" x14ac:dyDescent="0.2">
      <c r="A34" s="1" t="str">
        <f>HYPERLINK("http://www.twitter.com/banuakdenizli/status/1596081486502977539", "1596081486502977539")</f>
        <v>1596081486502977539</v>
      </c>
      <c r="B34" t="s">
        <v>15</v>
      </c>
      <c r="C34" s="2">
        <v>44890.417291666658</v>
      </c>
      <c r="D34">
        <v>5</v>
      </c>
      <c r="E34">
        <v>0</v>
      </c>
      <c r="G34" t="s">
        <v>58</v>
      </c>
      <c r="L34">
        <v>0</v>
      </c>
      <c r="M34">
        <v>0</v>
      </c>
      <c r="N34">
        <v>1</v>
      </c>
      <c r="O34">
        <v>0</v>
      </c>
    </row>
    <row r="35" spans="1:15" x14ac:dyDescent="0.2">
      <c r="A35" s="1" t="str">
        <f>HYPERLINK("http://www.twitter.com/banuakdenizli/status/1596020996078817282", "1596020996078817282")</f>
        <v>1596020996078817282</v>
      </c>
      <c r="B35" t="s">
        <v>15</v>
      </c>
      <c r="C35" s="2">
        <v>44890.25037037037</v>
      </c>
      <c r="D35">
        <v>17</v>
      </c>
      <c r="E35">
        <v>3</v>
      </c>
      <c r="G35" t="s">
        <v>59</v>
      </c>
      <c r="H35" t="str">
        <f>HYPERLINK("http://pbs.twimg.com/media/FiY0o2gXoAAOnww.jpg", "http://pbs.twimg.com/media/FiY0o2gXoAAOnww.jpg")</f>
        <v>http://pbs.twimg.com/media/FiY0o2gXoAAOnww.jpg</v>
      </c>
      <c r="I35" t="str">
        <f>HYPERLINK("http://pbs.twimg.com/media/FiY0o2NWIAMiF_A.jpg", "http://pbs.twimg.com/media/FiY0o2NWIAMiF_A.jpg")</f>
        <v>http://pbs.twimg.com/media/FiY0o2NWIAMiF_A.jpg</v>
      </c>
      <c r="J35" t="str">
        <f>HYPERLINK("http://pbs.twimg.com/media/FiY0o2xX0AAyPJT.jpg", "http://pbs.twimg.com/media/FiY0o2xX0AAyPJT.jpg")</f>
        <v>http://pbs.twimg.com/media/FiY0o2xX0AAyPJT.jpg</v>
      </c>
      <c r="K35" t="str">
        <f>HYPERLINK("http://pbs.twimg.com/media/FiY0o3IWIAASfex.jpg", "http://pbs.twimg.com/media/FiY0o3IWIAASfex.jpg")</f>
        <v>http://pbs.twimg.com/media/FiY0o3IWIAASfex.jpg</v>
      </c>
      <c r="L35">
        <v>0.90810000000000002</v>
      </c>
      <c r="M35">
        <v>0</v>
      </c>
      <c r="N35">
        <v>0.72699999999999998</v>
      </c>
      <c r="O35">
        <v>0.27300000000000002</v>
      </c>
    </row>
    <row r="36" spans="1:15" x14ac:dyDescent="0.2">
      <c r="A36" s="1" t="str">
        <f>HYPERLINK("http://www.twitter.com/banuakdenizli/status/1595834663481876484", "1595834663481876484")</f>
        <v>1595834663481876484</v>
      </c>
      <c r="B36" t="s">
        <v>15</v>
      </c>
      <c r="C36" s="2">
        <v>44889.736192129632</v>
      </c>
      <c r="D36">
        <v>5</v>
      </c>
      <c r="E36">
        <v>0</v>
      </c>
      <c r="G36" t="s">
        <v>60</v>
      </c>
      <c r="H36" t="str">
        <f>HYPERLINK("https://video.twimg.com/ext_tw_video/1595833470831452166/pu/vid/848x480/mag9gMaXJCFtYv5D.mp4?tag=12", "https://video.twimg.com/ext_tw_video/1595833470831452166/pu/vid/848x480/mag9gMaXJCFtYv5D.mp4?tag=12")</f>
        <v>https://video.twimg.com/ext_tw_video/1595833470831452166/pu/vid/848x480/mag9gMaXJCFtYv5D.mp4?tag=12</v>
      </c>
      <c r="L36">
        <v>0</v>
      </c>
      <c r="M36">
        <v>0</v>
      </c>
      <c r="N36">
        <v>1</v>
      </c>
      <c r="O36">
        <v>0</v>
      </c>
    </row>
    <row r="37" spans="1:15" x14ac:dyDescent="0.2">
      <c r="A37" s="1" t="str">
        <f>HYPERLINK("http://www.twitter.com/banuakdenizli/status/1595832153342115840", "1595832153342115840")</f>
        <v>1595832153342115840</v>
      </c>
      <c r="B37" t="s">
        <v>15</v>
      </c>
      <c r="C37" s="2">
        <v>44889.729270833333</v>
      </c>
      <c r="D37">
        <v>26</v>
      </c>
      <c r="E37">
        <v>2</v>
      </c>
      <c r="G37" t="s">
        <v>61</v>
      </c>
      <c r="H37" t="str">
        <f>HYPERLINK("https://video.twimg.com/ext_tw_video/1595830923718791178/pu/vid/848x480/KcogoJYxCx8jsQcx.mp4?tag=12", "https://video.twimg.com/ext_tw_video/1595830923718791178/pu/vid/848x480/KcogoJYxCx8jsQcx.mp4?tag=12")</f>
        <v>https://video.twimg.com/ext_tw_video/1595830923718791178/pu/vid/848x480/KcogoJYxCx8jsQcx.mp4?tag=12</v>
      </c>
      <c r="L37">
        <v>0.77829999999999999</v>
      </c>
      <c r="M37">
        <v>0</v>
      </c>
      <c r="N37">
        <v>0.73599999999999999</v>
      </c>
      <c r="O37">
        <v>0.26400000000000001</v>
      </c>
    </row>
    <row r="38" spans="1:15" x14ac:dyDescent="0.2">
      <c r="A38" s="1" t="str">
        <f>HYPERLINK("http://www.twitter.com/banuakdenizli/status/1595769835832500225", "1595769835832500225")</f>
        <v>1595769835832500225</v>
      </c>
      <c r="B38" t="s">
        <v>15</v>
      </c>
      <c r="C38" s="2">
        <v>44889.557303240741</v>
      </c>
      <c r="D38">
        <v>7</v>
      </c>
      <c r="E38">
        <v>0</v>
      </c>
      <c r="G38" t="s">
        <v>62</v>
      </c>
      <c r="L38">
        <v>-0.35949999999999999</v>
      </c>
      <c r="M38">
        <v>0.10199999999999999</v>
      </c>
      <c r="N38">
        <v>0.89800000000000002</v>
      </c>
      <c r="O38">
        <v>0</v>
      </c>
    </row>
    <row r="39" spans="1:15" x14ac:dyDescent="0.2">
      <c r="A39" s="1" t="str">
        <f>HYPERLINK("http://www.twitter.com/banuakdenizli/status/1595728148674793473", "1595728148674793473")</f>
        <v>1595728148674793473</v>
      </c>
      <c r="B39" t="s">
        <v>15</v>
      </c>
      <c r="C39" s="2">
        <v>44889.44226851852</v>
      </c>
      <c r="D39">
        <v>38</v>
      </c>
      <c r="E39">
        <v>3</v>
      </c>
      <c r="G39" t="s">
        <v>63</v>
      </c>
      <c r="H39" t="str">
        <f>HYPERLINK("https://video.twimg.com/ext_tw_video/1595727567428161537/pu/vid/1280x720/Uh_gpybRkqin0Q5o.mp4?tag=12", "https://video.twimg.com/ext_tw_video/1595727567428161537/pu/vid/1280x720/Uh_gpybRkqin0Q5o.mp4?tag=12")</f>
        <v>https://video.twimg.com/ext_tw_video/1595727567428161537/pu/vid/1280x720/Uh_gpybRkqin0Q5o.mp4?tag=12</v>
      </c>
      <c r="L39">
        <v>0.69</v>
      </c>
      <c r="M39">
        <v>0</v>
      </c>
      <c r="N39">
        <v>0.84499999999999997</v>
      </c>
      <c r="O39">
        <v>0.155</v>
      </c>
    </row>
    <row r="40" spans="1:15" x14ac:dyDescent="0.2">
      <c r="A40" s="1" t="str">
        <f>HYPERLINK("http://www.twitter.com/banuakdenizli/status/1595692699184730112", "1595692699184730112")</f>
        <v>1595692699184730112</v>
      </c>
      <c r="B40" t="s">
        <v>15</v>
      </c>
      <c r="C40" s="2">
        <v>44889.344444444447</v>
      </c>
      <c r="D40">
        <v>56</v>
      </c>
      <c r="E40">
        <v>7</v>
      </c>
      <c r="G40" t="s">
        <v>64</v>
      </c>
      <c r="H40" t="str">
        <f>HYPERLINK("https://video.twimg.com/ext_tw_video/1595692630272262145/pu/vid/848x480/bzBW61C_wLw4svBY.mp4?tag=12", "https://video.twimg.com/ext_tw_video/1595692630272262145/pu/vid/848x480/bzBW61C_wLw4svBY.mp4?tag=12")</f>
        <v>https://video.twimg.com/ext_tw_video/1595692630272262145/pu/vid/848x480/bzBW61C_wLw4svBY.mp4?tag=12</v>
      </c>
      <c r="L40">
        <v>0.94850000000000001</v>
      </c>
      <c r="M40">
        <v>0</v>
      </c>
      <c r="N40">
        <v>0.64500000000000002</v>
      </c>
      <c r="O40">
        <v>0.35499999999999998</v>
      </c>
    </row>
    <row r="41" spans="1:15" x14ac:dyDescent="0.2">
      <c r="A41" s="1" t="str">
        <f>HYPERLINK("http://www.twitter.com/banuakdenizli/status/1595388280715055105", "1595388280715055105")</f>
        <v>1595388280715055105</v>
      </c>
      <c r="B41" t="s">
        <v>15</v>
      </c>
      <c r="C41" s="2">
        <v>44888.50440972222</v>
      </c>
      <c r="D41">
        <v>0</v>
      </c>
      <c r="E41">
        <v>7</v>
      </c>
      <c r="F41" t="s">
        <v>65</v>
      </c>
      <c r="G41" t="s">
        <v>66</v>
      </c>
      <c r="L41">
        <v>0.75060000000000004</v>
      </c>
      <c r="M41">
        <v>0</v>
      </c>
      <c r="N41">
        <v>0.80200000000000005</v>
      </c>
      <c r="O41">
        <v>0.19800000000000001</v>
      </c>
    </row>
    <row r="42" spans="1:15" x14ac:dyDescent="0.2">
      <c r="A42" s="1" t="str">
        <f>HYPERLINK("http://www.twitter.com/banuakdenizli/status/1595378064921595904", "1595378064921595904")</f>
        <v>1595378064921595904</v>
      </c>
      <c r="B42" t="s">
        <v>15</v>
      </c>
      <c r="C42" s="2">
        <v>44888.476226851853</v>
      </c>
      <c r="D42">
        <v>0</v>
      </c>
      <c r="E42">
        <v>4</v>
      </c>
      <c r="F42" t="s">
        <v>65</v>
      </c>
      <c r="G42" t="s">
        <v>67</v>
      </c>
      <c r="H42" t="str">
        <f>HYPERLINK("http://pbs.twimg.com/media/FiPEzX3aEAEY38c.jpg", "http://pbs.twimg.com/media/FiPEzX3aEAEY38c.jpg")</f>
        <v>http://pbs.twimg.com/media/FiPEzX3aEAEY38c.jpg</v>
      </c>
      <c r="I42" t="str">
        <f>HYPERLINK("http://pbs.twimg.com/media/FiPEzX5acAI3TxB.jpg", "http://pbs.twimg.com/media/FiPEzX5acAI3TxB.jpg")</f>
        <v>http://pbs.twimg.com/media/FiPEzX5acAI3TxB.jpg</v>
      </c>
      <c r="J42" t="str">
        <f>HYPERLINK("http://pbs.twimg.com/media/FiPEzX6aMAAYt3c.jpg", "http://pbs.twimg.com/media/FiPEzX6aMAAYt3c.jpg")</f>
        <v>http://pbs.twimg.com/media/FiPEzX6aMAAYt3c.jpg</v>
      </c>
      <c r="L42">
        <v>0</v>
      </c>
      <c r="M42">
        <v>0</v>
      </c>
      <c r="N42">
        <v>1</v>
      </c>
      <c r="O42">
        <v>0</v>
      </c>
    </row>
    <row r="43" spans="1:15" x14ac:dyDescent="0.2">
      <c r="A43" s="1" t="str">
        <f>HYPERLINK("http://www.twitter.com/banuakdenizli/status/1595301878740525056", "1595301878740525056")</f>
        <v>1595301878740525056</v>
      </c>
      <c r="B43" t="s">
        <v>15</v>
      </c>
      <c r="C43" s="2">
        <v>44888.265983796293</v>
      </c>
      <c r="D43">
        <v>0</v>
      </c>
      <c r="E43">
        <v>6</v>
      </c>
      <c r="F43" t="s">
        <v>19</v>
      </c>
      <c r="G43" t="s">
        <v>68</v>
      </c>
      <c r="H43" t="str">
        <f>HYPERLINK("http://pbs.twimg.com/media/FiMHQh8XwAAfU2W.jpg", "http://pbs.twimg.com/media/FiMHQh8XwAAfU2W.jpg")</f>
        <v>http://pbs.twimg.com/media/FiMHQh8XwAAfU2W.jpg</v>
      </c>
      <c r="I43" t="str">
        <f>HYPERLINK("http://pbs.twimg.com/media/FiMHQh1XwAISPa9.jpg", "http://pbs.twimg.com/media/FiMHQh1XwAISPa9.jpg")</f>
        <v>http://pbs.twimg.com/media/FiMHQh1XwAISPa9.jpg</v>
      </c>
      <c r="L43">
        <v>0</v>
      </c>
      <c r="M43">
        <v>0</v>
      </c>
      <c r="N43">
        <v>1</v>
      </c>
      <c r="O43">
        <v>0</v>
      </c>
    </row>
    <row r="44" spans="1:15" x14ac:dyDescent="0.2">
      <c r="A44" s="1" t="str">
        <f>HYPERLINK("http://www.twitter.com/banuakdenizli/status/1595265005129187329", "1595265005129187329")</f>
        <v>1595265005129187329</v>
      </c>
      <c r="B44" t="s">
        <v>15</v>
      </c>
      <c r="C44" s="2">
        <v>44888.164236111108</v>
      </c>
      <c r="D44">
        <v>0</v>
      </c>
      <c r="E44">
        <v>3</v>
      </c>
      <c r="F44" t="s">
        <v>69</v>
      </c>
      <c r="G44" t="s">
        <v>70</v>
      </c>
      <c r="L44">
        <v>0.97089999999999999</v>
      </c>
      <c r="M44">
        <v>0</v>
      </c>
      <c r="N44">
        <v>0.56899999999999995</v>
      </c>
      <c r="O44">
        <v>0.43099999999999999</v>
      </c>
    </row>
    <row r="45" spans="1:15" x14ac:dyDescent="0.2">
      <c r="A45" s="1" t="str">
        <f>HYPERLINK("http://www.twitter.com/banuakdenizli/status/1595167684559310857", "1595167684559310857")</f>
        <v>1595167684559310857</v>
      </c>
      <c r="B45" t="s">
        <v>15</v>
      </c>
      <c r="C45" s="2">
        <v>44887.895682870367</v>
      </c>
      <c r="D45">
        <v>0</v>
      </c>
      <c r="E45">
        <v>2</v>
      </c>
      <c r="F45" t="s">
        <v>71</v>
      </c>
      <c r="G45" t="s">
        <v>72</v>
      </c>
      <c r="L45">
        <v>0.25</v>
      </c>
      <c r="M45">
        <v>0</v>
      </c>
      <c r="N45">
        <v>0.91300000000000003</v>
      </c>
      <c r="O45">
        <v>8.6999999999999994E-2</v>
      </c>
    </row>
    <row r="46" spans="1:15" x14ac:dyDescent="0.2">
      <c r="A46" s="1" t="str">
        <f>HYPERLINK("http://www.twitter.com/banuakdenizli/status/1595102252129452032", "1595102252129452032")</f>
        <v>1595102252129452032</v>
      </c>
      <c r="B46" t="s">
        <v>15</v>
      </c>
      <c r="C46" s="2">
        <v>44887.715127314812</v>
      </c>
      <c r="D46">
        <v>0</v>
      </c>
      <c r="E46">
        <v>37</v>
      </c>
      <c r="F46" t="s">
        <v>69</v>
      </c>
      <c r="G46" t="s">
        <v>73</v>
      </c>
      <c r="H46" t="str">
        <f>HYPERLINK("http://pbs.twimg.com/media/FiJjqONWIAUuD4Y.jpg", "http://pbs.twimg.com/media/FiJjqONWIAUuD4Y.jpg")</f>
        <v>http://pbs.twimg.com/media/FiJjqONWIAUuD4Y.jpg</v>
      </c>
      <c r="L46">
        <v>0.97409999999999997</v>
      </c>
      <c r="M46">
        <v>0</v>
      </c>
      <c r="N46">
        <v>0.60599999999999998</v>
      </c>
      <c r="O46">
        <v>0.39400000000000002</v>
      </c>
    </row>
    <row r="47" spans="1:15" x14ac:dyDescent="0.2">
      <c r="A47" s="1" t="str">
        <f>HYPERLINK("http://www.twitter.com/banuakdenizli/status/1594947061249712129", "1594947061249712129")</f>
        <v>1594947061249712129</v>
      </c>
      <c r="B47" t="s">
        <v>15</v>
      </c>
      <c r="C47" s="2">
        <v>44887.286874999998</v>
      </c>
      <c r="D47">
        <v>12</v>
      </c>
      <c r="E47">
        <v>2</v>
      </c>
      <c r="G47" t="s">
        <v>74</v>
      </c>
      <c r="L47">
        <v>0.64659999999999995</v>
      </c>
      <c r="M47">
        <v>0</v>
      </c>
      <c r="N47">
        <v>0.72</v>
      </c>
      <c r="O47">
        <v>0.28000000000000003</v>
      </c>
    </row>
    <row r="48" spans="1:15" x14ac:dyDescent="0.2">
      <c r="A48" s="1" t="str">
        <f>HYPERLINK("http://www.twitter.com/banuakdenizli/status/1594524132942675968", "1594524132942675968")</f>
        <v>1594524132942675968</v>
      </c>
      <c r="B48" t="s">
        <v>15</v>
      </c>
      <c r="C48" s="2">
        <v>44886.119814814818</v>
      </c>
      <c r="D48">
        <v>0</v>
      </c>
      <c r="E48">
        <v>21</v>
      </c>
      <c r="F48" t="s">
        <v>26</v>
      </c>
      <c r="G48" t="s">
        <v>75</v>
      </c>
      <c r="H48" t="str">
        <f>HYPERLINK("http://pbs.twimg.com/media/FiDdjA4aYAEKzil.jpg", "http://pbs.twimg.com/media/FiDdjA4aYAEKzil.jpg")</f>
        <v>http://pbs.twimg.com/media/FiDdjA4aYAEKzil.jpg</v>
      </c>
      <c r="L48">
        <v>-0.20030000000000001</v>
      </c>
      <c r="M48">
        <v>0.10100000000000001</v>
      </c>
      <c r="N48">
        <v>0.89900000000000002</v>
      </c>
      <c r="O48">
        <v>0</v>
      </c>
    </row>
    <row r="49" spans="1:15" x14ac:dyDescent="0.2">
      <c r="A49" s="1" t="str">
        <f>HYPERLINK("http://www.twitter.com/banuakdenizli/status/1594258197610635264", "1594258197610635264")</f>
        <v>1594258197610635264</v>
      </c>
      <c r="B49" t="s">
        <v>15</v>
      </c>
      <c r="C49" s="2">
        <v>44885.385972222219</v>
      </c>
      <c r="D49">
        <v>37</v>
      </c>
      <c r="E49">
        <v>0</v>
      </c>
      <c r="G49" t="s">
        <v>76</v>
      </c>
      <c r="H49" t="str">
        <f>HYPERLINK("http://pbs.twimg.com/media/Fh_xX_kXEAAjVqP.jpg", "http://pbs.twimg.com/media/Fh_xX_kXEAAjVqP.jpg")</f>
        <v>http://pbs.twimg.com/media/Fh_xX_kXEAAjVqP.jpg</v>
      </c>
      <c r="L49">
        <v>0.71840000000000004</v>
      </c>
      <c r="M49">
        <v>0</v>
      </c>
      <c r="N49">
        <v>0.76900000000000002</v>
      </c>
      <c r="O49">
        <v>0.23100000000000001</v>
      </c>
    </row>
    <row r="50" spans="1:15" x14ac:dyDescent="0.2">
      <c r="A50" s="1" t="str">
        <f>HYPERLINK("http://www.twitter.com/banuakdenizli/status/1594016944738344960", "1594016944738344960")</f>
        <v>1594016944738344960</v>
      </c>
      <c r="B50" t="s">
        <v>15</v>
      </c>
      <c r="C50" s="2">
        <v>44884.720243055563</v>
      </c>
      <c r="D50">
        <v>0</v>
      </c>
      <c r="E50">
        <v>10</v>
      </c>
      <c r="F50" t="s">
        <v>77</v>
      </c>
      <c r="G50" t="s">
        <v>78</v>
      </c>
      <c r="L50">
        <v>0</v>
      </c>
      <c r="M50">
        <v>0</v>
      </c>
      <c r="N50">
        <v>1</v>
      </c>
      <c r="O50">
        <v>0</v>
      </c>
    </row>
    <row r="51" spans="1:15" x14ac:dyDescent="0.2">
      <c r="A51" s="1" t="str">
        <f>HYPERLINK("http://www.twitter.com/banuakdenizli/status/1593941260049428480", "1593941260049428480")</f>
        <v>1593941260049428480</v>
      </c>
      <c r="B51" t="s">
        <v>15</v>
      </c>
      <c r="C51" s="2">
        <v>44884.511400462958</v>
      </c>
      <c r="D51">
        <v>0</v>
      </c>
      <c r="E51">
        <v>49293</v>
      </c>
      <c r="F51" t="s">
        <v>79</v>
      </c>
      <c r="G51" t="s">
        <v>80</v>
      </c>
      <c r="L51">
        <v>0</v>
      </c>
      <c r="M51">
        <v>0</v>
      </c>
      <c r="N51">
        <v>1</v>
      </c>
      <c r="O51">
        <v>0</v>
      </c>
    </row>
    <row r="52" spans="1:15" x14ac:dyDescent="0.2">
      <c r="A52" s="1" t="str">
        <f>HYPERLINK("http://www.twitter.com/banuakdenizli/status/1593857901696786432", "1593857901696786432")</f>
        <v>1593857901696786432</v>
      </c>
      <c r="B52" t="s">
        <v>15</v>
      </c>
      <c r="C52" s="2">
        <v>44884.281365740739</v>
      </c>
      <c r="D52">
        <v>169</v>
      </c>
      <c r="E52">
        <v>20</v>
      </c>
      <c r="G52" t="s">
        <v>81</v>
      </c>
      <c r="H52" t="str">
        <f>HYPERLINK("http://pbs.twimg.com/media/Fh6FULdWYAAQHQK.jpg", "http://pbs.twimg.com/media/Fh6FULdWYAAQHQK.jpg")</f>
        <v>http://pbs.twimg.com/media/Fh6FULdWYAAQHQK.jpg</v>
      </c>
      <c r="L52">
        <v>0.15310000000000001</v>
      </c>
      <c r="M52">
        <v>5.7000000000000002E-2</v>
      </c>
      <c r="N52">
        <v>0.87</v>
      </c>
      <c r="O52">
        <v>7.2999999999999995E-2</v>
      </c>
    </row>
    <row r="53" spans="1:15" x14ac:dyDescent="0.2">
      <c r="A53" s="1" t="str">
        <f>HYPERLINK("http://www.twitter.com/banuakdenizli/status/1593809561600892928", "1593809561600892928")</f>
        <v>1593809561600892928</v>
      </c>
      <c r="B53" t="s">
        <v>15</v>
      </c>
      <c r="C53" s="2">
        <v>44884.147974537038</v>
      </c>
      <c r="D53">
        <v>0</v>
      </c>
      <c r="E53">
        <v>5</v>
      </c>
      <c r="F53" t="s">
        <v>71</v>
      </c>
      <c r="G53" t="s">
        <v>82</v>
      </c>
      <c r="H53" t="str">
        <f>HYPERLINK("http://pbs.twimg.com/media/Fh5PW32X0AAMJu_.jpg", "http://pbs.twimg.com/media/Fh5PW32X0AAMJu_.jpg")</f>
        <v>http://pbs.twimg.com/media/Fh5PW32X0AAMJu_.jpg</v>
      </c>
      <c r="L53">
        <v>0.76910000000000001</v>
      </c>
      <c r="M53">
        <v>0</v>
      </c>
      <c r="N53">
        <v>0.85399999999999998</v>
      </c>
      <c r="O53">
        <v>0.14599999999999999</v>
      </c>
    </row>
    <row r="54" spans="1:15" x14ac:dyDescent="0.2">
      <c r="A54" s="1" t="str">
        <f>HYPERLINK("http://www.twitter.com/banuakdenizli/status/1593643295598583811", "1593643295598583811")</f>
        <v>1593643295598583811</v>
      </c>
      <c r="B54" t="s">
        <v>15</v>
      </c>
      <c r="C54" s="2">
        <v>44883.689166666663</v>
      </c>
      <c r="D54">
        <v>0</v>
      </c>
      <c r="E54">
        <v>4</v>
      </c>
      <c r="F54" t="s">
        <v>41</v>
      </c>
      <c r="G54" t="s">
        <v>83</v>
      </c>
      <c r="H54" t="str">
        <f>HYPERLINK("http://pbs.twimg.com/media/Fh1dNYBXoAEELlY.jpg", "http://pbs.twimg.com/media/Fh1dNYBXoAEELlY.jpg")</f>
        <v>http://pbs.twimg.com/media/Fh1dNYBXoAEELlY.jpg</v>
      </c>
      <c r="L54">
        <v>0.47670000000000001</v>
      </c>
      <c r="M54">
        <v>0</v>
      </c>
      <c r="N54">
        <v>0.84299999999999997</v>
      </c>
      <c r="O54">
        <v>0.157</v>
      </c>
    </row>
    <row r="55" spans="1:15" x14ac:dyDescent="0.2">
      <c r="A55" s="1" t="str">
        <f>HYPERLINK("http://www.twitter.com/banuakdenizli/status/1593518395642748928", "1593518395642748928")</f>
        <v>1593518395642748928</v>
      </c>
      <c r="B55" t="s">
        <v>15</v>
      </c>
      <c r="C55" s="2">
        <v>44883.344513888893</v>
      </c>
      <c r="D55">
        <v>0</v>
      </c>
      <c r="E55">
        <v>7</v>
      </c>
      <c r="F55" t="s">
        <v>16</v>
      </c>
      <c r="G55" t="s">
        <v>84</v>
      </c>
      <c r="H55" t="str">
        <f>HYPERLINK("http://pbs.twimg.com/media/Fh1M4KNWIAI6Nih.jpg", "http://pbs.twimg.com/media/Fh1M4KNWIAI6Nih.jpg")</f>
        <v>http://pbs.twimg.com/media/Fh1M4KNWIAI6Nih.jpg</v>
      </c>
      <c r="L55">
        <v>0.42149999999999999</v>
      </c>
      <c r="M55">
        <v>5.1999999999999998E-2</v>
      </c>
      <c r="N55">
        <v>0.84299999999999997</v>
      </c>
      <c r="O55">
        <v>0.105</v>
      </c>
    </row>
    <row r="56" spans="1:15" x14ac:dyDescent="0.2">
      <c r="A56" s="1" t="str">
        <f>HYPERLINK("http://www.twitter.com/banuakdenizli/status/1593148774997970945", "1593148774997970945")</f>
        <v>1593148774997970945</v>
      </c>
      <c r="B56" t="s">
        <v>15</v>
      </c>
      <c r="C56" s="2">
        <v>44882.324548611112</v>
      </c>
      <c r="D56">
        <v>9</v>
      </c>
      <c r="E56">
        <v>2</v>
      </c>
      <c r="G56" t="s">
        <v>85</v>
      </c>
      <c r="L56">
        <v>0.81759999999999999</v>
      </c>
      <c r="M56">
        <v>0</v>
      </c>
      <c r="N56">
        <v>0.77600000000000002</v>
      </c>
      <c r="O56">
        <v>0.224</v>
      </c>
    </row>
    <row r="57" spans="1:15" x14ac:dyDescent="0.2">
      <c r="A57" s="1" t="str">
        <f>HYPERLINK("http://www.twitter.com/banuakdenizli/status/1592771305153363969", "1592771305153363969")</f>
        <v>1592771305153363969</v>
      </c>
      <c r="B57" t="s">
        <v>15</v>
      </c>
      <c r="C57" s="2">
        <v>44881.282939814817</v>
      </c>
      <c r="D57">
        <v>0</v>
      </c>
      <c r="E57">
        <v>1</v>
      </c>
      <c r="F57" t="s">
        <v>86</v>
      </c>
      <c r="G57" t="s">
        <v>87</v>
      </c>
      <c r="H57" t="str">
        <f>HYPERLINK("https://video.twimg.com/ext_tw_video/1592380663210164232/pu/vid/1136x640/KJdo0cqQwi_oGze9.mp4?tag=12", "https://video.twimg.com/ext_tw_video/1592380663210164232/pu/vid/1136x640/KJdo0cqQwi_oGze9.mp4?tag=12")</f>
        <v>https://video.twimg.com/ext_tw_video/1592380663210164232/pu/vid/1136x640/KJdo0cqQwi_oGze9.mp4?tag=12</v>
      </c>
      <c r="L57">
        <v>0.89790000000000003</v>
      </c>
      <c r="M57">
        <v>0</v>
      </c>
      <c r="N57">
        <v>0.752</v>
      </c>
      <c r="O57">
        <v>0.248</v>
      </c>
    </row>
    <row r="58" spans="1:15" x14ac:dyDescent="0.2">
      <c r="A58" s="1" t="str">
        <f>HYPERLINK("http://www.twitter.com/banuakdenizli/status/1592737436555046912", "1592737436555046912")</f>
        <v>1592737436555046912</v>
      </c>
      <c r="B58" t="s">
        <v>15</v>
      </c>
      <c r="C58" s="2">
        <v>44881.189479166656</v>
      </c>
      <c r="D58">
        <v>0</v>
      </c>
      <c r="E58">
        <v>3</v>
      </c>
      <c r="F58" t="s">
        <v>16</v>
      </c>
      <c r="G58" t="s">
        <v>88</v>
      </c>
      <c r="H58" t="str">
        <f>HYPERLINK("http://pbs.twimg.com/media/FhqDxARVEAEC8E8.jpg", "http://pbs.twimg.com/media/FhqDxARVEAEC8E8.jpg")</f>
        <v>http://pbs.twimg.com/media/FhqDxARVEAEC8E8.jpg</v>
      </c>
      <c r="L58">
        <v>0.67049999999999998</v>
      </c>
      <c r="M58">
        <v>0</v>
      </c>
      <c r="N58">
        <v>0.88400000000000001</v>
      </c>
      <c r="O58">
        <v>0.11600000000000001</v>
      </c>
    </row>
    <row r="59" spans="1:15" x14ac:dyDescent="0.2">
      <c r="A59" s="1" t="str">
        <f>HYPERLINK("http://www.twitter.com/banuakdenizli/status/1592487870572691456", "1592487870572691456")</f>
        <v>1592487870572691456</v>
      </c>
      <c r="B59" t="s">
        <v>15</v>
      </c>
      <c r="C59" s="2">
        <v>44880.500798611109</v>
      </c>
      <c r="D59">
        <v>0</v>
      </c>
      <c r="E59">
        <v>2</v>
      </c>
      <c r="F59" t="s">
        <v>71</v>
      </c>
      <c r="G59" t="s">
        <v>89</v>
      </c>
      <c r="L59">
        <v>0</v>
      </c>
      <c r="M59">
        <v>0</v>
      </c>
      <c r="N59">
        <v>1</v>
      </c>
      <c r="O59">
        <v>0</v>
      </c>
    </row>
    <row r="60" spans="1:15" x14ac:dyDescent="0.2">
      <c r="A60" s="1" t="str">
        <f>HYPERLINK("http://www.twitter.com/banuakdenizli/status/1592486696201097216", "1592486696201097216")</f>
        <v>1592486696201097216</v>
      </c>
      <c r="B60" t="s">
        <v>15</v>
      </c>
      <c r="C60" s="2">
        <v>44880.497569444437</v>
      </c>
      <c r="D60">
        <v>0</v>
      </c>
      <c r="E60">
        <v>24</v>
      </c>
      <c r="F60" t="s">
        <v>90</v>
      </c>
      <c r="G60" t="s">
        <v>91</v>
      </c>
      <c r="H60" t="str">
        <f>HYPERLINK("https://video.twimg.com/ext_tw_video/1592471355559223299/pu/vid/720x720/lXoiTAxcXm73aN7y.mp4?tag=12", "https://video.twimg.com/ext_tw_video/1592471355559223299/pu/vid/720x720/lXoiTAxcXm73aN7y.mp4?tag=12")</f>
        <v>https://video.twimg.com/ext_tw_video/1592471355559223299/pu/vid/720x720/lXoiTAxcXm73aN7y.mp4?tag=12</v>
      </c>
      <c r="L60">
        <v>0.89680000000000004</v>
      </c>
      <c r="M60">
        <v>0</v>
      </c>
      <c r="N60">
        <v>0.72599999999999998</v>
      </c>
      <c r="O60">
        <v>0.27400000000000002</v>
      </c>
    </row>
    <row r="61" spans="1:15" x14ac:dyDescent="0.2">
      <c r="A61" s="1" t="str">
        <f>HYPERLINK("http://www.twitter.com/banuakdenizli/status/1592470147994128384", "1592470147994128384")</f>
        <v>1592470147994128384</v>
      </c>
      <c r="B61" t="s">
        <v>15</v>
      </c>
      <c r="C61" s="2">
        <v>44880.451898148152</v>
      </c>
      <c r="D61">
        <v>3</v>
      </c>
      <c r="E61">
        <v>0</v>
      </c>
      <c r="G61" t="s">
        <v>92</v>
      </c>
      <c r="L61">
        <v>0</v>
      </c>
      <c r="M61">
        <v>0</v>
      </c>
      <c r="N61">
        <v>1</v>
      </c>
      <c r="O61">
        <v>0</v>
      </c>
    </row>
    <row r="62" spans="1:15" x14ac:dyDescent="0.2">
      <c r="A62" s="1" t="str">
        <f>HYPERLINK("http://www.twitter.com/banuakdenizli/status/1592130077437091840", "1592130077437091840")</f>
        <v>1592130077437091840</v>
      </c>
      <c r="B62" t="s">
        <v>15</v>
      </c>
      <c r="C62" s="2">
        <v>44879.513483796298</v>
      </c>
      <c r="D62">
        <v>14</v>
      </c>
      <c r="E62">
        <v>0</v>
      </c>
      <c r="G62" t="s">
        <v>93</v>
      </c>
      <c r="L62">
        <v>0.81759999999999999</v>
      </c>
      <c r="M62">
        <v>0</v>
      </c>
      <c r="N62">
        <v>0.68100000000000005</v>
      </c>
      <c r="O62">
        <v>0.31900000000000001</v>
      </c>
    </row>
    <row r="63" spans="1:15" x14ac:dyDescent="0.2">
      <c r="A63" s="1" t="str">
        <f>HYPERLINK("http://www.twitter.com/banuakdenizli/status/1592070844557430788", "1592070844557430788")</f>
        <v>1592070844557430788</v>
      </c>
      <c r="B63" t="s">
        <v>15</v>
      </c>
      <c r="C63" s="2">
        <v>44879.350034722222</v>
      </c>
      <c r="D63">
        <v>0</v>
      </c>
      <c r="E63">
        <v>15</v>
      </c>
      <c r="F63" t="s">
        <v>94</v>
      </c>
      <c r="G63" t="s">
        <v>95</v>
      </c>
      <c r="H63" t="str">
        <f>HYPERLINK("http://pbs.twimg.com/media/FhgoA-VWQAEVcS9.jpg", "http://pbs.twimg.com/media/FhgoA-VWQAEVcS9.jpg")</f>
        <v>http://pbs.twimg.com/media/FhgoA-VWQAEVcS9.jpg</v>
      </c>
      <c r="I63" t="str">
        <f>HYPERLINK("http://pbs.twimg.com/media/FhgoCh6X0AA5tHs.jpg", "http://pbs.twimg.com/media/FhgoCh6X0AA5tHs.jpg")</f>
        <v>http://pbs.twimg.com/media/FhgoCh6X0AA5tHs.jpg</v>
      </c>
      <c r="J63" t="str">
        <f>HYPERLINK("http://pbs.twimg.com/media/FhgoDkhX0AAXUOs.jpg", "http://pbs.twimg.com/media/FhgoDkhX0AAXUOs.jpg")</f>
        <v>http://pbs.twimg.com/media/FhgoDkhX0AAXUOs.jpg</v>
      </c>
      <c r="K63" t="str">
        <f>HYPERLINK("http://pbs.twimg.com/media/FhgoEUNWQAEG5YA.jpg", "http://pbs.twimg.com/media/FhgoEUNWQAEG5YA.jpg")</f>
        <v>http://pbs.twimg.com/media/FhgoEUNWQAEG5YA.jpg</v>
      </c>
      <c r="L63">
        <v>0</v>
      </c>
      <c r="M63">
        <v>0</v>
      </c>
      <c r="N63">
        <v>1</v>
      </c>
      <c r="O63">
        <v>0</v>
      </c>
    </row>
    <row r="64" spans="1:15" x14ac:dyDescent="0.2">
      <c r="A64" s="1" t="str">
        <f>HYPERLINK("http://www.twitter.com/banuakdenizli/status/1592055516607696896", "1592055516607696896")</f>
        <v>1592055516607696896</v>
      </c>
      <c r="B64" t="s">
        <v>15</v>
      </c>
      <c r="C64" s="2">
        <v>44879.30773148148</v>
      </c>
      <c r="D64">
        <v>64</v>
      </c>
      <c r="E64">
        <v>5</v>
      </c>
      <c r="G64" t="s">
        <v>96</v>
      </c>
      <c r="L64">
        <v>0.72629999999999995</v>
      </c>
      <c r="M64">
        <v>0</v>
      </c>
      <c r="N64">
        <v>0.72399999999999998</v>
      </c>
      <c r="O64">
        <v>0.27600000000000002</v>
      </c>
    </row>
    <row r="65" spans="1:15" x14ac:dyDescent="0.2">
      <c r="A65" s="1" t="str">
        <f>HYPERLINK("http://www.twitter.com/banuakdenizli/status/1591791338949054464", "1591791338949054464")</f>
        <v>1591791338949054464</v>
      </c>
      <c r="B65" t="s">
        <v>15</v>
      </c>
      <c r="C65" s="2">
        <v>44878.578738425917</v>
      </c>
      <c r="D65">
        <v>0</v>
      </c>
      <c r="E65">
        <v>22457</v>
      </c>
      <c r="F65" t="s">
        <v>79</v>
      </c>
      <c r="G65" t="s">
        <v>97</v>
      </c>
      <c r="L65">
        <v>0</v>
      </c>
      <c r="M65">
        <v>0</v>
      </c>
      <c r="N65">
        <v>1</v>
      </c>
      <c r="O65">
        <v>0</v>
      </c>
    </row>
    <row r="66" spans="1:15" x14ac:dyDescent="0.2">
      <c r="A66" s="1" t="str">
        <f>HYPERLINK("http://www.twitter.com/banuakdenizli/status/1591048398991691776", "1591048398991691776")</f>
        <v>1591048398991691776</v>
      </c>
      <c r="B66" t="s">
        <v>15</v>
      </c>
      <c r="C66" s="2">
        <v>44876.528622685182</v>
      </c>
      <c r="D66">
        <v>0</v>
      </c>
      <c r="E66">
        <v>11</v>
      </c>
      <c r="F66" t="s">
        <v>98</v>
      </c>
      <c r="G66" t="s">
        <v>99</v>
      </c>
      <c r="H66" t="str">
        <f>HYPERLINK("http://pbs.twimg.com/media/FhPDPDjXoAMzHiC.jpg", "http://pbs.twimg.com/media/FhPDPDjXoAMzHiC.jpg")</f>
        <v>http://pbs.twimg.com/media/FhPDPDjXoAMzHiC.jpg</v>
      </c>
      <c r="L66">
        <v>-0.36120000000000002</v>
      </c>
      <c r="M66">
        <v>5.6000000000000001E-2</v>
      </c>
      <c r="N66">
        <v>0.94399999999999995</v>
      </c>
      <c r="O66">
        <v>0</v>
      </c>
    </row>
    <row r="67" spans="1:15" x14ac:dyDescent="0.2">
      <c r="A67" s="1" t="str">
        <f>HYPERLINK("http://www.twitter.com/banuakdenizli/status/1590556437352108032", "1590556437352108032")</f>
        <v>1590556437352108032</v>
      </c>
      <c r="B67" t="s">
        <v>15</v>
      </c>
      <c r="C67" s="2">
        <v>44875.171064814807</v>
      </c>
      <c r="D67">
        <v>0</v>
      </c>
      <c r="E67">
        <v>19</v>
      </c>
      <c r="F67" t="s">
        <v>100</v>
      </c>
      <c r="G67" t="s">
        <v>101</v>
      </c>
      <c r="H67" t="str">
        <f>HYPERLINK("https://video.twimg.com/ext_tw_video/1590497283627704322/pu/vid/640x352/LFeWYgjs79Xjj9bu.mp4?tag=12", "https://video.twimg.com/ext_tw_video/1590497283627704322/pu/vid/640x352/LFeWYgjs79Xjj9bu.mp4?tag=12")</f>
        <v>https://video.twimg.com/ext_tw_video/1590497283627704322/pu/vid/640x352/LFeWYgjs79Xjj9bu.mp4?tag=12</v>
      </c>
      <c r="L67">
        <v>0.49390000000000001</v>
      </c>
      <c r="M67">
        <v>0</v>
      </c>
      <c r="N67">
        <v>0.92600000000000005</v>
      </c>
      <c r="O67">
        <v>7.3999999999999996E-2</v>
      </c>
    </row>
    <row r="68" spans="1:15" x14ac:dyDescent="0.2">
      <c r="A68" s="1" t="str">
        <f>HYPERLINK("http://www.twitter.com/banuakdenizli/status/1590292687819010052", "1590292687819010052")</f>
        <v>1590292687819010052</v>
      </c>
      <c r="B68" t="s">
        <v>15</v>
      </c>
      <c r="C68" s="2">
        <v>44874.443252314813</v>
      </c>
      <c r="D68">
        <v>0</v>
      </c>
      <c r="E68">
        <v>1</v>
      </c>
      <c r="F68" t="s">
        <v>65</v>
      </c>
      <c r="G68" t="s">
        <v>102</v>
      </c>
      <c r="L68">
        <v>0.4199</v>
      </c>
      <c r="M68">
        <v>0</v>
      </c>
      <c r="N68">
        <v>0.78200000000000003</v>
      </c>
      <c r="O68">
        <v>0.218</v>
      </c>
    </row>
    <row r="69" spans="1:15" x14ac:dyDescent="0.2">
      <c r="A69" s="1" t="str">
        <f>HYPERLINK("http://www.twitter.com/banuakdenizli/status/1589876949102780417", "1589876949102780417")</f>
        <v>1589876949102780417</v>
      </c>
      <c r="B69" t="s">
        <v>15</v>
      </c>
      <c r="C69" s="2">
        <v>44873.296030092592</v>
      </c>
      <c r="D69">
        <v>12</v>
      </c>
      <c r="E69">
        <v>0</v>
      </c>
      <c r="G69" t="s">
        <v>103</v>
      </c>
      <c r="L69">
        <v>0</v>
      </c>
      <c r="M69">
        <v>0</v>
      </c>
      <c r="N69">
        <v>1</v>
      </c>
      <c r="O69">
        <v>0</v>
      </c>
    </row>
    <row r="70" spans="1:15" x14ac:dyDescent="0.2">
      <c r="A70" s="1" t="str">
        <f>HYPERLINK("http://www.twitter.com/banuakdenizli/status/1589593219733815296", "1589593219733815296")</f>
        <v>1589593219733815296</v>
      </c>
      <c r="B70" t="s">
        <v>15</v>
      </c>
      <c r="C70" s="2">
        <v>44872.513090277767</v>
      </c>
      <c r="D70">
        <v>7</v>
      </c>
      <c r="E70">
        <v>0</v>
      </c>
      <c r="G70" t="s">
        <v>104</v>
      </c>
      <c r="L70">
        <v>0.64759999999999995</v>
      </c>
      <c r="M70">
        <v>0</v>
      </c>
      <c r="N70">
        <v>0.81899999999999995</v>
      </c>
      <c r="O70">
        <v>0.18099999999999999</v>
      </c>
    </row>
    <row r="71" spans="1:15" x14ac:dyDescent="0.2">
      <c r="A71" s="1" t="str">
        <f>HYPERLINK("http://www.twitter.com/banuakdenizli/status/1589171713031692289", "1589171713031692289")</f>
        <v>1589171713031692289</v>
      </c>
      <c r="B71" t="s">
        <v>15</v>
      </c>
      <c r="C71" s="2">
        <v>44871.349953703713</v>
      </c>
      <c r="D71">
        <v>3</v>
      </c>
      <c r="E71">
        <v>0</v>
      </c>
      <c r="G71" t="s">
        <v>105</v>
      </c>
      <c r="H71" t="str">
        <f>HYPERLINK("http://pbs.twimg.com/media/Fg3fN5maUAE7W1B.jpg", "http://pbs.twimg.com/media/Fg3fN5maUAE7W1B.jpg")</f>
        <v>http://pbs.twimg.com/media/Fg3fN5maUAE7W1B.jpg</v>
      </c>
      <c r="L71">
        <v>0</v>
      </c>
      <c r="M71">
        <v>0</v>
      </c>
      <c r="N71">
        <v>1</v>
      </c>
      <c r="O71">
        <v>0</v>
      </c>
    </row>
    <row r="72" spans="1:15" x14ac:dyDescent="0.2">
      <c r="A72" s="1" t="str">
        <f>HYPERLINK("http://www.twitter.com/banuakdenizli/status/1589171576230260737", "1589171576230260737")</f>
        <v>1589171576230260737</v>
      </c>
      <c r="B72" t="s">
        <v>15</v>
      </c>
      <c r="C72" s="2">
        <v>44871.34957175926</v>
      </c>
      <c r="D72">
        <v>2</v>
      </c>
      <c r="E72">
        <v>0</v>
      </c>
      <c r="G72" t="s">
        <v>106</v>
      </c>
      <c r="H72" t="str">
        <f>HYPERLINK("http://pbs.twimg.com/media/Fg3exBvaUAA8U-K.jpg", "http://pbs.twimg.com/media/Fg3exBvaUAA8U-K.jpg")</f>
        <v>http://pbs.twimg.com/media/Fg3exBvaUAA8U-K.jpg</v>
      </c>
      <c r="L72">
        <v>0.59940000000000004</v>
      </c>
      <c r="M72">
        <v>0</v>
      </c>
      <c r="N72">
        <v>0.88</v>
      </c>
      <c r="O72">
        <v>0.12</v>
      </c>
    </row>
    <row r="73" spans="1:15" x14ac:dyDescent="0.2">
      <c r="A73" s="1" t="str">
        <f>HYPERLINK("http://www.twitter.com/banuakdenizli/status/1587672814236356608", "1587672814236356608")</f>
        <v>1587672814236356608</v>
      </c>
      <c r="B73" t="s">
        <v>15</v>
      </c>
      <c r="C73" s="2">
        <v>44867.213784722233</v>
      </c>
      <c r="D73">
        <v>0</v>
      </c>
      <c r="E73">
        <v>9</v>
      </c>
      <c r="F73" t="s">
        <v>107</v>
      </c>
      <c r="G73" t="s">
        <v>108</v>
      </c>
      <c r="H73" t="str">
        <f>HYPERLINK("http://pbs.twimg.com/media/FggK7WMXoAAB_xE.jpg", "http://pbs.twimg.com/media/FggK7WMXoAAB_xE.jpg")</f>
        <v>http://pbs.twimg.com/media/FggK7WMXoAAB_xE.jpg</v>
      </c>
      <c r="L73">
        <v>0</v>
      </c>
      <c r="M73">
        <v>0</v>
      </c>
      <c r="N73">
        <v>1</v>
      </c>
      <c r="O73">
        <v>0</v>
      </c>
    </row>
    <row r="74" spans="1:15" x14ac:dyDescent="0.2">
      <c r="A74" s="1" t="str">
        <f>HYPERLINK("http://www.twitter.com/banuakdenizli/status/1587672747051986944", "1587672747051986944")</f>
        <v>1587672747051986944</v>
      </c>
      <c r="B74" t="s">
        <v>15</v>
      </c>
      <c r="C74" s="2">
        <v>44867.213599537034</v>
      </c>
      <c r="D74">
        <v>0</v>
      </c>
      <c r="E74">
        <v>10</v>
      </c>
      <c r="F74" t="s">
        <v>19</v>
      </c>
      <c r="G74" t="s">
        <v>109</v>
      </c>
      <c r="H74" t="str">
        <f>HYPERLINK("http://pbs.twimg.com/media/FggLqcsXgAI0deZ.jpg", "http://pbs.twimg.com/media/FggLqcsXgAI0deZ.jpg")</f>
        <v>http://pbs.twimg.com/media/FggLqcsXgAI0deZ.jpg</v>
      </c>
      <c r="L74">
        <v>0</v>
      </c>
      <c r="M74">
        <v>0</v>
      </c>
      <c r="N74">
        <v>1</v>
      </c>
      <c r="O74">
        <v>0</v>
      </c>
    </row>
    <row r="75" spans="1:15" x14ac:dyDescent="0.2">
      <c r="A75" s="1" t="str">
        <f>HYPERLINK("http://www.twitter.com/banuakdenizli/status/1587344652923187201", "1587344652923187201")</f>
        <v>1587344652923187201</v>
      </c>
      <c r="B75" t="s">
        <v>15</v>
      </c>
      <c r="C75" s="2">
        <v>44866.308229166672</v>
      </c>
      <c r="D75">
        <v>12</v>
      </c>
      <c r="E75">
        <v>1</v>
      </c>
      <c r="G75" t="s">
        <v>110</v>
      </c>
      <c r="L75">
        <v>-0.35699999999999998</v>
      </c>
      <c r="M75">
        <v>0.121</v>
      </c>
      <c r="N75">
        <v>0.879</v>
      </c>
      <c r="O75">
        <v>0</v>
      </c>
    </row>
    <row r="76" spans="1:15" x14ac:dyDescent="0.2">
      <c r="A76" s="1" t="str">
        <f>HYPERLINK("http://www.twitter.com/banuakdenizli/status/1586291697767813120", "1586291697767813120")</f>
        <v>1586291697767813120</v>
      </c>
      <c r="B76" t="s">
        <v>15</v>
      </c>
      <c r="C76" s="2">
        <v>44863.402627314812</v>
      </c>
      <c r="D76">
        <v>0</v>
      </c>
      <c r="E76">
        <v>1</v>
      </c>
      <c r="F76" t="s">
        <v>16</v>
      </c>
      <c r="G76" t="s">
        <v>111</v>
      </c>
      <c r="L76">
        <v>-0.7964</v>
      </c>
      <c r="M76">
        <v>0.188</v>
      </c>
      <c r="N76">
        <v>0.81200000000000006</v>
      </c>
      <c r="O76">
        <v>0</v>
      </c>
    </row>
    <row r="77" spans="1:15" x14ac:dyDescent="0.2">
      <c r="A77" s="1" t="str">
        <f>HYPERLINK("http://www.twitter.com/banuakdenizli/status/1584505242535665665", "1584505242535665665")</f>
        <v>1584505242535665665</v>
      </c>
      <c r="B77" t="s">
        <v>15</v>
      </c>
      <c r="C77" s="2">
        <v>44858.472951388889</v>
      </c>
      <c r="D77">
        <v>3</v>
      </c>
      <c r="E77">
        <v>0</v>
      </c>
      <c r="G77" t="s">
        <v>112</v>
      </c>
      <c r="L77">
        <v>0.61240000000000006</v>
      </c>
      <c r="M77">
        <v>0</v>
      </c>
      <c r="N77">
        <v>0.8</v>
      </c>
      <c r="O77">
        <v>0.2</v>
      </c>
    </row>
    <row r="78" spans="1:15" x14ac:dyDescent="0.2">
      <c r="A78" s="1" t="str">
        <f>HYPERLINK("http://www.twitter.com/banuakdenizli/status/1584424649214988289", "1584424649214988289")</f>
        <v>1584424649214988289</v>
      </c>
      <c r="B78" t="s">
        <v>15</v>
      </c>
      <c r="C78" s="2">
        <v>44858.250555555547</v>
      </c>
      <c r="D78">
        <v>4</v>
      </c>
      <c r="E78">
        <v>0</v>
      </c>
      <c r="G78" t="s">
        <v>113</v>
      </c>
      <c r="H78" t="str">
        <f>HYPERLINK("http://pbs.twimg.com/media/Ff0B0mHX0AETAg4.jpg", "http://pbs.twimg.com/media/Ff0B0mHX0AETAg4.jpg")</f>
        <v>http://pbs.twimg.com/media/Ff0B0mHX0AETAg4.jpg</v>
      </c>
      <c r="L78">
        <v>0.96699999999999997</v>
      </c>
      <c r="M78">
        <v>0</v>
      </c>
      <c r="N78">
        <v>0.55000000000000004</v>
      </c>
      <c r="O78">
        <v>0.45</v>
      </c>
    </row>
    <row r="79" spans="1:15" x14ac:dyDescent="0.2">
      <c r="A79" s="1" t="str">
        <f>HYPERLINK("http://www.twitter.com/banuakdenizli/status/1583826478290329605", "1583826478290329605")</f>
        <v>1583826478290329605</v>
      </c>
      <c r="B79" t="s">
        <v>15</v>
      </c>
      <c r="C79" s="2">
        <v>44856.599918981483</v>
      </c>
      <c r="D79">
        <v>0</v>
      </c>
      <c r="E79">
        <v>49</v>
      </c>
      <c r="F79" t="s">
        <v>65</v>
      </c>
      <c r="G79" t="s">
        <v>114</v>
      </c>
      <c r="H79" t="str">
        <f>HYPERLINK("http://pbs.twimg.com/media/Ffp-4wGaUAAlCG7.jpg", "http://pbs.twimg.com/media/Ffp-4wGaUAAlCG7.jpg")</f>
        <v>http://pbs.twimg.com/media/Ffp-4wGaUAAlCG7.jpg</v>
      </c>
      <c r="L79">
        <v>0.82169999999999999</v>
      </c>
      <c r="M79">
        <v>0</v>
      </c>
      <c r="N79">
        <v>0.83699999999999997</v>
      </c>
      <c r="O79">
        <v>0.16300000000000001</v>
      </c>
    </row>
    <row r="80" spans="1:15" x14ac:dyDescent="0.2">
      <c r="A80" s="1" t="str">
        <f>HYPERLINK("http://www.twitter.com/banuakdenizli/status/1583744530465009664", "1583744530465009664")</f>
        <v>1583744530465009664</v>
      </c>
      <c r="B80" t="s">
        <v>15</v>
      </c>
      <c r="C80" s="2">
        <v>44856.373784722222</v>
      </c>
      <c r="D80">
        <v>0</v>
      </c>
      <c r="E80">
        <v>4</v>
      </c>
      <c r="F80" t="s">
        <v>115</v>
      </c>
      <c r="G80" t="s">
        <v>116</v>
      </c>
      <c r="H80" t="str">
        <f>HYPERLINK("http://pbs.twimg.com/media/Ffn-hAAX0BAVKwG.jpg", "http://pbs.twimg.com/media/Ffn-hAAX0BAVKwG.jpg")</f>
        <v>http://pbs.twimg.com/media/Ffn-hAAX0BAVKwG.jpg</v>
      </c>
      <c r="L80">
        <v>-0.79059999999999997</v>
      </c>
      <c r="M80">
        <v>0.24</v>
      </c>
      <c r="N80">
        <v>0.625</v>
      </c>
      <c r="O80">
        <v>0.13500000000000001</v>
      </c>
    </row>
    <row r="81" spans="1:15" x14ac:dyDescent="0.2">
      <c r="A81" s="1" t="str">
        <f>HYPERLINK("http://www.twitter.com/banuakdenizli/status/1582953020802813953", "1582953020802813953")</f>
        <v>1582953020802813953</v>
      </c>
      <c r="B81" t="s">
        <v>15</v>
      </c>
      <c r="C81" s="2">
        <v>44854.189629629633</v>
      </c>
      <c r="D81">
        <v>0</v>
      </c>
      <c r="E81">
        <v>2</v>
      </c>
      <c r="F81" t="s">
        <v>18</v>
      </c>
      <c r="G81" t="s">
        <v>117</v>
      </c>
      <c r="H81" t="str">
        <f>HYPERLINK("https://video.twimg.com/ext_tw_video/1582838187478638616/pu/vid/640x352/p8Cnh9C9jUBk8nRf.mp4?tag=12", "https://video.twimg.com/ext_tw_video/1582838187478638616/pu/vid/640x352/p8Cnh9C9jUBk8nRf.mp4?tag=12")</f>
        <v>https://video.twimg.com/ext_tw_video/1582838187478638616/pu/vid/640x352/p8Cnh9C9jUBk8nRf.mp4?tag=12</v>
      </c>
      <c r="L81">
        <v>-0.29599999999999999</v>
      </c>
      <c r="M81">
        <v>0.18</v>
      </c>
      <c r="N81">
        <v>0.82</v>
      </c>
      <c r="O81">
        <v>0</v>
      </c>
    </row>
    <row r="82" spans="1:15" x14ac:dyDescent="0.2">
      <c r="A82" s="1" t="str">
        <f>HYPERLINK("http://www.twitter.com/banuakdenizli/status/1581876831468552197", "1581876831468552197")</f>
        <v>1581876831468552197</v>
      </c>
      <c r="B82" t="s">
        <v>15</v>
      </c>
      <c r="C82" s="2">
        <v>44851.219918981478</v>
      </c>
      <c r="D82">
        <v>27</v>
      </c>
      <c r="E82">
        <v>6</v>
      </c>
      <c r="G82" t="s">
        <v>118</v>
      </c>
      <c r="L82">
        <v>0.51060000000000005</v>
      </c>
      <c r="M82">
        <v>0</v>
      </c>
      <c r="N82">
        <v>0.89100000000000001</v>
      </c>
      <c r="O82">
        <v>0.109</v>
      </c>
    </row>
    <row r="83" spans="1:15" x14ac:dyDescent="0.2">
      <c r="A83" s="1" t="str">
        <f>HYPERLINK("http://www.twitter.com/banuakdenizli/status/1581688914884329472", "1581688914884329472")</f>
        <v>1581688914884329472</v>
      </c>
      <c r="B83" t="s">
        <v>15</v>
      </c>
      <c r="C83" s="2">
        <v>44850.701365740737</v>
      </c>
      <c r="D83">
        <v>0</v>
      </c>
      <c r="E83">
        <v>5</v>
      </c>
      <c r="F83" t="s">
        <v>119</v>
      </c>
      <c r="G83" t="s">
        <v>120</v>
      </c>
      <c r="H83" t="str">
        <f>HYPERLINK("http://pbs.twimg.com/media/FfLX-JpXwAAzru1.jpg", "http://pbs.twimg.com/media/FfLX-JpXwAAzru1.jpg")</f>
        <v>http://pbs.twimg.com/media/FfLX-JpXwAAzru1.jpg</v>
      </c>
      <c r="L83">
        <v>0.42149999999999999</v>
      </c>
      <c r="M83">
        <v>0</v>
      </c>
      <c r="N83">
        <v>0.88200000000000001</v>
      </c>
      <c r="O83">
        <v>0.11799999999999999</v>
      </c>
    </row>
    <row r="84" spans="1:15" x14ac:dyDescent="0.2">
      <c r="A84" s="1" t="str">
        <f>HYPERLINK("http://www.twitter.com/banuakdenizli/status/1580555087721615365", "1580555087721615365")</f>
        <v>1580555087721615365</v>
      </c>
      <c r="B84" t="s">
        <v>15</v>
      </c>
      <c r="C84" s="2">
        <v>44847.572592592587</v>
      </c>
      <c r="D84">
        <v>9</v>
      </c>
      <c r="E84">
        <v>2</v>
      </c>
      <c r="G84" t="s">
        <v>121</v>
      </c>
      <c r="L84">
        <v>0.52669999999999995</v>
      </c>
      <c r="M84">
        <v>9.4E-2</v>
      </c>
      <c r="N84">
        <v>0.69399999999999995</v>
      </c>
      <c r="O84">
        <v>0.21199999999999999</v>
      </c>
    </row>
    <row r="85" spans="1:15" x14ac:dyDescent="0.2">
      <c r="A85" s="1" t="str">
        <f>HYPERLINK("http://www.twitter.com/banuakdenizli/status/1580477531207397377", "1580477531207397377")</f>
        <v>1580477531207397377</v>
      </c>
      <c r="B85" t="s">
        <v>15</v>
      </c>
      <c r="C85" s="2">
        <v>44847.358576388891</v>
      </c>
      <c r="D85">
        <v>0</v>
      </c>
      <c r="E85">
        <v>2</v>
      </c>
      <c r="F85" t="s">
        <v>17</v>
      </c>
      <c r="G85" t="s">
        <v>122</v>
      </c>
      <c r="L85">
        <v>0.83160000000000001</v>
      </c>
      <c r="M85">
        <v>0</v>
      </c>
      <c r="N85">
        <v>0.67200000000000004</v>
      </c>
      <c r="O85">
        <v>0.32800000000000001</v>
      </c>
    </row>
    <row r="86" spans="1:15" x14ac:dyDescent="0.2">
      <c r="A86" s="1" t="str">
        <f>HYPERLINK("http://www.twitter.com/banuakdenizli/status/1579371846805311488", "1579371846805311488")</f>
        <v>1579371846805311488</v>
      </c>
      <c r="B86" t="s">
        <v>15</v>
      </c>
      <c r="C86" s="2">
        <v>44844.307476851849</v>
      </c>
      <c r="D86">
        <v>12</v>
      </c>
      <c r="E86">
        <v>2</v>
      </c>
      <c r="G86" t="s">
        <v>123</v>
      </c>
      <c r="L86">
        <v>-0.9153</v>
      </c>
      <c r="M86">
        <v>0.38800000000000001</v>
      </c>
      <c r="N86">
        <v>0.51</v>
      </c>
      <c r="O86">
        <v>0.10199999999999999</v>
      </c>
    </row>
    <row r="87" spans="1:15" x14ac:dyDescent="0.2">
      <c r="A87" s="1" t="str">
        <f>HYPERLINK("http://www.twitter.com/banuakdenizli/status/1577580251840147456", "1577580251840147456")</f>
        <v>1577580251840147456</v>
      </c>
      <c r="B87" t="s">
        <v>15</v>
      </c>
      <c r="C87" s="2">
        <v>44839.363611111112</v>
      </c>
      <c r="D87">
        <v>3</v>
      </c>
      <c r="E87">
        <v>0</v>
      </c>
      <c r="G87" t="s">
        <v>124</v>
      </c>
      <c r="L87">
        <v>0</v>
      </c>
      <c r="M87">
        <v>0</v>
      </c>
      <c r="N87">
        <v>1</v>
      </c>
      <c r="O87">
        <v>0</v>
      </c>
    </row>
    <row r="88" spans="1:15" x14ac:dyDescent="0.2">
      <c r="A88" s="1" t="str">
        <f>HYPERLINK("http://www.twitter.com/banuakdenizli/status/1577531284817346560", "1577531284817346560")</f>
        <v>1577531284817346560</v>
      </c>
      <c r="B88" t="s">
        <v>15</v>
      </c>
      <c r="C88" s="2">
        <v>44839.228495370371</v>
      </c>
      <c r="D88">
        <v>5</v>
      </c>
      <c r="E88">
        <v>1</v>
      </c>
      <c r="G88" t="s">
        <v>125</v>
      </c>
      <c r="L88">
        <v>0.56610000000000005</v>
      </c>
      <c r="M88">
        <v>0</v>
      </c>
      <c r="N88">
        <v>0.872</v>
      </c>
      <c r="O88">
        <v>0.128</v>
      </c>
    </row>
    <row r="89" spans="1:15" x14ac:dyDescent="0.2">
      <c r="A89" s="1" t="str">
        <f>HYPERLINK("http://www.twitter.com/banuakdenizli/status/1577206830425481216", "1577206830425481216")</f>
        <v>1577206830425481216</v>
      </c>
      <c r="B89" t="s">
        <v>15</v>
      </c>
      <c r="C89" s="2">
        <v>44838.333171296297</v>
      </c>
      <c r="D89">
        <v>8</v>
      </c>
      <c r="E89">
        <v>2</v>
      </c>
      <c r="G89" t="s">
        <v>126</v>
      </c>
      <c r="L89">
        <v>0.63600000000000001</v>
      </c>
      <c r="M89">
        <v>6.8000000000000005E-2</v>
      </c>
      <c r="N89">
        <v>0.73599999999999999</v>
      </c>
      <c r="O89">
        <v>0.19600000000000001</v>
      </c>
    </row>
    <row r="90" spans="1:15" x14ac:dyDescent="0.2">
      <c r="A90" s="1" t="str">
        <f>HYPERLINK("http://www.twitter.com/banuakdenizli/status/1577148155875164161", "1577148155875164161")</f>
        <v>1577148155875164161</v>
      </c>
      <c r="B90" t="s">
        <v>15</v>
      </c>
      <c r="C90" s="2">
        <v>44838.171261574083</v>
      </c>
      <c r="D90">
        <v>0</v>
      </c>
      <c r="E90">
        <v>3</v>
      </c>
      <c r="F90" t="s">
        <v>16</v>
      </c>
      <c r="G90" t="s">
        <v>127</v>
      </c>
      <c r="L90">
        <v>0</v>
      </c>
      <c r="M90">
        <v>0</v>
      </c>
      <c r="N90">
        <v>1</v>
      </c>
      <c r="O90">
        <v>0</v>
      </c>
    </row>
    <row r="91" spans="1:15" x14ac:dyDescent="0.2">
      <c r="A91" s="1" t="str">
        <f>HYPERLINK("http://www.twitter.com/banuakdenizli/status/1576080561491177473", "1576080561491177473")</f>
        <v>1576080561491177473</v>
      </c>
      <c r="B91" t="s">
        <v>15</v>
      </c>
      <c r="C91" s="2">
        <v>44835.225254629629</v>
      </c>
      <c r="D91">
        <v>6</v>
      </c>
      <c r="E91">
        <v>0</v>
      </c>
      <c r="G91" t="s">
        <v>128</v>
      </c>
      <c r="L91">
        <v>0.49259999999999998</v>
      </c>
      <c r="M91">
        <v>0</v>
      </c>
      <c r="N91">
        <v>0.85599999999999998</v>
      </c>
      <c r="O91">
        <v>0.14399999999999999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2023-04-03T11:46:01Z</dcterms:modified>
</cp:coreProperties>
</file>