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mc:AlternateContent xmlns:mc="http://schemas.openxmlformats.org/markup-compatibility/2006">
    <mc:Choice Requires="x15">
      <x15ac:absPath xmlns:x15ac="http://schemas.microsoft.com/office/spreadsheetml/2010/11/ac" url="/Users/baa0988/Desktop/WorldCup Countries Embassies in Qatar/"/>
    </mc:Choice>
  </mc:AlternateContent>
  <xr:revisionPtr revIDLastSave="0" documentId="8_{BC6C72EF-0105-C14C-8365-1DAF6C265776}" xr6:coauthVersionLast="47" xr6:coauthVersionMax="47" xr10:uidLastSave="{00000000-0000-0000-0000-000000000000}"/>
  <bookViews>
    <workbookView xWindow="0" yWindow="760" windowWidth="30240" windowHeight="1752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71" i="1" l="1"/>
  <c r="H70" i="1"/>
  <c r="A70" i="1"/>
  <c r="H69" i="1"/>
  <c r="A69" i="1"/>
  <c r="I68" i="1"/>
  <c r="H68" i="1"/>
  <c r="A68" i="1"/>
  <c r="H67" i="1"/>
  <c r="A67" i="1"/>
  <c r="A66" i="1"/>
  <c r="J65" i="1"/>
  <c r="I65" i="1"/>
  <c r="H65" i="1"/>
  <c r="A65" i="1"/>
  <c r="A64" i="1"/>
  <c r="H63" i="1"/>
  <c r="A63" i="1"/>
  <c r="H62" i="1"/>
  <c r="A62" i="1"/>
  <c r="H61" i="1"/>
  <c r="A61" i="1"/>
  <c r="A60" i="1"/>
  <c r="K59" i="1"/>
  <c r="J59" i="1"/>
  <c r="I59" i="1"/>
  <c r="H59" i="1"/>
  <c r="A59" i="1"/>
  <c r="J58" i="1"/>
  <c r="I58" i="1"/>
  <c r="H58" i="1"/>
  <c r="A58" i="1"/>
  <c r="H57" i="1"/>
  <c r="A57" i="1"/>
  <c r="J56" i="1"/>
  <c r="I56" i="1"/>
  <c r="H56" i="1"/>
  <c r="A56" i="1"/>
  <c r="H55" i="1"/>
  <c r="A55" i="1"/>
  <c r="A54" i="1"/>
  <c r="J53" i="1"/>
  <c r="I53" i="1"/>
  <c r="H53" i="1"/>
  <c r="A53" i="1"/>
  <c r="H52" i="1"/>
  <c r="A52" i="1"/>
  <c r="I51" i="1"/>
  <c r="H51" i="1"/>
  <c r="A51" i="1"/>
  <c r="H50" i="1"/>
  <c r="A50" i="1"/>
  <c r="H49" i="1"/>
  <c r="A49" i="1"/>
  <c r="K48" i="1"/>
  <c r="J48" i="1"/>
  <c r="I48" i="1"/>
  <c r="H48" i="1"/>
  <c r="A48" i="1"/>
  <c r="K47" i="1"/>
  <c r="J47" i="1"/>
  <c r="I47" i="1"/>
  <c r="H47" i="1"/>
  <c r="A47" i="1"/>
  <c r="I46" i="1"/>
  <c r="H46" i="1"/>
  <c r="A46" i="1"/>
  <c r="H45" i="1"/>
  <c r="A45" i="1"/>
  <c r="A44" i="1"/>
  <c r="J43" i="1"/>
  <c r="I43" i="1"/>
  <c r="H43" i="1"/>
  <c r="A43" i="1"/>
  <c r="H42" i="1"/>
  <c r="A42" i="1"/>
  <c r="H41" i="1"/>
  <c r="A41" i="1"/>
  <c r="K40" i="1"/>
  <c r="J40" i="1"/>
  <c r="I40" i="1"/>
  <c r="H40" i="1"/>
  <c r="A40" i="1"/>
  <c r="H39" i="1"/>
  <c r="A39" i="1"/>
  <c r="K38" i="1"/>
  <c r="J38" i="1"/>
  <c r="I38" i="1"/>
  <c r="H38" i="1"/>
  <c r="A38" i="1"/>
  <c r="H37" i="1"/>
  <c r="A37" i="1"/>
  <c r="I36" i="1"/>
  <c r="H36" i="1"/>
  <c r="A36" i="1"/>
  <c r="H35" i="1"/>
  <c r="A35" i="1"/>
  <c r="H34" i="1"/>
  <c r="A34" i="1"/>
  <c r="H33" i="1"/>
  <c r="A33" i="1"/>
  <c r="H32" i="1"/>
  <c r="A32" i="1"/>
  <c r="H31" i="1"/>
  <c r="A31" i="1"/>
  <c r="H30" i="1"/>
  <c r="A30" i="1"/>
  <c r="H29" i="1"/>
  <c r="A29" i="1"/>
  <c r="H28" i="1"/>
  <c r="A28" i="1"/>
  <c r="H27" i="1"/>
  <c r="A27" i="1"/>
  <c r="I26" i="1"/>
  <c r="H26" i="1"/>
  <c r="A26" i="1"/>
  <c r="H25" i="1"/>
  <c r="A25" i="1"/>
  <c r="H24" i="1"/>
  <c r="A24" i="1"/>
  <c r="K23" i="1"/>
  <c r="J23" i="1"/>
  <c r="I23" i="1"/>
  <c r="H23" i="1"/>
  <c r="A23" i="1"/>
  <c r="I22" i="1"/>
  <c r="H22" i="1"/>
  <c r="A22" i="1"/>
  <c r="H21" i="1"/>
  <c r="A21" i="1"/>
  <c r="H20" i="1"/>
  <c r="A20" i="1"/>
  <c r="H19" i="1"/>
  <c r="A19" i="1"/>
  <c r="H18" i="1"/>
  <c r="A18" i="1"/>
  <c r="A17" i="1"/>
  <c r="A16" i="1"/>
  <c r="K15" i="1"/>
  <c r="J15" i="1"/>
  <c r="I15" i="1"/>
  <c r="H15" i="1"/>
  <c r="A15" i="1"/>
  <c r="H14" i="1"/>
  <c r="A14" i="1"/>
  <c r="J13" i="1"/>
  <c r="I13" i="1"/>
  <c r="H13" i="1"/>
  <c r="A13" i="1"/>
  <c r="K12" i="1"/>
  <c r="J12" i="1"/>
  <c r="I12" i="1"/>
  <c r="H12" i="1"/>
  <c r="A12" i="1"/>
  <c r="J11" i="1"/>
  <c r="I11" i="1"/>
  <c r="H11" i="1"/>
  <c r="A11" i="1"/>
  <c r="K10" i="1"/>
  <c r="J10" i="1"/>
  <c r="I10" i="1"/>
  <c r="H10" i="1"/>
  <c r="A10" i="1"/>
  <c r="H9" i="1"/>
  <c r="A9" i="1"/>
  <c r="H8" i="1"/>
  <c r="A8" i="1"/>
  <c r="H7" i="1"/>
  <c r="A7" i="1"/>
  <c r="H6" i="1"/>
  <c r="A6" i="1"/>
  <c r="H5" i="1"/>
  <c r="A5" i="1"/>
  <c r="J4" i="1"/>
  <c r="I4" i="1"/>
  <c r="H4" i="1"/>
  <c r="A4" i="1"/>
  <c r="H3" i="1"/>
  <c r="A3" i="1"/>
  <c r="H2" i="1"/>
  <c r="A2" i="1"/>
</calcChain>
</file>

<file path=xl/sharedStrings.xml><?xml version="1.0" encoding="utf-8"?>
<sst xmlns="http://schemas.openxmlformats.org/spreadsheetml/2006/main" count="188" uniqueCount="98">
  <si>
    <t>id</t>
  </si>
  <si>
    <t>screen_name</t>
  </si>
  <si>
    <t>created_at</t>
  </si>
  <si>
    <t>fav</t>
  </si>
  <si>
    <t>rt</t>
  </si>
  <si>
    <t>RTed</t>
  </si>
  <si>
    <t>text</t>
  </si>
  <si>
    <t>media1</t>
  </si>
  <si>
    <t>media2</t>
  </si>
  <si>
    <t>media3</t>
  </si>
  <si>
    <t>media4</t>
  </si>
  <si>
    <t>compound</t>
  </si>
  <si>
    <t>neg</t>
  </si>
  <si>
    <t>neu</t>
  </si>
  <si>
    <t>pos</t>
  </si>
  <si>
    <t>BelgiuminQatar</t>
  </si>
  <si>
    <t>BelgiumMFA</t>
  </si>
  <si>
    <t>hadjalahbib</t>
  </si>
  <si>
    <t>BelRedDevils</t>
  </si>
  <si>
    <t>Je vous souhaite de tout cœur de joyeuses fêtes et une année 2023 belle, généreuse et intense. 
🇧🇪🇪🇺   🎄
Ik wens u van ganser harte fijne feesten en een mooi, genereus en intens nieuw jaar.
#recap 🎥⬇️ https://t.co/Ps7C3NIcD1</t>
  </si>
  <si>
    <t>🎄✨The Embassy of Belgium in Doha wishes a Merry Christmas to all who celebrate &amp;amp; a Happy New Year! 
The Embassy will be closed on Sun 25th Dec, Thu 29th Dec and Sun 1st Jan. 
If as a Belgian citizen, you need urgent consular assistance, please contact: +974 6661 8985 https://t.co/t5VhI3lVtl</t>
  </si>
  <si>
    <t>Today we welcomed a Belgian filmmaker in the residence.
🎥 Adam drove from Belgium to Qatar for the #WorldCup and documented his trip on YouTube: ‘C’est par où le Qatar?’
🤝 With this trip he wanted to highlight sports and intercultural relations. https://t.co/Kmv2OyzTV7 https://t.co/sXBZkMB90F</t>
  </si>
  <si>
    <t>📣 It’s Human Rights Day today! 
December 10th marks the adoption of the Universal Declaration of Human Rights in 1948. This year is the 75th anniversary.
At the Belgian Embassy in Doha, we are standing up for Human Rights! Will you stand up with us? 
#StandUp4HumanRights https://t.co/Fc7wJPI4QU</t>
  </si>
  <si>
    <t>9 December is International Anti-Corruption Day ! Corruption affects us all.We need to unite the world against corruption for development,peace and security.The fight against corruption and impunity as well as the promotion of the rule of law are cornerstones of 🇧🇪 foreign policy https://t.co/ubfDrzczmA</t>
  </si>
  <si>
    <t>Sadly we are no longer in the #WorldCup but we were very happy to have hosted three big receptions at the Belgian residence for Belgians and friends. ⚽️ 🧇 Good to share these moments together! 🇧🇪 We hope to see you all soon for other events. @BelRedDevils. https://t.co/iUg847MQ8U</t>
  </si>
  <si>
    <t>All the best, captain. ❤️🇧🇪 #MerciEden https://t.co/Rsa0Mwf18T</t>
  </si>
  <si>
    <t>A last walk in the Garden of Eden. 🇧🇪 #MerciEden https://t.co/srqe6MMExd</t>
  </si>
  <si>
    <t>December 6th is Saint-Nicholas Day! We were excited to welcome #Sinterklaas #SaintNicolas at the Belgian residence in Doha. 
🎁 🍭 A lot of happy children gave drawings and got sweets and treats! 
Thank you everyone for attending this lovely event. 🇧🇪 https://t.co/CfNQqd6VeX</t>
  </si>
  <si>
    <t>As part of the activities held on the sidelines of the World Cup, Ambassador Asselborn took part in a meeting with the other francophone Ambassadors in the “Club Suisse”.🇨🇭Thank you to Ambassador Edgar Doerig for having organized this great gathering! https://t.co/E8sQXJPYbo</t>
  </si>
  <si>
    <t>Silatech</t>
  </si>
  <si>
    <t>Brimming with Excellence!
Ambassadors from Canada, Italy, Nepal, Switzerland, Belgium &amp;amp; Singapore were among delegates discussing strategies to attain #SDG8 at the high-level dialogue convened by @Silatech at the @EAA_Foundation #SDGPavilion https://t.co/UM9FJiQpbD</t>
  </si>
  <si>
    <t>Our Ambassador W. Asselborn met with @GilbertFHoungbo DG @ILO at the SDG pavilion in the FIFA Fan Zone and participated with other Ambassadors and the Director of @EAA_Foundation in the discussion on the #SDG8 &amp;amp; #employment. Thanks to @ILOQatar for this stimulating conversation! https://t.co/Mp8GNeGvgZ</t>
  </si>
  <si>
    <t>👋 Today we’re saying goodbye to our flying consul, Christophe. He stayed with us as reinforcement before and during the World Cup. 
Thank you for your hard work and your positive mindset. You made a big difference here! 🇧🇪 🇶🇦 https://t.co/MVIQMM5YCO</t>
  </si>
  <si>
    <t>This week at the embassy Ambassador William Asselborn and his team met with Mansoor Al-Ansari, general secretary of the Qatar Football Association, Paul Van den Bulck, president of the Belgian Football Association and other members of the RBFA ⚽️ 🇧🇪 https://t.co/3aYgoE4wmu</t>
  </si>
  <si>
    <t>📻 Ambassador William Asselborn gave an interview to Oryx FM today, the French radio in Qatar. Just before the decisive match of our @BelRedDevils tomorrow ⚽️ https://t.co/gCQBA5lWG6</t>
  </si>
  <si>
    <t>Now more than ever. 🖤💛❤️ https://t.co/B5kqeoKeZi</t>
  </si>
  <si>
    <t>Sad we lost the game but a great event at the Belgian residence yesterday! Together with Belgians and friends of the embassy we watched our @BelRedDevils play against @EnMaroc 🇧🇪 🇲🇦.
Good atmosphere and Belgian delicacies. 🧇 🍟 
Croatia is next! https://t.co/VG1D3HRPAR</t>
  </si>
  <si>
    <t>Ambassador William Asselborn gave an interview to Al Kass TV today 🇶🇦. They discussed the World Cup and the match of our @BelRedDevils against Morocco today. 🇧🇪 🇲🇦 https://t.co/CSWqUaRObK</t>
  </si>
  <si>
    <t>🧡 Together with our Belgian representations around the world, we #OrangeTheWorld to end violence against women and girls. #16Days
Belgium acts to
🔸 #endGBV
🔸 protect victims
🔸 fight against impunity
🔸 provide support for victims
🔸 support women's rights organisations https://t.co/7fntdQjH1l</t>
  </si>
  <si>
    <t>🇶🇦 In Qatar to support the @BelRedDevils for the #FIFAWorldCup, Minister of Foreign Affairs @HadjaLahbib meets with her Qatari counterparts and the @ILO to discuss notably workers’ rights, women’s rights and LGBTQIA+ rights. https://t.co/cwTQ4cA12Q</t>
  </si>
  <si>
    <t>nicofierens</t>
  </si>
  <si>
    <t>Foreign Minister @hadjalahbib gives interviews to the press &amp;amp; meets with the #Belgium embassy team in #Doha after her bilaterals w/ 🇶🇦 counterparts &amp;amp; before the #WorldcupQatar2022 game 🇧🇪🇨🇦 tonight #BehindTheScenes https://t.co/FLyzrcapAV</t>
  </si>
  <si>
    <t>MofaQatar_EN</t>
  </si>
  <si>
    <t>Deputy Prime Minister and Minister of Foreign Affairs @MBA_AlThani_ Meets Belgian Minister of Foreign Affairs
#MOFAQatar https://t.co/zUHsQHTOVK</t>
  </si>
  <si>
    <t>De tout cœur avec les Diables rouges! 
🇧🇪 
My heart goes out to our Red Devils! 
🇧🇪
Mijn hart gaat uit naar onze Rode Duivels! 
😉  
#OneLove 🏳️‍🌈 
#FIFAWorldCup https://t.co/Zg1DuWLT5t</t>
  </si>
  <si>
    <t>Nous avons également abordé la question des droits humains, particulièrement des droits des femmes et des LBGTQIA+. (2/2) https://t.co/oXX70Mz2tO</t>
  </si>
  <si>
    <t>Rencontre riche et dense avec Mohammed bin Abdulrahman Al Thani 🇶🇦. Le Vice-Premier ministre et ministre des Affaires étrangères du Qatar m’a confirmé que les réformes concernant les conditions de travail seront poursuivies et approfondies après la Coupe du monde. (1/2) https://t.co/ITiFCUVdPW</t>
  </si>
  <si>
    <t>De bestrijding van radicalisme en gewelddadig extremisme staat ook centraal: een open en constructieve gedachtewisseling met Mutlaq bin Majed Al-Qahtani, speciaal gezant van Qatar voor terrorismebestrijding en bemiddeling. https://t.co/4FZK7SSn0L</t>
  </si>
  <si>
    <t>Contrer le radicalisme et l’extrémisme violent est aussi au centre de nos préoccupations : échange franc et constructif avec Mutlaq bin Majed Al-Qahtani, envoyé spécial du Qatar pour le contre-terrorisme et la médiation. https://t.co/UumVjwk8h2</t>
  </si>
  <si>
    <t>Rich and intensive meeting with @MBA_AlThani_ 🇶🇦, who confirmed that the reforms regarding working conditions will be continued and deepened after the World Cup. We also discussed the issue of human rights, particularly women's rights and rights of LBGTQIA+. https://t.co/RNFCs6uVkl</t>
  </si>
  <si>
    <t>Countering radicalism and violent extremism is also at the center of our concerns: a frank and constructive exchange with Mutlaq bin Majed Al-Qahtani, Qatar's special envoy for counterterrorism and mediation. https://t.co/iXSrZvSpjZ</t>
  </si>
  <si>
    <t>After tonight's training, a meeting took place with migrant workers employed in different sectors. This meeting is part of one of the actions of the @RoyalBelgianFA to highlight the situation of migrant workers in Qatar. https://t.co/1ARCB5yo46</t>
  </si>
  <si>
    <t>Great show and atmosphere in the stadium. https://t.co/4cJlRCD2Oe</t>
  </si>
  <si>
    <t>⚽️ FIFA #WorldCup has kicked off! Ambassador William Asselborn attended the Opening Ceremony tonight in Al-Bayt Stadium. 
He was invited to watch the game together with his colleague ambassadors. First match: 🇶🇦 vs. 🇪🇨 https://t.co/xlXjEqNNUD</t>
  </si>
  <si>
    <t>#DEVILTIME @BelgiumMFA @BelRedDevils @RoyalBelgianFA @HiltonSalwa https://t.co/6uUlBcx5Fd</t>
  </si>
  <si>
    <t>https://t.co/4yLuOD3zZp</t>
  </si>
  <si>
    <t>Our Ambassador William Asselborn welcomed the national team of Belgium. We wish the players and the entire team a successful tournament! #DEVILTIME @BelgiumMFA @BelRedDevils @RoyalBelgianFA @HiltonSalwa https://t.co/xrUvssw1bQ</t>
  </si>
  <si>
    <t>Thank you to Etienne Gailliez, general manager of the Salwa Beach Resort, for the warm welcome! https://t.co/csHK6OX7uE</t>
  </si>
  <si>
    <t>Our Ambassador William Asselborn welcomed the national team of Belgium. In 4 days they will play their first match against Canada. We wish the players and the entire team a successful tournament! #DEVILTIME @BelgiumMFA https://t.co/6doBu9o4nm</t>
  </si>
  <si>
    <t>Team news. ‼️ #SelectedbyPwC #BELEGY #DEVILTIME https://t.co/4FdDgB29m2</t>
  </si>
  <si>
    <t>FIFAWorldCup</t>
  </si>
  <si>
    <t>It's time for their next adventure 🇧🇪✈️
#FIFAWorldCup | @BelRedDevils https://t.co/GIoRiLg05p</t>
  </si>
  <si>
    <t>MonarchieBe</t>
  </si>
  <si>
    <t>Derniers ajustements avant le départ pour la Coupe du monde: It’s #DEVILTIME! 😈🇧🇪
—————
Laatste loodjes voor het vertrek richting het WK: It’s #DEVILTIME! 😈🇧🇪
@BelRedDevils https://t.co/0U1FyybYgh</t>
  </si>
  <si>
    <t>🇧🇪 Gelukkige Koningsdag ! Bonne Fête du Roi! 
Glückliches Königsfest ! 🇧🇪 Happy King’s Day ! 
عيد ملك سعيد! 🇧🇪 
Since 1866, on the 15th of November, we celebrate our King. His Majesty King Philippe is the 7th King of the Belgians. We extend our sincerest greetings to @MonarchieBe https://t.co/Q3eYYI6G9d</t>
  </si>
  <si>
    <t>A royal visit before departure. 👑 #DEVILTIME https://t.co/Al9n1YS68j</t>
  </si>
  <si>
    <t>Prior to her visit to Qatar Belgian Minister of Foreign Affairs, @hadjalahbib, met with H.E. Dr Ali bin Saïd bin Samikh Al Marri, Minister of Labour of the State of Qatar. 🇧🇪 🇶🇦 https://t.co/igmnf7BkSf</t>
  </si>
  <si>
    <t>Please note that the embassy will be closed on 15 November due to our King's Day. 
If as a Belgian, you need urgent help, please contact: 
FR: +974 6661 8985 
NL: +974 3997 7806 https://t.co/NdGTTfyqh7</t>
  </si>
  <si>
    <t>⚽️ Vous allez bientôt au Qatar pour la Coupe du monde de football ? Assurez-vous d’être bien préparé! 
Consultez attentivement l’avis de voyage. 
⚽️ Ga je binnenkort naar Qatar voor de Wereldbeker Voetbal? Zorg dan dat je goed voorbereid bent! 
Lees nauwgezet het reisadvies na. https://t.co/UE3Eb2YYid</t>
  </si>
  <si>
    <t>🤝 Le Roi assiste à la cérémonie militaire dédiée au centenaire du Soldat inconnu et en hommage aux morts des deux guerres mondiales, ainsi qu’aux militaires tombés au cours des opérations de maintien de la paix depuis 1945. https://t.co/hyIAIHglW9</t>
  </si>
  <si>
    <t>🤝 De Koning woont de militaire plechtigheid bij voor de honderdjarige herdenking van de Onbekende Soldaat en ter ere van de overledenen van de twee wereldoorlogen en de gesneuvelde militairen tijdens humanitaire en vredesmissies sinds 1945. https://t.co/evYhhmbupY</t>
  </si>
  <si>
    <t>11,59 million Belgians. 26 Devils. 1 goal. 🏆 #DEVILTIME https://t.co/wwCAMvlU6k</t>
  </si>
  <si>
    <t>ILOQatar</t>
  </si>
  <si>
    <t>🚨Just released: Read about key achievements and challenges of #Qatar’s labour reforms in our annual report 2022 👉https://t.co/ligFhn55TI and a summary of progress made through the technical cooperation programme between @ILO and @MOLQTR since 2018👉https://t.co/Xmd2cBWAJj https://t.co/7f6DEh6vxH</t>
  </si>
  <si>
    <t>It’s always a pleasure to see all the ambassadors of the participating countries again. Good to meet with H.E. Isabelle Martin, Ambassador of Canada and H.E. Mohamed Setri, Ambassador of the Kingdom of Morocco. May the best team win! https://t.co/enuqVRv03h</t>
  </si>
  <si>
    <t>⚽️ The countdown has begun! Today Ambassador William Asselborn attended the official inauguration of the Consular Services Centre in Doha. 
🇧🇪 This Centre will be used to help fans with consular issues, but the main point of contact for Belgian fans remains the Belgian Embassy! https://t.co/CFOUxDQg0N</t>
  </si>
  <si>
    <t>To celebrate the United Nations Day, our Ambassador William Asselborn attended the ceremony organized  at Flag Plaza by the MFA of Qatar with all the United Nations Agencies present in Doha. 🇺🇳🇧🇪🇶🇦 
 #UNDay 
#MultilateralismMatters
@BelgiumUN https://t.co/evuVjCTKsB</t>
  </si>
  <si>
    <t>A wonderful exhibition the inauguration of which we were happy to attend. 
We remain grateful to @MofaQatar_EN &amp;amp; @Lolwah_Alkhater  for the evacuation of 🇧🇪 citizens and their families through Doha during this operation
Open to public at @MIAQatar until 23th January 2023 https://t.co/6TJB1f0NA2</t>
  </si>
  <si>
    <t>Today is #UNDay! 24 October marks United Nations Day, the 77th anniversary of the the UN Charter. 
Belgium is deeply committed to #multilateralism: it’s in our DNA. Now more than ever, we must act according to the values and principles of the UN Charter. 
#MultilateralismMatters https://t.co/ac7I9DSpVC</t>
  </si>
  <si>
    <t>🇧🇪 Ambassador Asselborn met with H.E.Dr Ali bin Saïd bin Samikh Al Marri, Minister of Labour, H.E. Mr Ibrahim Fakhroo, Director of the Protocol, together with over 400 guests from our Belgian community, the diplomatic and business community in Qatar and our partners and friends. https://t.co/BtJoQA4VX4</t>
  </si>
  <si>
    <t>👑 On the occasion of #KingsDay, which takes place on November 15, the Belgian Embassy organized a reception yesterday. We exceptionally hosted the reception already in October. 
After two years of Covid, we were happy to see the 🇧🇪🇶🇦 friends of the Embassy again ! https://t.co/uXdn627N4b</t>
  </si>
  <si>
    <t>Instructive press conference on the results of the study « Safe use of Treated Sewage Water » conducted by @VITObelgium with @albaladiya 
Delighted to see 🇧🇪expertise contributing to food security, agriculture sector reform and sustainability in Qatar. https://t.co/Iwpxxnohnr</t>
  </si>
  <si>
    <t>#qatarsustainabilityweek | Some of our daily actions to limit our impact on the🌍: 
✅no to plastic bags
✅avoid disposable items
✅alternative transport when possible
✅think 2x before printing
✅recycle
✅reduce A/C use (&amp;amp; always switch it off)
What are your tips? 🌱
#qsw2022 https://t.co/1S19LclsA8</t>
  </si>
  <si>
    <t>Belgium welcomes the announcement of an agreement between #Israel 🇮🇱 and #Lebanon 🇱🇧 on the demarcation of their maritime borders. We believe that such an agreement will contribute to strengthen regional stability, security and prosperity for both countries. @BelgiumMFA</t>
  </si>
  <si>
    <t>The @UN General Assembly has firmly rejected the attempted illegal annexation by Russia of Ukraine's Donetsk, Luhansk, Zaporizhzhia and Kherson regions. #UNGA
🇺🇦 Belgium reaffirms its support to Ukraine's independence, sovereignty and territorial integrity. https://t.co/mXs5WfJUxh</t>
  </si>
  <si>
    <t>MOI_QatarEn</t>
  </si>
  <si>
    <t>Maj. Gen. Abdullah Muhammad Al Suwaidi, Assistant Director of Public Security, met on Sunday, 25 Sep 2022,  HE William Asselborn, #Belgium  Ambassador to #Qatar. During the meeting, they discussed many issues of common interest and ways to enhance them. #MOIQatar https://t.co/I2yYxad5mh</t>
  </si>
  <si>
    <t>Our Ambassador William Asselborn attended on Monday the “pre-World Cup Networking”, a large event that was for the first time co-organized by 17 Business Councils in Qatar. https://t.co/kc6o4bCJkm</t>
  </si>
  <si>
    <t>🇺🇳 Belgium has been elected for a term on the @UN Human Rights Council (2023-2025).
More than ever, we must make it clear that human rights are not a favour granted by states. They are an obligation for all, always.</t>
  </si>
  <si>
    <t>EUinQatar</t>
  </si>
  <si>
    <t>Getting ready for the arrival of #EU fans for the #WorldCup 🏆
Today we worked with EU 🇪🇺 Member States to strengthen our #consular preparedness in case assistance is needed during the tournament. Thanks to @EU2022_CZ for organising  – very useful for preparations.
#TeamEurope https://t.co/vVIDuK2tAL</t>
  </si>
  <si>
    <t>❌ October 10 marks the 20th European and World Day against the Death Penalty.
The goal of Belgium and the European Union is a complete and global abolition of the death penalty for all crimes. #AbolitionNow
⤵️ Read more about our #NoDeathPenalty commitment.</t>
  </si>
  <si>
    <t>Our Ambassador met today with HE Fahad Al-Sulaiti, CEO of @EAA_Foundation, for an interesting exchange on the importance of ensuring equal access to quality education for all the children and on the efforts of both our countries in promoting the achievement of the #SDGs. https://t.co/T6pXdT98ZQ</t>
  </si>
  <si>
    <t>Yesterday the 🇧🇪 flag was raised at Flag Plaza and now flies on the Corniche, together with the flags of all embassies in #Doha - a wonderful celebration of cultural diversity!
@MofaQatar_EN 
@Qatar_Museums @MIAQatar https://t.co/68rMMc07OR https://t.co/lDiS2gTFrc</t>
  </si>
  <si>
    <t>Opening of the 2022 @wishqatar by H.H. Sheikha Moza bint Nasser - prelude to interesting discussions in the coming days, including about innovation, lesson learnt from the pandemic, health equity &amp;amp; the role of sport as a vector of health
#HealingTheFuture #WISH2022 https://t.co/Avr9D7e3Xo</t>
  </si>
  <si>
    <t>kataraqatar</t>
  </si>
  <si>
    <t>سعادة أ.د. خالد بن إبراهيم السليطي، مدير عام #كتارا يلتقي سعادة السيد/وليام أسلبورن، سفير #بلجيكا لدى #قطر، لبحث سبل التعاون الثقافي
The G.M of #Katara, H.E Prof. Khalid Al-Sulaiti, met the Ambassador of #Belgiuma to #Qatar, H.E Mr.William Asselborn, to enhance the Cultural ties https://t.co/WCcSBFWGSl</t>
  </si>
  <si>
    <t>Luhansk, Donetsk, Cherson, Zaporizhzhya and Crimea are Ukraine. 🇺🇦 Annexing these territories, on the illegitimate pretext of sham referenda, is illegal by international law. We will never acknowledge it. #StandWithUkraine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</si>
</sst>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mm:ss"/>
  </numFmts>
  <fonts count="2" x14ac:knownFonts="1">
    <font>
      <sz val="11"/>
      <color theme="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top"/>
    </xf>
    <xf numFmtId="164" fontId="0" fillId="0" borderId="0" xfId="0" applyNumberForma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71"/>
  <sheetViews>
    <sheetView tabSelected="1" topLeftCell="A51" workbookViewId="0">
      <selection activeCell="A72" sqref="A72:XFD616"/>
    </sheetView>
  </sheetViews>
  <sheetFormatPr baseColWidth="10" defaultColWidth="8.83203125" defaultRowHeight="15" x14ac:dyDescent="0.2"/>
  <cols>
    <col min="3" max="3" width="36.83203125" customWidth="1"/>
  </cols>
  <sheetData>
    <row r="1" spans="1:15"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row>
    <row r="2" spans="1:15" x14ac:dyDescent="0.2">
      <c r="A2" s="1" t="str">
        <f>HYPERLINK("http://www.twitter.com/banuakdenizli/status/1606634661517692930", "1606634661517692930")</f>
        <v>1606634661517692930</v>
      </c>
      <c r="B2" t="s">
        <v>15</v>
      </c>
      <c r="C2" s="2">
        <v>44919.538506944453</v>
      </c>
      <c r="D2">
        <v>0</v>
      </c>
      <c r="E2">
        <v>21</v>
      </c>
      <c r="F2" t="s">
        <v>17</v>
      </c>
      <c r="G2" t="s">
        <v>19</v>
      </c>
      <c r="H2" t="str">
        <f>HYPERLINK("https://video.twimg.com/ext_tw_video/1606609646885683200/pu/vid/720x720/1y6knM6aUeiF6WUL.mp4?tag=12", "https://video.twimg.com/ext_tw_video/1606609646885683200/pu/vid/720x720/1y6knM6aUeiF6WUL.mp4?tag=12")</f>
        <v>https://video.twimg.com/ext_tw_video/1606609646885683200/pu/vid/720x720/1y6knM6aUeiF6WUL.mp4?tag=12</v>
      </c>
      <c r="L2">
        <v>-5.16E-2</v>
      </c>
      <c r="M2">
        <v>4.1000000000000002E-2</v>
      </c>
      <c r="N2">
        <v>0.92400000000000004</v>
      </c>
      <c r="O2">
        <v>3.5000000000000003E-2</v>
      </c>
    </row>
    <row r="3" spans="1:15" x14ac:dyDescent="0.2">
      <c r="A3" s="1" t="str">
        <f>HYPERLINK("http://www.twitter.com/banuakdenizli/status/1606610229931954178", "1606610229931954178")</f>
        <v>1606610229931954178</v>
      </c>
      <c r="B3" t="s">
        <v>15</v>
      </c>
      <c r="C3" s="2">
        <v>44919.471087962957</v>
      </c>
      <c r="D3">
        <v>5</v>
      </c>
      <c r="E3">
        <v>0</v>
      </c>
      <c r="G3" t="s">
        <v>20</v>
      </c>
      <c r="H3" t="str">
        <f>HYPERLINK("http://pbs.twimg.com/media/FkvTIxRacAEyD7y.jpg", "http://pbs.twimg.com/media/FkvTIxRacAEyD7y.jpg")</f>
        <v>http://pbs.twimg.com/media/FkvTIxRacAEyD7y.jpg</v>
      </c>
      <c r="L3">
        <v>0.94220000000000004</v>
      </c>
      <c r="M3">
        <v>0</v>
      </c>
      <c r="N3">
        <v>0.71299999999999997</v>
      </c>
      <c r="O3">
        <v>0.28699999999999998</v>
      </c>
    </row>
    <row r="4" spans="1:15" x14ac:dyDescent="0.2">
      <c r="A4" s="1" t="str">
        <f>HYPERLINK("http://www.twitter.com/banuakdenizli/status/1601929818081300481", "1601929818081300481")</f>
        <v>1601929818081300481</v>
      </c>
      <c r="B4" t="s">
        <v>15</v>
      </c>
      <c r="C4" s="2">
        <v>44906.555613425917</v>
      </c>
      <c r="D4">
        <v>7</v>
      </c>
      <c r="E4">
        <v>1</v>
      </c>
      <c r="G4" t="s">
        <v>21</v>
      </c>
      <c r="H4" t="str">
        <f>HYPERLINK("http://pbs.twimg.com/media/FjsyqemXgAEGsds.jpg", "http://pbs.twimg.com/media/FjsyqemXgAEGsds.jpg")</f>
        <v>http://pbs.twimg.com/media/FjsyqemXgAEGsds.jpg</v>
      </c>
      <c r="I4" t="str">
        <f>HYPERLINK("http://pbs.twimg.com/media/FjsyqeoXgAEAJu5.jpg", "http://pbs.twimg.com/media/FjsyqeoXgAEAJu5.jpg")</f>
        <v>http://pbs.twimg.com/media/FjsyqeoXgAEAJu5.jpg</v>
      </c>
      <c r="J4" t="str">
        <f>HYPERLINK("http://pbs.twimg.com/media/FjsyqekXwAAG37O.jpg", "http://pbs.twimg.com/media/FjsyqekXwAAG37O.jpg")</f>
        <v>http://pbs.twimg.com/media/FjsyqekXwAAG37O.jpg</v>
      </c>
      <c r="L4">
        <v>0.58589999999999998</v>
      </c>
      <c r="M4">
        <v>0</v>
      </c>
      <c r="N4">
        <v>0.89</v>
      </c>
      <c r="O4">
        <v>0.11</v>
      </c>
    </row>
    <row r="5" spans="1:15" x14ac:dyDescent="0.2">
      <c r="A5" s="1" t="str">
        <f>HYPERLINK("http://www.twitter.com/banuakdenizli/status/1601501108588847104", "1601501108588847104")</f>
        <v>1601501108588847104</v>
      </c>
      <c r="B5" t="s">
        <v>15</v>
      </c>
      <c r="C5" s="2">
        <v>44905.372604166667</v>
      </c>
      <c r="D5">
        <v>3</v>
      </c>
      <c r="E5">
        <v>0</v>
      </c>
      <c r="G5" t="s">
        <v>22</v>
      </c>
      <c r="H5" t="str">
        <f>HYPERLINK("http://pbs.twimg.com/media/Fjmsw0jXoAEWoAV.jpg", "http://pbs.twimg.com/media/Fjmsw0jXoAEWoAV.jpg")</f>
        <v>http://pbs.twimg.com/media/Fjmsw0jXoAEWoAV.jpg</v>
      </c>
      <c r="L5">
        <v>0</v>
      </c>
      <c r="M5">
        <v>0</v>
      </c>
      <c r="N5">
        <v>1</v>
      </c>
      <c r="O5">
        <v>0</v>
      </c>
    </row>
    <row r="6" spans="1:15" x14ac:dyDescent="0.2">
      <c r="A6" s="1" t="str">
        <f>HYPERLINK("http://www.twitter.com/banuakdenizli/status/1601301273441341440", "1601301273441341440")</f>
        <v>1601301273441341440</v>
      </c>
      <c r="B6" t="s">
        <v>15</v>
      </c>
      <c r="C6" s="2">
        <v>44904.821157407408</v>
      </c>
      <c r="D6">
        <v>2</v>
      </c>
      <c r="E6">
        <v>0</v>
      </c>
      <c r="G6" t="s">
        <v>23</v>
      </c>
      <c r="H6" t="str">
        <f>HYPERLINK("http://pbs.twimg.com/media/Fjj2cl6aUAAZA61.jpg", "http://pbs.twimg.com/media/Fjj2cl6aUAAZA61.jpg")</f>
        <v>http://pbs.twimg.com/media/Fjj2cl6aUAAZA61.jpg</v>
      </c>
      <c r="L6">
        <v>-0.20030000000000001</v>
      </c>
      <c r="M6">
        <v>6.4000000000000001E-2</v>
      </c>
      <c r="N6">
        <v>0.88900000000000001</v>
      </c>
      <c r="O6">
        <v>4.7E-2</v>
      </c>
    </row>
    <row r="7" spans="1:15" x14ac:dyDescent="0.2">
      <c r="A7" s="1" t="str">
        <f>HYPERLINK("http://www.twitter.com/banuakdenizli/status/1600841695956197376", "1600841695956197376")</f>
        <v>1600841695956197376</v>
      </c>
      <c r="B7" t="s">
        <v>15</v>
      </c>
      <c r="C7" s="2">
        <v>44903.552974537037</v>
      </c>
      <c r="D7">
        <v>3</v>
      </c>
      <c r="E7">
        <v>0</v>
      </c>
      <c r="G7" t="s">
        <v>24</v>
      </c>
      <c r="H7" t="str">
        <f>HYPERLINK("http://pbs.twimg.com/media/FjdUzkpaAAAR0Uz.jpg", "http://pbs.twimg.com/media/FjdUzkpaAAAR0Uz.jpg")</f>
        <v>http://pbs.twimg.com/media/FjdUzkpaAAAR0Uz.jpg</v>
      </c>
      <c r="L7">
        <v>0.96350000000000002</v>
      </c>
      <c r="M7">
        <v>5.5E-2</v>
      </c>
      <c r="N7">
        <v>0.626</v>
      </c>
      <c r="O7">
        <v>0.32</v>
      </c>
    </row>
    <row r="8" spans="1:15" x14ac:dyDescent="0.2">
      <c r="A8" s="1" t="str">
        <f>HYPERLINK("http://www.twitter.com/banuakdenizli/status/1600829835647254531", "1600829835647254531")</f>
        <v>1600829835647254531</v>
      </c>
      <c r="B8" t="s">
        <v>15</v>
      </c>
      <c r="C8" s="2">
        <v>44903.520243055558</v>
      </c>
      <c r="D8">
        <v>0</v>
      </c>
      <c r="E8">
        <v>6666</v>
      </c>
      <c r="F8" t="s">
        <v>18</v>
      </c>
      <c r="G8" t="s">
        <v>25</v>
      </c>
      <c r="H8" t="str">
        <f>HYPERLINK("http://pbs.twimg.com/media/FjXgX9hWIAAUxap.jpg", "http://pbs.twimg.com/media/FjXgX9hWIAAUxap.jpg")</f>
        <v>http://pbs.twimg.com/media/FjXgX9hWIAAUxap.jpg</v>
      </c>
      <c r="L8">
        <v>0.63690000000000002</v>
      </c>
      <c r="M8">
        <v>0</v>
      </c>
      <c r="N8">
        <v>0.58799999999999997</v>
      </c>
      <c r="O8">
        <v>0.41199999999999998</v>
      </c>
    </row>
    <row r="9" spans="1:15" x14ac:dyDescent="0.2">
      <c r="A9" s="1" t="str">
        <f>HYPERLINK("http://www.twitter.com/banuakdenizli/status/1600829719590887424", "1600829719590887424")</f>
        <v>1600829719590887424</v>
      </c>
      <c r="B9" t="s">
        <v>15</v>
      </c>
      <c r="C9" s="2">
        <v>44903.519918981481</v>
      </c>
      <c r="D9">
        <v>0</v>
      </c>
      <c r="E9">
        <v>865</v>
      </c>
      <c r="F9" t="s">
        <v>18</v>
      </c>
      <c r="G9" t="s">
        <v>26</v>
      </c>
      <c r="H9" t="str">
        <f>HYPERLINK("https://video.twimg.com/amplify_video/1600567403926413312/vid/720x900/PlPhSg2YT9OcahUa.mp4?tag=16", "https://video.twimg.com/amplify_video/1600567403926413312/vid/720x900/PlPhSg2YT9OcahUa.mp4?tag=16")</f>
        <v>https://video.twimg.com/amplify_video/1600567403926413312/vid/720x900/PlPhSg2YT9OcahUa.mp4?tag=16</v>
      </c>
      <c r="L9">
        <v>0</v>
      </c>
      <c r="M9">
        <v>0</v>
      </c>
      <c r="N9">
        <v>1</v>
      </c>
      <c r="O9">
        <v>0</v>
      </c>
    </row>
    <row r="10" spans="1:15" x14ac:dyDescent="0.2">
      <c r="A10" s="1" t="str">
        <f>HYPERLINK("http://www.twitter.com/banuakdenizli/status/1600146311570894849", "1600146311570894849")</f>
        <v>1600146311570894849</v>
      </c>
      <c r="B10" t="s">
        <v>15</v>
      </c>
      <c r="C10" s="2">
        <v>44901.634074074071</v>
      </c>
      <c r="D10">
        <v>6</v>
      </c>
      <c r="E10">
        <v>0</v>
      </c>
      <c r="G10" t="s">
        <v>27</v>
      </c>
      <c r="H10" t="str">
        <f>HYPERLINK("http://pbs.twimg.com/media/FjTclW0X0AA2EcB.jpg", "http://pbs.twimg.com/media/FjTclW0X0AA2EcB.jpg")</f>
        <v>http://pbs.twimg.com/media/FjTclW0X0AA2EcB.jpg</v>
      </c>
      <c r="I10" t="str">
        <f>HYPERLINK("http://pbs.twimg.com/media/FjTclWvXEAAOoaQ.jpg", "http://pbs.twimg.com/media/FjTclWvXEAAOoaQ.jpg")</f>
        <v>http://pbs.twimg.com/media/FjTclWvXEAAOoaQ.jpg</v>
      </c>
      <c r="J10" t="str">
        <f>HYPERLINK("http://pbs.twimg.com/media/FjTclWtXoAY8DWr.jpg", "http://pbs.twimg.com/media/FjTclWtXoAY8DWr.jpg")</f>
        <v>http://pbs.twimg.com/media/FjTclWtXoAY8DWr.jpg</v>
      </c>
      <c r="K10" t="str">
        <f>HYPERLINK("http://pbs.twimg.com/media/FjTclW2XkAAtRhA.jpg", "http://pbs.twimg.com/media/FjTclW2XkAAtRhA.jpg")</f>
        <v>http://pbs.twimg.com/media/FjTclW2XkAAtRhA.jpg</v>
      </c>
      <c r="L10">
        <v>0.96319999999999995</v>
      </c>
      <c r="M10">
        <v>0</v>
      </c>
      <c r="N10">
        <v>0.624</v>
      </c>
      <c r="O10">
        <v>0.376</v>
      </c>
    </row>
    <row r="11" spans="1:15" x14ac:dyDescent="0.2">
      <c r="A11" s="1" t="str">
        <f>HYPERLINK("http://www.twitter.com/banuakdenizli/status/1600059693963116547", "1600059693963116547")</f>
        <v>1600059693963116547</v>
      </c>
      <c r="B11" t="s">
        <v>15</v>
      </c>
      <c r="C11" s="2">
        <v>44901.395057870373</v>
      </c>
      <c r="D11">
        <v>15</v>
      </c>
      <c r="E11">
        <v>1</v>
      </c>
      <c r="G11" t="s">
        <v>28</v>
      </c>
      <c r="H11" t="str">
        <f>HYPERLINK("http://pbs.twimg.com/media/FjSNzn7XoAAd0pN.jpg", "http://pbs.twimg.com/media/FjSNzn7XoAAd0pN.jpg")</f>
        <v>http://pbs.twimg.com/media/FjSNzn7XoAAd0pN.jpg</v>
      </c>
      <c r="I11" t="str">
        <f>HYPERLINK("http://pbs.twimg.com/media/FjSNzn3WIAAG1Ao.jpg", "http://pbs.twimg.com/media/FjSNzn3WIAAG1Ao.jpg")</f>
        <v>http://pbs.twimg.com/media/FjSNzn3WIAAG1Ao.jpg</v>
      </c>
      <c r="J11" t="str">
        <f>HYPERLINK("http://pbs.twimg.com/media/FjSNzoDX0AAM08R.jpg", "http://pbs.twimg.com/media/FjSNzoDX0AAM08R.jpg")</f>
        <v>http://pbs.twimg.com/media/FjSNzoDX0AAM08R.jpg</v>
      </c>
      <c r="L11">
        <v>0.73250000000000004</v>
      </c>
      <c r="M11">
        <v>0</v>
      </c>
      <c r="N11">
        <v>0.88300000000000001</v>
      </c>
      <c r="O11">
        <v>0.11700000000000001</v>
      </c>
    </row>
    <row r="12" spans="1:15" x14ac:dyDescent="0.2">
      <c r="A12" s="1" t="str">
        <f>HYPERLINK("http://www.twitter.com/banuakdenizli/status/1599373026885177345", "1599373026885177345")</f>
        <v>1599373026885177345</v>
      </c>
      <c r="B12" t="s">
        <v>15</v>
      </c>
      <c r="C12" s="2">
        <v>44899.500219907408</v>
      </c>
      <c r="D12">
        <v>0</v>
      </c>
      <c r="E12">
        <v>19</v>
      </c>
      <c r="F12" t="s">
        <v>29</v>
      </c>
      <c r="G12" t="s">
        <v>30</v>
      </c>
      <c r="H12" t="str">
        <f>HYPERLINK("http://pbs.twimg.com/media/FjILhjiWIAMUIuH.jpg", "http://pbs.twimg.com/media/FjILhjiWIAMUIuH.jpg")</f>
        <v>http://pbs.twimg.com/media/FjILhjiWIAMUIuH.jpg</v>
      </c>
      <c r="I12" t="str">
        <f>HYPERLINK("http://pbs.twimg.com/media/FjILhjoWQAQG3Wz.jpg", "http://pbs.twimg.com/media/FjILhjoWQAQG3Wz.jpg")</f>
        <v>http://pbs.twimg.com/media/FjILhjoWQAQG3Wz.jpg</v>
      </c>
      <c r="J12" t="str">
        <f>HYPERLINK("http://pbs.twimg.com/media/FjILhjjX0AA2Xhj.jpg", "http://pbs.twimg.com/media/FjILhjjX0AA2Xhj.jpg")</f>
        <v>http://pbs.twimg.com/media/FjILhjjX0AA2Xhj.jpg</v>
      </c>
      <c r="K12" t="str">
        <f>HYPERLINK("http://pbs.twimg.com/media/FjILhjoWQAIqnNY.jpg", "http://pbs.twimg.com/media/FjILhjoWQAIqnNY.jpg")</f>
        <v>http://pbs.twimg.com/media/FjILhjoWQAIqnNY.jpg</v>
      </c>
      <c r="L12">
        <v>0.65880000000000005</v>
      </c>
      <c r="M12">
        <v>0</v>
      </c>
      <c r="N12">
        <v>0.876</v>
      </c>
      <c r="O12">
        <v>0.124</v>
      </c>
    </row>
    <row r="13" spans="1:15" x14ac:dyDescent="0.2">
      <c r="A13" s="1" t="str">
        <f>HYPERLINK("http://www.twitter.com/banuakdenizli/status/1599343571148353536", "1599343571148353536")</f>
        <v>1599343571148353536</v>
      </c>
      <c r="B13" t="s">
        <v>15</v>
      </c>
      <c r="C13" s="2">
        <v>44899.418935185182</v>
      </c>
      <c r="D13">
        <v>12</v>
      </c>
      <c r="E13">
        <v>3</v>
      </c>
      <c r="G13" t="s">
        <v>31</v>
      </c>
      <c r="H13" t="str">
        <f>HYPERLINK("http://pbs.twimg.com/media/FjICQEvXgAE0AtV.jpg", "http://pbs.twimg.com/media/FjICQEvXgAE0AtV.jpg")</f>
        <v>http://pbs.twimg.com/media/FjICQEvXgAE0AtV.jpg</v>
      </c>
      <c r="I13" t="str">
        <f>HYPERLINK("http://pbs.twimg.com/media/FjICTgZXoAA51Y8.jpg", "http://pbs.twimg.com/media/FjICTgZXoAA51Y8.jpg")</f>
        <v>http://pbs.twimg.com/media/FjICTgZXoAA51Y8.jpg</v>
      </c>
      <c r="J13" t="str">
        <f>HYPERLINK("http://pbs.twimg.com/media/FjICVKeXoAEtllv.jpg", "http://pbs.twimg.com/media/FjICVKeXoAEtllv.jpg")</f>
        <v>http://pbs.twimg.com/media/FjICVKeXoAEtllv.jpg</v>
      </c>
      <c r="L13">
        <v>0.83460000000000001</v>
      </c>
      <c r="M13">
        <v>0</v>
      </c>
      <c r="N13">
        <v>0.82199999999999995</v>
      </c>
      <c r="O13">
        <v>0.17799999999999999</v>
      </c>
    </row>
    <row r="14" spans="1:15" x14ac:dyDescent="0.2">
      <c r="A14" s="1" t="str">
        <f>HYPERLINK("http://www.twitter.com/banuakdenizli/status/1599324710495408128", "1599324710495408128")</f>
        <v>1599324710495408128</v>
      </c>
      <c r="B14" t="s">
        <v>15</v>
      </c>
      <c r="C14" s="2">
        <v>44899.366886574076</v>
      </c>
      <c r="D14">
        <v>28</v>
      </c>
      <c r="E14">
        <v>2</v>
      </c>
      <c r="G14" t="s">
        <v>32</v>
      </c>
      <c r="H14" t="str">
        <f>HYPERLINK("http://pbs.twimg.com/media/FjHxV_wXkAExEBS.jpg", "http://pbs.twimg.com/media/FjHxV_wXkAExEBS.jpg")</f>
        <v>http://pbs.twimg.com/media/FjHxV_wXkAExEBS.jpg</v>
      </c>
      <c r="L14">
        <v>0.7177</v>
      </c>
      <c r="M14">
        <v>3.2000000000000001E-2</v>
      </c>
      <c r="N14">
        <v>0.82199999999999995</v>
      </c>
      <c r="O14">
        <v>0.14599999999999999</v>
      </c>
    </row>
    <row r="15" spans="1:15" x14ac:dyDescent="0.2">
      <c r="A15" s="1" t="str">
        <f>HYPERLINK("http://www.twitter.com/banuakdenizli/status/1598973617777172480", "1598973617777172480")</f>
        <v>1598973617777172480</v>
      </c>
      <c r="B15" t="s">
        <v>15</v>
      </c>
      <c r="C15" s="2">
        <v>44898.398055555554</v>
      </c>
      <c r="D15">
        <v>5</v>
      </c>
      <c r="E15">
        <v>1</v>
      </c>
      <c r="G15" t="s">
        <v>33</v>
      </c>
      <c r="H15" t="str">
        <f>HYPERLINK("http://pbs.twimg.com/media/FjCyBdcWYAA3zMz.jpg", "http://pbs.twimg.com/media/FjCyBdcWYAA3zMz.jpg")</f>
        <v>http://pbs.twimg.com/media/FjCyBdcWYAA3zMz.jpg</v>
      </c>
      <c r="I15" t="str">
        <f>HYPERLINK("http://pbs.twimg.com/media/FjCyBdZXkAEyO4O.jpg", "http://pbs.twimg.com/media/FjCyBdZXkAEyO4O.jpg")</f>
        <v>http://pbs.twimg.com/media/FjCyBdZXkAEyO4O.jpg</v>
      </c>
      <c r="J15" t="str">
        <f>HYPERLINK("http://pbs.twimg.com/media/FjCyBdZXoAEpzCP.jpg", "http://pbs.twimg.com/media/FjCyBdZXoAEpzCP.jpg")</f>
        <v>http://pbs.twimg.com/media/FjCyBdZXoAEpzCP.jpg</v>
      </c>
      <c r="K15" t="str">
        <f>HYPERLINK("http://pbs.twimg.com/media/FjCyBdhXwAEqaXp.jpg", "http://pbs.twimg.com/media/FjCyBdhXwAEqaXp.jpg")</f>
        <v>http://pbs.twimg.com/media/FjCyBdhXwAEqaXp.jpg</v>
      </c>
      <c r="L15">
        <v>0</v>
      </c>
      <c r="M15">
        <v>0</v>
      </c>
      <c r="N15">
        <v>1</v>
      </c>
      <c r="O15">
        <v>0</v>
      </c>
    </row>
    <row r="16" spans="1:15" x14ac:dyDescent="0.2">
      <c r="A16" s="1" t="str">
        <f>HYPERLINK("http://www.twitter.com/banuakdenizli/status/1597998287503888384", "1597998287503888384")</f>
        <v>1597998287503888384</v>
      </c>
      <c r="B16" t="s">
        <v>15</v>
      </c>
      <c r="C16" s="2">
        <v>44895.706655092603</v>
      </c>
      <c r="D16">
        <v>5</v>
      </c>
      <c r="E16">
        <v>1</v>
      </c>
      <c r="G16" t="s">
        <v>34</v>
      </c>
      <c r="L16">
        <v>0.2263</v>
      </c>
      <c r="M16">
        <v>0</v>
      </c>
      <c r="N16">
        <v>0.92900000000000005</v>
      </c>
      <c r="O16">
        <v>7.0999999999999994E-2</v>
      </c>
    </row>
    <row r="17" spans="1:15" x14ac:dyDescent="0.2">
      <c r="A17" s="1" t="str">
        <f>HYPERLINK("http://www.twitter.com/banuakdenizli/status/1597917795832197120", "1597917795832197120")</f>
        <v>1597917795832197120</v>
      </c>
      <c r="B17" t="s">
        <v>15</v>
      </c>
      <c r="C17" s="2">
        <v>44895.484548611108</v>
      </c>
      <c r="D17">
        <v>0</v>
      </c>
      <c r="E17">
        <v>139</v>
      </c>
      <c r="F17" t="s">
        <v>18</v>
      </c>
      <c r="G17" t="s">
        <v>35</v>
      </c>
      <c r="L17">
        <v>0</v>
      </c>
      <c r="M17">
        <v>0</v>
      </c>
      <c r="N17">
        <v>1</v>
      </c>
      <c r="O17">
        <v>0</v>
      </c>
    </row>
    <row r="18" spans="1:15" x14ac:dyDescent="0.2">
      <c r="A18" s="1" t="str">
        <f>HYPERLINK("http://www.twitter.com/banuakdenizli/status/1597184270698971138", "1597184270698971138")</f>
        <v>1597184270698971138</v>
      </c>
      <c r="B18" t="s">
        <v>15</v>
      </c>
      <c r="C18" s="2">
        <v>44893.460405092592</v>
      </c>
      <c r="D18">
        <v>8</v>
      </c>
      <c r="E18">
        <v>0</v>
      </c>
      <c r="G18" t="s">
        <v>36</v>
      </c>
      <c r="H18" t="str">
        <f>HYPERLINK("https://video.twimg.com/ext_tw_video/1597184129862451202/pu/vid/480x854/lfV2NgF-85QNr6li.mp4?tag=12", "https://video.twimg.com/ext_tw_video/1597184129862451202/pu/vid/480x854/lfV2NgF-85QNr6li.mp4?tag=12")</f>
        <v>https://video.twimg.com/ext_tw_video/1597184129862451202/pu/vid/480x854/lfV2NgF-85QNr6li.mp4?tag=12</v>
      </c>
      <c r="L18">
        <v>0.94879999999999998</v>
      </c>
      <c r="M18">
        <v>6.8000000000000005E-2</v>
      </c>
      <c r="N18">
        <v>0.61099999999999999</v>
      </c>
      <c r="O18">
        <v>0.32100000000000001</v>
      </c>
    </row>
    <row r="19" spans="1:15" x14ac:dyDescent="0.2">
      <c r="A19" s="1" t="str">
        <f>HYPERLINK("http://www.twitter.com/banuakdenizli/status/1596763575481241600", "1596763575481241600")</f>
        <v>1596763575481241600</v>
      </c>
      <c r="B19" t="s">
        <v>15</v>
      </c>
      <c r="C19" s="2">
        <v>44892.299502314818</v>
      </c>
      <c r="D19">
        <v>11</v>
      </c>
      <c r="E19">
        <v>1</v>
      </c>
      <c r="G19" t="s">
        <v>37</v>
      </c>
      <c r="H19" t="str">
        <f>HYPERLINK("http://pbs.twimg.com/media/FijYAT1XoAExMXp.jpg", "http://pbs.twimg.com/media/FijYAT1XoAExMXp.jpg")</f>
        <v>http://pbs.twimg.com/media/FijYAT1XoAExMXp.jpg</v>
      </c>
      <c r="L19">
        <v>0</v>
      </c>
      <c r="M19">
        <v>0</v>
      </c>
      <c r="N19">
        <v>1</v>
      </c>
      <c r="O19">
        <v>0</v>
      </c>
    </row>
    <row r="20" spans="1:15" x14ac:dyDescent="0.2">
      <c r="A20" s="1" t="str">
        <f>HYPERLINK("http://www.twitter.com/banuakdenizli/status/1596233663817338881", "1596233663817338881")</f>
        <v>1596233663817338881</v>
      </c>
      <c r="B20" t="s">
        <v>15</v>
      </c>
      <c r="C20" s="2">
        <v>44890.837222222217</v>
      </c>
      <c r="D20">
        <v>0</v>
      </c>
      <c r="E20">
        <v>25</v>
      </c>
      <c r="F20" t="s">
        <v>16</v>
      </c>
      <c r="G20" t="s">
        <v>38</v>
      </c>
      <c r="H20" t="str">
        <f>HYPERLINK("http://pbs.twimg.com/media/FiZ7clTXgAAE2l9.jpg", "http://pbs.twimg.com/media/FiZ7clTXgAAE2l9.jpg")</f>
        <v>http://pbs.twimg.com/media/FiZ7clTXgAAE2l9.jpg</v>
      </c>
      <c r="L20">
        <v>-0.51060000000000005</v>
      </c>
      <c r="M20">
        <v>0.23400000000000001</v>
      </c>
      <c r="N20">
        <v>0.6</v>
      </c>
      <c r="O20">
        <v>0.16600000000000001</v>
      </c>
    </row>
    <row r="21" spans="1:15" x14ac:dyDescent="0.2">
      <c r="A21" s="1" t="str">
        <f>HYPERLINK("http://www.twitter.com/banuakdenizli/status/1595782473128247296", "1595782473128247296")</f>
        <v>1595782473128247296</v>
      </c>
      <c r="B21" t="s">
        <v>15</v>
      </c>
      <c r="C21" s="2">
        <v>44889.592175925929</v>
      </c>
      <c r="D21">
        <v>0</v>
      </c>
      <c r="E21">
        <v>15</v>
      </c>
      <c r="F21" t="s">
        <v>16</v>
      </c>
      <c r="G21" t="s">
        <v>39</v>
      </c>
      <c r="H21" t="str">
        <f>HYPERLINK("http://pbs.twimg.com/media/FiRF0qRXwAIUoag.jpg", "http://pbs.twimg.com/media/FiRF0qRXwAIUoag.jpg")</f>
        <v>http://pbs.twimg.com/media/FiRF0qRXwAIUoag.jpg</v>
      </c>
      <c r="L21">
        <v>0.40189999999999998</v>
      </c>
      <c r="M21">
        <v>0</v>
      </c>
      <c r="N21">
        <v>0.92400000000000004</v>
      </c>
      <c r="O21">
        <v>7.5999999999999998E-2</v>
      </c>
    </row>
    <row r="22" spans="1:15" x14ac:dyDescent="0.2">
      <c r="A22" s="1" t="str">
        <f>HYPERLINK("http://www.twitter.com/banuakdenizli/status/1595782393369341952", "1595782393369341952")</f>
        <v>1595782393369341952</v>
      </c>
      <c r="B22" t="s">
        <v>15</v>
      </c>
      <c r="C22" s="2">
        <v>44889.591956018521</v>
      </c>
      <c r="D22">
        <v>0</v>
      </c>
      <c r="E22">
        <v>6</v>
      </c>
      <c r="F22" t="s">
        <v>40</v>
      </c>
      <c r="G22" t="s">
        <v>41</v>
      </c>
      <c r="H22" t="str">
        <f>HYPERLINK("http://pbs.twimg.com/media/FiRG1XIWIAAQsWI.jpg", "http://pbs.twimg.com/media/FiRG1XIWIAAQsWI.jpg")</f>
        <v>http://pbs.twimg.com/media/FiRG1XIWIAAQsWI.jpg</v>
      </c>
      <c r="I22" t="str">
        <f>HYPERLINK("http://pbs.twimg.com/media/FiRG1XFXwAcwYeo.jpg", "http://pbs.twimg.com/media/FiRG1XFXwAcwYeo.jpg")</f>
        <v>http://pbs.twimg.com/media/FiRG1XFXwAcwYeo.jpg</v>
      </c>
      <c r="L22">
        <v>0</v>
      </c>
      <c r="M22">
        <v>0</v>
      </c>
      <c r="N22">
        <v>1</v>
      </c>
      <c r="O22">
        <v>0</v>
      </c>
    </row>
    <row r="23" spans="1:15" x14ac:dyDescent="0.2">
      <c r="A23" s="1" t="str">
        <f>HYPERLINK("http://www.twitter.com/banuakdenizli/status/1595639202653573120", "1595639202653573120")</f>
        <v>1595639202653573120</v>
      </c>
      <c r="B23" t="s">
        <v>15</v>
      </c>
      <c r="C23" s="2">
        <v>44889.196828703702</v>
      </c>
      <c r="D23">
        <v>0</v>
      </c>
      <c r="E23">
        <v>10</v>
      </c>
      <c r="F23" t="s">
        <v>42</v>
      </c>
      <c r="G23" t="s">
        <v>43</v>
      </c>
      <c r="H23" t="str">
        <f>HYPERLINK("http://pbs.twimg.com/media/FiR-s9sWAAA9OCs.jpg", "http://pbs.twimg.com/media/FiR-s9sWAAA9OCs.jpg")</f>
        <v>http://pbs.twimg.com/media/FiR-s9sWAAA9OCs.jpg</v>
      </c>
      <c r="I23" t="str">
        <f>HYPERLINK("http://pbs.twimg.com/media/FiR-s90WIAAXE71.jpg", "http://pbs.twimg.com/media/FiR-s90WIAAXE71.jpg")</f>
        <v>http://pbs.twimg.com/media/FiR-s90WIAAXE71.jpg</v>
      </c>
      <c r="J23" t="str">
        <f>HYPERLINK("http://pbs.twimg.com/media/FiR-s9rXkAIW9dT.jpg", "http://pbs.twimg.com/media/FiR-s9rXkAIW9dT.jpg")</f>
        <v>http://pbs.twimg.com/media/FiR-s9rXkAIW9dT.jpg</v>
      </c>
      <c r="K23" t="str">
        <f>HYPERLINK("http://pbs.twimg.com/media/FiR-s9rWAAAVUzx.jpg", "http://pbs.twimg.com/media/FiR-s9rWAAAVUzx.jpg")</f>
        <v>http://pbs.twimg.com/media/FiR-s9rWAAAVUzx.jpg</v>
      </c>
      <c r="L23">
        <v>0</v>
      </c>
      <c r="M23">
        <v>0</v>
      </c>
      <c r="N23">
        <v>1</v>
      </c>
      <c r="O23">
        <v>0</v>
      </c>
    </row>
    <row r="24" spans="1:15" x14ac:dyDescent="0.2">
      <c r="A24" s="1" t="str">
        <f>HYPERLINK("http://www.twitter.com/banuakdenizli/status/1595502485988380689", "1595502485988380689")</f>
        <v>1595502485988380689</v>
      </c>
      <c r="B24" t="s">
        <v>15</v>
      </c>
      <c r="C24" s="2">
        <v>44888.819560185177</v>
      </c>
      <c r="D24">
        <v>0</v>
      </c>
      <c r="E24">
        <v>255</v>
      </c>
      <c r="F24" t="s">
        <v>17</v>
      </c>
      <c r="G24" t="s">
        <v>44</v>
      </c>
      <c r="H24" t="str">
        <f>HYPERLINK("http://pbs.twimg.com/media/FiRbg1aXwAIZt2K.jpg", "http://pbs.twimg.com/media/FiRbg1aXwAIZt2K.jpg")</f>
        <v>http://pbs.twimg.com/media/FiRbg1aXwAIZt2K.jpg</v>
      </c>
      <c r="L24">
        <v>-0.72489999999999999</v>
      </c>
      <c r="M24">
        <v>0.184</v>
      </c>
      <c r="N24">
        <v>0.81599999999999995</v>
      </c>
      <c r="O24">
        <v>0</v>
      </c>
    </row>
    <row r="25" spans="1:15" x14ac:dyDescent="0.2">
      <c r="A25" s="1" t="str">
        <f>HYPERLINK("http://www.twitter.com/banuakdenizli/status/1595442325932900352", "1595442325932900352")</f>
        <v>1595442325932900352</v>
      </c>
      <c r="B25" t="s">
        <v>15</v>
      </c>
      <c r="C25" s="2">
        <v>44888.653553240743</v>
      </c>
      <c r="D25">
        <v>0</v>
      </c>
      <c r="E25">
        <v>4</v>
      </c>
      <c r="F25" t="s">
        <v>17</v>
      </c>
      <c r="G25" t="s">
        <v>45</v>
      </c>
      <c r="H25" t="str">
        <f>HYPERLINK("http://pbs.twimg.com/media/FiP5aDJXoAAsQGb.jpg", "http://pbs.twimg.com/media/FiP5aDJXoAAsQGb.jpg")</f>
        <v>http://pbs.twimg.com/media/FiP5aDJXoAAsQGb.jpg</v>
      </c>
      <c r="L25">
        <v>0</v>
      </c>
      <c r="M25">
        <v>0</v>
      </c>
      <c r="N25">
        <v>1</v>
      </c>
      <c r="O25">
        <v>0</v>
      </c>
    </row>
    <row r="26" spans="1:15" x14ac:dyDescent="0.2">
      <c r="A26" s="1" t="str">
        <f>HYPERLINK("http://www.twitter.com/banuakdenizli/status/1595442317317779456", "1595442317317779456")</f>
        <v>1595442317317779456</v>
      </c>
      <c r="B26" t="s">
        <v>15</v>
      </c>
      <c r="C26" s="2">
        <v>44888.65351851852</v>
      </c>
      <c r="D26">
        <v>0</v>
      </c>
      <c r="E26">
        <v>4</v>
      </c>
      <c r="F26" t="s">
        <v>17</v>
      </c>
      <c r="G26" t="s">
        <v>46</v>
      </c>
      <c r="H26" t="str">
        <f>HYPERLINK("http://pbs.twimg.com/media/FiP5ZeyXgAQf17E.jpg", "http://pbs.twimg.com/media/FiP5ZeyXgAQf17E.jpg")</f>
        <v>http://pbs.twimg.com/media/FiP5ZeyXgAQf17E.jpg</v>
      </c>
      <c r="I26" t="str">
        <f>HYPERLINK("http://pbs.twimg.com/media/FiP5Ze7XgAAFeRh.jpg", "http://pbs.twimg.com/media/FiP5Ze7XgAAFeRh.jpg")</f>
        <v>http://pbs.twimg.com/media/FiP5Ze7XgAAFeRh.jpg</v>
      </c>
      <c r="L26">
        <v>0</v>
      </c>
      <c r="M26">
        <v>0</v>
      </c>
      <c r="N26">
        <v>1</v>
      </c>
      <c r="O26">
        <v>0</v>
      </c>
    </row>
    <row r="27" spans="1:15" x14ac:dyDescent="0.2">
      <c r="A27" s="1" t="str">
        <f>HYPERLINK("http://www.twitter.com/banuakdenizli/status/1595442278096859136", "1595442278096859136")</f>
        <v>1595442278096859136</v>
      </c>
      <c r="B27" t="s">
        <v>15</v>
      </c>
      <c r="C27" s="2">
        <v>44888.653414351851</v>
      </c>
      <c r="D27">
        <v>0</v>
      </c>
      <c r="E27">
        <v>1</v>
      </c>
      <c r="F27" t="s">
        <v>17</v>
      </c>
      <c r="G27" t="s">
        <v>47</v>
      </c>
      <c r="H27" t="str">
        <f>HYPERLINK("http://pbs.twimg.com/media/FiQZvReWIAE_hC_.jpg", "http://pbs.twimg.com/media/FiQZvReWIAE_hC_.jpg")</f>
        <v>http://pbs.twimg.com/media/FiQZvReWIAE_hC_.jpg</v>
      </c>
      <c r="L27">
        <v>0</v>
      </c>
      <c r="M27">
        <v>0</v>
      </c>
      <c r="N27">
        <v>1</v>
      </c>
      <c r="O27">
        <v>0</v>
      </c>
    </row>
    <row r="28" spans="1:15" x14ac:dyDescent="0.2">
      <c r="A28" s="1" t="str">
        <f>HYPERLINK("http://www.twitter.com/banuakdenizli/status/1595442270001827840", "1595442270001827840")</f>
        <v>1595442270001827840</v>
      </c>
      <c r="B28" t="s">
        <v>15</v>
      </c>
      <c r="C28" s="2">
        <v>44888.653391203698</v>
      </c>
      <c r="D28">
        <v>0</v>
      </c>
      <c r="E28">
        <v>2</v>
      </c>
      <c r="F28" t="s">
        <v>17</v>
      </c>
      <c r="G28" t="s">
        <v>48</v>
      </c>
      <c r="H28" t="str">
        <f>HYPERLINK("http://pbs.twimg.com/media/FiQZu0xXwAESRuw.jpg", "http://pbs.twimg.com/media/FiQZu0xXwAESRuw.jpg")</f>
        <v>http://pbs.twimg.com/media/FiQZu0xXwAESRuw.jpg</v>
      </c>
      <c r="L28">
        <v>-0.59940000000000004</v>
      </c>
      <c r="M28">
        <v>0.109</v>
      </c>
      <c r="N28">
        <v>0.89100000000000001</v>
      </c>
      <c r="O28">
        <v>0</v>
      </c>
    </row>
    <row r="29" spans="1:15" x14ac:dyDescent="0.2">
      <c r="A29" s="1" t="str">
        <f>HYPERLINK("http://www.twitter.com/banuakdenizli/status/1595442174090698752", "1595442174090698752")</f>
        <v>1595442174090698752</v>
      </c>
      <c r="B29" t="s">
        <v>15</v>
      </c>
      <c r="C29" s="2">
        <v>44888.653124999997</v>
      </c>
      <c r="D29">
        <v>0</v>
      </c>
      <c r="E29">
        <v>18</v>
      </c>
      <c r="F29" t="s">
        <v>17</v>
      </c>
      <c r="G29" t="s">
        <v>49</v>
      </c>
      <c r="H29" t="str">
        <f>HYPERLINK("http://pbs.twimg.com/media/FiP5YpRWAAAs0QU.jpg", "http://pbs.twimg.com/media/FiP5YpRWAAAs0QU.jpg")</f>
        <v>http://pbs.twimg.com/media/FiP5YpRWAAAs0QU.jpg</v>
      </c>
      <c r="L29">
        <v>0.55740000000000001</v>
      </c>
      <c r="M29">
        <v>0</v>
      </c>
      <c r="N29">
        <v>0.91500000000000004</v>
      </c>
      <c r="O29">
        <v>8.5000000000000006E-2</v>
      </c>
    </row>
    <row r="30" spans="1:15" x14ac:dyDescent="0.2">
      <c r="A30" s="1" t="str">
        <f>HYPERLINK("http://www.twitter.com/banuakdenizli/status/1595442145053507584", "1595442145053507584")</f>
        <v>1595442145053507584</v>
      </c>
      <c r="B30" t="s">
        <v>15</v>
      </c>
      <c r="C30" s="2">
        <v>44888.653043981481</v>
      </c>
      <c r="D30">
        <v>0</v>
      </c>
      <c r="E30">
        <v>13</v>
      </c>
      <c r="F30" t="s">
        <v>17</v>
      </c>
      <c r="G30" t="s">
        <v>50</v>
      </c>
      <c r="H30" t="str">
        <f>HYPERLINK("http://pbs.twimg.com/media/FiQZuW1X0AUXcLM.jpg", "http://pbs.twimg.com/media/FiQZuW1X0AUXcLM.jpg")</f>
        <v>http://pbs.twimg.com/media/FiQZuW1X0AUXcLM.jpg</v>
      </c>
      <c r="L30">
        <v>-0.29599999999999999</v>
      </c>
      <c r="M30">
        <v>0.113</v>
      </c>
      <c r="N30">
        <v>0.80900000000000005</v>
      </c>
      <c r="O30">
        <v>7.8E-2</v>
      </c>
    </row>
    <row r="31" spans="1:15" x14ac:dyDescent="0.2">
      <c r="A31" s="1" t="str">
        <f>HYPERLINK("http://www.twitter.com/banuakdenizli/status/1595009322420928513", "1595009322420928513")</f>
        <v>1595009322420928513</v>
      </c>
      <c r="B31" t="s">
        <v>15</v>
      </c>
      <c r="C31" s="2">
        <v>44887.458680555559</v>
      </c>
      <c r="D31">
        <v>0</v>
      </c>
      <c r="E31">
        <v>59</v>
      </c>
      <c r="F31" t="s">
        <v>18</v>
      </c>
      <c r="G31" t="s">
        <v>51</v>
      </c>
      <c r="H31" t="str">
        <f>HYPERLINK("http://pbs.twimg.com/media/FiHA7MpXgAAGUyr.jpg", "http://pbs.twimg.com/media/FiHA7MpXgAAGUyr.jpg")</f>
        <v>http://pbs.twimg.com/media/FiHA7MpXgAAGUyr.jpg</v>
      </c>
      <c r="L31">
        <v>0.34</v>
      </c>
      <c r="M31">
        <v>0</v>
      </c>
      <c r="N31">
        <v>0.93400000000000005</v>
      </c>
      <c r="O31">
        <v>6.6000000000000003E-2</v>
      </c>
    </row>
    <row r="32" spans="1:15" x14ac:dyDescent="0.2">
      <c r="A32" s="1" t="str">
        <f>HYPERLINK("http://www.twitter.com/banuakdenizli/status/1594369221525667840", "1594369221525667840")</f>
        <v>1594369221525667840</v>
      </c>
      <c r="B32" t="s">
        <v>15</v>
      </c>
      <c r="C32" s="2">
        <v>44885.692349537043</v>
      </c>
      <c r="D32">
        <v>1</v>
      </c>
      <c r="E32">
        <v>0</v>
      </c>
      <c r="G32" t="s">
        <v>52</v>
      </c>
      <c r="H32" t="str">
        <f>HYPERLINK("http://pbs.twimg.com/media/FiBWWo8WQAI_oZK.jpg", "http://pbs.twimg.com/media/FiBWWo8WQAI_oZK.jpg")</f>
        <v>http://pbs.twimg.com/media/FiBWWo8WQAI_oZK.jpg</v>
      </c>
      <c r="L32">
        <v>0.62490000000000001</v>
      </c>
      <c r="M32">
        <v>0</v>
      </c>
      <c r="N32">
        <v>0.63100000000000001</v>
      </c>
      <c r="O32">
        <v>0.36899999999999999</v>
      </c>
    </row>
    <row r="33" spans="1:15" x14ac:dyDescent="0.2">
      <c r="A33" s="1" t="str">
        <f>HYPERLINK("http://www.twitter.com/banuakdenizli/status/1594368910232621066", "1594368910232621066")</f>
        <v>1594368910232621066</v>
      </c>
      <c r="B33" t="s">
        <v>15</v>
      </c>
      <c r="C33" s="2">
        <v>44885.691481481481</v>
      </c>
      <c r="D33">
        <v>6</v>
      </c>
      <c r="E33">
        <v>1</v>
      </c>
      <c r="G33" t="s">
        <v>53</v>
      </c>
      <c r="H33" t="str">
        <f>HYPERLINK("http://pbs.twimg.com/media/FiBWEMVXkAQ_STR.jpg", "http://pbs.twimg.com/media/FiBWEMVXkAQ_STR.jpg")</f>
        <v>http://pbs.twimg.com/media/FiBWEMVXkAQ_STR.jpg</v>
      </c>
      <c r="L33">
        <v>0</v>
      </c>
      <c r="M33">
        <v>0</v>
      </c>
      <c r="N33">
        <v>1</v>
      </c>
      <c r="O33">
        <v>0</v>
      </c>
    </row>
    <row r="34" spans="1:15" x14ac:dyDescent="0.2">
      <c r="A34" s="1" t="str">
        <f>HYPERLINK("http://www.twitter.com/banuakdenizli/status/1594030723757142017", "1594030723757142017")</f>
        <v>1594030723757142017</v>
      </c>
      <c r="B34" t="s">
        <v>15</v>
      </c>
      <c r="C34" s="2">
        <v>44884.758263888893</v>
      </c>
      <c r="D34">
        <v>26</v>
      </c>
      <c r="E34">
        <v>7</v>
      </c>
      <c r="G34" t="s">
        <v>54</v>
      </c>
      <c r="H34" t="str">
        <f>HYPERLINK("https://video.twimg.com/ext_tw_video/1594030605507100672/pu/vid/480x848/L9L1noQ7k_CvJ-y8.mp4?tag=12", "https://video.twimg.com/ext_tw_video/1594030605507100672/pu/vid/480x848/L9L1noQ7k_CvJ-y8.mp4?tag=12")</f>
        <v>https://video.twimg.com/ext_tw_video/1594030605507100672/pu/vid/480x848/L9L1noQ7k_CvJ-y8.mp4?tag=12</v>
      </c>
      <c r="L34">
        <v>0</v>
      </c>
      <c r="M34">
        <v>0</v>
      </c>
      <c r="N34">
        <v>1</v>
      </c>
      <c r="O34">
        <v>0</v>
      </c>
    </row>
    <row r="35" spans="1:15" x14ac:dyDescent="0.2">
      <c r="A35" s="1" t="str">
        <f>HYPERLINK("http://www.twitter.com/banuakdenizli/status/1594030508782276608", "1594030508782276608")</f>
        <v>1594030508782276608</v>
      </c>
      <c r="B35" t="s">
        <v>15</v>
      </c>
      <c r="C35" s="2">
        <v>44884.757673611108</v>
      </c>
      <c r="D35">
        <v>5</v>
      </c>
      <c r="E35">
        <v>1</v>
      </c>
      <c r="G35" t="s">
        <v>55</v>
      </c>
      <c r="H35" t="str">
        <f>HYPERLINK("https://video.twimg.com/ext_tw_video/1594030325679943681/pu/vid/480x848/vyYiSBvXNQoDqU1n.mp4?tag=12", "https://video.twimg.com/ext_tw_video/1594030325679943681/pu/vid/480x848/vyYiSBvXNQoDqU1n.mp4?tag=12")</f>
        <v>https://video.twimg.com/ext_tw_video/1594030325679943681/pu/vid/480x848/vyYiSBvXNQoDqU1n.mp4?tag=12</v>
      </c>
      <c r="L35">
        <v>0</v>
      </c>
      <c r="M35">
        <v>0</v>
      </c>
      <c r="N35">
        <v>1</v>
      </c>
      <c r="O35">
        <v>0</v>
      </c>
    </row>
    <row r="36" spans="1:15" x14ac:dyDescent="0.2">
      <c r="A36" s="1" t="str">
        <f>HYPERLINK("http://www.twitter.com/banuakdenizli/status/1594030485042532352", "1594030485042532352")</f>
        <v>1594030485042532352</v>
      </c>
      <c r="B36" t="s">
        <v>15</v>
      </c>
      <c r="C36" s="2">
        <v>44884.757604166669</v>
      </c>
      <c r="D36">
        <v>41</v>
      </c>
      <c r="E36">
        <v>5</v>
      </c>
      <c r="G36" t="s">
        <v>56</v>
      </c>
      <c r="H36" t="str">
        <f>HYPERLINK("http://pbs.twimg.com/media/Fh8hyhJacAA2FJt.jpg", "http://pbs.twimg.com/media/Fh8hyhJacAA2FJt.jpg")</f>
        <v>http://pbs.twimg.com/media/Fh8hyhJacAA2FJt.jpg</v>
      </c>
      <c r="I36" t="str">
        <f>HYPERLINK("http://pbs.twimg.com/media/Fh8hz3GaYAAD73g.jpg", "http://pbs.twimg.com/media/Fh8hz3GaYAAD73g.jpg")</f>
        <v>http://pbs.twimg.com/media/Fh8hz3GaYAAD73g.jpg</v>
      </c>
      <c r="L36">
        <v>0.8478</v>
      </c>
      <c r="M36">
        <v>0</v>
      </c>
      <c r="N36">
        <v>0.71399999999999997</v>
      </c>
      <c r="O36">
        <v>0.28599999999999998</v>
      </c>
    </row>
    <row r="37" spans="1:15" x14ac:dyDescent="0.2">
      <c r="A37" s="1" t="str">
        <f>HYPERLINK("http://www.twitter.com/banuakdenizli/status/1593976799217831936", "1593976799217831936")</f>
        <v>1593976799217831936</v>
      </c>
      <c r="B37" t="s">
        <v>15</v>
      </c>
      <c r="C37" s="2">
        <v>44884.609467592592</v>
      </c>
      <c r="D37">
        <v>2</v>
      </c>
      <c r="E37">
        <v>0</v>
      </c>
      <c r="G37" t="s">
        <v>57</v>
      </c>
      <c r="H37" t="str">
        <f>HYPERLINK("http://pbs.twimg.com/media/Fh7xcGCXoAA1zw_.jpg", "http://pbs.twimg.com/media/Fh7xcGCXoAA1zw_.jpg")</f>
        <v>http://pbs.twimg.com/media/Fh7xcGCXoAA1zw_.jpg</v>
      </c>
      <c r="L37">
        <v>0.7712</v>
      </c>
      <c r="M37">
        <v>0</v>
      </c>
      <c r="N37">
        <v>0.64500000000000002</v>
      </c>
      <c r="O37">
        <v>0.35499999999999998</v>
      </c>
    </row>
    <row r="38" spans="1:15" x14ac:dyDescent="0.2">
      <c r="A38" s="1" t="str">
        <f>HYPERLINK("http://www.twitter.com/banuakdenizli/status/1593945447776878595", "1593945447776878595")</f>
        <v>1593945447776878595</v>
      </c>
      <c r="B38" t="s">
        <v>15</v>
      </c>
      <c r="C38" s="2">
        <v>44884.522951388892</v>
      </c>
      <c r="D38">
        <v>14</v>
      </c>
      <c r="E38">
        <v>0</v>
      </c>
      <c r="G38" t="s">
        <v>58</v>
      </c>
      <c r="H38" t="str">
        <f>HYPERLINK("http://pbs.twimg.com/media/Fh7U7jmXEAEbjB5.jpg", "http://pbs.twimg.com/media/Fh7U7jmXEAEbjB5.jpg")</f>
        <v>http://pbs.twimg.com/media/Fh7U7jmXEAEbjB5.jpg</v>
      </c>
      <c r="I38" t="str">
        <f>HYPERLINK("http://pbs.twimg.com/media/Fh7U7jmWQAYB5A0.jpg", "http://pbs.twimg.com/media/Fh7U7jmWQAYB5A0.jpg")</f>
        <v>http://pbs.twimg.com/media/Fh7U7jmWQAYB5A0.jpg</v>
      </c>
      <c r="J38" t="str">
        <f>HYPERLINK("http://pbs.twimg.com/media/Fh7U7jnXwAAr04q.jpg", "http://pbs.twimg.com/media/Fh7U7jnXwAAr04q.jpg")</f>
        <v>http://pbs.twimg.com/media/Fh7U7jnXwAAr04q.jpg</v>
      </c>
      <c r="K38" t="str">
        <f>HYPERLINK("http://pbs.twimg.com/media/Fh7U7jrWIAQqRxk.jpg", "http://pbs.twimg.com/media/Fh7U7jrWIAQqRxk.jpg")</f>
        <v>http://pbs.twimg.com/media/Fh7U7jrWIAQqRxk.jpg</v>
      </c>
      <c r="L38">
        <v>0.89080000000000004</v>
      </c>
      <c r="M38">
        <v>0</v>
      </c>
      <c r="N38">
        <v>0.71399999999999997</v>
      </c>
      <c r="O38">
        <v>0.28599999999999998</v>
      </c>
    </row>
    <row r="39" spans="1:15" x14ac:dyDescent="0.2">
      <c r="A39" s="1" t="str">
        <f>HYPERLINK("http://www.twitter.com/banuakdenizli/status/1593605779403477008", "1593605779403477008")</f>
        <v>1593605779403477008</v>
      </c>
      <c r="B39" t="s">
        <v>15</v>
      </c>
      <c r="C39" s="2">
        <v>44883.585648148153</v>
      </c>
      <c r="D39">
        <v>0</v>
      </c>
      <c r="E39">
        <v>129</v>
      </c>
      <c r="F39" t="s">
        <v>18</v>
      </c>
      <c r="G39" t="s">
        <v>59</v>
      </c>
      <c r="H39" t="str">
        <f>HYPERLINK("http://pbs.twimg.com/media/Fh2bqr1XEAEl2Kb.jpg", "http://pbs.twimg.com/media/Fh2bqr1XEAEl2Kb.jpg")</f>
        <v>http://pbs.twimg.com/media/Fh2bqr1XEAEl2Kb.jpg</v>
      </c>
      <c r="L39">
        <v>0</v>
      </c>
      <c r="M39">
        <v>0</v>
      </c>
      <c r="N39">
        <v>1</v>
      </c>
      <c r="O39">
        <v>0</v>
      </c>
    </row>
    <row r="40" spans="1:15" x14ac:dyDescent="0.2">
      <c r="A40" s="1" t="str">
        <f>HYPERLINK("http://www.twitter.com/banuakdenizli/status/1592778032594710528", "1592778032594710528")</f>
        <v>1592778032594710528</v>
      </c>
      <c r="B40" t="s">
        <v>15</v>
      </c>
      <c r="C40" s="2">
        <v>44881.301504629628</v>
      </c>
      <c r="D40">
        <v>0</v>
      </c>
      <c r="E40">
        <v>221</v>
      </c>
      <c r="F40" t="s">
        <v>60</v>
      </c>
      <c r="G40" t="s">
        <v>61</v>
      </c>
      <c r="H40" t="str">
        <f>HYPERLINK("http://pbs.twimg.com/media/FhoXG1CWQAIPSjU.jpg", "http://pbs.twimg.com/media/FhoXG1CWQAIPSjU.jpg")</f>
        <v>http://pbs.twimg.com/media/FhoXG1CWQAIPSjU.jpg</v>
      </c>
      <c r="I40" t="str">
        <f>HYPERLINK("http://pbs.twimg.com/media/FhoXHxbXoAInfsA.jpg", "http://pbs.twimg.com/media/FhoXHxbXoAInfsA.jpg")</f>
        <v>http://pbs.twimg.com/media/FhoXHxbXoAInfsA.jpg</v>
      </c>
      <c r="J40" t="str">
        <f>HYPERLINK("http://pbs.twimg.com/media/FhoXIu_XoAEXeHT.jpg", "http://pbs.twimg.com/media/FhoXIu_XoAEXeHT.jpg")</f>
        <v>http://pbs.twimg.com/media/FhoXIu_XoAEXeHT.jpg</v>
      </c>
      <c r="K40" t="str">
        <f>HYPERLINK("http://pbs.twimg.com/media/FhoXJnDWAAAGZpE.jpg", "http://pbs.twimg.com/media/FhoXJnDWAAAGZpE.jpg")</f>
        <v>http://pbs.twimg.com/media/FhoXJnDWAAAGZpE.jpg</v>
      </c>
      <c r="L40">
        <v>0.31819999999999998</v>
      </c>
      <c r="M40">
        <v>0</v>
      </c>
      <c r="N40">
        <v>0.79600000000000004</v>
      </c>
      <c r="O40">
        <v>0.20399999999999999</v>
      </c>
    </row>
    <row r="41" spans="1:15" x14ac:dyDescent="0.2">
      <c r="A41" s="1" t="str">
        <f>HYPERLINK("http://www.twitter.com/banuakdenizli/status/1592571973967970304", "1592571973967970304")</f>
        <v>1592571973967970304</v>
      </c>
      <c r="B41" t="s">
        <v>15</v>
      </c>
      <c r="C41" s="2">
        <v>44880.732881944437</v>
      </c>
      <c r="D41">
        <v>0</v>
      </c>
      <c r="E41">
        <v>1287</v>
      </c>
      <c r="F41" t="s">
        <v>62</v>
      </c>
      <c r="G41" t="s">
        <v>63</v>
      </c>
      <c r="H41" t="str">
        <f>HYPERLINK("https://video.twimg.com/ext_tw_video/1592558689860321280/pu/vid/720x900/5EbF0Zmk_8NUBMKX.mp4?tag=12", "https://video.twimg.com/ext_tw_video/1592558689860321280/pu/vid/720x900/5EbF0Zmk_8NUBMKX.mp4?tag=12")</f>
        <v>https://video.twimg.com/ext_tw_video/1592558689860321280/pu/vid/720x900/5EbF0Zmk_8NUBMKX.mp4?tag=12</v>
      </c>
      <c r="L41">
        <v>0</v>
      </c>
      <c r="M41">
        <v>0</v>
      </c>
      <c r="N41">
        <v>1</v>
      </c>
      <c r="O41">
        <v>0</v>
      </c>
    </row>
    <row r="42" spans="1:15" x14ac:dyDescent="0.2">
      <c r="A42" s="1" t="str">
        <f>HYPERLINK("http://www.twitter.com/banuakdenizli/status/1592511606990442496", "1592511606990442496")</f>
        <v>1592511606990442496</v>
      </c>
      <c r="B42" t="s">
        <v>15</v>
      </c>
      <c r="C42" s="2">
        <v>44880.566307870373</v>
      </c>
      <c r="D42">
        <v>8</v>
      </c>
      <c r="E42">
        <v>1</v>
      </c>
      <c r="G42" t="s">
        <v>64</v>
      </c>
      <c r="H42" t="str">
        <f>HYPERLINK("http://pbs.twimg.com/media/Fhm8fkhaAAEjYy1.jpg", "http://pbs.twimg.com/media/Fhm8fkhaAAEjYy1.jpg")</f>
        <v>http://pbs.twimg.com/media/Fhm8fkhaAAEjYy1.jpg</v>
      </c>
      <c r="L42">
        <v>0.94389999999999996</v>
      </c>
      <c r="M42">
        <v>0</v>
      </c>
      <c r="N42">
        <v>0.72299999999999998</v>
      </c>
      <c r="O42">
        <v>0.27700000000000002</v>
      </c>
    </row>
    <row r="43" spans="1:15" x14ac:dyDescent="0.2">
      <c r="A43" s="1" t="str">
        <f>HYPERLINK("http://www.twitter.com/banuakdenizli/status/1592490937673916416", "1592490937673916416")</f>
        <v>1592490937673916416</v>
      </c>
      <c r="B43" t="s">
        <v>15</v>
      </c>
      <c r="C43" s="2">
        <v>44880.509270833332</v>
      </c>
      <c r="D43">
        <v>0</v>
      </c>
      <c r="E43">
        <v>47</v>
      </c>
      <c r="F43" t="s">
        <v>18</v>
      </c>
      <c r="G43" t="s">
        <v>65</v>
      </c>
      <c r="H43" t="str">
        <f>HYPERLINK("http://pbs.twimg.com/media/FhixZ-DWAAgZLdz.jpg", "http://pbs.twimg.com/media/FhixZ-DWAAgZLdz.jpg")</f>
        <v>http://pbs.twimg.com/media/FhixZ-DWAAgZLdz.jpg</v>
      </c>
      <c r="I43" t="str">
        <f>HYPERLINK("http://pbs.twimg.com/media/FhixZ-kXkAEqI36.jpg", "http://pbs.twimg.com/media/FhixZ-kXkAEqI36.jpg")</f>
        <v>http://pbs.twimg.com/media/FhixZ-kXkAEqI36.jpg</v>
      </c>
      <c r="J43" t="str">
        <f>HYPERLINK("http://pbs.twimg.com/media/FhixZ_KWQAEbD8h.jpg", "http://pbs.twimg.com/media/FhixZ_KWQAEbD8h.jpg")</f>
        <v>http://pbs.twimg.com/media/FhixZ_KWQAEbD8h.jpg</v>
      </c>
      <c r="L43">
        <v>0</v>
      </c>
      <c r="M43">
        <v>0</v>
      </c>
      <c r="N43">
        <v>1</v>
      </c>
      <c r="O43">
        <v>0</v>
      </c>
    </row>
    <row r="44" spans="1:15" x14ac:dyDescent="0.2">
      <c r="A44" s="1" t="str">
        <f>HYPERLINK("http://www.twitter.com/banuakdenizli/status/1592453244512763904", "1592453244512763904")</f>
        <v>1592453244512763904</v>
      </c>
      <c r="B44" t="s">
        <v>15</v>
      </c>
      <c r="C44" s="2">
        <v>44880.40525462963</v>
      </c>
      <c r="D44">
        <v>2</v>
      </c>
      <c r="E44">
        <v>0</v>
      </c>
      <c r="G44" t="s">
        <v>66</v>
      </c>
      <c r="L44">
        <v>0</v>
      </c>
      <c r="M44">
        <v>0</v>
      </c>
      <c r="N44">
        <v>1</v>
      </c>
      <c r="O44">
        <v>0</v>
      </c>
    </row>
    <row r="45" spans="1:15" x14ac:dyDescent="0.2">
      <c r="A45" s="1" t="str">
        <f>HYPERLINK("http://www.twitter.com/banuakdenizli/status/1592105619515117568", "1592105619515117568")</f>
        <v>1592105619515117568</v>
      </c>
      <c r="B45" t="s">
        <v>15</v>
      </c>
      <c r="C45" s="2">
        <v>44879.44599537037</v>
      </c>
      <c r="D45">
        <v>2</v>
      </c>
      <c r="E45">
        <v>0</v>
      </c>
      <c r="G45" t="s">
        <v>67</v>
      </c>
      <c r="H45" t="str">
        <f>HYPERLINK("http://pbs.twimg.com/media/FhhLnrQXgAATpt2.jpg", "http://pbs.twimg.com/media/FhhLnrQXgAATpt2.jpg")</f>
        <v>http://pbs.twimg.com/media/FhhLnrQXgAATpt2.jpg</v>
      </c>
      <c r="L45">
        <v>0.7964</v>
      </c>
      <c r="M45">
        <v>0</v>
      </c>
      <c r="N45">
        <v>0.76700000000000002</v>
      </c>
      <c r="O45">
        <v>0.23300000000000001</v>
      </c>
    </row>
    <row r="46" spans="1:15" x14ac:dyDescent="0.2">
      <c r="A46" s="1" t="str">
        <f>HYPERLINK("http://www.twitter.com/banuakdenizli/status/1591729595719553024", "1591729595719553024")</f>
        <v>1591729595719553024</v>
      </c>
      <c r="B46" t="s">
        <v>15</v>
      </c>
      <c r="C46" s="2">
        <v>44878.408368055563</v>
      </c>
      <c r="D46">
        <v>10</v>
      </c>
      <c r="E46">
        <v>2</v>
      </c>
      <c r="G46" t="s">
        <v>68</v>
      </c>
      <c r="H46" t="str">
        <f>HYPERLINK("http://pbs.twimg.com/media/Fhb1oJaXkAcrkpu.jpg", "http://pbs.twimg.com/media/Fhb1oJaXkAcrkpu.jpg")</f>
        <v>http://pbs.twimg.com/media/Fhb1oJaXkAcrkpu.jpg</v>
      </c>
      <c r="I46" t="str">
        <f>HYPERLINK("http://pbs.twimg.com/media/Fhb1oJcWQAkwNVU.jpg", "http://pbs.twimg.com/media/Fhb1oJcWQAkwNVU.jpg")</f>
        <v>http://pbs.twimg.com/media/Fhb1oJcWQAkwNVU.jpg</v>
      </c>
      <c r="L46">
        <v>0</v>
      </c>
      <c r="M46">
        <v>0</v>
      </c>
      <c r="N46">
        <v>1</v>
      </c>
      <c r="O46">
        <v>0</v>
      </c>
    </row>
    <row r="47" spans="1:15" x14ac:dyDescent="0.2">
      <c r="A47" s="1" t="str">
        <f>HYPERLINK("http://www.twitter.com/banuakdenizli/status/1591148889318785024", "1591148889318785024")</f>
        <v>1591148889318785024</v>
      </c>
      <c r="B47" t="s">
        <v>15</v>
      </c>
      <c r="C47" s="2">
        <v>44876.805914351848</v>
      </c>
      <c r="D47">
        <v>0</v>
      </c>
      <c r="E47">
        <v>26</v>
      </c>
      <c r="F47" t="s">
        <v>62</v>
      </c>
      <c r="G47" t="s">
        <v>69</v>
      </c>
      <c r="H47" t="str">
        <f>HYPERLINK("http://pbs.twimg.com/media/FhSd__EXEAIQa3T.jpg", "http://pbs.twimg.com/media/FhSd__EXEAIQa3T.jpg")</f>
        <v>http://pbs.twimg.com/media/FhSd__EXEAIQa3T.jpg</v>
      </c>
      <c r="I47" t="str">
        <f>HYPERLINK("http://pbs.twimg.com/media/FhSd__MXoAIiSq1.jpg", "http://pbs.twimg.com/media/FhSd__MXoAIiSq1.jpg")</f>
        <v>http://pbs.twimg.com/media/FhSd__MXoAIiSq1.jpg</v>
      </c>
      <c r="J47" t="str">
        <f>HYPERLINK("http://pbs.twimg.com/media/FhSd__FWYAE_i65.jpg", "http://pbs.twimg.com/media/FhSd__FWYAE_i65.jpg")</f>
        <v>http://pbs.twimg.com/media/FhSd__FWYAE_i65.jpg</v>
      </c>
      <c r="K47" t="str">
        <f>HYPERLINK("http://pbs.twimg.com/media/FhSd__HWIAEJiRl.jpg", "http://pbs.twimg.com/media/FhSd__HWIAEJiRl.jpg")</f>
        <v>http://pbs.twimg.com/media/FhSd__HWIAEJiRl.jpg</v>
      </c>
      <c r="L47">
        <v>0</v>
      </c>
      <c r="M47">
        <v>0</v>
      </c>
      <c r="N47">
        <v>1</v>
      </c>
      <c r="O47">
        <v>0</v>
      </c>
    </row>
    <row r="48" spans="1:15" x14ac:dyDescent="0.2">
      <c r="A48" s="1" t="str">
        <f>HYPERLINK("http://www.twitter.com/banuakdenizli/status/1591148873367842817", "1591148873367842817")</f>
        <v>1591148873367842817</v>
      </c>
      <c r="B48" t="s">
        <v>15</v>
      </c>
      <c r="C48" s="2">
        <v>44876.805879629632</v>
      </c>
      <c r="D48">
        <v>0</v>
      </c>
      <c r="E48">
        <v>39</v>
      </c>
      <c r="F48" t="s">
        <v>62</v>
      </c>
      <c r="G48" t="s">
        <v>70</v>
      </c>
      <c r="H48" t="str">
        <f>HYPERLINK("http://pbs.twimg.com/media/FhSePXAXgAAzikn.jpg", "http://pbs.twimg.com/media/FhSePXAXgAAzikn.jpg")</f>
        <v>http://pbs.twimg.com/media/FhSePXAXgAAzikn.jpg</v>
      </c>
      <c r="I48" t="str">
        <f>HYPERLINK("http://pbs.twimg.com/media/FhSePW_WQAEEDv9.jpg", "http://pbs.twimg.com/media/FhSePW_WQAEEDv9.jpg")</f>
        <v>http://pbs.twimg.com/media/FhSePW_WQAEEDv9.jpg</v>
      </c>
      <c r="J48" t="str">
        <f>HYPERLINK("http://pbs.twimg.com/media/FhSePXBWAAQCs3e.jpg", "http://pbs.twimg.com/media/FhSePXBWAAQCs3e.jpg")</f>
        <v>http://pbs.twimg.com/media/FhSePXBWAAQCs3e.jpg</v>
      </c>
      <c r="K48" t="str">
        <f>HYPERLINK("http://pbs.twimg.com/media/FhSePW8XoAAi-ox.jpg", "http://pbs.twimg.com/media/FhSePW8XoAAi-ox.jpg")</f>
        <v>http://pbs.twimg.com/media/FhSePW8XoAAi-ox.jpg</v>
      </c>
      <c r="L48">
        <v>0</v>
      </c>
      <c r="M48">
        <v>0</v>
      </c>
      <c r="N48">
        <v>1</v>
      </c>
      <c r="O48">
        <v>0</v>
      </c>
    </row>
    <row r="49" spans="1:15" x14ac:dyDescent="0.2">
      <c r="A49" s="1" t="str">
        <f>HYPERLINK("http://www.twitter.com/banuakdenizli/status/1590712899466452992", "1590712899466452992")</f>
        <v>1590712899466452992</v>
      </c>
      <c r="B49" t="s">
        <v>15</v>
      </c>
      <c r="C49" s="2">
        <v>44875.602812500001</v>
      </c>
      <c r="D49">
        <v>0</v>
      </c>
      <c r="E49">
        <v>1535</v>
      </c>
      <c r="F49" t="s">
        <v>18</v>
      </c>
      <c r="G49" t="s">
        <v>71</v>
      </c>
      <c r="H49" t="str">
        <f>HYPERLINK("http://pbs.twimg.com/media/FhMntDGXwAAZRjk.jpg", "http://pbs.twimg.com/media/FhMntDGXwAAZRjk.jpg")</f>
        <v>http://pbs.twimg.com/media/FhMntDGXwAAZRjk.jpg</v>
      </c>
      <c r="L49">
        <v>-0.57189999999999996</v>
      </c>
      <c r="M49">
        <v>0.34599999999999997</v>
      </c>
      <c r="N49">
        <v>0.65400000000000003</v>
      </c>
      <c r="O49">
        <v>0</v>
      </c>
    </row>
    <row r="50" spans="1:15" x14ac:dyDescent="0.2">
      <c r="A50" s="1" t="str">
        <f>HYPERLINK("http://www.twitter.com/banuakdenizli/status/1587557067786981376", "1587557067786981376")</f>
        <v>1587557067786981376</v>
      </c>
      <c r="B50" t="s">
        <v>15</v>
      </c>
      <c r="C50" s="2">
        <v>44866.894386574073</v>
      </c>
      <c r="D50">
        <v>0</v>
      </c>
      <c r="E50">
        <v>17</v>
      </c>
      <c r="F50" t="s">
        <v>72</v>
      </c>
      <c r="G50" t="s">
        <v>73</v>
      </c>
      <c r="H50" t="str">
        <f>HYPERLINK("http://pbs.twimg.com/media/FgdDHz3WIAAt9rG.jpg", "http://pbs.twimg.com/media/FgdDHz3WIAAt9rG.jpg")</f>
        <v>http://pbs.twimg.com/media/FgdDHz3WIAAt9rG.jpg</v>
      </c>
      <c r="L50">
        <v>0.47670000000000001</v>
      </c>
      <c r="M50">
        <v>0</v>
      </c>
      <c r="N50">
        <v>0.88900000000000001</v>
      </c>
      <c r="O50">
        <v>0.111</v>
      </c>
    </row>
    <row r="51" spans="1:15" x14ac:dyDescent="0.2">
      <c r="A51" s="1" t="str">
        <f>HYPERLINK("http://www.twitter.com/banuakdenizli/status/1586707351175892994", "1586707351175892994")</f>
        <v>1586707351175892994</v>
      </c>
      <c r="B51" t="s">
        <v>15</v>
      </c>
      <c r="C51" s="2">
        <v>44864.54960648148</v>
      </c>
      <c r="D51">
        <v>5</v>
      </c>
      <c r="E51">
        <v>0</v>
      </c>
      <c r="G51" t="s">
        <v>74</v>
      </c>
      <c r="H51" t="str">
        <f>HYPERLINK("http://pbs.twimg.com/media/FgUd6srWQAIkkoT.jpg", "http://pbs.twimg.com/media/FgUd6srWQAIkkoT.jpg")</f>
        <v>http://pbs.twimg.com/media/FgUd6srWQAIkkoT.jpg</v>
      </c>
      <c r="I51" t="str">
        <f>HYPERLINK("http://pbs.twimg.com/media/FgUd6snXwAA54oY.jpg", "http://pbs.twimg.com/media/FgUd6snXwAA54oY.jpg")</f>
        <v>http://pbs.twimg.com/media/FgUd6snXwAA54oY.jpg</v>
      </c>
      <c r="L51">
        <v>0.94220000000000004</v>
      </c>
      <c r="M51">
        <v>0</v>
      </c>
      <c r="N51">
        <v>0.70199999999999996</v>
      </c>
      <c r="O51">
        <v>0.29799999999999999</v>
      </c>
    </row>
    <row r="52" spans="1:15" x14ac:dyDescent="0.2">
      <c r="A52" s="1" t="str">
        <f>HYPERLINK("http://www.twitter.com/banuakdenizli/status/1586702347694137344", "1586702347694137344")</f>
        <v>1586702347694137344</v>
      </c>
      <c r="B52" t="s">
        <v>15</v>
      </c>
      <c r="C52" s="2">
        <v>44864.535798611112</v>
      </c>
      <c r="D52">
        <v>11</v>
      </c>
      <c r="E52">
        <v>1</v>
      </c>
      <c r="G52" t="s">
        <v>75</v>
      </c>
      <c r="H52" t="str">
        <f>HYPERLINK("http://pbs.twimg.com/media/FgUZXb-XwAAegOg.jpg", "http://pbs.twimg.com/media/FgUZXb-XwAAegOg.jpg")</f>
        <v>http://pbs.twimg.com/media/FgUZXb-XwAAegOg.jpg</v>
      </c>
      <c r="L52">
        <v>0.34720000000000001</v>
      </c>
      <c r="M52">
        <v>0</v>
      </c>
      <c r="N52">
        <v>0.94899999999999995</v>
      </c>
      <c r="O52">
        <v>5.0999999999999997E-2</v>
      </c>
    </row>
    <row r="53" spans="1:15" x14ac:dyDescent="0.2">
      <c r="A53" s="1" t="str">
        <f>HYPERLINK("http://www.twitter.com/banuakdenizli/status/1584630595090780160", "1584630595090780160")</f>
        <v>1584630595090780160</v>
      </c>
      <c r="B53" t="s">
        <v>15</v>
      </c>
      <c r="C53" s="2">
        <v>44858.818854166668</v>
      </c>
      <c r="D53">
        <v>3</v>
      </c>
      <c r="E53">
        <v>0</v>
      </c>
      <c r="G53" t="s">
        <v>76</v>
      </c>
      <c r="H53" t="str">
        <f>HYPERLINK("http://pbs.twimg.com/media/Ff26KJ1aUAEIpiu.jpg", "http://pbs.twimg.com/media/Ff26KJ1aUAEIpiu.jpg")</f>
        <v>http://pbs.twimg.com/media/Ff26KJ1aUAEIpiu.jpg</v>
      </c>
      <c r="I53" t="str">
        <f>HYPERLINK("http://pbs.twimg.com/media/Ff26P9CacAAuEuY.jpg", "http://pbs.twimg.com/media/Ff26P9CacAAuEuY.jpg")</f>
        <v>http://pbs.twimg.com/media/Ff26P9CacAAuEuY.jpg</v>
      </c>
      <c r="J53" t="str">
        <f>HYPERLINK("http://pbs.twimg.com/media/Ff26RDuaMAAdyuh.jpg", "http://pbs.twimg.com/media/Ff26RDuaMAAdyuh.jpg")</f>
        <v>http://pbs.twimg.com/media/Ff26RDuaMAAdyuh.jpg</v>
      </c>
      <c r="L53">
        <v>0.85189999999999999</v>
      </c>
      <c r="M53">
        <v>0</v>
      </c>
      <c r="N53">
        <v>0.78</v>
      </c>
      <c r="O53">
        <v>0.22</v>
      </c>
    </row>
    <row r="54" spans="1:15" x14ac:dyDescent="0.2">
      <c r="A54" s="1" t="str">
        <f>HYPERLINK("http://www.twitter.com/banuakdenizli/status/1584534160521117697", "1584534160521117697")</f>
        <v>1584534160521117697</v>
      </c>
      <c r="B54" t="s">
        <v>15</v>
      </c>
      <c r="C54" s="2">
        <v>44858.552743055552</v>
      </c>
      <c r="D54">
        <v>0</v>
      </c>
      <c r="E54">
        <v>0</v>
      </c>
      <c r="G54" t="s">
        <v>77</v>
      </c>
      <c r="L54">
        <v>0.88600000000000001</v>
      </c>
      <c r="M54">
        <v>0</v>
      </c>
      <c r="N54">
        <v>0.78900000000000003</v>
      </c>
      <c r="O54">
        <v>0.21099999999999999</v>
      </c>
    </row>
    <row r="55" spans="1:15" x14ac:dyDescent="0.2">
      <c r="A55" s="1" t="str">
        <f>HYPERLINK("http://www.twitter.com/banuakdenizli/status/1584444585329463297", "1584444585329463297")</f>
        <v>1584444585329463297</v>
      </c>
      <c r="B55" t="s">
        <v>15</v>
      </c>
      <c r="C55" s="2">
        <v>44858.305567129632</v>
      </c>
      <c r="D55">
        <v>9</v>
      </c>
      <c r="E55">
        <v>3</v>
      </c>
      <c r="G55" t="s">
        <v>78</v>
      </c>
      <c r="H55" t="str">
        <f>HYPERLINK("http://pbs.twimg.com/media/Ff0T0A0agAMRoTq.jpg", "http://pbs.twimg.com/media/Ff0T0A0agAMRoTq.jpg")</f>
        <v>http://pbs.twimg.com/media/Ff0T0A0agAMRoTq.jpg</v>
      </c>
      <c r="L55">
        <v>0.80120000000000002</v>
      </c>
      <c r="M55">
        <v>0</v>
      </c>
      <c r="N55">
        <v>0.84</v>
      </c>
      <c r="O55">
        <v>0.16</v>
      </c>
    </row>
    <row r="56" spans="1:15" x14ac:dyDescent="0.2">
      <c r="A56" s="1" t="str">
        <f>HYPERLINK("http://www.twitter.com/banuakdenizli/status/1583542107876528128", "1583542107876528128")</f>
        <v>1583542107876528128</v>
      </c>
      <c r="B56" t="s">
        <v>15</v>
      </c>
      <c r="C56" s="2">
        <v>44855.815196759257</v>
      </c>
      <c r="D56">
        <v>10</v>
      </c>
      <c r="E56">
        <v>0</v>
      </c>
      <c r="G56" t="s">
        <v>79</v>
      </c>
      <c r="H56" t="str">
        <f>HYPERLINK("http://pbs.twimg.com/media/Ffnezr9aYAAhOJs.jpg", "http://pbs.twimg.com/media/Ffnezr9aYAAhOJs.jpg")</f>
        <v>http://pbs.twimg.com/media/Ffnezr9aYAAhOJs.jpg</v>
      </c>
      <c r="I56" t="str">
        <f>HYPERLINK("http://pbs.twimg.com/media/Ffne06hakAEtjQa.jpg", "http://pbs.twimg.com/media/Ffne06hakAEtjQa.jpg")</f>
        <v>http://pbs.twimg.com/media/Ffne06hakAEtjQa.jpg</v>
      </c>
      <c r="J56" t="str">
        <f>HYPERLINK("http://pbs.twimg.com/media/FfnfGQvaMAI76S_.jpg", "http://pbs.twimg.com/media/FfnfGQvaMAI76S_.jpg")</f>
        <v>http://pbs.twimg.com/media/FfnfGQvaMAI76S_.jpg</v>
      </c>
      <c r="L56">
        <v>0.47670000000000001</v>
      </c>
      <c r="M56">
        <v>0</v>
      </c>
      <c r="N56">
        <v>0.93600000000000005</v>
      </c>
      <c r="O56">
        <v>6.4000000000000001E-2</v>
      </c>
    </row>
    <row r="57" spans="1:15" x14ac:dyDescent="0.2">
      <c r="A57" s="1" t="str">
        <f>HYPERLINK("http://www.twitter.com/banuakdenizli/status/1583537273240694784", "1583537273240694784")</f>
        <v>1583537273240694784</v>
      </c>
      <c r="B57" t="s">
        <v>15</v>
      </c>
      <c r="C57" s="2">
        <v>44855.801863425928</v>
      </c>
      <c r="D57">
        <v>14</v>
      </c>
      <c r="E57">
        <v>0</v>
      </c>
      <c r="G57" t="s">
        <v>80</v>
      </c>
      <c r="H57" t="str">
        <f>HYPERLINK("http://pbs.twimg.com/media/FfnaMJvaEAAkn3F.jpg", "http://pbs.twimg.com/media/FfnaMJvaEAAkn3F.jpg")</f>
        <v>http://pbs.twimg.com/media/FfnaMJvaEAAkn3F.jpg</v>
      </c>
      <c r="L57">
        <v>0.79590000000000005</v>
      </c>
      <c r="M57">
        <v>0</v>
      </c>
      <c r="N57">
        <v>0.85299999999999998</v>
      </c>
      <c r="O57">
        <v>0.14699999999999999</v>
      </c>
    </row>
    <row r="58" spans="1:15" x14ac:dyDescent="0.2">
      <c r="A58" s="1" t="str">
        <f>HYPERLINK("http://www.twitter.com/banuakdenizli/status/1582368437766012930", "1582368437766012930")</f>
        <v>1582368437766012930</v>
      </c>
      <c r="B58" t="s">
        <v>15</v>
      </c>
      <c r="C58" s="2">
        <v>44852.576493055552</v>
      </c>
      <c r="D58">
        <v>7</v>
      </c>
      <c r="E58">
        <v>4</v>
      </c>
      <c r="G58" t="s">
        <v>81</v>
      </c>
      <c r="H58" t="str">
        <f>HYPERLINK("http://pbs.twimg.com/media/FfWzsv7WQAYSJXA.jpg", "http://pbs.twimg.com/media/FfWzsv7WQAYSJXA.jpg")</f>
        <v>http://pbs.twimg.com/media/FfWzsv7WQAYSJXA.jpg</v>
      </c>
      <c r="I58" t="str">
        <f>HYPERLINK("http://pbs.twimg.com/media/FfWzsv9X0AIFhX6.jpg", "http://pbs.twimg.com/media/FfWzsv9X0AIFhX6.jpg")</f>
        <v>http://pbs.twimg.com/media/FfWzsv9X0AIFhX6.jpg</v>
      </c>
      <c r="J58" t="str">
        <f>HYPERLINK("http://pbs.twimg.com/media/FfWzsv_XgAARCZM.jpg", "http://pbs.twimg.com/media/FfWzsv_XgAARCZM.jpg")</f>
        <v>http://pbs.twimg.com/media/FfWzsv_XgAARCZM.jpg</v>
      </c>
      <c r="L58">
        <v>0.82250000000000001</v>
      </c>
      <c r="M58">
        <v>0</v>
      </c>
      <c r="N58">
        <v>0.79300000000000004</v>
      </c>
      <c r="O58">
        <v>0.20699999999999999</v>
      </c>
    </row>
    <row r="59" spans="1:15" x14ac:dyDescent="0.2">
      <c r="A59" s="1" t="str">
        <f>HYPERLINK("http://www.twitter.com/banuakdenizli/status/1580569655546028034", "1580569655546028034")</f>
        <v>1580569655546028034</v>
      </c>
      <c r="B59" t="s">
        <v>15</v>
      </c>
      <c r="C59" s="2">
        <v>44847.612800925926</v>
      </c>
      <c r="D59">
        <v>5</v>
      </c>
      <c r="E59">
        <v>1</v>
      </c>
      <c r="G59" t="s">
        <v>82</v>
      </c>
      <c r="H59" t="str">
        <f>HYPERLINK("http://pbs.twimg.com/media/Fe9L_TUVQAAY6ef.jpg", "http://pbs.twimg.com/media/Fe9L_TUVQAAY6ef.jpg")</f>
        <v>http://pbs.twimg.com/media/Fe9L_TUVQAAY6ef.jpg</v>
      </c>
      <c r="I59" t="str">
        <f>HYPERLINK("http://pbs.twimg.com/media/Fe9MA4AUcAAtvZv.jpg", "http://pbs.twimg.com/media/Fe9MA4AUcAAtvZv.jpg")</f>
        <v>http://pbs.twimg.com/media/Fe9MA4AUcAAtvZv.jpg</v>
      </c>
      <c r="J59" t="str">
        <f>HYPERLINK("http://pbs.twimg.com/media/Fe9MC_EUoAETGDT.jpg", "http://pbs.twimg.com/media/Fe9MC_EUoAETGDT.jpg")</f>
        <v>http://pbs.twimg.com/media/Fe9MC_EUoAETGDT.jpg</v>
      </c>
      <c r="K59" t="str">
        <f>HYPERLINK("http://pbs.twimg.com/media/Fe9MEWPUcAAS26v.jpg", "http://pbs.twimg.com/media/Fe9MEWPUcAAS26v.jpg")</f>
        <v>http://pbs.twimg.com/media/Fe9MEWPUcAAS26v.jpg</v>
      </c>
      <c r="L59">
        <v>0</v>
      </c>
      <c r="M59">
        <v>0</v>
      </c>
      <c r="N59">
        <v>1</v>
      </c>
      <c r="O59">
        <v>0</v>
      </c>
    </row>
    <row r="60" spans="1:15" x14ac:dyDescent="0.2">
      <c r="A60" s="1" t="str">
        <f>HYPERLINK("http://www.twitter.com/banuakdenizli/status/1580481654648627200", "1580481654648627200")</f>
        <v>1580481654648627200</v>
      </c>
      <c r="B60" t="s">
        <v>15</v>
      </c>
      <c r="C60" s="2">
        <v>44847.36996527778</v>
      </c>
      <c r="D60">
        <v>0</v>
      </c>
      <c r="E60">
        <v>24</v>
      </c>
      <c r="F60" t="s">
        <v>17</v>
      </c>
      <c r="G60" t="s">
        <v>83</v>
      </c>
      <c r="L60">
        <v>0.9153</v>
      </c>
      <c r="M60">
        <v>0</v>
      </c>
      <c r="N60">
        <v>0.71099999999999997</v>
      </c>
      <c r="O60">
        <v>0.28899999999999998</v>
      </c>
    </row>
    <row r="61" spans="1:15" x14ac:dyDescent="0.2">
      <c r="A61" s="1" t="str">
        <f>HYPERLINK("http://www.twitter.com/banuakdenizli/status/1580481137348341762", "1580481137348341762")</f>
        <v>1580481137348341762</v>
      </c>
      <c r="B61" t="s">
        <v>15</v>
      </c>
      <c r="C61" s="2">
        <v>44847.368530092594</v>
      </c>
      <c r="D61">
        <v>0</v>
      </c>
      <c r="E61">
        <v>57</v>
      </c>
      <c r="F61" t="s">
        <v>16</v>
      </c>
      <c r="G61" t="s">
        <v>84</v>
      </c>
      <c r="H61" t="str">
        <f>HYPERLINK("http://pbs.twimg.com/media/Fe5Z-0BXgAAUgs-.jpg", "http://pbs.twimg.com/media/Fe5Z-0BXgAAUgs-.jpg")</f>
        <v>http://pbs.twimg.com/media/Fe5Z-0BXgAAUgs-.jpg</v>
      </c>
      <c r="L61">
        <v>-0.38179999999999997</v>
      </c>
      <c r="M61">
        <v>0.16</v>
      </c>
      <c r="N61">
        <v>0.71799999999999997</v>
      </c>
      <c r="O61">
        <v>0.123</v>
      </c>
    </row>
    <row r="62" spans="1:15" x14ac:dyDescent="0.2">
      <c r="A62" s="1" t="str">
        <f>HYPERLINK("http://www.twitter.com/banuakdenizli/status/1580189757208170496", "1580189757208170496")</f>
        <v>1580189757208170496</v>
      </c>
      <c r="B62" t="s">
        <v>15</v>
      </c>
      <c r="C62" s="2">
        <v>44846.564479166656</v>
      </c>
      <c r="D62">
        <v>0</v>
      </c>
      <c r="E62">
        <v>2</v>
      </c>
      <c r="F62" t="s">
        <v>85</v>
      </c>
      <c r="G62" t="s">
        <v>86</v>
      </c>
      <c r="H62" t="str">
        <f>HYPERLINK("http://pbs.twimg.com/media/FdhGL0wXgAIcLoZ.jpg", "http://pbs.twimg.com/media/FdhGL0wXgAIcLoZ.jpg")</f>
        <v>http://pbs.twimg.com/media/FdhGL0wXgAIcLoZ.jpg</v>
      </c>
      <c r="L62">
        <v>0.65969999999999995</v>
      </c>
      <c r="M62">
        <v>0</v>
      </c>
      <c r="N62">
        <v>0.878</v>
      </c>
      <c r="O62">
        <v>0.122</v>
      </c>
    </row>
    <row r="63" spans="1:15" x14ac:dyDescent="0.2">
      <c r="A63" s="1" t="str">
        <f>HYPERLINK("http://www.twitter.com/banuakdenizli/status/1580184287587901440", "1580184287587901440")</f>
        <v>1580184287587901440</v>
      </c>
      <c r="B63" t="s">
        <v>15</v>
      </c>
      <c r="C63" s="2">
        <v>44846.549386574072</v>
      </c>
      <c r="D63">
        <v>4</v>
      </c>
      <c r="E63">
        <v>0</v>
      </c>
      <c r="G63" t="s">
        <v>87</v>
      </c>
      <c r="H63" t="str">
        <f>HYPERLINK("http://pbs.twimg.com/media/Fe3wjf-X0AMMATa.jpg", "http://pbs.twimg.com/media/Fe3wjf-X0AMMATa.jpg")</f>
        <v>http://pbs.twimg.com/media/Fe3wjf-X0AMMATa.jpg</v>
      </c>
      <c r="L63">
        <v>0</v>
      </c>
      <c r="M63">
        <v>0</v>
      </c>
      <c r="N63">
        <v>1</v>
      </c>
      <c r="O63">
        <v>0</v>
      </c>
    </row>
    <row r="64" spans="1:15" x14ac:dyDescent="0.2">
      <c r="A64" s="1" t="str">
        <f>HYPERLINK("http://www.twitter.com/banuakdenizli/status/1580063250863251456", "1580063250863251456")</f>
        <v>1580063250863251456</v>
      </c>
      <c r="B64" t="s">
        <v>15</v>
      </c>
      <c r="C64" s="2">
        <v>44846.215381944443</v>
      </c>
      <c r="D64">
        <v>0</v>
      </c>
      <c r="E64">
        <v>154</v>
      </c>
      <c r="F64" t="s">
        <v>16</v>
      </c>
      <c r="G64" t="s">
        <v>88</v>
      </c>
      <c r="L64">
        <v>-0.1396</v>
      </c>
      <c r="M64">
        <v>9.9000000000000005E-2</v>
      </c>
      <c r="N64">
        <v>0.83799999999999997</v>
      </c>
      <c r="O64">
        <v>6.2E-2</v>
      </c>
    </row>
    <row r="65" spans="1:15" x14ac:dyDescent="0.2">
      <c r="A65" s="1" t="str">
        <f>HYPERLINK("http://www.twitter.com/banuakdenizli/status/1579824905428033537", "1579824905428033537")</f>
        <v>1579824905428033537</v>
      </c>
      <c r="B65" t="s">
        <v>15</v>
      </c>
      <c r="C65" s="2">
        <v>44845.557673611111</v>
      </c>
      <c r="D65">
        <v>0</v>
      </c>
      <c r="E65">
        <v>5</v>
      </c>
      <c r="F65" t="s">
        <v>89</v>
      </c>
      <c r="G65" t="s">
        <v>90</v>
      </c>
      <c r="H65" t="str">
        <f>HYPERLINK("http://pbs.twimg.com/media/FeySSktX0AAtaSA.jpg", "http://pbs.twimg.com/media/FeySSktX0AAtaSA.jpg")</f>
        <v>http://pbs.twimg.com/media/FeySSktX0AAtaSA.jpg</v>
      </c>
      <c r="I65" t="str">
        <f>HYPERLINK("http://pbs.twimg.com/media/FeySSkuWQAA3Ms8.jpg", "http://pbs.twimg.com/media/FeySSkuWQAA3Ms8.jpg")</f>
        <v>http://pbs.twimg.com/media/FeySSkuWQAA3Ms8.jpg</v>
      </c>
      <c r="J65" t="str">
        <f>HYPERLINK("http://pbs.twimg.com/media/FeySSkqWIAAUyMK.jpg", "http://pbs.twimg.com/media/FeySSkqWIAAUyMK.jpg")</f>
        <v>http://pbs.twimg.com/media/FeySSkqWIAAUyMK.jpg</v>
      </c>
      <c r="L65">
        <v>0.87180000000000002</v>
      </c>
      <c r="M65">
        <v>0</v>
      </c>
      <c r="N65">
        <v>0.78200000000000003</v>
      </c>
      <c r="O65">
        <v>0.218</v>
      </c>
    </row>
    <row r="66" spans="1:15" x14ac:dyDescent="0.2">
      <c r="A66" s="1" t="str">
        <f>HYPERLINK("http://www.twitter.com/banuakdenizli/status/1579416193806798848", "1579416193806798848")</f>
        <v>1579416193806798848</v>
      </c>
      <c r="B66" t="s">
        <v>15</v>
      </c>
      <c r="C66" s="2">
        <v>44844.429849537039</v>
      </c>
      <c r="D66">
        <v>0</v>
      </c>
      <c r="E66">
        <v>46</v>
      </c>
      <c r="F66" t="s">
        <v>16</v>
      </c>
      <c r="G66" t="s">
        <v>91</v>
      </c>
      <c r="L66">
        <v>-0.9042</v>
      </c>
      <c r="M66">
        <v>0.26300000000000001</v>
      </c>
      <c r="N66">
        <v>0.68700000000000006</v>
      </c>
      <c r="O66">
        <v>0.05</v>
      </c>
    </row>
    <row r="67" spans="1:15" x14ac:dyDescent="0.2">
      <c r="A67" s="1" t="str">
        <f>HYPERLINK("http://www.twitter.com/banuakdenizli/status/1579192943965270016", "1579192943965270016")</f>
        <v>1579192943965270016</v>
      </c>
      <c r="B67" t="s">
        <v>15</v>
      </c>
      <c r="C67" s="2">
        <v>44843.813796296286</v>
      </c>
      <c r="D67">
        <v>6</v>
      </c>
      <c r="E67">
        <v>0</v>
      </c>
      <c r="G67" t="s">
        <v>92</v>
      </c>
      <c r="H67" t="str">
        <f>HYPERLINK("http://pbs.twimg.com/media/FeprUsLaYAUimVc.jpg", "http://pbs.twimg.com/media/FeprUsLaYAUimVc.jpg")</f>
        <v>http://pbs.twimg.com/media/FeprUsLaYAUimVc.jpg</v>
      </c>
      <c r="L67">
        <v>0.83160000000000001</v>
      </c>
      <c r="M67">
        <v>0</v>
      </c>
      <c r="N67">
        <v>0.80700000000000005</v>
      </c>
      <c r="O67">
        <v>0.193</v>
      </c>
    </row>
    <row r="68" spans="1:15" x14ac:dyDescent="0.2">
      <c r="A68" s="1" t="str">
        <f>HYPERLINK("http://www.twitter.com/banuakdenizli/status/1577675213168222208", "1577675213168222208")</f>
        <v>1577675213168222208</v>
      </c>
      <c r="B68" t="s">
        <v>15</v>
      </c>
      <c r="C68" s="2">
        <v>44839.625659722216</v>
      </c>
      <c r="D68">
        <v>3</v>
      </c>
      <c r="E68">
        <v>0</v>
      </c>
      <c r="G68" t="s">
        <v>93</v>
      </c>
      <c r="H68" t="str">
        <f>HYPERLINK("http://pbs.twimg.com/media/FeUEvvPVIAI8DsN.jpg", "http://pbs.twimg.com/media/FeUEvvPVIAI8DsN.jpg")</f>
        <v>http://pbs.twimg.com/media/FeUEvvPVIAI8DsN.jpg</v>
      </c>
      <c r="I68" t="str">
        <f>HYPERLINK("http://pbs.twimg.com/media/FeUEygsVUAEsbSX.jpg", "http://pbs.twimg.com/media/FeUEygsVUAEsbSX.jpg")</f>
        <v>http://pbs.twimg.com/media/FeUEygsVUAEsbSX.jpg</v>
      </c>
      <c r="L68">
        <v>0.61140000000000005</v>
      </c>
      <c r="M68">
        <v>0</v>
      </c>
      <c r="N68">
        <v>0.89200000000000002</v>
      </c>
      <c r="O68">
        <v>0.108</v>
      </c>
    </row>
    <row r="69" spans="1:15" x14ac:dyDescent="0.2">
      <c r="A69" s="1" t="str">
        <f>HYPERLINK("http://www.twitter.com/banuakdenizli/status/1577297282239983616", "1577297282239983616")</f>
        <v>1577297282239983616</v>
      </c>
      <c r="B69" t="s">
        <v>15</v>
      </c>
      <c r="C69" s="2">
        <v>44838.582766203697</v>
      </c>
      <c r="D69">
        <v>6</v>
      </c>
      <c r="E69">
        <v>0</v>
      </c>
      <c r="G69" t="s">
        <v>94</v>
      </c>
      <c r="H69" t="str">
        <f>HYPERLINK("http://pbs.twimg.com/media/FeOt-CXagAAyPu7.jpg", "http://pbs.twimg.com/media/FeOt-CXagAAyPu7.jpg")</f>
        <v>http://pbs.twimg.com/media/FeOt-CXagAAyPu7.jpg</v>
      </c>
      <c r="L69">
        <v>0.64859999999999995</v>
      </c>
      <c r="M69">
        <v>0</v>
      </c>
      <c r="N69">
        <v>0.88</v>
      </c>
      <c r="O69">
        <v>0.12</v>
      </c>
    </row>
    <row r="70" spans="1:15" x14ac:dyDescent="0.2">
      <c r="A70" s="1" t="str">
        <f>HYPERLINK("http://www.twitter.com/banuakdenizli/status/1577269717580251138", "1577269717580251138")</f>
        <v>1577269717580251138</v>
      </c>
      <c r="B70" t="s">
        <v>15</v>
      </c>
      <c r="C70" s="2">
        <v>44838.506701388891</v>
      </c>
      <c r="D70">
        <v>0</v>
      </c>
      <c r="E70">
        <v>4</v>
      </c>
      <c r="F70" t="s">
        <v>95</v>
      </c>
      <c r="G70" t="s">
        <v>96</v>
      </c>
      <c r="H70" t="str">
        <f>HYPERLINK("http://pbs.twimg.com/media/FeN0PLmXkAARZVL.jpg", "http://pbs.twimg.com/media/FeN0PLmXkAARZVL.jpg")</f>
        <v>http://pbs.twimg.com/media/FeN0PLmXkAARZVL.jpg</v>
      </c>
      <c r="L70">
        <v>0</v>
      </c>
      <c r="M70">
        <v>0</v>
      </c>
      <c r="N70">
        <v>1</v>
      </c>
      <c r="O70">
        <v>0</v>
      </c>
    </row>
    <row r="71" spans="1:15" x14ac:dyDescent="0.2">
      <c r="A71" s="1" t="str">
        <f>HYPERLINK("http://www.twitter.com/banuakdenizli/status/1576151957827248129", "1576151957827248129")</f>
        <v>1576151957827248129</v>
      </c>
      <c r="B71" t="s">
        <v>15</v>
      </c>
      <c r="C71" s="2">
        <v>44835.422268518523</v>
      </c>
      <c r="D71">
        <v>0</v>
      </c>
      <c r="E71">
        <v>53</v>
      </c>
      <c r="F71" t="s">
        <v>17</v>
      </c>
      <c r="G71" t="s">
        <v>97</v>
      </c>
      <c r="L71">
        <v>-0.55740000000000001</v>
      </c>
      <c r="M71">
        <v>0.11</v>
      </c>
      <c r="N71">
        <v>0.89</v>
      </c>
      <c r="O71">
        <v>0</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Banu Akdenizli</cp:lastModifiedBy>
  <dcterms:created xsi:type="dcterms:W3CDTF">2023-03-27T16:00:48Z</dcterms:created>
  <dcterms:modified xsi:type="dcterms:W3CDTF">2023-04-03T11:46:48Z</dcterms:modified>
</cp:coreProperties>
</file>