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412BEFBB-18D8-E048-AA40-9CF6B367FFA4}"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1" l="1"/>
  <c r="A86" i="1"/>
  <c r="A85" i="1"/>
  <c r="A84" i="1"/>
  <c r="I83" i="1"/>
  <c r="H83" i="1"/>
  <c r="A83" i="1"/>
  <c r="A82" i="1"/>
  <c r="A81" i="1"/>
  <c r="H80" i="1"/>
  <c r="A80" i="1"/>
  <c r="H79" i="1"/>
  <c r="A79" i="1"/>
  <c r="H78" i="1"/>
  <c r="A78" i="1"/>
  <c r="H77" i="1"/>
  <c r="A77" i="1"/>
  <c r="A76" i="1"/>
  <c r="A75" i="1"/>
  <c r="H74" i="1"/>
  <c r="A74" i="1"/>
  <c r="K73" i="1"/>
  <c r="J73" i="1"/>
  <c r="I73" i="1"/>
  <c r="H73" i="1"/>
  <c r="A73" i="1"/>
  <c r="H72" i="1"/>
  <c r="A72" i="1"/>
  <c r="H71" i="1"/>
  <c r="A71" i="1"/>
  <c r="H70" i="1"/>
  <c r="A70" i="1"/>
  <c r="H69" i="1"/>
  <c r="A69" i="1"/>
  <c r="H68" i="1"/>
  <c r="A68" i="1"/>
  <c r="A67" i="1"/>
  <c r="A66" i="1"/>
  <c r="A65" i="1"/>
  <c r="A64" i="1"/>
  <c r="H63" i="1"/>
  <c r="A63" i="1"/>
  <c r="H62" i="1"/>
  <c r="A62" i="1"/>
  <c r="H61" i="1"/>
  <c r="A61" i="1"/>
  <c r="H60" i="1"/>
  <c r="A60" i="1"/>
  <c r="J59" i="1"/>
  <c r="I59" i="1"/>
  <c r="H59" i="1"/>
  <c r="A59" i="1"/>
  <c r="J58" i="1"/>
  <c r="I58" i="1"/>
  <c r="H58" i="1"/>
  <c r="A58" i="1"/>
  <c r="H57" i="1"/>
  <c r="A57" i="1"/>
  <c r="H56" i="1"/>
  <c r="A56" i="1"/>
  <c r="H55" i="1"/>
  <c r="A55" i="1"/>
  <c r="H54" i="1"/>
  <c r="A54" i="1"/>
  <c r="H53" i="1"/>
  <c r="A53" i="1"/>
  <c r="H52" i="1"/>
  <c r="A52" i="1"/>
  <c r="H51" i="1"/>
  <c r="A51" i="1"/>
  <c r="H50" i="1"/>
  <c r="A50" i="1"/>
  <c r="J49" i="1"/>
  <c r="I49" i="1"/>
  <c r="H49" i="1"/>
  <c r="A49" i="1"/>
  <c r="H48" i="1"/>
  <c r="A48" i="1"/>
  <c r="H47" i="1"/>
  <c r="A47" i="1"/>
  <c r="H46" i="1"/>
  <c r="A46" i="1"/>
  <c r="H45" i="1"/>
  <c r="A45" i="1"/>
  <c r="H44" i="1"/>
  <c r="A44" i="1"/>
  <c r="H43" i="1"/>
  <c r="A43" i="1"/>
  <c r="A42" i="1"/>
  <c r="H41" i="1"/>
  <c r="A41" i="1"/>
  <c r="H40" i="1"/>
  <c r="A40" i="1"/>
  <c r="H39" i="1"/>
  <c r="A39" i="1"/>
  <c r="H38" i="1"/>
  <c r="A38" i="1"/>
  <c r="A37" i="1"/>
  <c r="A36" i="1"/>
  <c r="H35" i="1"/>
  <c r="A35" i="1"/>
  <c r="H34" i="1"/>
  <c r="A34" i="1"/>
  <c r="H33" i="1"/>
  <c r="A33" i="1"/>
  <c r="H32" i="1"/>
  <c r="A32" i="1"/>
  <c r="H31" i="1"/>
  <c r="A31" i="1"/>
  <c r="H30" i="1"/>
  <c r="A30" i="1"/>
  <c r="H29" i="1"/>
  <c r="A29" i="1"/>
  <c r="K28" i="1"/>
  <c r="J28" i="1"/>
  <c r="I28" i="1"/>
  <c r="H28" i="1"/>
  <c r="A28" i="1"/>
  <c r="K27" i="1"/>
  <c r="J27" i="1"/>
  <c r="I27" i="1"/>
  <c r="H27" i="1"/>
  <c r="A27" i="1"/>
  <c r="K26" i="1"/>
  <c r="J26" i="1"/>
  <c r="I26" i="1"/>
  <c r="H26" i="1"/>
  <c r="A26" i="1"/>
  <c r="A25" i="1"/>
  <c r="J24" i="1"/>
  <c r="I24" i="1"/>
  <c r="H24" i="1"/>
  <c r="A24" i="1"/>
  <c r="K23" i="1"/>
  <c r="J23" i="1"/>
  <c r="I23" i="1"/>
  <c r="H23" i="1"/>
  <c r="A23" i="1"/>
  <c r="K22" i="1"/>
  <c r="J22" i="1"/>
  <c r="I22" i="1"/>
  <c r="H22" i="1"/>
  <c r="A22" i="1"/>
  <c r="K21" i="1"/>
  <c r="J21" i="1"/>
  <c r="I21" i="1"/>
  <c r="H21" i="1"/>
  <c r="A21" i="1"/>
  <c r="J20" i="1"/>
  <c r="I20" i="1"/>
  <c r="H20" i="1"/>
  <c r="A20" i="1"/>
  <c r="H19" i="1"/>
  <c r="A19" i="1"/>
  <c r="H18" i="1"/>
  <c r="A18" i="1"/>
  <c r="A17" i="1"/>
  <c r="A16" i="1"/>
  <c r="H15" i="1"/>
  <c r="A15" i="1"/>
  <c r="A14" i="1"/>
  <c r="H13" i="1"/>
  <c r="A13" i="1"/>
  <c r="H12" i="1"/>
  <c r="A12" i="1"/>
  <c r="A11" i="1"/>
  <c r="A10" i="1"/>
  <c r="H9" i="1"/>
  <c r="A9" i="1"/>
  <c r="H8" i="1"/>
  <c r="A8" i="1"/>
  <c r="I7" i="1"/>
  <c r="H7" i="1"/>
  <c r="A7" i="1"/>
  <c r="A6" i="1"/>
  <c r="A5" i="1"/>
  <c r="K4" i="1"/>
  <c r="J4" i="1"/>
  <c r="I4" i="1"/>
  <c r="H4" i="1"/>
  <c r="A4" i="1"/>
  <c r="I3" i="1"/>
  <c r="H3" i="1"/>
  <c r="A3" i="1"/>
  <c r="I2" i="1"/>
  <c r="H2" i="1"/>
  <c r="A2" i="1"/>
</calcChain>
</file>

<file path=xl/sharedStrings.xml><?xml version="1.0" encoding="utf-8"?>
<sst xmlns="http://schemas.openxmlformats.org/spreadsheetml/2006/main" count="236" uniqueCount="124">
  <si>
    <t>id</t>
  </si>
  <si>
    <t>screen_name</t>
  </si>
  <si>
    <t>created_at</t>
  </si>
  <si>
    <t>fav</t>
  </si>
  <si>
    <t>rt</t>
  </si>
  <si>
    <t>RTed</t>
  </si>
  <si>
    <t>text</t>
  </si>
  <si>
    <t>media1</t>
  </si>
  <si>
    <t>media2</t>
  </si>
  <si>
    <t>media3</t>
  </si>
  <si>
    <t>media4</t>
  </si>
  <si>
    <t>compound</t>
  </si>
  <si>
    <t>neg</t>
  </si>
  <si>
    <t>neu</t>
  </si>
  <si>
    <t>pos</t>
  </si>
  <si>
    <t>CanEmbQatar</t>
  </si>
  <si>
    <t>CanadaFP</t>
  </si>
  <si>
    <t>IsaboMartin</t>
  </si>
  <si>
    <t>CanadianPM</t>
  </si>
  <si>
    <t>CanadaDev</t>
  </si>
  <si>
    <t>JustinTrudeau</t>
  </si>
  <si>
    <t>OmarAlghabra</t>
  </si>
  <si>
    <t>I met with my Qatari counterpart, Minister Jassim Saif Ahmed Al-Sulaiti, to talk about building on the relationship between our transport sectors, reducing pollution in the aviation sectors and the importance of human rights. https://t.co/jO5IckHoQZ</t>
  </si>
  <si>
    <t>J'ai rencontré mon homologue du Qatar, le ministre Jassim Saif Ahmed Al-Sulaiti, pour parler du renforcement des relations entre nos secteurs des transports, de la réduction de la pollution dans les secteurs de l'aviation et de l'importance des droits de l'homme. https://t.co/TfINn9f5rU</t>
  </si>
  <si>
    <t>Today I represented Canada at the World Cup handover event in Qatar. Canada will host the World in 2026 along with the United States and Mexico! #FIFAWorldCup https://t.co/dclWg8m5vW</t>
  </si>
  <si>
    <t>Passing the ball / on passe le ballon ⚽️ 👇 @AmbCanQatar @CanEmbQatar https://t.co/UsRexmtK03</t>
  </si>
  <si>
    <t>Congratulations, Argentina! The 2022 World Cup has come to an end, but let’s keep the excitement going – the World Cup is coming to Canada, the United States, and Mexico in 2026. We’re looking forward to hosting the tournament with our North American friends! #United2026 🇨🇦🇺🇸🇲🇽</t>
  </si>
  <si>
    <t>Well-done Qatar on a successful #FIFAWorldCup. Congratulations to 🇦🇷 for winning. 🇨🇦,🇲🇽and 🇺🇸 look forward to hosting World Cup 2026 #United2026  
نهنئ دولة قطر على التنظيم الرائع لمونديال #كأس_العالم_قطر_2022 ومبارك فوز 🇦🇷 في البطولة.
 🇨🇦و🇲🇽و 🇺🇸 تستعد لاستضافة كأس العالم 2026. https://t.co/GdgSVQEPNZ</t>
  </si>
  <si>
    <t>Avant de rentrer à la maison, les délégués de Canada Soccer nous ont salués à l'ambassade du Canada à Doha. Préparer la première participation du Canada à une Coupe du monde après 36 ans d'absence fut un beau défi!  Félicitations, on se retrouvera en 2026, en Amérique du Nord! https://t.co/At0ZC5Hbil</t>
  </si>
  <si>
    <t>The last delegates from Canada Soccer visited the Embassy of Canada in Doha before flying back home: preparing for the first participation by Canada at a FIFA Men World Cup in 36 years was a team effort!  Congratulations to all, looking forward to 2026 in North America! https://t.co/EgePXkRo5K</t>
  </si>
  <si>
    <t>Pleased to address youth, volunteers and passionate global development practitioners today, with a focus on prioritizing education in situations of conflict, violence, and forced migration👇@CanEmbQatar @AmbCanQatar https://t.co/CTtYvXuSJK</t>
  </si>
  <si>
    <t>Listen: important message from great role models for us all #16DaysOfActivism @CanEmbQatar 🧡👇💪 https://t.co/lPC9HoTPL5</t>
  </si>
  <si>
    <t>CanadaSoccerEN</t>
  </si>
  <si>
    <t>Proud 🇨🇦❤️
#WeCAN https://t.co/twbnkU7e9m</t>
  </si>
  <si>
    <t>A CANADIAN HERITAGE MOMENT 🇨🇦
#WeCAN https://t.co/esNIdDciu3</t>
  </si>
  <si>
    <t>Today, Canada delivers on our commitment to Canadians and to #IndoPacific partners with the launch of a whole-of-government Indo-Pacific Strategy that reflects our core values &amp;amp; interests, and builds on our significant relationships with partners in the region.
Watch the video:</t>
  </si>
  <si>
    <t>Canada launches Indo-Pacific Strategy to support long-term growth, prosperity, and security for Canadians
Read full text here: https://t.co/LSTG89X2Am https://t.co/DyPOkTqkM7</t>
  </si>
  <si>
    <t>Today, on the International Day for the Elimination of Violence against Women, we come together to take action to stop gender-based violence. Read Prime Minister Trudeau's statement and join the conversation by using the hashtags #ItsNotJust and #16Days. https://t.co/nLywVsjqQ2</t>
  </si>
  <si>
    <t>HarjitSajjan</t>
  </si>
  <si>
    <t>J'ai souligné la nécessité de poursuivre le travail de l'OIT pour améliorer les conditions des travailleurs migrants après la Coupe du monde. Je les ai également félicités pour leur soutien à l'Afghanistan et à l'éducation des filles.</t>
  </si>
  <si>
    <t>In Qatar, I had a constructive dialogue with the #QatarGov on supporting LGBTQ2I &amp;amp; human rights. I raised the need to continue the ILO’s work improving migrant workers' conditions after the World Cup. I also commended them for their support on #Afghanistan and girls' education. https://t.co/UMFauXoxZS</t>
  </si>
  <si>
    <t>C'est pourquoi il était important pour moi de rencontrer notre partenaire des Nations unies @ILOQatar pour constater les progrès accomplis et déterminer ce qu'il reste à faire pour protéger les droits des travailleurs. https://t.co/BgN0LMk6hB</t>
  </si>
  <si>
    <t>The most vulnerable are often at risk of being forced into harmful labour conditions — that’s why it was important for me to meet with our UN partner @ILOQatar to see the progress that has been made &amp;amp; determine what more needs to be done to protect workers rights. https://t.co/mVB2d69DUJ</t>
  </si>
  <si>
    <t>Il est si important de faire participer les jeunes au sport et à l'éducation. À Doha, j'ai rejoint @SecBlinken et @m_ebrard pour rencontrer des jeunes inspirants. J'ai hâte d'accueillir la #FIFA26 en Amérique du Nord. ⚽ https://t.co/0ps4TZEjPW</t>
  </si>
  <si>
    <t>Engaging #youth in sports &amp;amp; education is so important. In Doha, I joined 🇺🇸 @SecBlinken and 🇲🇽 @m_ebrard meeting some inspiring youth. Looking forward to hosting #FIFA26 in North America. ⚽ https://t.co/yZGwbKhrgH</t>
  </si>
  <si>
    <t>Vous avez réussi @TeamCanada. Les Canadiens à la maison nous sont si fiers de ce que vous avez accompli jusqu'à présent - nous vous encourageons à chaque étape du chemin. J'aime votre ténacité. 🇨🇦⚽ #WeCAN #CANMNT https://t.co/tUsVtPPTTD</t>
  </si>
  <si>
    <t>You got this @TeamCanada. Canadians back home are so proud of what you’ve accomplished so far – we’re all cheering for you every step of the way. I love your tenacity. 🇨🇦⚽ #WeCAN #CANMNT https://t.co/3oAco7Wo1J</t>
  </si>
  <si>
    <t>Un grand merci à S.E. Sheikha Moza bint Nasser &amp;amp; @EAA_Foundation pour avoir accueilli la cérémonie d'ouverture du pavillon #SDG.</t>
  </si>
  <si>
    <t>Nous avons eu une grande discussion avec @k_satyarthi, @PaulKagame, @Macky_Sall, @DrTedros, &amp;amp; @JamesCleverly - ce n'est qu'ensemble que nous pourrons atteindre ces objectifs. #Scoring4TheGoals https://t.co/2dnc1h5erR</t>
  </si>
  <si>
    <t>We can’t afford to miss the Sustainable Development Goals ⚽🌐
This week, the world is coming to Doha. It’s important that we continue to rally everyone – from governments to individuals – to accelerate our progress towards the #SDGs and realize the human rights of all. https://t.co/ngBAlU9DmW</t>
  </si>
  <si>
    <t>A big thank you to H.E. Sheikha Moza bint Nasser &amp;amp; @EAA_Foundation for hosting the opening ceremony of the #SDG pavillion. Had a great discussion with @k_satyarthi, @PaulKagame, @Macky_Sall, @DrTedros, &amp;amp; @JamesCleverly – only together can we achieve these goals. #Scoring4TheGoals https://t.co/Os8FPPQ3xj</t>
  </si>
  <si>
    <t>EAA_Foundation</t>
  </si>
  <si>
    <t>Honourable Harjit S. Sajjan in the #SDGMoments Pavilion talks about giving children the opportunity to succeed and that they themselves will then become mentors and make it possible for others to succeed!💡🌍 #Scoring4TheGoals https://t.co/WdRX7Pea7p</t>
  </si>
  <si>
    <t>Minister Sajjan to attend the 2022 FIFA World Cup in Qatar and cheer on the @CanadaSoccerEN men’s team in its opening match against #Belgium.
Read the news release ▶  https://t.co/KNade1YDkK https://t.co/tlPJWtKdrZ</t>
  </si>
  <si>
    <t>DevCanada</t>
  </si>
  <si>
    <t>Le ministre Sajjan assistera à la Coupe du Monde de la FIFA 2022 au Qatar et encouragera l’équipe masculine de @CanadaSoccerFR lors de son match d’ouverture contre la #Belgique.
Lire le communiqué ▶ https://t.co/EGAdJafhYU https://t.co/8TBfszqmrK</t>
  </si>
  <si>
    <t>HOW BOUT THAT CANADA?! 🇨🇦
#WeCAN https://t.co/QTpf7SC6RS</t>
  </si>
  <si>
    <t>Morning Canada! 🇨🇦
Where are you watching #CANMNT from this morning? 
#WeCAN https://t.co/DQHVHvNttm</t>
  </si>
  <si>
    <t>#2022FIFAWorldCup Tip: For assistance with emergencies that may arise during the tournament, call 999 for local police, fire, and ambulance services, or our 24/7 Emergency Watch and Response Centre at+1- 613-996-8885. https://t.co/xCeNR6T0Ul</t>
  </si>
  <si>
    <t>Consiel pour la #FIFACoupeduMonde2022: Si vous avez besoin d'une assistance  d’urgence pendant le tournoi,  appelez 999 pour les services locaux de police, d’incendie et d’ambulance, ou notre Centre de surveillance et d’intervention d’urgence 24/7 au +1-613-996-8885. https://t.co/WevlK5Ha47</t>
  </si>
  <si>
    <t>6 days until the #2022FIFAWorldCup in #Qatar! ⚽️
#Canadians, make sure you visit the dedicated FIFA World Cup page for the latest advice on going to the games in Qatar this November: 
https://t.co/ZGzQO4ZbhR</t>
  </si>
  <si>
    <t>6 jours jusqu'à la #FIFACoupeduMonde2022 au #Qatar! ⚽️
#Canadiens, assurez vous de visiter la page dédiée à la Coupe du monde de la FIFA pour obtenir les conseils les plus à jour pour ceux qui participant aux matchs au Qatar ce novembre: 
https://t.co/SpiAkUxU9r</t>
  </si>
  <si>
    <t>L’ambassade du Canada au Qatar embauche pour le rôle d’agent des services communs. Visitez notre page d’emplois pour lire l’affiche complète de l’emploi et postuler. 
La date limite pour postuler est le 20 Novembre, 2022 à 23:59 UTC/GMT +3:00
https://t.co/CGn8NITT7u... https://t.co/7uYj6S5P6T</t>
  </si>
  <si>
    <t>The Embassy of Canada to the State of Qatar is hiring for the role of Common Services Officer. Visit our jobs page to read the full job poster and to apply. 
The deadline to apply is 20 November 2022 at 23:59 UTC/GMT +3:00.
https://t.co/DOmM7vHFQ0...
#EmbassyofCanada #hiring https://t.co/Tol6hBui2w</t>
  </si>
  <si>
    <t>AlphonsoDavies</t>
  </si>
  <si>
    <t>A kid born in a refugee camp wasn’t supposed to make it! But here we are GOING TO THE WORLD CUP. Don’t let no one tell you that your dreams are unrealistic. KEEP DREAMING, KEEP ACHIEVING! https://t.co/GT4hjz4ebO</t>
  </si>
  <si>
    <t>26 players, 1 dream 🇨🇦
#CANMNT x @CIBC 
#WeCAN https://t.co/cjN1TnqPXf</t>
  </si>
  <si>
    <t>We are Canada, and together #WeCAN 🇨🇦</t>
  </si>
  <si>
    <t>Canada Soccer to announce Men's National Team roster for FIFA World Cup Qatar 2022™ on 13 November 🍁
#WeCAN #CANMNT https://t.co/mtQ34EcA6s</t>
  </si>
  <si>
    <t>Consiel pour la #FIFACoupeduMonde2022: Si vous séjournez dans la région dans des pays autres que le Qatar tout en participant aux matchs, nous vous encourageons de lire leurs conseils de voyage pertinents.  
https://t.co/w4pdm0TXsR https://t.co/HHWsrpoWiP</t>
  </si>
  <si>
    <t>#2022FIFAWorldCup Tip: If you are staying in the region in countries other than Qatar while attending the games, you are encouraged to read their respective travel advisory pages. 
https://t.co/wR2WQCIrtO https://t.co/VxIbFr2K4R</t>
  </si>
  <si>
    <t>13 jours jusqu'à la #FIFACoupeduMonde2022 au #Qatar! 
Nous encourageons les #Canadiens à visiter la page dédiée à la Coupe du monde de la FIFA pour obtenir les conseils les plus à jour pour ceux qui participant aux matchs au Qatar en novembre: 
https://t.co/SpiAkUPvy1 https://t.co/1zDABWFhPe</t>
  </si>
  <si>
    <t>13 days until the #2022FIFAWorldCup in #Qatar!⚽️
We encourage #Canadians to visit the dedicated FIFA World Cup page for the latest advice on going to the games in Qatar in November: 
https://t.co/ZGzQO4HzTh https://t.co/MMtYwNWZ8u</t>
  </si>
  <si>
    <t>QNAEnglish</t>
  </si>
  <si>
    <t>#QNA_Infographic
Teams of Group F  participating in the #WorldCupQatar2022
#Qatar_2022 
#QNA_Sport
#WorldCupQatar2022 https://t.co/9G9qt1LrOo</t>
  </si>
  <si>
    <t>AmiriDiwan</t>
  </si>
  <si>
    <t>سمو الأمير المفدى يتسلم في مكتبه بالديوان الأميري، أوراق اعتماد ستة سفراء جدد لدى الدولة، فقد تسلم سموه أوراق اعتماد سفير كل من جمهورية فنزويلا البوليفارية، وجمهورية مولدوفا، وكندا. https://t.co/4L1GCp7cQU</t>
  </si>
  <si>
    <t>Canada’s newly appointed Ambassador to Qatar @IsaboMartin has presented her credentials to HH the Amir Sheikh Tamim Bin Hamad Al Thani. 
All the best to our Ambassador with her new assignment! https://t.co/DHY2Mc0aD7</t>
  </si>
  <si>
    <t>قدمت سفيرة كندا الجديدة لدى دولة قطر @IsaboMartin أوراق اعتمادها لسمو الشيخ تميم بن حمد آل ثاني، أمير الدولة. 
نتمنى كل التوفيق لسفيرتنا في مهمتها الجديدة! https://t.co/1LMejwopXS</t>
  </si>
  <si>
    <t>Media Freedom Coalition statement on International Day to End Impunity for Crimes Against Journalists. #ProtectJournalist @MediaFreedomC 
Read the full statement: https://t.co/7vHEFe5nzf https://t.co/e6POojiOSF</t>
  </si>
  <si>
    <t>#2022FIFAWorldCup Tip: Make sure your passport is valid for six months or more prior to your planned departure from #Qatar and make sure to keep it in a safe dry place at all times. For more information about passports, visit the Passport Help Center. 
https://t.co/w3gBgLHxjh https://t.co/f70oEmaFyI</t>
  </si>
  <si>
    <t>Conseil pour la #FIFACoupeduMonde2022:  Assurez-vous que votre passeport est valide au moins six mois avant votre départ prévu du #Qatar et assurez-vous de le garder au sec en tout temps. Pour en savoir plus, visitez le Centre d’aide Passeport. 
https://t.co/f8H4dAi4qU https://t.co/rcMP3WSiAI</t>
  </si>
  <si>
    <t>CanadaUN</t>
  </si>
  <si>
    <t>🇨🇦 delivered, on behalf of 50 countries at the @UN, a statement to express grave concerns about the human rights situation in #Xinjiang.
We urge 🇨🇳 to uphold its int'l #HumanRights obligations and to implement the recommendations from @UNHumanRights.
🔗: https://t.co/XE3yLTiFVm https://t.co/4gXNitBjqX</t>
  </si>
  <si>
    <t>20 days until the #2022FIFAWorldCup in #Qatar! ⚽️
For the latest advice for #Canadians going to the games this November-including what to do if your passport is lost, visit the dedicated FIFA World Cup page:  
https://t.co/ZGzQO4HzTh https://t.co/C1qqM7sZdf</t>
  </si>
  <si>
    <t>20 jours jusqu'à la #FIFACoupeduMonde2022 au #Qatar!⚽️
Pour les conseils les plus à jour pour les #Canadiens participant aux matchs en novembre-y compris ce qu’il faut faire si votre passeport est perdu, visitez la page de la Coupe du Monde de la FIFA:
https://t.co/SpiAkUPvy1 https://t.co/YMGS8uB7sE</t>
  </si>
  <si>
    <t>Notre ambassadrice, Isabelle Martin, et le consul, Ricky Brown, ont eu l’honneur de participer aujourd'hui à l’ouverture du Centre des services consulaires internationaux (ICSC) @Deccqatar  🇨🇦🇶🇦 ⚽️
#ICSC #FIFACoupeduMonde2022 #ServicesConsulaires https://t.co/5LjscbJBQD</t>
  </si>
  <si>
    <t>Our Ambassador, Isabelle Martin, and Consul, Ricky Brown, had the honour to participate in the opening of the International Consular Services Center (ICSC) today @Deccqatar  🇨🇦🇶🇦⚽
#ICSC #2022FIFAWorldCupQatar #ConsularServices https://t.co/ycO50LqKz3</t>
  </si>
  <si>
    <t>Attention! To all Canadian agri-food companies interested in export opportunities in Qatar &amp;amp; Kuwait, join our webinar on Nov. 1: https://t.co/OPRYz3ImVl 
#cdnag https://t.co/2PylwQqXEM</t>
  </si>
  <si>
    <t>Conseil pour la #FIFACoupeduMonde2022: Vous voyagez au Qatar avec des médicaments? Découvrez ce que vous pouvez et ne pouvez pas apporter avec vous. Visitez la page « Voyager avec des médicaments » en cliquant sur le lien ci-dessous.
https://t.co/8qzeYPeogX https://t.co/d4QaK2w0J6</t>
  </si>
  <si>
    <t>#2022FIFAWorldCup Tip: Travelling to Qatar with medication? Find out what you can and cannot bring with you. Visit the "Travelling with medication" page through the link below. 
https://t.co/6JydGQaFqN https://t.co/GzJHDZpEd2</t>
  </si>
  <si>
    <t>30 Days... 🏆
🇧🇪 v 🇨🇦
Wed, 23 Nov 
2PM ET / 11AM PT 
#WeCAN #CANMNT https://t.co/1QYZZaP5ny</t>
  </si>
  <si>
    <t>The @UN has helped improve the lives of millions of people worldwide. It engages in peacekeeping operations, delivers essential humanitarian assistance, and ensures a global approach to tackling challenges. Read PM Trudeau’s statement on #UNDay: https://t.co/Qk7jLzHdWL</t>
  </si>
  <si>
    <t>PMcanadien</t>
  </si>
  <si>
    <t>L’@ONU_fr améliore la vie de millions de gens dans le monde, participe à des opérations de paix, aide à fournir de l’aide humanitaire essentielle et coordonne l’approche mondiale face aux défis. Déclaration du PM Trudeau sur la Journée des Nations Unies: https://t.co/ssiB28K63f</t>
  </si>
  <si>
    <t>27 days until the #2022FIFAWorldCup in #Qatar! ⚽️
For the latest advice for #Canadians going to the games this November, visit the dedicated FIFA World Cup page:  
https://t.co/ZGzQO4HzTh</t>
  </si>
  <si>
    <t>27 jours jusqu'à la #FIFACoupeduMonde2022 au #Qatar! ⚽️
Pour obtenir les conseils les plus à jour pour les #Canadiens participant aux matchs en novembre, visitez la page dédiée à la Coupe du Monde de la FIFA:
https://t.co/SpiAkUxU9r</t>
  </si>
  <si>
    <t>سفيرة كندا الجديدة لدى دولة قطر @IsaboMartin تقدم أوراق اعتمادها لسعادة السيد سلطان بن سعد المريخي وزير الدولة للشؤون الخارجية. نتمنى كل التوفيق لسفيرتنا في مهمتها الجديدة! https://t.co/HE7iWaZn4i</t>
  </si>
  <si>
    <t>Canada’s newly appointed Ambassador to Qatar @IsaboMartin has presented her credentials to the Minister of State for Foreign Affairs, H.E. Mr. Soltan bin Saad Al-Muraikhi. 
All the best to our Ambassador with her new assignment! https://t.co/ENi8DJlMkZ</t>
  </si>
  <si>
    <t>NationalDefence</t>
  </si>
  <si>
    <t>Today, Min Anand met with Qatar’s Deputy Prime Minister and Minister of State for Defence Affairs, His Excellency Dr. Khalid bin Mohamed Al Attiyah, at RMC Saint-Jean, where she reaffirmed the strong bilateral defence partnership between Canada and Qatar. https://t.co/XANKSSTBYn https://t.co/FZ5mT3Gimh</t>
  </si>
  <si>
    <t>DefenseCanada</t>
  </si>
  <si>
    <t>Lors d’une rencontre au CMR St-Jean avec Son Excellence Khalid bin Mohamed Al Attiyah, vice-premier ministre et min d’État aux Affaires de la Défense du Qatar, la min Anand a confirmé le solide partenariat de défense bilatérale entre les deux pays. https://t.co/mCEiyx1AMj https://t.co/JJF4POOK3w</t>
  </si>
  <si>
    <t>kbmalattiya</t>
  </si>
  <si>
    <t>Today I was delighted to meet with Canada’s Defense Minister @anitaanandmp, where we discussed potential defense cooperation between the two countries. I appreciate your hospitality and would like to specially thank the RMC St-Jean cadets for their excellent performance. https://t.co/pqxFB1aPfz</t>
  </si>
  <si>
    <t>MOD_Qatar</t>
  </si>
  <si>
    <t>نائب رئيس مجلس الوزراء ووزير الدولة لشؤون الدفاع يلتقي وزيرة الدفاع الكندية https://t.co/lxAufiMpb3</t>
  </si>
  <si>
    <t>AnitaAnandMP</t>
  </si>
  <si>
    <t>Today at RMC St-Jean, I met with Qatar’s Deputy Prime Minister and Minister of State for Defence Affairs, @kbmalattiya. We discussed our shared commitment to peace and stability in the Middle East, and defence cooperation between our countries. Thanks for visiting Canada. 🇨🇦🇶🇦 https://t.co/MndJCagvxv</t>
  </si>
  <si>
    <t>Conseil pour la #FIFACoupeduMonde2022: Nous vous encourageons à vous inscrire en tant que #Canadien au #Qatar au cas où nous aurions besoin de vous communiquer des informations importantes en cas d'urgence. Pour en savoir plus visitez la page ROCA. 
https://t.co/RKm3QWgEeW</t>
  </si>
  <si>
    <t>#2022FIFAWorldCup Tip: We encourage you to register as a #Canadian in #Qatar in case we need to share important information with you in the event of an emergency. To learn more and register, visit the ROCA page. 
https://t.co/vfJwjM27dy</t>
  </si>
  <si>
    <t>VoyageGdC</t>
  </si>
  <si>
    <t>Vous prévoyez assister à la #CoupeDuMonde au #Qatar22? ⚽  
Nous avons des informations importantes afin de vous aider à bien préparer votre voyage et passer plus de temps à profiter des matchs. ➡️ 
https://t.co/VQhX2bwyT2 https://t.co/A7hMwvN73Y</t>
  </si>
  <si>
    <t>TravelGoC</t>
  </si>
  <si>
    <t>Planning on going to the #FIFAWorldCup in #Qatar22? ⚽ 
We’ve got important information to help you be well prepared for your trip and spend more time enjoying the matches ➡️ 
https://t.co/HjUBv6wANC https://t.co/daCdi6YCx7</t>
  </si>
  <si>
    <t>Consiel pour la #FIFACoupeduMonde2022: Comme dans n’importe quel pays au monde, le Qatar a ses propres lois et coutumes qui peuvent différer de celles du Canada.   Pour en savoir plus, visitez la page dédiée à la Coupe du Monde de la FIFA.
 https://t.co/SpiAkUxU9r https://t.co/VldfFiW6kC</t>
  </si>
  <si>
    <t>#2022FIFAWorldCup Tip: As with any country in the world, Qatar has it's own laws and customs that may not be the same as those in Canada. To learn more, visit the dedicated FIFA World Cup page. 
https://t.co/ZGzQO4ZJ7p https://t.co/xJsyRLLC05</t>
  </si>
  <si>
    <t>#2022FIFAWorldCup Tip: Although #Qatar is a relatively safe country, emergencies could arise during the tournament. Call 999 for local police, fire, and ambulance services, or our 24/7 Emergency Watch and Response Centre in Ottawa at+1- 613-996-8885.</t>
  </si>
  <si>
    <t>#FIFACoupeduMonde2022 Tip: Le #Qatar reste un pays plutôt sécuritaire, mais des crises pourraient survenir. Appelez 999 pour les services locaux de police, d’incendie et d’ambulance, ou notre Centre de surveillance et d’intervention d’urgence à Ottawa 24/7 au +1-613-996-8885.</t>
  </si>
  <si>
    <t>شاركت السفارة في حفل رفع أعلام الدول المختلفة بحضور سفرائها.
The embassy participated at the Flag Raising ceremony of various countries with the precense of their ambassadors. https://t.co/lOBv12MqSJ</t>
  </si>
  <si>
    <t>48 days until the #2022FIFAWorldCup in #Qatar! Do you have your Hayya Card yet? Visit the dedicated FIFA World Cup page to learn all about it:    
https://t.co/ZGzQO4HzTh</t>
  </si>
  <si>
    <t>48 jours jusqu'à la #FIFACoupeduMonde2022 au #Qatar ! Avez-vous déjà obtenu votre Carte Hayya ? Visitez la page dédiée pour la Coupe du Monde de la FIFA pour en savoir plus: 
https://t.co/SpiAkUxU9r</t>
  </si>
  <si>
    <t>On a tous un rôle à jouer dans la réconciliation. En cette Journée nationale de la vérité et de la réconciliation, réfléchissons à l’héritage des pensionnats et aux séquelles qu’ils ont laissées aux Survivants. Lisez la déclaration du PM Trudeau: https://t.co/RJwm0MHWbW</t>
  </si>
  <si>
    <t>We all have a role to play on the journey toward reconciliation. On this National Day for Truth and Reconciliation, Iet's reflect on the legacy of residential schools and the ongoing impacts on Survivors. Read Prime Minister Trudeau's statement: https://t.co/ZjrFn2tHQ4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</si>
</sst>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7"/>
  <sheetViews>
    <sheetView tabSelected="1" topLeftCell="A67" workbookViewId="0">
      <selection activeCell="A88" sqref="A88:XFD999"/>
    </sheetView>
  </sheetViews>
  <sheetFormatPr baseColWidth="10" defaultColWidth="8.83203125" defaultRowHeight="15" x14ac:dyDescent="0.2"/>
  <cols>
    <col min="3" max="3" width="21.1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HYPERLINK("http://www.twitter.com/banuakdenizli/status/1604860540790411264", "1604860540790411264")</f>
        <v>1604860540790411264</v>
      </c>
      <c r="B2" t="s">
        <v>15</v>
      </c>
      <c r="C2" s="2">
        <v>44914.642870370371</v>
      </c>
      <c r="D2">
        <v>0</v>
      </c>
      <c r="E2">
        <v>25</v>
      </c>
      <c r="F2" t="s">
        <v>21</v>
      </c>
      <c r="G2" t="s">
        <v>22</v>
      </c>
      <c r="H2" t="str">
        <f>HYPERLINK("http://pbs.twimg.com/media/FkWX-fzXwAARzAy.jpg", "http://pbs.twimg.com/media/FkWX-fzXwAARzAy.jpg")</f>
        <v>http://pbs.twimg.com/media/FkWX-fzXwAARzAy.jpg</v>
      </c>
      <c r="I2" t="str">
        <f>HYPERLINK("http://pbs.twimg.com/media/FkWX-fpWYAEhwxd.jpg", "http://pbs.twimg.com/media/FkWX-fpWYAEhwxd.jpg")</f>
        <v>http://pbs.twimg.com/media/FkWX-fpWYAEhwxd.jpg</v>
      </c>
      <c r="L2">
        <v>0.36120000000000002</v>
      </c>
      <c r="M2">
        <v>0</v>
      </c>
      <c r="N2">
        <v>0.93</v>
      </c>
      <c r="O2">
        <v>7.0000000000000007E-2</v>
      </c>
    </row>
    <row r="3" spans="1:15" x14ac:dyDescent="0.2">
      <c r="A3" s="1" t="str">
        <f>HYPERLINK("http://www.twitter.com/banuakdenizli/status/1604860236954746880", "1604860236954746880")</f>
        <v>1604860236954746880</v>
      </c>
      <c r="B3" t="s">
        <v>15</v>
      </c>
      <c r="C3" s="2">
        <v>44914.64203703704</v>
      </c>
      <c r="D3">
        <v>0</v>
      </c>
      <c r="E3">
        <v>7</v>
      </c>
      <c r="F3" t="s">
        <v>21</v>
      </c>
      <c r="G3" t="s">
        <v>23</v>
      </c>
      <c r="H3" t="str">
        <f>HYPERLINK("http://pbs.twimg.com/media/FkWYBtmWIAYPnuP.jpg", "http://pbs.twimg.com/media/FkWYBtmWIAYPnuP.jpg")</f>
        <v>http://pbs.twimg.com/media/FkWYBtmWIAYPnuP.jpg</v>
      </c>
      <c r="I3" t="str">
        <f>HYPERLINK("http://pbs.twimg.com/media/FkWYBtlXEAIHFgP.jpg", "http://pbs.twimg.com/media/FkWYBtlXEAIHFgP.jpg")</f>
        <v>http://pbs.twimg.com/media/FkWYBtlXEAIHFgP.jpg</v>
      </c>
      <c r="L3">
        <v>0</v>
      </c>
      <c r="M3">
        <v>0</v>
      </c>
      <c r="N3">
        <v>1</v>
      </c>
      <c r="O3">
        <v>0</v>
      </c>
    </row>
    <row r="4" spans="1:15" x14ac:dyDescent="0.2">
      <c r="A4" s="1" t="str">
        <f>HYPERLINK("http://www.twitter.com/banuakdenizli/status/1604860167924764672", "1604860167924764672")</f>
        <v>1604860167924764672</v>
      </c>
      <c r="B4" t="s">
        <v>15</v>
      </c>
      <c r="C4" s="2">
        <v>44914.641840277778</v>
      </c>
      <c r="D4">
        <v>0</v>
      </c>
      <c r="E4">
        <v>174</v>
      </c>
      <c r="F4" t="s">
        <v>21</v>
      </c>
      <c r="G4" t="s">
        <v>24</v>
      </c>
      <c r="H4" t="str">
        <f>HYPERLINK("http://pbs.twimg.com/media/FkR-nEfXkAEZRvb.jpg", "http://pbs.twimg.com/media/FkR-nEfXkAEZRvb.jpg")</f>
        <v>http://pbs.twimg.com/media/FkR-nEfXkAEZRvb.jpg</v>
      </c>
      <c r="I4" t="str">
        <f>HYPERLINK("http://pbs.twimg.com/media/FkR-nEdXkAA22FF.jpg", "http://pbs.twimg.com/media/FkR-nEdXkAA22FF.jpg")</f>
        <v>http://pbs.twimg.com/media/FkR-nEdXkAA22FF.jpg</v>
      </c>
      <c r="J4" t="str">
        <f>HYPERLINK("http://pbs.twimg.com/media/FkR-nEcXwAkYeCC.jpg", "http://pbs.twimg.com/media/FkR-nEcXwAkYeCC.jpg")</f>
        <v>http://pbs.twimg.com/media/FkR-nEcXwAkYeCC.jpg</v>
      </c>
      <c r="K4" t="str">
        <f>HYPERLINK("http://pbs.twimg.com/media/FkR-nEeWQAkNs8R.jpg", "http://pbs.twimg.com/media/FkR-nEeWQAkNs8R.jpg")</f>
        <v>http://pbs.twimg.com/media/FkR-nEeWQAkNs8R.jpg</v>
      </c>
      <c r="L4">
        <v>0.4753</v>
      </c>
      <c r="M4">
        <v>0</v>
      </c>
      <c r="N4">
        <v>0.89400000000000002</v>
      </c>
      <c r="O4">
        <v>0.106</v>
      </c>
    </row>
    <row r="5" spans="1:15" x14ac:dyDescent="0.2">
      <c r="A5" s="1" t="str">
        <f>HYPERLINK("http://www.twitter.com/banuakdenizli/status/1604761955704733701", "1604761955704733701")</f>
        <v>1604761955704733701</v>
      </c>
      <c r="B5" t="s">
        <v>15</v>
      </c>
      <c r="C5" s="2">
        <v>44914.370821759258</v>
      </c>
      <c r="D5">
        <v>0</v>
      </c>
      <c r="E5">
        <v>1</v>
      </c>
      <c r="F5" t="s">
        <v>17</v>
      </c>
      <c r="G5" t="s">
        <v>25</v>
      </c>
      <c r="L5">
        <v>0</v>
      </c>
      <c r="M5">
        <v>0</v>
      </c>
      <c r="N5">
        <v>1</v>
      </c>
      <c r="O5">
        <v>0</v>
      </c>
    </row>
    <row r="6" spans="1:15" x14ac:dyDescent="0.2">
      <c r="A6" s="1" t="str">
        <f>HYPERLINK("http://www.twitter.com/banuakdenizli/status/1604755140073996291", "1604755140073996291")</f>
        <v>1604755140073996291</v>
      </c>
      <c r="B6" t="s">
        <v>15</v>
      </c>
      <c r="C6" s="2">
        <v>44914.352013888893</v>
      </c>
      <c r="D6">
        <v>0</v>
      </c>
      <c r="E6">
        <v>1421</v>
      </c>
      <c r="F6" t="s">
        <v>20</v>
      </c>
      <c r="G6" t="s">
        <v>26</v>
      </c>
      <c r="L6">
        <v>0.94489999999999996</v>
      </c>
      <c r="M6">
        <v>0</v>
      </c>
      <c r="N6">
        <v>0.73</v>
      </c>
      <c r="O6">
        <v>0.27</v>
      </c>
    </row>
    <row r="7" spans="1:15" x14ac:dyDescent="0.2">
      <c r="A7" s="1" t="str">
        <f>HYPERLINK("http://www.twitter.com/banuakdenizli/status/1604752418742456327", "1604752418742456327")</f>
        <v>1604752418742456327</v>
      </c>
      <c r="B7" t="s">
        <v>15</v>
      </c>
      <c r="C7" s="2">
        <v>44914.344513888893</v>
      </c>
      <c r="D7">
        <v>12</v>
      </c>
      <c r="E7">
        <v>3</v>
      </c>
      <c r="G7" t="s">
        <v>27</v>
      </c>
      <c r="H7" t="str">
        <f>HYPERLINK("http://pbs.twimg.com/media/FkU5THlXkAA-H-f.jpg", "http://pbs.twimg.com/media/FkU5THlXkAA-H-f.jpg")</f>
        <v>http://pbs.twimg.com/media/FkU5THlXkAA-H-f.jpg</v>
      </c>
      <c r="I7" t="str">
        <f>HYPERLINK("http://pbs.twimg.com/media/FkU5W8qWAAELZkb.jpg", "http://pbs.twimg.com/media/FkU5W8qWAAELZkb.jpg")</f>
        <v>http://pbs.twimg.com/media/FkU5W8qWAAELZkb.jpg</v>
      </c>
      <c r="L7">
        <v>0.9022</v>
      </c>
      <c r="M7">
        <v>0</v>
      </c>
      <c r="N7">
        <v>0.77400000000000002</v>
      </c>
      <c r="O7">
        <v>0.22600000000000001</v>
      </c>
    </row>
    <row r="8" spans="1:15" x14ac:dyDescent="0.2">
      <c r="A8" s="1" t="str">
        <f>HYPERLINK("http://www.twitter.com/banuakdenizli/status/1600474739734040576", "1600474739734040576")</f>
        <v>1600474739734040576</v>
      </c>
      <c r="B8" t="s">
        <v>15</v>
      </c>
      <c r="C8" s="2">
        <v>44902.540358796286</v>
      </c>
      <c r="D8">
        <v>5</v>
      </c>
      <c r="E8">
        <v>0</v>
      </c>
      <c r="G8" t="s">
        <v>28</v>
      </c>
      <c r="H8" t="str">
        <f>HYPERLINK("http://pbs.twimg.com/media/FjYHRA3XgAI0ucH.jpg", "http://pbs.twimg.com/media/FjYHRA3XgAI0ucH.jpg")</f>
        <v>http://pbs.twimg.com/media/FjYHRA3XgAI0ucH.jpg</v>
      </c>
      <c r="L8">
        <v>0</v>
      </c>
      <c r="M8">
        <v>0</v>
      </c>
      <c r="N8">
        <v>1</v>
      </c>
      <c r="O8">
        <v>0</v>
      </c>
    </row>
    <row r="9" spans="1:15" x14ac:dyDescent="0.2">
      <c r="A9" s="1" t="str">
        <f>HYPERLINK("http://www.twitter.com/banuakdenizli/status/1600469086181285888", "1600469086181285888")</f>
        <v>1600469086181285888</v>
      </c>
      <c r="B9" t="s">
        <v>15</v>
      </c>
      <c r="C9" s="2">
        <v>44902.524768518517</v>
      </c>
      <c r="D9">
        <v>11</v>
      </c>
      <c r="E9">
        <v>0</v>
      </c>
      <c r="G9" t="s">
        <v>29</v>
      </c>
      <c r="H9" t="str">
        <f>HYPERLINK("http://pbs.twimg.com/media/FjX-ZuLXoAAHPu9.jpg", "http://pbs.twimg.com/media/FjX-ZuLXoAAHPu9.jpg")</f>
        <v>http://pbs.twimg.com/media/FjX-ZuLXoAAHPu9.jpg</v>
      </c>
      <c r="L9">
        <v>0.66879999999999995</v>
      </c>
      <c r="M9">
        <v>0</v>
      </c>
      <c r="N9">
        <v>0.90900000000000003</v>
      </c>
      <c r="O9">
        <v>9.0999999999999998E-2</v>
      </c>
    </row>
    <row r="10" spans="1:15" x14ac:dyDescent="0.2">
      <c r="A10" s="1" t="str">
        <f>HYPERLINK("http://www.twitter.com/banuakdenizli/status/1598925658972790784", "1598925658972790784")</f>
        <v>1598925658972790784</v>
      </c>
      <c r="B10" t="s">
        <v>15</v>
      </c>
      <c r="C10" s="2">
        <v>44898.265717592592</v>
      </c>
      <c r="D10">
        <v>0</v>
      </c>
      <c r="E10">
        <v>4</v>
      </c>
      <c r="F10" t="s">
        <v>17</v>
      </c>
      <c r="G10" t="s">
        <v>30</v>
      </c>
      <c r="L10">
        <v>-0.47670000000000001</v>
      </c>
      <c r="M10">
        <v>0.25600000000000001</v>
      </c>
      <c r="N10">
        <v>0.57199999999999995</v>
      </c>
      <c r="O10">
        <v>0.17199999999999999</v>
      </c>
    </row>
    <row r="11" spans="1:15" x14ac:dyDescent="0.2">
      <c r="A11" s="1" t="str">
        <f>HYPERLINK("http://www.twitter.com/banuakdenizli/status/1598925302628950016", "1598925302628950016")</f>
        <v>1598925302628950016</v>
      </c>
      <c r="B11" t="s">
        <v>15</v>
      </c>
      <c r="C11" s="2">
        <v>44898.264733796299</v>
      </c>
      <c r="D11">
        <v>0</v>
      </c>
      <c r="E11">
        <v>1</v>
      </c>
      <c r="F11" t="s">
        <v>17</v>
      </c>
      <c r="G11" t="s">
        <v>31</v>
      </c>
      <c r="L11">
        <v>0.70960000000000001</v>
      </c>
      <c r="M11">
        <v>0</v>
      </c>
      <c r="N11">
        <v>0.67</v>
      </c>
      <c r="O11">
        <v>0.33</v>
      </c>
    </row>
    <row r="12" spans="1:15" x14ac:dyDescent="0.2">
      <c r="A12" s="1" t="str">
        <f>HYPERLINK("http://www.twitter.com/banuakdenizli/status/1597189914093031426", "1597189914093031426")</f>
        <v>1597189914093031426</v>
      </c>
      <c r="B12" t="s">
        <v>15</v>
      </c>
      <c r="C12" s="2">
        <v>44893.475972222222</v>
      </c>
      <c r="D12">
        <v>0</v>
      </c>
      <c r="E12">
        <v>917</v>
      </c>
      <c r="F12" t="s">
        <v>32</v>
      </c>
      <c r="G12" t="s">
        <v>33</v>
      </c>
      <c r="H12" t="str">
        <f>HYPERLINK("http://pbs.twimg.com/media/FilvftXXwAA_Sde.jpg", "http://pbs.twimg.com/media/FilvftXXwAA_Sde.jpg")</f>
        <v>http://pbs.twimg.com/media/FilvftXXwAA_Sde.jpg</v>
      </c>
      <c r="L12">
        <v>0.47670000000000001</v>
      </c>
      <c r="M12">
        <v>0</v>
      </c>
      <c r="N12">
        <v>0.49199999999999999</v>
      </c>
      <c r="O12">
        <v>0.50800000000000001</v>
      </c>
    </row>
    <row r="13" spans="1:15" x14ac:dyDescent="0.2">
      <c r="A13" s="1" t="str">
        <f>HYPERLINK("http://www.twitter.com/banuakdenizli/status/1597189869906067456", "1597189869906067456")</f>
        <v>1597189869906067456</v>
      </c>
      <c r="B13" t="s">
        <v>15</v>
      </c>
      <c r="C13" s="2">
        <v>44893.475844907407</v>
      </c>
      <c r="D13">
        <v>0</v>
      </c>
      <c r="E13">
        <v>2165</v>
      </c>
      <c r="F13" t="s">
        <v>32</v>
      </c>
      <c r="G13" t="s">
        <v>34</v>
      </c>
      <c r="H13" t="str">
        <f>HYPERLINK("http://pbs.twimg.com/media/FilS5JOXkAINYbM.jpg", "http://pbs.twimg.com/media/FilS5JOXkAINYbM.jpg")</f>
        <v>http://pbs.twimg.com/media/FilS5JOXkAINYbM.jpg</v>
      </c>
      <c r="L13">
        <v>0</v>
      </c>
      <c r="M13">
        <v>0</v>
      </c>
      <c r="N13">
        <v>1</v>
      </c>
      <c r="O13">
        <v>0</v>
      </c>
    </row>
    <row r="14" spans="1:15" x14ac:dyDescent="0.2">
      <c r="A14" s="1" t="str">
        <f>HYPERLINK("http://www.twitter.com/banuakdenizli/status/1596969521528569858", "1596969521528569858")</f>
        <v>1596969521528569858</v>
      </c>
      <c r="B14" t="s">
        <v>15</v>
      </c>
      <c r="C14" s="2">
        <v>44892.867800925917</v>
      </c>
      <c r="D14">
        <v>0</v>
      </c>
      <c r="E14">
        <v>117</v>
      </c>
      <c r="F14" t="s">
        <v>16</v>
      </c>
      <c r="G14" t="s">
        <v>35</v>
      </c>
      <c r="L14">
        <v>0.7964</v>
      </c>
      <c r="M14">
        <v>0</v>
      </c>
      <c r="N14">
        <v>0.79800000000000004</v>
      </c>
      <c r="O14">
        <v>0.20200000000000001</v>
      </c>
    </row>
    <row r="15" spans="1:15" x14ac:dyDescent="0.2">
      <c r="A15" s="1" t="str">
        <f>HYPERLINK("http://www.twitter.com/banuakdenizli/status/1596941119459364865", "1596941119459364865")</f>
        <v>1596941119459364865</v>
      </c>
      <c r="B15" t="s">
        <v>15</v>
      </c>
      <c r="C15" s="2">
        <v>44892.78943287037</v>
      </c>
      <c r="D15">
        <v>0</v>
      </c>
      <c r="E15">
        <v>161</v>
      </c>
      <c r="F15" t="s">
        <v>16</v>
      </c>
      <c r="G15" t="s">
        <v>36</v>
      </c>
      <c r="H15" t="str">
        <f>HYPERLINK("http://pbs.twimg.com/media/Fil3-ZBXkAMxseM.jpg", "http://pbs.twimg.com/media/Fil3-ZBXkAMxseM.jpg")</f>
        <v>http://pbs.twimg.com/media/Fil3-ZBXkAMxseM.jpg</v>
      </c>
      <c r="L15">
        <v>0.77170000000000005</v>
      </c>
      <c r="M15">
        <v>0</v>
      </c>
      <c r="N15">
        <v>0.67500000000000004</v>
      </c>
      <c r="O15">
        <v>0.32500000000000001</v>
      </c>
    </row>
    <row r="16" spans="1:15" x14ac:dyDescent="0.2">
      <c r="A16" s="1" t="str">
        <f>HYPERLINK("http://www.twitter.com/banuakdenizli/status/1596429904337604609", "1596429904337604609")</f>
        <v>1596429904337604609</v>
      </c>
      <c r="B16" t="s">
        <v>15</v>
      </c>
      <c r="C16" s="2">
        <v>44891.378750000003</v>
      </c>
      <c r="D16">
        <v>0</v>
      </c>
      <c r="E16">
        <v>130</v>
      </c>
      <c r="F16" t="s">
        <v>18</v>
      </c>
      <c r="G16" t="s">
        <v>37</v>
      </c>
      <c r="L16">
        <v>-0.84809999999999997</v>
      </c>
      <c r="M16">
        <v>0.218</v>
      </c>
      <c r="N16">
        <v>0.73499999999999999</v>
      </c>
      <c r="O16">
        <v>4.5999999999999999E-2</v>
      </c>
    </row>
    <row r="17" spans="1:15" x14ac:dyDescent="0.2">
      <c r="A17" s="1" t="str">
        <f>HYPERLINK("http://www.twitter.com/banuakdenizli/status/1596045466638364672", "1596045466638364672")</f>
        <v>1596045466638364672</v>
      </c>
      <c r="B17" t="s">
        <v>15</v>
      </c>
      <c r="C17" s="2">
        <v>44890.317893518521</v>
      </c>
      <c r="D17">
        <v>0</v>
      </c>
      <c r="E17">
        <v>4</v>
      </c>
      <c r="F17" t="s">
        <v>38</v>
      </c>
      <c r="G17" t="s">
        <v>39</v>
      </c>
      <c r="L17">
        <v>0</v>
      </c>
      <c r="M17">
        <v>0</v>
      </c>
      <c r="N17">
        <v>1</v>
      </c>
      <c r="O17">
        <v>0</v>
      </c>
    </row>
    <row r="18" spans="1:15" x14ac:dyDescent="0.2">
      <c r="A18" s="1" t="str">
        <f>HYPERLINK("http://www.twitter.com/banuakdenizli/status/1596045440096514048", "1596045440096514048")</f>
        <v>1596045440096514048</v>
      </c>
      <c r="B18" t="s">
        <v>15</v>
      </c>
      <c r="C18" s="2">
        <v>44890.317824074067</v>
      </c>
      <c r="D18">
        <v>0</v>
      </c>
      <c r="E18">
        <v>10</v>
      </c>
      <c r="F18" t="s">
        <v>38</v>
      </c>
      <c r="G18" t="s">
        <v>40</v>
      </c>
      <c r="H18" t="str">
        <f>HYPERLINK("http://pbs.twimg.com/media/FiYSvWhVUAA5yZp.jpg", "http://pbs.twimg.com/media/FiYSvWhVUAA5yZp.jpg")</f>
        <v>http://pbs.twimg.com/media/FiYSvWhVUAA5yZp.jpg</v>
      </c>
      <c r="L18">
        <v>0.88339999999999996</v>
      </c>
      <c r="M18">
        <v>0</v>
      </c>
      <c r="N18">
        <v>0.77100000000000002</v>
      </c>
      <c r="O18">
        <v>0.22900000000000001</v>
      </c>
    </row>
    <row r="19" spans="1:15" x14ac:dyDescent="0.2">
      <c r="A19" s="1" t="str">
        <f>HYPERLINK("http://www.twitter.com/banuakdenizli/status/1596045344525389824", "1596045344525389824")</f>
        <v>1596045344525389824</v>
      </c>
      <c r="B19" t="s">
        <v>15</v>
      </c>
      <c r="C19" s="2">
        <v>44890.317557870367</v>
      </c>
      <c r="D19">
        <v>0</v>
      </c>
      <c r="E19">
        <v>3</v>
      </c>
      <c r="F19" t="s">
        <v>38</v>
      </c>
      <c r="G19" t="s">
        <v>41</v>
      </c>
      <c r="H19" t="str">
        <f>HYPERLINK("http://pbs.twimg.com/media/FiXSmoJWIAIluLu.jpg", "http://pbs.twimg.com/media/FiXSmoJWIAIluLu.jpg")</f>
        <v>http://pbs.twimg.com/media/FiXSmoJWIAIluLu.jpg</v>
      </c>
      <c r="L19">
        <v>0.20230000000000001</v>
      </c>
      <c r="M19">
        <v>0</v>
      </c>
      <c r="N19">
        <v>0.94699999999999995</v>
      </c>
      <c r="O19">
        <v>5.2999999999999999E-2</v>
      </c>
    </row>
    <row r="20" spans="1:15" x14ac:dyDescent="0.2">
      <c r="A20" s="1" t="str">
        <f>HYPERLINK("http://www.twitter.com/banuakdenizli/status/1596045171006836737", "1596045171006836737")</f>
        <v>1596045171006836737</v>
      </c>
      <c r="B20" t="s">
        <v>15</v>
      </c>
      <c r="C20" s="2">
        <v>44890.317083333342</v>
      </c>
      <c r="D20">
        <v>0</v>
      </c>
      <c r="E20">
        <v>5</v>
      </c>
      <c r="F20" t="s">
        <v>38</v>
      </c>
      <c r="G20" t="s">
        <v>42</v>
      </c>
      <c r="H20" t="str">
        <f>HYPERLINK("http://pbs.twimg.com/media/FiXR2BSXEAEFLvZ.jpg", "http://pbs.twimg.com/media/FiXR2BSXEAEFLvZ.jpg")</f>
        <v>http://pbs.twimg.com/media/FiXR2BSXEAEFLvZ.jpg</v>
      </c>
      <c r="I20" t="str">
        <f>HYPERLINK("http://pbs.twimg.com/media/FiXR2BPWAAAs3SU.jpg", "http://pbs.twimg.com/media/FiXR2BPWAAAs3SU.jpg")</f>
        <v>http://pbs.twimg.com/media/FiXR2BPWAAAs3SU.jpg</v>
      </c>
      <c r="J20" t="str">
        <f>HYPERLINK("http://pbs.twimg.com/media/FiXSLAHWAAAWwb-.jpg", "http://pbs.twimg.com/media/FiXSLAHWAAAWwb-.jpg")</f>
        <v>http://pbs.twimg.com/media/FiXSLAHWAAAWwb-.jpg</v>
      </c>
      <c r="L20">
        <v>-2.4E-2</v>
      </c>
      <c r="M20">
        <v>0.127</v>
      </c>
      <c r="N20">
        <v>0.748</v>
      </c>
      <c r="O20">
        <v>0.125</v>
      </c>
    </row>
    <row r="21" spans="1:15" x14ac:dyDescent="0.2">
      <c r="A21" s="1" t="str">
        <f>HYPERLINK("http://www.twitter.com/banuakdenizli/status/1596044054894383104", "1596044054894383104")</f>
        <v>1596044054894383104</v>
      </c>
      <c r="B21" t="s">
        <v>15</v>
      </c>
      <c r="C21" s="2">
        <v>44890.314004629632</v>
      </c>
      <c r="D21">
        <v>0</v>
      </c>
      <c r="E21">
        <v>6</v>
      </c>
      <c r="F21" t="s">
        <v>38</v>
      </c>
      <c r="G21" t="s">
        <v>43</v>
      </c>
      <c r="H21" t="str">
        <f>HYPERLINK("http://pbs.twimg.com/media/FiQKClfXEAAW6_0.jpg", "http://pbs.twimg.com/media/FiQKClfXEAAW6_0.jpg")</f>
        <v>http://pbs.twimg.com/media/FiQKClfXEAAW6_0.jpg</v>
      </c>
      <c r="I21" t="str">
        <f>HYPERLINK("http://pbs.twimg.com/media/FiQKClfX0AIJr5_.jpg", "http://pbs.twimg.com/media/FiQKClfX0AIJr5_.jpg")</f>
        <v>http://pbs.twimg.com/media/FiQKClfX0AIJr5_.jpg</v>
      </c>
      <c r="J21" t="str">
        <f>HYPERLINK("http://pbs.twimg.com/media/FiQKCliWYAEp_0N.jpg", "http://pbs.twimg.com/media/FiQKCliWYAEp_0N.jpg")</f>
        <v>http://pbs.twimg.com/media/FiQKCliWYAEp_0N.jpg</v>
      </c>
      <c r="K21" t="str">
        <f>HYPERLINK("http://pbs.twimg.com/media/FiQKCleWAAApLY-.jpg", "http://pbs.twimg.com/media/FiQKCleWAAApLY-.jpg")</f>
        <v>http://pbs.twimg.com/media/FiQKCleWAAApLY-.jpg</v>
      </c>
      <c r="L21">
        <v>0.20230000000000001</v>
      </c>
      <c r="M21">
        <v>0</v>
      </c>
      <c r="N21">
        <v>0.94799999999999995</v>
      </c>
      <c r="O21">
        <v>5.1999999999999998E-2</v>
      </c>
    </row>
    <row r="22" spans="1:15" x14ac:dyDescent="0.2">
      <c r="A22" s="1" t="str">
        <f>HYPERLINK("http://www.twitter.com/banuakdenizli/status/1596044011806273536", "1596044011806273536")</f>
        <v>1596044011806273536</v>
      </c>
      <c r="B22" t="s">
        <v>15</v>
      </c>
      <c r="C22" s="2">
        <v>44890.313888888893</v>
      </c>
      <c r="D22">
        <v>0</v>
      </c>
      <c r="E22">
        <v>6</v>
      </c>
      <c r="F22" t="s">
        <v>38</v>
      </c>
      <c r="G22" t="s">
        <v>44</v>
      </c>
      <c r="H22" t="str">
        <f>HYPERLINK("http://pbs.twimg.com/media/FiP9lGqWYAAMrjA.jpg", "http://pbs.twimg.com/media/FiP9lGqWYAAMrjA.jpg")</f>
        <v>http://pbs.twimg.com/media/FiP9lGqWYAAMrjA.jpg</v>
      </c>
      <c r="I22" t="str">
        <f>HYPERLINK("http://pbs.twimg.com/media/FiP9lGXWAAEvZJb.jpg", "http://pbs.twimg.com/media/FiP9lGXWAAEvZJb.jpg")</f>
        <v>http://pbs.twimg.com/media/FiP9lGXWAAEvZJb.jpg</v>
      </c>
      <c r="J22" t="str">
        <f>HYPERLINK("http://pbs.twimg.com/media/FiP9lGVXgAAW6FV.jpg", "http://pbs.twimg.com/media/FiP9lGVXgAAW6FV.jpg")</f>
        <v>http://pbs.twimg.com/media/FiP9lGVXgAAW6FV.jpg</v>
      </c>
      <c r="K22" t="str">
        <f>HYPERLINK("http://pbs.twimg.com/media/FiP9lGaXEAAeL0v.jpg", "http://pbs.twimg.com/media/FiP9lGaXEAAeL0v.jpg")</f>
        <v>http://pbs.twimg.com/media/FiP9lGaXEAAeL0v.jpg</v>
      </c>
      <c r="L22">
        <v>0.76259999999999994</v>
      </c>
      <c r="M22">
        <v>0</v>
      </c>
      <c r="N22">
        <v>0.78100000000000003</v>
      </c>
      <c r="O22">
        <v>0.219</v>
      </c>
    </row>
    <row r="23" spans="1:15" x14ac:dyDescent="0.2">
      <c r="A23" s="1" t="str">
        <f>HYPERLINK("http://www.twitter.com/banuakdenizli/status/1596043936828882944", "1596043936828882944")</f>
        <v>1596043936828882944</v>
      </c>
      <c r="B23" t="s">
        <v>15</v>
      </c>
      <c r="C23" s="2">
        <v>44890.313680555562</v>
      </c>
      <c r="D23">
        <v>0</v>
      </c>
      <c r="E23">
        <v>6</v>
      </c>
      <c r="F23" t="s">
        <v>38</v>
      </c>
      <c r="G23" t="s">
        <v>45</v>
      </c>
      <c r="H23" t="str">
        <f>HYPERLINK("http://pbs.twimg.com/media/FiLBR02XoAAAJW2.jpg", "http://pbs.twimg.com/media/FiLBR02XoAAAJW2.jpg")</f>
        <v>http://pbs.twimg.com/media/FiLBR02XoAAAJW2.jpg</v>
      </c>
      <c r="I23" t="str">
        <f>HYPERLINK("http://pbs.twimg.com/media/FiLBR6jWYAU6qNr.jpg", "http://pbs.twimg.com/media/FiLBR6jWYAU6qNr.jpg")</f>
        <v>http://pbs.twimg.com/media/FiLBR6jWYAU6qNr.jpg</v>
      </c>
      <c r="J23" t="str">
        <f>HYPERLINK("http://pbs.twimg.com/media/FiLBR0yXgAAdbBz.jpg", "http://pbs.twimg.com/media/FiLBR0yXgAAdbBz.jpg")</f>
        <v>http://pbs.twimg.com/media/FiLBR0yXgAAdbBz.jpg</v>
      </c>
      <c r="K23" t="str">
        <f>HYPERLINK("http://pbs.twimg.com/media/FiLBR0vWYAEJjgV.jpg", "http://pbs.twimg.com/media/FiLBR0vWYAEJjgV.jpg")</f>
        <v>http://pbs.twimg.com/media/FiLBR0vWYAEJjgV.jpg</v>
      </c>
      <c r="L23">
        <v>0</v>
      </c>
      <c r="M23">
        <v>0</v>
      </c>
      <c r="N23">
        <v>1</v>
      </c>
      <c r="O23">
        <v>0</v>
      </c>
    </row>
    <row r="24" spans="1:15" x14ac:dyDescent="0.2">
      <c r="A24" s="1" t="str">
        <f>HYPERLINK("http://www.twitter.com/banuakdenizli/status/1596043923050430466", "1596043923050430466")</f>
        <v>1596043923050430466</v>
      </c>
      <c r="B24" t="s">
        <v>15</v>
      </c>
      <c r="C24" s="2">
        <v>44890.313634259262</v>
      </c>
      <c r="D24">
        <v>0</v>
      </c>
      <c r="E24">
        <v>10</v>
      </c>
      <c r="F24" t="s">
        <v>38</v>
      </c>
      <c r="G24" t="s">
        <v>46</v>
      </c>
      <c r="H24" t="str">
        <f>HYPERLINK("http://pbs.twimg.com/media/FiK5A71XwAIx8sM.jpg", "http://pbs.twimg.com/media/FiK5A71XwAIx8sM.jpg")</f>
        <v>http://pbs.twimg.com/media/FiK5A71XwAIx8sM.jpg</v>
      </c>
      <c r="I24" t="str">
        <f>HYPERLINK("http://pbs.twimg.com/media/FiK5A70XoAUwlS2.jpg", "http://pbs.twimg.com/media/FiK5A70XoAUwlS2.jpg")</f>
        <v>http://pbs.twimg.com/media/FiK5A70XoAUwlS2.jpg</v>
      </c>
      <c r="J24" t="str">
        <f>HYPERLINK("http://pbs.twimg.com/media/FiK5A72WYAAsf_0.jpg", "http://pbs.twimg.com/media/FiK5A72WYAAsf_0.jpg")</f>
        <v>http://pbs.twimg.com/media/FiK5A72WYAAsf_0.jpg</v>
      </c>
      <c r="L24">
        <v>0.93700000000000006</v>
      </c>
      <c r="M24">
        <v>0</v>
      </c>
      <c r="N24">
        <v>0.66800000000000004</v>
      </c>
      <c r="O24">
        <v>0.33200000000000002</v>
      </c>
    </row>
    <row r="25" spans="1:15" x14ac:dyDescent="0.2">
      <c r="A25" s="1" t="str">
        <f>HYPERLINK("http://www.twitter.com/banuakdenizli/status/1596043882277527553", "1596043882277527553")</f>
        <v>1596043882277527553</v>
      </c>
      <c r="B25" t="s">
        <v>15</v>
      </c>
      <c r="C25" s="2">
        <v>44890.313530092593</v>
      </c>
      <c r="D25">
        <v>0</v>
      </c>
      <c r="E25">
        <v>3</v>
      </c>
      <c r="F25" t="s">
        <v>38</v>
      </c>
      <c r="G25" t="s">
        <v>47</v>
      </c>
      <c r="L25">
        <v>0.45879999999999999</v>
      </c>
      <c r="M25">
        <v>0</v>
      </c>
      <c r="N25">
        <v>0.85699999999999998</v>
      </c>
      <c r="O25">
        <v>0.14299999999999999</v>
      </c>
    </row>
    <row r="26" spans="1:15" x14ac:dyDescent="0.2">
      <c r="A26" s="1" t="str">
        <f>HYPERLINK("http://www.twitter.com/banuakdenizli/status/1596043798802534402", "1596043798802534402")</f>
        <v>1596043798802534402</v>
      </c>
      <c r="B26" t="s">
        <v>15</v>
      </c>
      <c r="C26" s="2">
        <v>44890.313298611109</v>
      </c>
      <c r="D26">
        <v>0</v>
      </c>
      <c r="E26">
        <v>2</v>
      </c>
      <c r="F26" t="s">
        <v>38</v>
      </c>
      <c r="G26" t="s">
        <v>48</v>
      </c>
      <c r="H26" t="str">
        <f>HYPERLINK("http://pbs.twimg.com/media/FiHWtZMWQAIF5Jm.jpg", "http://pbs.twimg.com/media/FiHWtZMWQAIF5Jm.jpg")</f>
        <v>http://pbs.twimg.com/media/FiHWtZMWQAIF5Jm.jpg</v>
      </c>
      <c r="I26" t="str">
        <f>HYPERLINK("http://pbs.twimg.com/media/FiHWtZwXwAI1N4r.jpg", "http://pbs.twimg.com/media/FiHWtZwXwAI1N4r.jpg")</f>
        <v>http://pbs.twimg.com/media/FiHWtZwXwAI1N4r.jpg</v>
      </c>
      <c r="J26" t="str">
        <f>HYPERLINK("http://pbs.twimg.com/media/FiHWtaeXoAEj9-y.jpg", "http://pbs.twimg.com/media/FiHWtaeXoAEj9-y.jpg")</f>
        <v>http://pbs.twimg.com/media/FiHWtaeXoAEj9-y.jpg</v>
      </c>
      <c r="K26" t="str">
        <f>HYPERLINK("http://pbs.twimg.com/media/FiHWtbFWIBE26HC.jpg", "http://pbs.twimg.com/media/FiHWtbFWIBE26HC.jpg")</f>
        <v>http://pbs.twimg.com/media/FiHWtbFWIBE26HC.jpg</v>
      </c>
      <c r="L26">
        <v>0</v>
      </c>
      <c r="M26">
        <v>0</v>
      </c>
      <c r="N26">
        <v>1</v>
      </c>
      <c r="O26">
        <v>0</v>
      </c>
    </row>
    <row r="27" spans="1:15" x14ac:dyDescent="0.2">
      <c r="A27" s="1" t="str">
        <f>HYPERLINK("http://www.twitter.com/banuakdenizli/status/1596043760198381572", "1596043760198381572")</f>
        <v>1596043760198381572</v>
      </c>
      <c r="B27" t="s">
        <v>15</v>
      </c>
      <c r="C27" s="2">
        <v>44890.313194444447</v>
      </c>
      <c r="D27">
        <v>0</v>
      </c>
      <c r="E27">
        <v>7</v>
      </c>
      <c r="F27" t="s">
        <v>38</v>
      </c>
      <c r="G27" t="s">
        <v>49</v>
      </c>
      <c r="H27" t="str">
        <f>HYPERLINK("http://pbs.twimg.com/media/FiHT6pOWIAUD1yK.jpg", "http://pbs.twimg.com/media/FiHT6pOWIAUD1yK.jpg")</f>
        <v>http://pbs.twimg.com/media/FiHT6pOWIAUD1yK.jpg</v>
      </c>
      <c r="I27" t="str">
        <f>HYPERLINK("http://pbs.twimg.com/media/FiHT6pWXkAAkGJW.jpg", "http://pbs.twimg.com/media/FiHT6pWXkAAkGJW.jpg")</f>
        <v>http://pbs.twimg.com/media/FiHT6pWXkAAkGJW.jpg</v>
      </c>
      <c r="J27" t="str">
        <f>HYPERLINK("http://pbs.twimg.com/media/FiHT6pNWIAY1VHI.jpg", "http://pbs.twimg.com/media/FiHT6pNWIAY1VHI.jpg")</f>
        <v>http://pbs.twimg.com/media/FiHT6pNWIAY1VHI.jpg</v>
      </c>
      <c r="K27" t="str">
        <f>HYPERLINK("http://pbs.twimg.com/media/FiHT6pQXEAAXWH_.jpg", "http://pbs.twimg.com/media/FiHT6pQXEAAXWH_.jpg")</f>
        <v>http://pbs.twimg.com/media/FiHT6pQXEAAXWH_.jpg</v>
      </c>
      <c r="L27">
        <v>0.45879999999999999</v>
      </c>
      <c r="M27">
        <v>3.3000000000000002E-2</v>
      </c>
      <c r="N27">
        <v>0.871</v>
      </c>
      <c r="O27">
        <v>9.5000000000000001E-2</v>
      </c>
    </row>
    <row r="28" spans="1:15" x14ac:dyDescent="0.2">
      <c r="A28" s="1" t="str">
        <f>HYPERLINK("http://www.twitter.com/banuakdenizli/status/1596043732931186689", "1596043732931186689")</f>
        <v>1596043732931186689</v>
      </c>
      <c r="B28" t="s">
        <v>15</v>
      </c>
      <c r="C28" s="2">
        <v>44890.313113425917</v>
      </c>
      <c r="D28">
        <v>0</v>
      </c>
      <c r="E28">
        <v>3</v>
      </c>
      <c r="F28" t="s">
        <v>38</v>
      </c>
      <c r="G28" t="s">
        <v>50</v>
      </c>
      <c r="H28" t="str">
        <f>HYPERLINK("http://pbs.twimg.com/media/FiHWIpEWIAEy4HJ.jpg", "http://pbs.twimg.com/media/FiHWIpEWIAEy4HJ.jpg")</f>
        <v>http://pbs.twimg.com/media/FiHWIpEWIAEy4HJ.jpg</v>
      </c>
      <c r="I28" t="str">
        <f>HYPERLINK("http://pbs.twimg.com/media/FiHWIpOXgAIrXjf.jpg", "http://pbs.twimg.com/media/FiHWIpOXgAIrXjf.jpg")</f>
        <v>http://pbs.twimg.com/media/FiHWIpOXgAIrXjf.jpg</v>
      </c>
      <c r="J28" t="str">
        <f>HYPERLINK("http://pbs.twimg.com/media/FiHWIpIXoAAdT6N.jpg", "http://pbs.twimg.com/media/FiHWIpIXoAAdT6N.jpg")</f>
        <v>http://pbs.twimg.com/media/FiHWIpIXoAAdT6N.jpg</v>
      </c>
      <c r="K28" t="str">
        <f>HYPERLINK("http://pbs.twimg.com/media/FiHWIpMXkAEkU8j.jpg", "http://pbs.twimg.com/media/FiHWIpMXkAEkU8j.jpg")</f>
        <v>http://pbs.twimg.com/media/FiHWIpMXkAEkU8j.jpg</v>
      </c>
      <c r="L28">
        <v>0.76500000000000001</v>
      </c>
      <c r="M28">
        <v>0</v>
      </c>
      <c r="N28">
        <v>0.84899999999999998</v>
      </c>
      <c r="O28">
        <v>0.151</v>
      </c>
    </row>
    <row r="29" spans="1:15" x14ac:dyDescent="0.2">
      <c r="A29" s="1" t="str">
        <f>HYPERLINK("http://www.twitter.com/banuakdenizli/status/1594711340844826625", "1594711340844826625")</f>
        <v>1594711340844826625</v>
      </c>
      <c r="B29" t="s">
        <v>15</v>
      </c>
      <c r="C29" s="2">
        <v>44886.636412037027</v>
      </c>
      <c r="D29">
        <v>0</v>
      </c>
      <c r="E29">
        <v>8</v>
      </c>
      <c r="F29" t="s">
        <v>51</v>
      </c>
      <c r="G29" t="s">
        <v>52</v>
      </c>
      <c r="H29" t="str">
        <f>HYPERLINK("http://pbs.twimg.com/media/FiEnEeuXwAEtUkh.jpg", "http://pbs.twimg.com/media/FiEnEeuXwAEtUkh.jpg")</f>
        <v>http://pbs.twimg.com/media/FiEnEeuXwAEtUkh.jpg</v>
      </c>
      <c r="L29">
        <v>0.89549999999999996</v>
      </c>
      <c r="M29">
        <v>0</v>
      </c>
      <c r="N29">
        <v>0.71799999999999997</v>
      </c>
      <c r="O29">
        <v>0.28199999999999997</v>
      </c>
    </row>
    <row r="30" spans="1:15" x14ac:dyDescent="0.2">
      <c r="A30" s="1" t="str">
        <f>HYPERLINK("http://www.twitter.com/banuakdenizli/status/1594397473279463424", "1594397473279463424")</f>
        <v>1594397473279463424</v>
      </c>
      <c r="B30" t="s">
        <v>15</v>
      </c>
      <c r="C30" s="2">
        <v>44885.770300925928</v>
      </c>
      <c r="D30">
        <v>0</v>
      </c>
      <c r="E30">
        <v>17</v>
      </c>
      <c r="F30" t="s">
        <v>19</v>
      </c>
      <c r="G30" t="s">
        <v>53</v>
      </c>
      <c r="H30" t="str">
        <f>HYPERLINK("http://pbs.twimg.com/media/FiA4aDIXgAUya6e.jpg", "http://pbs.twimg.com/media/FiA4aDIXgAUya6e.jpg")</f>
        <v>http://pbs.twimg.com/media/FiA4aDIXgAUya6e.jpg</v>
      </c>
      <c r="L30">
        <v>0.51060000000000005</v>
      </c>
      <c r="M30">
        <v>0</v>
      </c>
      <c r="N30">
        <v>0.89800000000000002</v>
      </c>
      <c r="O30">
        <v>0.10199999999999999</v>
      </c>
    </row>
    <row r="31" spans="1:15" x14ac:dyDescent="0.2">
      <c r="A31" s="1" t="str">
        <f>HYPERLINK("http://www.twitter.com/banuakdenizli/status/1594391860289581056", "1594391860289581056")</f>
        <v>1594391860289581056</v>
      </c>
      <c r="B31" t="s">
        <v>15</v>
      </c>
      <c r="C31" s="2">
        <v>44885.754814814813</v>
      </c>
      <c r="D31">
        <v>0</v>
      </c>
      <c r="E31">
        <v>12</v>
      </c>
      <c r="F31" t="s">
        <v>54</v>
      </c>
      <c r="G31" t="s">
        <v>55</v>
      </c>
      <c r="H31" t="str">
        <f>HYPERLINK("http://pbs.twimg.com/media/FiA3xkdWYAAX45d.jpg", "http://pbs.twimg.com/media/FiA3xkdWYAAX45d.jpg")</f>
        <v>http://pbs.twimg.com/media/FiA3xkdWYAAX45d.jpg</v>
      </c>
      <c r="L31">
        <v>0</v>
      </c>
      <c r="M31">
        <v>0</v>
      </c>
      <c r="N31">
        <v>1</v>
      </c>
      <c r="O31">
        <v>0</v>
      </c>
    </row>
    <row r="32" spans="1:15" x14ac:dyDescent="0.2">
      <c r="A32" s="1" t="str">
        <f>HYPERLINK("http://www.twitter.com/banuakdenizli/status/1593270880955764736", "1593270880955764736")</f>
        <v>1593270880955764736</v>
      </c>
      <c r="B32" t="s">
        <v>15</v>
      </c>
      <c r="C32" s="2">
        <v>44882.661504629628</v>
      </c>
      <c r="D32">
        <v>0</v>
      </c>
      <c r="E32">
        <v>476</v>
      </c>
      <c r="F32" t="s">
        <v>32</v>
      </c>
      <c r="G32" t="s">
        <v>56</v>
      </c>
      <c r="H32" t="str">
        <f>HYPERLINK("http://pbs.twimg.com/media/FhxsvKAWYAAowmr.jpg", "http://pbs.twimg.com/media/FhxsvKAWYAAowmr.jpg")</f>
        <v>http://pbs.twimg.com/media/FhxsvKAWYAAowmr.jpg</v>
      </c>
      <c r="L32">
        <v>0</v>
      </c>
      <c r="M32">
        <v>0</v>
      </c>
      <c r="N32">
        <v>1</v>
      </c>
      <c r="O32">
        <v>0</v>
      </c>
    </row>
    <row r="33" spans="1:15" x14ac:dyDescent="0.2">
      <c r="A33" s="1" t="str">
        <f>HYPERLINK("http://www.twitter.com/banuakdenizli/status/1593238291939315717", "1593238291939315717")</f>
        <v>1593238291939315717</v>
      </c>
      <c r="B33" t="s">
        <v>15</v>
      </c>
      <c r="C33" s="2">
        <v>44882.571574074071</v>
      </c>
      <c r="D33">
        <v>0</v>
      </c>
      <c r="E33">
        <v>22</v>
      </c>
      <c r="F33" t="s">
        <v>32</v>
      </c>
      <c r="G33" t="s">
        <v>57</v>
      </c>
      <c r="H33" t="str">
        <f>HYPERLINK("http://pbs.twimg.com/media/FhxNmhNaEAMQVrj.jpg", "http://pbs.twimg.com/media/FhxNmhNaEAMQVrj.jpg")</f>
        <v>http://pbs.twimg.com/media/FhxNmhNaEAMQVrj.jpg</v>
      </c>
      <c r="L33">
        <v>0</v>
      </c>
      <c r="M33">
        <v>0</v>
      </c>
      <c r="N33">
        <v>1</v>
      </c>
      <c r="O33">
        <v>0</v>
      </c>
    </row>
    <row r="34" spans="1:15" x14ac:dyDescent="0.2">
      <c r="A34" s="1" t="str">
        <f>HYPERLINK("http://www.twitter.com/banuakdenizli/status/1592853741249744897", "1592853741249744897")</f>
        <v>1592853741249744897</v>
      </c>
      <c r="B34" t="s">
        <v>15</v>
      </c>
      <c r="C34" s="2">
        <v>44881.510416666657</v>
      </c>
      <c r="D34">
        <v>8</v>
      </c>
      <c r="E34">
        <v>2</v>
      </c>
      <c r="G34" t="s">
        <v>58</v>
      </c>
      <c r="H34" t="str">
        <f>HYPERLINK("http://pbs.twimg.com/media/FhrxYjNWQAILhcb.jpg", "http://pbs.twimg.com/media/FhrxYjNWQAILhcb.jpg")</f>
        <v>http://pbs.twimg.com/media/FhrxYjNWQAILhcb.jpg</v>
      </c>
      <c r="L34">
        <v>-0.61240000000000006</v>
      </c>
      <c r="M34">
        <v>0.14299999999999999</v>
      </c>
      <c r="N34">
        <v>0.85699999999999998</v>
      </c>
      <c r="O34">
        <v>0</v>
      </c>
    </row>
    <row r="35" spans="1:15" x14ac:dyDescent="0.2">
      <c r="A35" s="1" t="str">
        <f>HYPERLINK("http://www.twitter.com/banuakdenizli/status/1592853740976947202", "1592853740976947202")</f>
        <v>1592853740976947202</v>
      </c>
      <c r="B35" t="s">
        <v>15</v>
      </c>
      <c r="C35" s="2">
        <v>44881.510416666657</v>
      </c>
      <c r="D35">
        <v>2</v>
      </c>
      <c r="E35">
        <v>1</v>
      </c>
      <c r="G35" t="s">
        <v>59</v>
      </c>
      <c r="H35" t="str">
        <f>HYPERLINK("http://pbs.twimg.com/media/FhrxjUnWYAA4CND.jpg", "http://pbs.twimg.com/media/FhrxjUnWYAA4CND.jpg")</f>
        <v>http://pbs.twimg.com/media/FhrxjUnWYAA4CND.jpg</v>
      </c>
      <c r="L35">
        <v>0</v>
      </c>
      <c r="M35">
        <v>0</v>
      </c>
      <c r="N35">
        <v>1</v>
      </c>
      <c r="O35">
        <v>0</v>
      </c>
    </row>
    <row r="36" spans="1:15" x14ac:dyDescent="0.2">
      <c r="A36" s="1" t="str">
        <f>HYPERLINK("http://www.twitter.com/banuakdenizli/status/1592144064824180739", "1592144064824180739")</f>
        <v>1592144064824180739</v>
      </c>
      <c r="B36" t="s">
        <v>15</v>
      </c>
      <c r="C36" s="2">
        <v>44879.552083333343</v>
      </c>
      <c r="D36">
        <v>1</v>
      </c>
      <c r="E36">
        <v>1</v>
      </c>
      <c r="G36" t="s">
        <v>60</v>
      </c>
      <c r="L36">
        <v>0.68</v>
      </c>
      <c r="M36">
        <v>0</v>
      </c>
      <c r="N36">
        <v>0.84299999999999997</v>
      </c>
      <c r="O36">
        <v>0.157</v>
      </c>
    </row>
    <row r="37" spans="1:15" x14ac:dyDescent="0.2">
      <c r="A37" s="1" t="str">
        <f>HYPERLINK("http://www.twitter.com/banuakdenizli/status/1592144064777883648", "1592144064777883648")</f>
        <v>1592144064777883648</v>
      </c>
      <c r="B37" t="s">
        <v>15</v>
      </c>
      <c r="C37" s="2">
        <v>44879.552083333343</v>
      </c>
      <c r="D37">
        <v>1</v>
      </c>
      <c r="E37">
        <v>0</v>
      </c>
      <c r="G37" t="s">
        <v>61</v>
      </c>
      <c r="L37">
        <v>0</v>
      </c>
      <c r="M37">
        <v>0</v>
      </c>
      <c r="N37">
        <v>1</v>
      </c>
      <c r="O37">
        <v>0</v>
      </c>
    </row>
    <row r="38" spans="1:15" x14ac:dyDescent="0.2">
      <c r="A38" s="1" t="str">
        <f>HYPERLINK("http://www.twitter.com/banuakdenizli/status/1592106036575567873", "1592106036575567873")</f>
        <v>1592106036575567873</v>
      </c>
      <c r="B38" t="s">
        <v>15</v>
      </c>
      <c r="C38" s="2">
        <v>44879.447141203702</v>
      </c>
      <c r="D38">
        <v>3</v>
      </c>
      <c r="E38">
        <v>2</v>
      </c>
      <c r="G38" t="s">
        <v>62</v>
      </c>
      <c r="H38" t="str">
        <f>HYPERLINK("http://pbs.twimg.com/media/FhhL5_4XgAArCjz.jpg", "http://pbs.twimg.com/media/FhhL5_4XgAArCjz.jpg")</f>
        <v>http://pbs.twimg.com/media/FhhL5_4XgAArCjz.jpg</v>
      </c>
      <c r="L38">
        <v>0</v>
      </c>
      <c r="M38">
        <v>0</v>
      </c>
      <c r="N38">
        <v>1</v>
      </c>
      <c r="O38">
        <v>0</v>
      </c>
    </row>
    <row r="39" spans="1:15" x14ac:dyDescent="0.2">
      <c r="A39" s="1" t="str">
        <f>HYPERLINK("http://www.twitter.com/banuakdenizli/status/1592105505463345152", "1592105505463345152")</f>
        <v>1592105505463345152</v>
      </c>
      <c r="B39" t="s">
        <v>15</v>
      </c>
      <c r="C39" s="2">
        <v>44879.44568287037</v>
      </c>
      <c r="D39">
        <v>5</v>
      </c>
      <c r="E39">
        <v>2</v>
      </c>
      <c r="G39" t="s">
        <v>63</v>
      </c>
      <c r="H39" t="str">
        <f>HYPERLINK("http://pbs.twimg.com/media/FhhLaVWX0AAt0ZV.jpg", "http://pbs.twimg.com/media/FhhLaVWX0AAt0ZV.jpg")</f>
        <v>http://pbs.twimg.com/media/FhhLaVWX0AAt0ZV.jpg</v>
      </c>
      <c r="L39">
        <v>0</v>
      </c>
      <c r="M39">
        <v>0</v>
      </c>
      <c r="N39">
        <v>1</v>
      </c>
      <c r="O39">
        <v>0</v>
      </c>
    </row>
    <row r="40" spans="1:15" x14ac:dyDescent="0.2">
      <c r="A40" s="1" t="str">
        <f>HYPERLINK("http://www.twitter.com/banuakdenizli/status/1591832817008365569", "1591832817008365569")</f>
        <v>1591832817008365569</v>
      </c>
      <c r="B40" t="s">
        <v>15</v>
      </c>
      <c r="C40" s="2">
        <v>44878.693206018521</v>
      </c>
      <c r="D40">
        <v>0</v>
      </c>
      <c r="E40">
        <v>17678</v>
      </c>
      <c r="F40" t="s">
        <v>64</v>
      </c>
      <c r="G40" t="s">
        <v>65</v>
      </c>
      <c r="H40" t="str">
        <f>HYPERLINK("http://pbs.twimg.com/media/FhdMz89WQAUb2sL.jpg", "http://pbs.twimg.com/media/FhdMz89WQAUb2sL.jpg")</f>
        <v>http://pbs.twimg.com/media/FhdMz89WQAUb2sL.jpg</v>
      </c>
      <c r="L40">
        <v>0.26950000000000002</v>
      </c>
      <c r="M40">
        <v>5.7000000000000002E-2</v>
      </c>
      <c r="N40">
        <v>0.85699999999999998</v>
      </c>
      <c r="O40">
        <v>8.5000000000000006E-2</v>
      </c>
    </row>
    <row r="41" spans="1:15" x14ac:dyDescent="0.2">
      <c r="A41" s="1" t="str">
        <f>HYPERLINK("http://www.twitter.com/banuakdenizli/status/1591832784875974659", "1591832784875974659")</f>
        <v>1591832784875974659</v>
      </c>
      <c r="B41" t="s">
        <v>15</v>
      </c>
      <c r="C41" s="2">
        <v>44878.693113425928</v>
      </c>
      <c r="D41">
        <v>0</v>
      </c>
      <c r="E41">
        <v>1947</v>
      </c>
      <c r="F41" t="s">
        <v>32</v>
      </c>
      <c r="G41" t="s">
        <v>66</v>
      </c>
      <c r="H41" t="str">
        <f>HYPERLINK("http://pbs.twimg.com/media/FhdHVrzWQAQc40G.jpg", "http://pbs.twimg.com/media/FhdHVrzWQAQc40G.jpg")</f>
        <v>http://pbs.twimg.com/media/FhdHVrzWQAQc40G.jpg</v>
      </c>
      <c r="L41">
        <v>0.25</v>
      </c>
      <c r="M41">
        <v>0</v>
      </c>
      <c r="N41">
        <v>0.77800000000000002</v>
      </c>
      <c r="O41">
        <v>0.222</v>
      </c>
    </row>
    <row r="42" spans="1:15" x14ac:dyDescent="0.2">
      <c r="A42" s="1" t="str">
        <f>HYPERLINK("http://www.twitter.com/banuakdenizli/status/1591821063079751680", "1591821063079751680")</f>
        <v>1591821063079751680</v>
      </c>
      <c r="B42" t="s">
        <v>15</v>
      </c>
      <c r="C42" s="2">
        <v>44878.660763888889</v>
      </c>
      <c r="D42">
        <v>0</v>
      </c>
      <c r="E42">
        <v>168</v>
      </c>
      <c r="F42" t="s">
        <v>32</v>
      </c>
      <c r="G42" t="s">
        <v>67</v>
      </c>
      <c r="L42">
        <v>0</v>
      </c>
      <c r="M42">
        <v>0</v>
      </c>
      <c r="N42">
        <v>1</v>
      </c>
      <c r="O42">
        <v>0</v>
      </c>
    </row>
    <row r="43" spans="1:15" x14ac:dyDescent="0.2">
      <c r="A43" s="1" t="str">
        <f>HYPERLINK("http://www.twitter.com/banuakdenizli/status/1591811152518209537", "1591811152518209537")</f>
        <v>1591811152518209537</v>
      </c>
      <c r="B43" t="s">
        <v>15</v>
      </c>
      <c r="C43" s="2">
        <v>44878.633414351847</v>
      </c>
      <c r="D43">
        <v>0</v>
      </c>
      <c r="E43">
        <v>162</v>
      </c>
      <c r="F43" t="s">
        <v>32</v>
      </c>
      <c r="G43" t="s">
        <v>68</v>
      </c>
      <c r="H43" t="str">
        <f>HYPERLINK("http://pbs.twimg.com/media/Fg_qlHbXgAACb6q.jpg", "http://pbs.twimg.com/media/Fg_qlHbXgAACb6q.jpg")</f>
        <v>http://pbs.twimg.com/media/Fg_qlHbXgAACb6q.jpg</v>
      </c>
      <c r="L43">
        <v>0</v>
      </c>
      <c r="M43">
        <v>0</v>
      </c>
      <c r="N43">
        <v>1</v>
      </c>
      <c r="O43">
        <v>0</v>
      </c>
    </row>
    <row r="44" spans="1:15" x14ac:dyDescent="0.2">
      <c r="A44" s="1" t="str">
        <f>HYPERLINK("http://www.twitter.com/banuakdenizli/status/1590317026039324673", "1590317026039324673")</f>
        <v>1590317026039324673</v>
      </c>
      <c r="B44" t="s">
        <v>15</v>
      </c>
      <c r="C44" s="2">
        <v>44874.510416666657</v>
      </c>
      <c r="D44">
        <v>0</v>
      </c>
      <c r="E44">
        <v>0</v>
      </c>
      <c r="G44" t="s">
        <v>69</v>
      </c>
      <c r="H44" t="str">
        <f>HYPERLINK("http://pbs.twimg.com/media/FhHo5xwXgAEF0CC.jpg", "http://pbs.twimg.com/media/FhHo5xwXgAEF0CC.jpg")</f>
        <v>http://pbs.twimg.com/media/FhHo5xwXgAEF0CC.jpg</v>
      </c>
      <c r="L44">
        <v>-0.128</v>
      </c>
      <c r="M44">
        <v>4.2999999999999997E-2</v>
      </c>
      <c r="N44">
        <v>0.95699999999999996</v>
      </c>
      <c r="O44">
        <v>0</v>
      </c>
    </row>
    <row r="45" spans="1:15" x14ac:dyDescent="0.2">
      <c r="A45" s="1" t="str">
        <f>HYPERLINK("http://www.twitter.com/banuakdenizli/status/1590317025901035522", "1590317025901035522")</f>
        <v>1590317025901035522</v>
      </c>
      <c r="B45" t="s">
        <v>15</v>
      </c>
      <c r="C45" s="2">
        <v>44874.510416666657</v>
      </c>
      <c r="D45">
        <v>0</v>
      </c>
      <c r="E45">
        <v>0</v>
      </c>
      <c r="G45" t="s">
        <v>70</v>
      </c>
      <c r="H45" t="str">
        <f>HYPERLINK("http://pbs.twimg.com/media/FhHo9Y2WYAADMfu.jpg", "http://pbs.twimg.com/media/FhHo9Y2WYAADMfu.jpg")</f>
        <v>http://pbs.twimg.com/media/FhHo9Y2WYAADMfu.jpg</v>
      </c>
      <c r="L45">
        <v>0.64859999999999995</v>
      </c>
      <c r="M45">
        <v>0</v>
      </c>
      <c r="N45">
        <v>0.84099999999999997</v>
      </c>
      <c r="O45">
        <v>0.159</v>
      </c>
    </row>
    <row r="46" spans="1:15" x14ac:dyDescent="0.2">
      <c r="A46" s="1" t="str">
        <f>HYPERLINK("http://www.twitter.com/banuakdenizli/status/1589592250362855424", "1589592250362855424")</f>
        <v>1589592250362855424</v>
      </c>
      <c r="B46" t="s">
        <v>15</v>
      </c>
      <c r="C46" s="2">
        <v>44872.510416666657</v>
      </c>
      <c r="D46">
        <v>1</v>
      </c>
      <c r="E46">
        <v>1</v>
      </c>
      <c r="G46" t="s">
        <v>71</v>
      </c>
      <c r="H46" t="str">
        <f>HYPERLINK("http://pbs.twimg.com/media/Fg8xbHYXwAA9UfB.jpg", "http://pbs.twimg.com/media/Fg8xbHYXwAA9UfB.jpg")</f>
        <v>http://pbs.twimg.com/media/Fg8xbHYXwAA9UfB.jpg</v>
      </c>
      <c r="L46">
        <v>0</v>
      </c>
      <c r="M46">
        <v>0</v>
      </c>
      <c r="N46">
        <v>1</v>
      </c>
      <c r="O46">
        <v>0</v>
      </c>
    </row>
    <row r="47" spans="1:15" x14ac:dyDescent="0.2">
      <c r="A47" s="1" t="str">
        <f>HYPERLINK("http://www.twitter.com/banuakdenizli/status/1589592250119380994", "1589592250119380994")</f>
        <v>1589592250119380994</v>
      </c>
      <c r="B47" t="s">
        <v>15</v>
      </c>
      <c r="C47" s="2">
        <v>44872.510416666657</v>
      </c>
      <c r="D47">
        <v>0</v>
      </c>
      <c r="E47">
        <v>0</v>
      </c>
      <c r="G47" t="s">
        <v>72</v>
      </c>
      <c r="H47" t="str">
        <f>HYPERLINK("http://pbs.twimg.com/media/Fg8xBUcXwAA_Zu9.jpg", "http://pbs.twimg.com/media/Fg8xBUcXwAA_Zu9.jpg")</f>
        <v>http://pbs.twimg.com/media/Fg8xBUcXwAA_Zu9.jpg</v>
      </c>
      <c r="L47">
        <v>0.76439999999999997</v>
      </c>
      <c r="M47">
        <v>0</v>
      </c>
      <c r="N47">
        <v>0.82499999999999996</v>
      </c>
      <c r="O47">
        <v>0.17499999999999999</v>
      </c>
    </row>
    <row r="48" spans="1:15" x14ac:dyDescent="0.2">
      <c r="A48" s="1" t="str">
        <f>HYPERLINK("http://www.twitter.com/banuakdenizli/status/1589549955165073410", "1589549955165073410")</f>
        <v>1589549955165073410</v>
      </c>
      <c r="B48" t="s">
        <v>15</v>
      </c>
      <c r="C48" s="2">
        <v>44872.393703703703</v>
      </c>
      <c r="D48">
        <v>0</v>
      </c>
      <c r="E48">
        <v>2</v>
      </c>
      <c r="F48" t="s">
        <v>73</v>
      </c>
      <c r="G48" t="s">
        <v>74</v>
      </c>
      <c r="H48" t="str">
        <f>HYPERLINK("http://pbs.twimg.com/media/Fg8uuuzXgAAx4CJ.jpg", "http://pbs.twimg.com/media/Fg8uuuzXgAAx4CJ.jpg")</f>
        <v>http://pbs.twimg.com/media/Fg8uuuzXgAAx4CJ.jpg</v>
      </c>
      <c r="L48">
        <v>0</v>
      </c>
      <c r="M48">
        <v>0</v>
      </c>
      <c r="N48">
        <v>1</v>
      </c>
      <c r="O48">
        <v>0</v>
      </c>
    </row>
    <row r="49" spans="1:15" x14ac:dyDescent="0.2">
      <c r="A49" s="1" t="str">
        <f>HYPERLINK("http://www.twitter.com/banuakdenizli/status/1589260860870234117", "1589260860870234117")</f>
        <v>1589260860870234117</v>
      </c>
      <c r="B49" t="s">
        <v>15</v>
      </c>
      <c r="C49" s="2">
        <v>44871.595949074072</v>
      </c>
      <c r="D49">
        <v>0</v>
      </c>
      <c r="E49">
        <v>54</v>
      </c>
      <c r="F49" t="s">
        <v>75</v>
      </c>
      <c r="G49" t="s">
        <v>76</v>
      </c>
      <c r="H49" t="str">
        <f>HYPERLINK("http://pbs.twimg.com/media/Fg31xvTWIAAxnx2.jpg", "http://pbs.twimg.com/media/Fg31xvTWIAAxnx2.jpg")</f>
        <v>http://pbs.twimg.com/media/Fg31xvTWIAAxnx2.jpg</v>
      </c>
      <c r="I49" t="str">
        <f>HYPERLINK("http://pbs.twimg.com/media/Fg31xvUXEAQLs40.jpg", "http://pbs.twimg.com/media/Fg31xvUXEAQLs40.jpg")</f>
        <v>http://pbs.twimg.com/media/Fg31xvUXEAQLs40.jpg</v>
      </c>
      <c r="J49" t="str">
        <f>HYPERLINK("http://pbs.twimg.com/media/Fg31xvZX0AY_6aX.jpg", "http://pbs.twimg.com/media/Fg31xvZX0AY_6aX.jpg")</f>
        <v>http://pbs.twimg.com/media/Fg31xvZX0AY_6aX.jpg</v>
      </c>
      <c r="L49">
        <v>0</v>
      </c>
      <c r="M49">
        <v>0</v>
      </c>
      <c r="N49">
        <v>1</v>
      </c>
      <c r="O49">
        <v>0</v>
      </c>
    </row>
    <row r="50" spans="1:15" x14ac:dyDescent="0.2">
      <c r="A50" s="1" t="str">
        <f>HYPERLINK("http://www.twitter.com/banuakdenizli/status/1589228944326537216", "1589228944326537216")</f>
        <v>1589228944326537216</v>
      </c>
      <c r="B50" t="s">
        <v>15</v>
      </c>
      <c r="C50" s="2">
        <v>44871.507881944453</v>
      </c>
      <c r="D50">
        <v>6</v>
      </c>
      <c r="E50">
        <v>2</v>
      </c>
      <c r="G50" t="s">
        <v>77</v>
      </c>
      <c r="H50" t="str">
        <f>HYPERLINK("http://pbs.twimg.com/media/Fg4S8vVWAAANV5S.jpg", "http://pbs.twimg.com/media/Fg4S8vVWAAANV5S.jpg")</f>
        <v>http://pbs.twimg.com/media/Fg4S8vVWAAANV5S.jpg</v>
      </c>
      <c r="L50">
        <v>0.66959999999999997</v>
      </c>
      <c r="M50">
        <v>0</v>
      </c>
      <c r="N50">
        <v>0.873</v>
      </c>
      <c r="O50">
        <v>0.127</v>
      </c>
    </row>
    <row r="51" spans="1:15" x14ac:dyDescent="0.2">
      <c r="A51" s="1" t="str">
        <f>HYPERLINK("http://www.twitter.com/banuakdenizli/status/1589228498581082115", "1589228498581082115")</f>
        <v>1589228498581082115</v>
      </c>
      <c r="B51" t="s">
        <v>15</v>
      </c>
      <c r="C51" s="2">
        <v>44871.506655092591</v>
      </c>
      <c r="D51">
        <v>1</v>
      </c>
      <c r="E51">
        <v>1</v>
      </c>
      <c r="G51" t="s">
        <v>78</v>
      </c>
      <c r="H51" t="str">
        <f>HYPERLINK("http://pbs.twimg.com/media/Fg4SMrvXkAEK3Dq.jpg", "http://pbs.twimg.com/media/Fg4SMrvXkAEK3Dq.jpg")</f>
        <v>http://pbs.twimg.com/media/Fg4SMrvXkAEK3Dq.jpg</v>
      </c>
      <c r="L51">
        <v>0</v>
      </c>
      <c r="M51">
        <v>0</v>
      </c>
      <c r="N51">
        <v>1</v>
      </c>
      <c r="O51">
        <v>0</v>
      </c>
    </row>
    <row r="52" spans="1:15" x14ac:dyDescent="0.2">
      <c r="A52" s="1" t="str">
        <f>HYPERLINK("http://www.twitter.com/banuakdenizli/status/1588028537021284353", "1588028537021284353")</f>
        <v>1588028537021284353</v>
      </c>
      <c r="B52" t="s">
        <v>15</v>
      </c>
      <c r="C52" s="2">
        <v>44868.195393518523</v>
      </c>
      <c r="D52">
        <v>0</v>
      </c>
      <c r="E52">
        <v>62</v>
      </c>
      <c r="F52" t="s">
        <v>16</v>
      </c>
      <c r="G52" t="s">
        <v>79</v>
      </c>
      <c r="H52" t="str">
        <f>HYPERLINK("http://pbs.twimg.com/media/FgkASeRXEAA5W3D.png", "http://pbs.twimg.com/media/FgkASeRXEAA5W3D.png")</f>
        <v>http://pbs.twimg.com/media/FgkASeRXEAA5W3D.png</v>
      </c>
      <c r="L52">
        <v>0.63690000000000002</v>
      </c>
      <c r="M52">
        <v>0</v>
      </c>
      <c r="N52">
        <v>0.83299999999999996</v>
      </c>
      <c r="O52">
        <v>0.16700000000000001</v>
      </c>
    </row>
    <row r="53" spans="1:15" x14ac:dyDescent="0.2">
      <c r="A53" s="1" t="str">
        <f>HYPERLINK("http://www.twitter.com/banuakdenizli/status/1587780311001145344", "1587780311001145344")</f>
        <v>1587780311001145344</v>
      </c>
      <c r="B53" t="s">
        <v>15</v>
      </c>
      <c r="C53" s="2">
        <v>44867.510416666657</v>
      </c>
      <c r="D53">
        <v>2</v>
      </c>
      <c r="E53">
        <v>1</v>
      </c>
      <c r="G53" t="s">
        <v>80</v>
      </c>
      <c r="H53" t="str">
        <f>HYPERLINK("http://pbs.twimg.com/media/FgiiFxfXgAIvI_E.jpg", "http://pbs.twimg.com/media/FgiiFxfXgAIvI_E.jpg")</f>
        <v>http://pbs.twimg.com/media/FgiiFxfXgAIvI_E.jpg</v>
      </c>
      <c r="L53">
        <v>0.84809999999999997</v>
      </c>
      <c r="M53">
        <v>0</v>
      </c>
      <c r="N53">
        <v>0.80100000000000005</v>
      </c>
      <c r="O53">
        <v>0.19900000000000001</v>
      </c>
    </row>
    <row r="54" spans="1:15" x14ac:dyDescent="0.2">
      <c r="A54" s="1" t="str">
        <f>HYPERLINK("http://www.twitter.com/banuakdenizli/status/1587780310959198209", "1587780310959198209")</f>
        <v>1587780310959198209</v>
      </c>
      <c r="B54" t="s">
        <v>15</v>
      </c>
      <c r="C54" s="2">
        <v>44867.510416666657</v>
      </c>
      <c r="D54">
        <v>0</v>
      </c>
      <c r="E54">
        <v>1</v>
      </c>
      <c r="G54" t="s">
        <v>81</v>
      </c>
      <c r="H54" t="str">
        <f>HYPERLINK("http://pbs.twimg.com/media/FgiiZ0fWIAAU01z.jpg", "http://pbs.twimg.com/media/FgiiZ0fWIAAU01z.jpg")</f>
        <v>http://pbs.twimg.com/media/FgiiZ0fWIAAU01z.jpg</v>
      </c>
      <c r="L54">
        <v>-0.128</v>
      </c>
      <c r="M54">
        <v>3.5999999999999997E-2</v>
      </c>
      <c r="N54">
        <v>0.96399999999999997</v>
      </c>
      <c r="O54">
        <v>0</v>
      </c>
    </row>
    <row r="55" spans="1:15" x14ac:dyDescent="0.2">
      <c r="A55" s="1" t="str">
        <f>HYPERLINK("http://www.twitter.com/banuakdenizli/status/1587312493323501568", "1587312493323501568")</f>
        <v>1587312493323501568</v>
      </c>
      <c r="B55" t="s">
        <v>15</v>
      </c>
      <c r="C55" s="2">
        <v>44866.21947916667</v>
      </c>
      <c r="D55">
        <v>0</v>
      </c>
      <c r="E55">
        <v>102</v>
      </c>
      <c r="F55" t="s">
        <v>82</v>
      </c>
      <c r="G55" t="s">
        <v>83</v>
      </c>
      <c r="H55" t="str">
        <f>HYPERLINK("http://pbs.twimg.com/media/FgaaNraWIAIgA6A.jpg", "http://pbs.twimg.com/media/FgaaNraWIAIgA6A.jpg")</f>
        <v>http://pbs.twimg.com/media/FgaaNraWIAIgA6A.jpg</v>
      </c>
      <c r="L55">
        <v>-0.38179999999999997</v>
      </c>
      <c r="M55">
        <v>6.0999999999999999E-2</v>
      </c>
      <c r="N55">
        <v>0.93899999999999995</v>
      </c>
      <c r="O55">
        <v>0</v>
      </c>
    </row>
    <row r="56" spans="1:15" x14ac:dyDescent="0.2">
      <c r="A56" s="1" t="str">
        <f>HYPERLINK("http://www.twitter.com/banuakdenizli/status/1587055535639044101", "1587055535639044101")</f>
        <v>1587055535639044101</v>
      </c>
      <c r="B56" t="s">
        <v>15</v>
      </c>
      <c r="C56" s="2">
        <v>44865.510416666657</v>
      </c>
      <c r="D56">
        <v>1</v>
      </c>
      <c r="E56">
        <v>1</v>
      </c>
      <c r="G56" t="s">
        <v>84</v>
      </c>
      <c r="H56" t="str">
        <f>HYPERLINK("http://pbs.twimg.com/media/FgZKyUXWYAAx0dh.jpg", "http://pbs.twimg.com/media/FgZKyUXWYAAx0dh.jpg")</f>
        <v>http://pbs.twimg.com/media/FgZKyUXWYAAx0dh.jpg</v>
      </c>
      <c r="L56">
        <v>0.24809999999999999</v>
      </c>
      <c r="M56">
        <v>5.7000000000000002E-2</v>
      </c>
      <c r="N56">
        <v>0.86199999999999999</v>
      </c>
      <c r="O56">
        <v>8.1000000000000003E-2</v>
      </c>
    </row>
    <row r="57" spans="1:15" x14ac:dyDescent="0.2">
      <c r="A57" s="1" t="str">
        <f>HYPERLINK("http://www.twitter.com/banuakdenizli/status/1587055535228067840", "1587055535228067840")</f>
        <v>1587055535228067840</v>
      </c>
      <c r="B57" t="s">
        <v>15</v>
      </c>
      <c r="C57" s="2">
        <v>44865.510416666657</v>
      </c>
      <c r="D57">
        <v>0</v>
      </c>
      <c r="E57">
        <v>1</v>
      </c>
      <c r="G57" t="s">
        <v>85</v>
      </c>
      <c r="H57" t="str">
        <f>HYPERLINK("http://pbs.twimg.com/media/FgZKmX3XwAADCOn.jpg", "http://pbs.twimg.com/media/FgZKmX3XwAADCOn.jpg")</f>
        <v>http://pbs.twimg.com/media/FgZKmX3XwAADCOn.jpg</v>
      </c>
      <c r="L57">
        <v>0</v>
      </c>
      <c r="M57">
        <v>0</v>
      </c>
      <c r="N57">
        <v>1</v>
      </c>
      <c r="O57">
        <v>0</v>
      </c>
    </row>
    <row r="58" spans="1:15" x14ac:dyDescent="0.2">
      <c r="A58" s="1" t="str">
        <f>HYPERLINK("http://www.twitter.com/banuakdenizli/status/1586781833773125632", "1586781833773125632")</f>
        <v>1586781833773125632</v>
      </c>
      <c r="B58" t="s">
        <v>15</v>
      </c>
      <c r="C58" s="2">
        <v>44864.75513888889</v>
      </c>
      <c r="D58">
        <v>3</v>
      </c>
      <c r="E58">
        <v>0</v>
      </c>
      <c r="G58" t="s">
        <v>86</v>
      </c>
      <c r="H58" t="str">
        <f>HYPERLINK("http://pbs.twimg.com/media/FgVhPeyWAAAY1Cq.jpg", "http://pbs.twimg.com/media/FgVhPeyWAAAY1Cq.jpg")</f>
        <v>http://pbs.twimg.com/media/FgVhPeyWAAAY1Cq.jpg</v>
      </c>
      <c r="I58" t="str">
        <f>HYPERLINK("http://pbs.twimg.com/media/FgVhejEWQAczyRa.jpg", "http://pbs.twimg.com/media/FgVhejEWQAczyRa.jpg")</f>
        <v>http://pbs.twimg.com/media/FgVhejEWQAczyRa.jpg</v>
      </c>
      <c r="J58" t="str">
        <f>HYPERLINK("http://pbs.twimg.com/media/FgVhldSXEAcw0lM.jpg", "http://pbs.twimg.com/media/FgVhldSXEAcw0lM.jpg")</f>
        <v>http://pbs.twimg.com/media/FgVhldSXEAcw0lM.jpg</v>
      </c>
      <c r="L58">
        <v>0</v>
      </c>
      <c r="M58">
        <v>0</v>
      </c>
      <c r="N58">
        <v>1</v>
      </c>
      <c r="O58">
        <v>0</v>
      </c>
    </row>
    <row r="59" spans="1:15" x14ac:dyDescent="0.2">
      <c r="A59" s="1" t="str">
        <f>HYPERLINK("http://www.twitter.com/banuakdenizli/status/1586780532893175810", "1586780532893175810")</f>
        <v>1586780532893175810</v>
      </c>
      <c r="B59" t="s">
        <v>15</v>
      </c>
      <c r="C59" s="2">
        <v>44864.751550925917</v>
      </c>
      <c r="D59">
        <v>6</v>
      </c>
      <c r="E59">
        <v>0</v>
      </c>
      <c r="G59" t="s">
        <v>87</v>
      </c>
      <c r="H59" t="str">
        <f>HYPERLINK("http://pbs.twimg.com/media/FgVfxdsXkAYthF-.jpg", "http://pbs.twimg.com/media/FgVfxdsXkAYthF-.jpg")</f>
        <v>http://pbs.twimg.com/media/FgVfxdsXkAYthF-.jpg</v>
      </c>
      <c r="I59" t="str">
        <f>HYPERLINK("http://pbs.twimg.com/media/FgVf_ctXwAAaG3-.jpg", "http://pbs.twimg.com/media/FgVf_ctXwAAaG3-.jpg")</f>
        <v>http://pbs.twimg.com/media/FgVf_ctXwAAaG3-.jpg</v>
      </c>
      <c r="J59" t="str">
        <f>HYPERLINK("http://pbs.twimg.com/media/FgVgIo9XkAIBRRE.jpg", "http://pbs.twimg.com/media/FgVgIo9XkAIBRRE.jpg")</f>
        <v>http://pbs.twimg.com/media/FgVgIo9XkAIBRRE.jpg</v>
      </c>
      <c r="L59">
        <v>0.57189999999999996</v>
      </c>
      <c r="M59">
        <v>0</v>
      </c>
      <c r="N59">
        <v>0.88700000000000001</v>
      </c>
      <c r="O59">
        <v>0.113</v>
      </c>
    </row>
    <row r="60" spans="1:15" x14ac:dyDescent="0.2">
      <c r="A60" s="1" t="str">
        <f>HYPERLINK("http://www.twitter.com/banuakdenizli/status/1585559068810289152", "1585559068810289152")</f>
        <v>1585559068810289152</v>
      </c>
      <c r="B60" t="s">
        <v>15</v>
      </c>
      <c r="C60" s="2">
        <v>44861.380949074082</v>
      </c>
      <c r="D60">
        <v>2</v>
      </c>
      <c r="E60">
        <v>1</v>
      </c>
      <c r="G60" t="s">
        <v>88</v>
      </c>
      <c r="H60" t="str">
        <f>HYPERLINK("http://pbs.twimg.com/media/FgEI-sYXgAApVAl.jpg", "http://pbs.twimg.com/media/FgEI-sYXgAApVAl.jpg")</f>
        <v>http://pbs.twimg.com/media/FgEI-sYXgAApVAl.jpg</v>
      </c>
      <c r="L60">
        <v>0.77769999999999995</v>
      </c>
      <c r="M60">
        <v>0</v>
      </c>
      <c r="N60">
        <v>0.72</v>
      </c>
      <c r="O60">
        <v>0.28000000000000003</v>
      </c>
    </row>
    <row r="61" spans="1:15" x14ac:dyDescent="0.2">
      <c r="A61" s="1" t="str">
        <f>HYPERLINK("http://www.twitter.com/banuakdenizli/status/1585243596252381184", "1585243596252381184")</f>
        <v>1585243596252381184</v>
      </c>
      <c r="B61" t="s">
        <v>15</v>
      </c>
      <c r="C61" s="2">
        <v>44860.510416666657</v>
      </c>
      <c r="D61">
        <v>0</v>
      </c>
      <c r="E61">
        <v>0</v>
      </c>
      <c r="G61" t="s">
        <v>89</v>
      </c>
      <c r="H61" t="str">
        <f>HYPERLINK("http://pbs.twimg.com/media/Ff_CeKeWQAEm9Eq.jpg", "http://pbs.twimg.com/media/Ff_CeKeWQAEm9Eq.jpg")</f>
        <v>http://pbs.twimg.com/media/Ff_CeKeWQAEm9Eq.jpg</v>
      </c>
      <c r="L61">
        <v>0</v>
      </c>
      <c r="M61">
        <v>0</v>
      </c>
      <c r="N61">
        <v>1</v>
      </c>
      <c r="O61">
        <v>0</v>
      </c>
    </row>
    <row r="62" spans="1:15" x14ac:dyDescent="0.2">
      <c r="A62" s="1" t="str">
        <f>HYPERLINK("http://www.twitter.com/banuakdenizli/status/1585243595988148225", "1585243595988148225")</f>
        <v>1585243595988148225</v>
      </c>
      <c r="B62" t="s">
        <v>15</v>
      </c>
      <c r="C62" s="2">
        <v>44860.510416666657</v>
      </c>
      <c r="D62">
        <v>0</v>
      </c>
      <c r="E62">
        <v>0</v>
      </c>
      <c r="G62" t="s">
        <v>90</v>
      </c>
      <c r="H62" t="str">
        <f>HYPERLINK("http://pbs.twimg.com/media/Ff_CLrXWAAA4gJn.jpg", "http://pbs.twimg.com/media/Ff_CLrXWAAA4gJn.jpg")</f>
        <v>http://pbs.twimg.com/media/Ff_CLrXWAAA4gJn.jpg</v>
      </c>
      <c r="L62">
        <v>0</v>
      </c>
      <c r="M62">
        <v>0</v>
      </c>
      <c r="N62">
        <v>1</v>
      </c>
      <c r="O62">
        <v>0</v>
      </c>
    </row>
    <row r="63" spans="1:15" x14ac:dyDescent="0.2">
      <c r="A63" s="1" t="str">
        <f>HYPERLINK("http://www.twitter.com/banuakdenizli/status/1584814039086923776", "1584814039086923776")</f>
        <v>1584814039086923776</v>
      </c>
      <c r="B63" t="s">
        <v>15</v>
      </c>
      <c r="C63" s="2">
        <v>44859.325057870366</v>
      </c>
      <c r="D63">
        <v>0</v>
      </c>
      <c r="E63">
        <v>115</v>
      </c>
      <c r="F63" t="s">
        <v>32</v>
      </c>
      <c r="G63" t="s">
        <v>91</v>
      </c>
      <c r="H63" t="str">
        <f>HYPERLINK("http://pbs.twimg.com/media/Ff1y0m-WAAAhbPy.jpg", "http://pbs.twimg.com/media/Ff1y0m-WAAAhbPy.jpg")</f>
        <v>http://pbs.twimg.com/media/Ff1y0m-WAAAhbPy.jpg</v>
      </c>
      <c r="L63">
        <v>0</v>
      </c>
      <c r="M63">
        <v>0</v>
      </c>
      <c r="N63">
        <v>1</v>
      </c>
      <c r="O63">
        <v>0</v>
      </c>
    </row>
    <row r="64" spans="1:15" x14ac:dyDescent="0.2">
      <c r="A64" s="1" t="str">
        <f>HYPERLINK("http://www.twitter.com/banuakdenizli/status/1584786548003774465", "1584786548003774465")</f>
        <v>1584786548003774465</v>
      </c>
      <c r="B64" t="s">
        <v>15</v>
      </c>
      <c r="C64" s="2">
        <v>44859.249201388891</v>
      </c>
      <c r="D64">
        <v>0</v>
      </c>
      <c r="E64">
        <v>100</v>
      </c>
      <c r="F64" t="s">
        <v>18</v>
      </c>
      <c r="G64" t="s">
        <v>92</v>
      </c>
      <c r="L64">
        <v>0.80200000000000005</v>
      </c>
      <c r="M64">
        <v>0</v>
      </c>
      <c r="N64">
        <v>0.77100000000000002</v>
      </c>
      <c r="O64">
        <v>0.22900000000000001</v>
      </c>
    </row>
    <row r="65" spans="1:15" x14ac:dyDescent="0.2">
      <c r="A65" s="1" t="str">
        <f>HYPERLINK("http://www.twitter.com/banuakdenizli/status/1584786340578996225", "1584786340578996225")</f>
        <v>1584786340578996225</v>
      </c>
      <c r="B65" t="s">
        <v>15</v>
      </c>
      <c r="C65" s="2">
        <v>44859.24863425926</v>
      </c>
      <c r="D65">
        <v>0</v>
      </c>
      <c r="E65">
        <v>73</v>
      </c>
      <c r="F65" t="s">
        <v>93</v>
      </c>
      <c r="G65" t="s">
        <v>94</v>
      </c>
      <c r="L65">
        <v>0</v>
      </c>
      <c r="M65">
        <v>0</v>
      </c>
      <c r="N65">
        <v>1</v>
      </c>
      <c r="O65">
        <v>0</v>
      </c>
    </row>
    <row r="66" spans="1:15" x14ac:dyDescent="0.2">
      <c r="A66" s="1" t="str">
        <f>HYPERLINK("http://www.twitter.com/banuakdenizli/status/1584518820764401664", "1584518820764401664")</f>
        <v>1584518820764401664</v>
      </c>
      <c r="B66" t="s">
        <v>15</v>
      </c>
      <c r="C66" s="2">
        <v>44858.510416666657</v>
      </c>
      <c r="D66">
        <v>1</v>
      </c>
      <c r="E66">
        <v>0</v>
      </c>
      <c r="G66" t="s">
        <v>95</v>
      </c>
      <c r="L66">
        <v>0.50929999999999997</v>
      </c>
      <c r="M66">
        <v>0</v>
      </c>
      <c r="N66">
        <v>0.89100000000000001</v>
      </c>
      <c r="O66">
        <v>0.109</v>
      </c>
    </row>
    <row r="67" spans="1:15" x14ac:dyDescent="0.2">
      <c r="A67" s="1" t="str">
        <f>HYPERLINK("http://www.twitter.com/banuakdenizli/status/1584518819824795649", "1584518819824795649")</f>
        <v>1584518819824795649</v>
      </c>
      <c r="B67" t="s">
        <v>15</v>
      </c>
      <c r="C67" s="2">
        <v>44858.510416666657</v>
      </c>
      <c r="D67">
        <v>0</v>
      </c>
      <c r="E67">
        <v>0</v>
      </c>
      <c r="G67" t="s">
        <v>96</v>
      </c>
      <c r="L67">
        <v>0</v>
      </c>
      <c r="M67">
        <v>0</v>
      </c>
      <c r="N67">
        <v>1</v>
      </c>
      <c r="O67">
        <v>0</v>
      </c>
    </row>
    <row r="68" spans="1:15" x14ac:dyDescent="0.2">
      <c r="A68" s="1" t="str">
        <f>HYPERLINK("http://www.twitter.com/banuakdenizli/status/1584160418372558848", "1584160418372558848")</f>
        <v>1584160418372558848</v>
      </c>
      <c r="B68" t="s">
        <v>15</v>
      </c>
      <c r="C68" s="2">
        <v>44857.521412037036</v>
      </c>
      <c r="D68">
        <v>1</v>
      </c>
      <c r="E68">
        <v>0</v>
      </c>
      <c r="G68" t="s">
        <v>97</v>
      </c>
      <c r="H68" t="str">
        <f>HYPERLINK("http://pbs.twimg.com/media/FfwRXg0XkAEYhRH.jpg", "http://pbs.twimg.com/media/FfwRXg0XkAEYhRH.jpg")</f>
        <v>http://pbs.twimg.com/media/FfwRXg0XkAEYhRH.jpg</v>
      </c>
      <c r="L68">
        <v>0</v>
      </c>
      <c r="M68">
        <v>0</v>
      </c>
      <c r="N68">
        <v>1</v>
      </c>
      <c r="O68">
        <v>0</v>
      </c>
    </row>
    <row r="69" spans="1:15" x14ac:dyDescent="0.2">
      <c r="A69" s="1" t="str">
        <f>HYPERLINK("http://www.twitter.com/banuakdenizli/status/1584160175937572864", "1584160175937572864")</f>
        <v>1584160175937572864</v>
      </c>
      <c r="B69" t="s">
        <v>15</v>
      </c>
      <c r="C69" s="2">
        <v>44857.520740740743</v>
      </c>
      <c r="D69">
        <v>29</v>
      </c>
      <c r="E69">
        <v>1</v>
      </c>
      <c r="G69" t="s">
        <v>98</v>
      </c>
      <c r="H69" t="str">
        <f>HYPERLINK("http://pbs.twimg.com/media/FfwQxEGWQAgy7XB.jpg", "http://pbs.twimg.com/media/FfwQxEGWQAgy7XB.jpg")</f>
        <v>http://pbs.twimg.com/media/FfwQxEGWQAgy7XB.jpg</v>
      </c>
      <c r="L69">
        <v>0.66959999999999997</v>
      </c>
      <c r="M69">
        <v>0</v>
      </c>
      <c r="N69">
        <v>0.88600000000000001</v>
      </c>
      <c r="O69">
        <v>0.114</v>
      </c>
    </row>
    <row r="70" spans="1:15" x14ac:dyDescent="0.2">
      <c r="A70" s="1" t="str">
        <f>HYPERLINK("http://www.twitter.com/banuakdenizli/status/1583361740175089664", "1583361740175089664")</f>
        <v>1583361740175089664</v>
      </c>
      <c r="B70" t="s">
        <v>15</v>
      </c>
      <c r="C70" s="2">
        <v>44855.317476851851</v>
      </c>
      <c r="D70">
        <v>0</v>
      </c>
      <c r="E70">
        <v>6</v>
      </c>
      <c r="F70" t="s">
        <v>99</v>
      </c>
      <c r="G70" t="s">
        <v>100</v>
      </c>
      <c r="H70" t="str">
        <f>HYPERLINK("http://pbs.twimg.com/media/FfiESABXwCYAyBV.jpg", "http://pbs.twimg.com/media/FfiESABXwCYAyBV.jpg")</f>
        <v>http://pbs.twimg.com/media/FfiESABXwCYAyBV.jpg</v>
      </c>
      <c r="L70">
        <v>0.82250000000000001</v>
      </c>
      <c r="M70">
        <v>0</v>
      </c>
      <c r="N70">
        <v>0.79400000000000004</v>
      </c>
      <c r="O70">
        <v>0.20599999999999999</v>
      </c>
    </row>
    <row r="71" spans="1:15" x14ac:dyDescent="0.2">
      <c r="A71" s="1" t="str">
        <f>HYPERLINK("http://www.twitter.com/banuakdenizli/status/1583361643093708800", "1583361643093708800")</f>
        <v>1583361643093708800</v>
      </c>
      <c r="B71" t="s">
        <v>15</v>
      </c>
      <c r="C71" s="2">
        <v>44855.317210648151</v>
      </c>
      <c r="D71">
        <v>0</v>
      </c>
      <c r="E71">
        <v>4</v>
      </c>
      <c r="F71" t="s">
        <v>101</v>
      </c>
      <c r="G71" t="s">
        <v>102</v>
      </c>
      <c r="H71" t="str">
        <f>HYPERLINK("http://pbs.twimg.com/media/FfiGjYnWQA49woi.jpg", "http://pbs.twimg.com/media/FfiGjYnWQA49woi.jpg")</f>
        <v>http://pbs.twimg.com/media/FfiGjYnWQA49woi.jpg</v>
      </c>
      <c r="L71">
        <v>0.62490000000000001</v>
      </c>
      <c r="M71">
        <v>0</v>
      </c>
      <c r="N71">
        <v>0.90900000000000003</v>
      </c>
      <c r="O71">
        <v>9.0999999999999998E-2</v>
      </c>
    </row>
    <row r="72" spans="1:15" x14ac:dyDescent="0.2">
      <c r="A72" s="1" t="str">
        <f>HYPERLINK("http://www.twitter.com/banuakdenizli/status/1583360317924732930", "1583360317924732930")</f>
        <v>1583360317924732930</v>
      </c>
      <c r="B72" t="s">
        <v>15</v>
      </c>
      <c r="C72" s="2">
        <v>44855.31355324074</v>
      </c>
      <c r="D72">
        <v>0</v>
      </c>
      <c r="E72">
        <v>23</v>
      </c>
      <c r="F72" t="s">
        <v>103</v>
      </c>
      <c r="G72" t="s">
        <v>104</v>
      </c>
      <c r="H72" t="str">
        <f>HYPERLINK("http://pbs.twimg.com/media/Ffjvv-0WAAEeKq8.jpg", "http://pbs.twimg.com/media/Ffjvv-0WAAEeKq8.jpg")</f>
        <v>http://pbs.twimg.com/media/Ffjvv-0WAAEeKq8.jpg</v>
      </c>
      <c r="L72">
        <v>0.94030000000000002</v>
      </c>
      <c r="M72">
        <v>0</v>
      </c>
      <c r="N72">
        <v>0.63700000000000001</v>
      </c>
      <c r="O72">
        <v>0.36299999999999999</v>
      </c>
    </row>
    <row r="73" spans="1:15" x14ac:dyDescent="0.2">
      <c r="A73" s="1" t="str">
        <f>HYPERLINK("http://www.twitter.com/banuakdenizli/status/1583359152482459650", "1583359152482459650")</f>
        <v>1583359152482459650</v>
      </c>
      <c r="B73" t="s">
        <v>15</v>
      </c>
      <c r="C73" s="2">
        <v>44855.310335648152</v>
      </c>
      <c r="D73">
        <v>0</v>
      </c>
      <c r="E73">
        <v>7</v>
      </c>
      <c r="F73" t="s">
        <v>105</v>
      </c>
      <c r="G73" t="s">
        <v>106</v>
      </c>
      <c r="H73" t="str">
        <f>HYPERLINK("http://pbs.twimg.com/media/FfiZj2nXEAwISN4.jpg", "http://pbs.twimg.com/media/FfiZj2nXEAwISN4.jpg")</f>
        <v>http://pbs.twimg.com/media/FfiZj2nXEAwISN4.jpg</v>
      </c>
      <c r="I73" t="str">
        <f>HYPERLINK("http://pbs.twimg.com/media/FfiZj2gXEAEf4_8.jpg", "http://pbs.twimg.com/media/FfiZj2gXEAEf4_8.jpg")</f>
        <v>http://pbs.twimg.com/media/FfiZj2gXEAEf4_8.jpg</v>
      </c>
      <c r="J73" t="str">
        <f>HYPERLINK("http://pbs.twimg.com/media/FfiZj2gXEBwT2fJ.jpg", "http://pbs.twimg.com/media/FfiZj2gXEBwT2fJ.jpg")</f>
        <v>http://pbs.twimg.com/media/FfiZj2gXEBwT2fJ.jpg</v>
      </c>
      <c r="K73" t="str">
        <f>HYPERLINK("http://pbs.twimg.com/media/FfiZj2lXEAI2nr9.jpg", "http://pbs.twimg.com/media/FfiZj2lXEAI2nr9.jpg")</f>
        <v>http://pbs.twimg.com/media/FfiZj2lXEAI2nr9.jpg</v>
      </c>
      <c r="L73">
        <v>0</v>
      </c>
      <c r="M73">
        <v>0</v>
      </c>
      <c r="N73">
        <v>1</v>
      </c>
      <c r="O73">
        <v>0</v>
      </c>
    </row>
    <row r="74" spans="1:15" x14ac:dyDescent="0.2">
      <c r="A74" s="1" t="str">
        <f>HYPERLINK("http://www.twitter.com/banuakdenizli/status/1583358195132555264", "1583358195132555264")</f>
        <v>1583358195132555264</v>
      </c>
      <c r="B74" t="s">
        <v>15</v>
      </c>
      <c r="C74" s="2">
        <v>44855.307696759257</v>
      </c>
      <c r="D74">
        <v>0</v>
      </c>
      <c r="E74">
        <v>16</v>
      </c>
      <c r="F74" t="s">
        <v>107</v>
      </c>
      <c r="G74" t="s">
        <v>108</v>
      </c>
      <c r="H74" t="str">
        <f>HYPERLINK("http://pbs.twimg.com/media/FfjLuJ6WYAAeHpf.jpg", "http://pbs.twimg.com/media/FfjLuJ6WYAAeHpf.jpg")</f>
        <v>http://pbs.twimg.com/media/FfjLuJ6WYAAeHpf.jpg</v>
      </c>
      <c r="L74">
        <v>0.9042</v>
      </c>
      <c r="M74">
        <v>0</v>
      </c>
      <c r="N74">
        <v>0.72299999999999998</v>
      </c>
      <c r="O74">
        <v>0.27700000000000002</v>
      </c>
    </row>
    <row r="75" spans="1:15" x14ac:dyDescent="0.2">
      <c r="A75" s="1" t="str">
        <f>HYPERLINK("http://www.twitter.com/banuakdenizli/status/1582724563963518976", "1582724563963518976")</f>
        <v>1582724563963518976</v>
      </c>
      <c r="B75" t="s">
        <v>15</v>
      </c>
      <c r="C75" s="2">
        <v>44853.559212962973</v>
      </c>
      <c r="D75">
        <v>0</v>
      </c>
      <c r="E75">
        <v>0</v>
      </c>
      <c r="G75" t="s">
        <v>109</v>
      </c>
      <c r="L75">
        <v>0</v>
      </c>
      <c r="M75">
        <v>0</v>
      </c>
      <c r="N75">
        <v>1</v>
      </c>
      <c r="O75">
        <v>0</v>
      </c>
    </row>
    <row r="76" spans="1:15" x14ac:dyDescent="0.2">
      <c r="A76" s="1" t="str">
        <f>HYPERLINK("http://www.twitter.com/banuakdenizli/status/1582723393769865216", "1582723393769865216")</f>
        <v>1582723393769865216</v>
      </c>
      <c r="B76" t="s">
        <v>15</v>
      </c>
      <c r="C76" s="2">
        <v>44853.555983796286</v>
      </c>
      <c r="D76">
        <v>0</v>
      </c>
      <c r="E76">
        <v>0</v>
      </c>
      <c r="G76" t="s">
        <v>110</v>
      </c>
      <c r="L76">
        <v>0.57189999999999996</v>
      </c>
      <c r="M76">
        <v>6.0999999999999999E-2</v>
      </c>
      <c r="N76">
        <v>0.76900000000000002</v>
      </c>
      <c r="O76">
        <v>0.17</v>
      </c>
    </row>
    <row r="77" spans="1:15" x14ac:dyDescent="0.2">
      <c r="A77" s="1" t="str">
        <f>HYPERLINK("http://www.twitter.com/banuakdenizli/status/1580448903270633472", "1580448903270633472")</f>
        <v>1580448903270633472</v>
      </c>
      <c r="B77" t="s">
        <v>15</v>
      </c>
      <c r="C77" s="2">
        <v>44847.279583333337</v>
      </c>
      <c r="D77">
        <v>0</v>
      </c>
      <c r="E77">
        <v>2</v>
      </c>
      <c r="F77" t="s">
        <v>111</v>
      </c>
      <c r="G77" t="s">
        <v>112</v>
      </c>
      <c r="H77" t="str">
        <f>HYPERLINK("http://pbs.twimg.com/media/Fe4zgWaWAAQlIUQ.jpg", "http://pbs.twimg.com/media/Fe4zgWaWAAQlIUQ.jpg")</f>
        <v>http://pbs.twimg.com/media/Fe4zgWaWAAQlIUQ.jpg</v>
      </c>
      <c r="L77">
        <v>0.1779</v>
      </c>
      <c r="M77">
        <v>0</v>
      </c>
      <c r="N77">
        <v>0.94599999999999995</v>
      </c>
      <c r="O77">
        <v>5.3999999999999999E-2</v>
      </c>
    </row>
    <row r="78" spans="1:15" x14ac:dyDescent="0.2">
      <c r="A78" s="1" t="str">
        <f>HYPERLINK("http://www.twitter.com/banuakdenizli/status/1580448880101322752", "1580448880101322752")</f>
        <v>1580448880101322752</v>
      </c>
      <c r="B78" t="s">
        <v>15</v>
      </c>
      <c r="C78" s="2">
        <v>44847.279513888891</v>
      </c>
      <c r="D78">
        <v>0</v>
      </c>
      <c r="E78">
        <v>3</v>
      </c>
      <c r="F78" t="s">
        <v>113</v>
      </c>
      <c r="G78" t="s">
        <v>114</v>
      </c>
      <c r="H78" t="str">
        <f>HYPERLINK("http://pbs.twimg.com/media/Fe4zgYJWAA0zVN8.jpg", "http://pbs.twimg.com/media/Fe4zgYJWAA0zVN8.jpg")</f>
        <v>http://pbs.twimg.com/media/Fe4zgYJWAA0zVN8.jpg</v>
      </c>
      <c r="L78">
        <v>0.88009999999999999</v>
      </c>
      <c r="M78">
        <v>0</v>
      </c>
      <c r="N78">
        <v>0.68100000000000005</v>
      </c>
      <c r="O78">
        <v>0.31900000000000001</v>
      </c>
    </row>
    <row r="79" spans="1:15" x14ac:dyDescent="0.2">
      <c r="A79" s="1" t="str">
        <f>HYPERLINK("http://www.twitter.com/banuakdenizli/status/1580171361166598144", "1580171361166598144")</f>
        <v>1580171361166598144</v>
      </c>
      <c r="B79" t="s">
        <v>15</v>
      </c>
      <c r="C79" s="2">
        <v>44846.513715277782</v>
      </c>
      <c r="D79">
        <v>1</v>
      </c>
      <c r="E79">
        <v>0</v>
      </c>
      <c r="G79" t="s">
        <v>115</v>
      </c>
      <c r="H79" t="str">
        <f>HYPERLINK("http://pbs.twimg.com/media/Fe3lasoWAAAEO3U.jpg", "http://pbs.twimg.com/media/Fe3lasoWAAAEO3U.jpg")</f>
        <v>http://pbs.twimg.com/media/Fe3lasoWAAAEO3U.jpg</v>
      </c>
      <c r="L79">
        <v>0</v>
      </c>
      <c r="M79">
        <v>0</v>
      </c>
      <c r="N79">
        <v>1</v>
      </c>
      <c r="O79">
        <v>0</v>
      </c>
    </row>
    <row r="80" spans="1:15" x14ac:dyDescent="0.2">
      <c r="A80" s="1" t="str">
        <f>HYPERLINK("http://www.twitter.com/banuakdenizli/status/1580170654363836416", "1580170654363836416")</f>
        <v>1580170654363836416</v>
      </c>
      <c r="B80" t="s">
        <v>15</v>
      </c>
      <c r="C80" s="2">
        <v>44846.511759259258</v>
      </c>
      <c r="D80">
        <v>0</v>
      </c>
      <c r="E80">
        <v>0</v>
      </c>
      <c r="G80" t="s">
        <v>116</v>
      </c>
      <c r="H80" t="str">
        <f>HYPERLINK("http://pbs.twimg.com/media/Fe3k0f8XwAEzASp.jpg", "http://pbs.twimg.com/media/Fe3k0f8XwAEzASp.jpg")</f>
        <v>http://pbs.twimg.com/media/Fe3k0f8XwAEzASp.jpg</v>
      </c>
      <c r="L80">
        <v>0.50460000000000005</v>
      </c>
      <c r="M80">
        <v>0</v>
      </c>
      <c r="N80">
        <v>0.91900000000000004</v>
      </c>
      <c r="O80">
        <v>8.1000000000000003E-2</v>
      </c>
    </row>
    <row r="81" spans="1:15" x14ac:dyDescent="0.2">
      <c r="A81" s="1" t="str">
        <f>HYPERLINK("http://www.twitter.com/banuakdenizli/status/1577633450932043776", "1577633450932043776")</f>
        <v>1577633450932043776</v>
      </c>
      <c r="B81" t="s">
        <v>15</v>
      </c>
      <c r="C81" s="2">
        <v>44839.510416666657</v>
      </c>
      <c r="D81">
        <v>1</v>
      </c>
      <c r="E81">
        <v>1</v>
      </c>
      <c r="G81" t="s">
        <v>117</v>
      </c>
      <c r="L81">
        <v>-0.2732</v>
      </c>
      <c r="M81">
        <v>0.125</v>
      </c>
      <c r="N81">
        <v>0.80200000000000005</v>
      </c>
      <c r="O81">
        <v>7.2999999999999995E-2</v>
      </c>
    </row>
    <row r="82" spans="1:15" x14ac:dyDescent="0.2">
      <c r="A82" s="1" t="str">
        <f>HYPERLINK("http://www.twitter.com/banuakdenizli/status/1577633450772660225", "1577633450772660225")</f>
        <v>1577633450772660225</v>
      </c>
      <c r="B82" t="s">
        <v>15</v>
      </c>
      <c r="C82" s="2">
        <v>44839.510416666657</v>
      </c>
      <c r="D82">
        <v>0</v>
      </c>
      <c r="E82">
        <v>1</v>
      </c>
      <c r="G82" t="s">
        <v>118</v>
      </c>
      <c r="L82">
        <v>0</v>
      </c>
      <c r="M82">
        <v>0</v>
      </c>
      <c r="N82">
        <v>1</v>
      </c>
      <c r="O82">
        <v>0</v>
      </c>
    </row>
    <row r="83" spans="1:15" x14ac:dyDescent="0.2">
      <c r="A83" s="1" t="str">
        <f>HYPERLINK("http://www.twitter.com/banuakdenizli/status/1577250643709870084", "1577250643709870084")</f>
        <v>1577250643709870084</v>
      </c>
      <c r="B83" t="s">
        <v>15</v>
      </c>
      <c r="C83" s="2">
        <v>44838.454074074078</v>
      </c>
      <c r="D83">
        <v>1</v>
      </c>
      <c r="E83">
        <v>2</v>
      </c>
      <c r="G83" t="s">
        <v>119</v>
      </c>
      <c r="H83" t="str">
        <f>HYPERLINK("http://pbs.twimg.com/media/FeOEPp6XgAEk55Q.jpg", "http://pbs.twimg.com/media/FeOEPp6XgAEk55Q.jpg")</f>
        <v>http://pbs.twimg.com/media/FeOEPp6XgAEk55Q.jpg</v>
      </c>
      <c r="I83" t="str">
        <f>HYPERLINK("http://pbs.twimg.com/media/FeOEPrZWYAAX4y5.jpg", "http://pbs.twimg.com/media/FeOEPrZWYAAX4y5.jpg")</f>
        <v>http://pbs.twimg.com/media/FeOEPrZWYAAX4y5.jpg</v>
      </c>
      <c r="L83">
        <v>0</v>
      </c>
      <c r="M83">
        <v>0</v>
      </c>
      <c r="N83">
        <v>1</v>
      </c>
      <c r="O83">
        <v>0</v>
      </c>
    </row>
    <row r="84" spans="1:15" x14ac:dyDescent="0.2">
      <c r="A84" s="1" t="str">
        <f>HYPERLINK("http://www.twitter.com/banuakdenizli/status/1576908675339296774", "1576908675339296774")</f>
        <v>1576908675339296774</v>
      </c>
      <c r="B84" t="s">
        <v>15</v>
      </c>
      <c r="C84" s="2">
        <v>44837.510416666657</v>
      </c>
      <c r="D84">
        <v>2</v>
      </c>
      <c r="E84">
        <v>0</v>
      </c>
      <c r="G84" t="s">
        <v>120</v>
      </c>
      <c r="L84">
        <v>0.50929999999999997</v>
      </c>
      <c r="M84">
        <v>0</v>
      </c>
      <c r="N84">
        <v>0.88800000000000001</v>
      </c>
      <c r="O84">
        <v>0.112</v>
      </c>
    </row>
    <row r="85" spans="1:15" x14ac:dyDescent="0.2">
      <c r="A85" s="1" t="str">
        <f>HYPERLINK("http://www.twitter.com/banuakdenizli/status/1576908674601086976", "1576908674601086976")</f>
        <v>1576908674601086976</v>
      </c>
      <c r="B85" t="s">
        <v>15</v>
      </c>
      <c r="C85" s="2">
        <v>44837.510416666657</v>
      </c>
      <c r="D85">
        <v>2</v>
      </c>
      <c r="E85">
        <v>0</v>
      </c>
      <c r="G85" t="s">
        <v>121</v>
      </c>
      <c r="L85">
        <v>0</v>
      </c>
      <c r="M85">
        <v>0</v>
      </c>
      <c r="N85">
        <v>1</v>
      </c>
      <c r="O85">
        <v>0</v>
      </c>
    </row>
    <row r="86" spans="1:15" x14ac:dyDescent="0.2">
      <c r="A86" s="1" t="str">
        <f>HYPERLINK("http://www.twitter.com/banuakdenizli/status/1576118252261867520", "1576118252261867520")</f>
        <v>1576118252261867520</v>
      </c>
      <c r="B86" t="s">
        <v>15</v>
      </c>
      <c r="C86" s="2">
        <v>44835.329259259262</v>
      </c>
      <c r="D86">
        <v>0</v>
      </c>
      <c r="E86">
        <v>131</v>
      </c>
      <c r="F86" t="s">
        <v>93</v>
      </c>
      <c r="G86" t="s">
        <v>122</v>
      </c>
      <c r="L86">
        <v>0</v>
      </c>
      <c r="M86">
        <v>0</v>
      </c>
      <c r="N86">
        <v>1</v>
      </c>
      <c r="O86">
        <v>0</v>
      </c>
    </row>
    <row r="87" spans="1:15" x14ac:dyDescent="0.2">
      <c r="A87" s="1" t="str">
        <f>HYPERLINK("http://www.twitter.com/banuakdenizli/status/1576117927534731265", "1576117927534731265")</f>
        <v>1576117927534731265</v>
      </c>
      <c r="B87" t="s">
        <v>15</v>
      </c>
      <c r="C87" s="2">
        <v>44835.328368055547</v>
      </c>
      <c r="D87">
        <v>0</v>
      </c>
      <c r="E87">
        <v>221</v>
      </c>
      <c r="F87" t="s">
        <v>18</v>
      </c>
      <c r="G87" t="s">
        <v>123</v>
      </c>
      <c r="L87">
        <v>0.57189999999999996</v>
      </c>
      <c r="M87">
        <v>0</v>
      </c>
      <c r="N87">
        <v>0.88700000000000001</v>
      </c>
      <c r="O87">
        <v>0.113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2023-04-03T11:47:31Z</dcterms:modified>
</cp:coreProperties>
</file>