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baa0988/Desktop/WorldCup Countries Embassies in Qatar/"/>
    </mc:Choice>
  </mc:AlternateContent>
  <xr:revisionPtr revIDLastSave="0" documentId="8_{4AB5CA79-3DD1-A344-89E8-E897717503F6}"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0" i="1" l="1"/>
  <c r="I80" i="1"/>
  <c r="H80" i="1"/>
  <c r="A80" i="1"/>
  <c r="K79" i="1"/>
  <c r="J79" i="1"/>
  <c r="I79" i="1"/>
  <c r="H79" i="1"/>
  <c r="A79" i="1"/>
  <c r="H78" i="1"/>
  <c r="A78" i="1"/>
  <c r="I77" i="1"/>
  <c r="H77" i="1"/>
  <c r="A77" i="1"/>
  <c r="A76" i="1"/>
  <c r="H75" i="1"/>
  <c r="A75" i="1"/>
  <c r="H74" i="1"/>
  <c r="A74" i="1"/>
  <c r="K73" i="1"/>
  <c r="J73" i="1"/>
  <c r="I73" i="1"/>
  <c r="H73" i="1"/>
  <c r="A73" i="1"/>
  <c r="I72" i="1"/>
  <c r="H72" i="1"/>
  <c r="A72" i="1"/>
  <c r="A71" i="1"/>
  <c r="I70" i="1"/>
  <c r="H70" i="1"/>
  <c r="A70" i="1"/>
  <c r="K69" i="1"/>
  <c r="J69" i="1"/>
  <c r="I69" i="1"/>
  <c r="H69" i="1"/>
  <c r="A69" i="1"/>
  <c r="J68" i="1"/>
  <c r="I68" i="1"/>
  <c r="H68" i="1"/>
  <c r="A68" i="1"/>
  <c r="H67" i="1"/>
  <c r="A67" i="1"/>
  <c r="I66" i="1"/>
  <c r="H66" i="1"/>
  <c r="A66" i="1"/>
  <c r="H65" i="1"/>
  <c r="A65" i="1"/>
  <c r="J64" i="1"/>
  <c r="I64" i="1"/>
  <c r="H64" i="1"/>
  <c r="A64" i="1"/>
  <c r="A63" i="1"/>
  <c r="K62" i="1"/>
  <c r="J62" i="1"/>
  <c r="I62" i="1"/>
  <c r="H62" i="1"/>
  <c r="A62" i="1"/>
  <c r="H61" i="1"/>
  <c r="A61" i="1"/>
  <c r="H60" i="1"/>
  <c r="A60" i="1"/>
  <c r="K59" i="1"/>
  <c r="J59" i="1"/>
  <c r="I59" i="1"/>
  <c r="H59" i="1"/>
  <c r="A59" i="1"/>
  <c r="J58" i="1"/>
  <c r="I58" i="1"/>
  <c r="H58" i="1"/>
  <c r="A58" i="1"/>
  <c r="A57" i="1"/>
  <c r="K56" i="1"/>
  <c r="J56" i="1"/>
  <c r="I56" i="1"/>
  <c r="H56" i="1"/>
  <c r="A56" i="1"/>
  <c r="A55" i="1"/>
  <c r="H54" i="1"/>
  <c r="A54" i="1"/>
  <c r="H53" i="1"/>
  <c r="A53" i="1"/>
  <c r="A52" i="1"/>
  <c r="H51" i="1"/>
  <c r="A51" i="1"/>
  <c r="H50" i="1"/>
  <c r="A50" i="1"/>
  <c r="H49" i="1"/>
  <c r="A49" i="1"/>
  <c r="A48" i="1"/>
  <c r="H47" i="1"/>
  <c r="A47" i="1"/>
  <c r="H46" i="1"/>
  <c r="A46" i="1"/>
  <c r="K45" i="1"/>
  <c r="J45" i="1"/>
  <c r="I45" i="1"/>
  <c r="H45" i="1"/>
  <c r="A45" i="1"/>
  <c r="J44" i="1"/>
  <c r="I44" i="1"/>
  <c r="H44" i="1"/>
  <c r="A44" i="1"/>
  <c r="H43" i="1"/>
  <c r="A43" i="1"/>
  <c r="A42" i="1"/>
  <c r="A41" i="1"/>
  <c r="H40" i="1"/>
  <c r="A40" i="1"/>
  <c r="H39" i="1"/>
  <c r="A39" i="1"/>
  <c r="A38" i="1"/>
  <c r="A37" i="1"/>
  <c r="H36" i="1"/>
  <c r="A36" i="1"/>
  <c r="H35" i="1"/>
  <c r="A35" i="1"/>
  <c r="H34" i="1"/>
  <c r="A34" i="1"/>
  <c r="A33" i="1"/>
  <c r="H32" i="1"/>
  <c r="A32" i="1"/>
  <c r="A31" i="1"/>
  <c r="A30" i="1"/>
  <c r="H29" i="1"/>
  <c r="A29" i="1"/>
  <c r="H28" i="1"/>
  <c r="A28" i="1"/>
  <c r="A27" i="1"/>
  <c r="J26" i="1"/>
  <c r="I26" i="1"/>
  <c r="H26" i="1"/>
  <c r="A26" i="1"/>
  <c r="H25" i="1"/>
  <c r="A25" i="1"/>
  <c r="A24" i="1"/>
  <c r="K23" i="1"/>
  <c r="J23" i="1"/>
  <c r="I23" i="1"/>
  <c r="H23" i="1"/>
  <c r="A23" i="1"/>
  <c r="H22" i="1"/>
  <c r="A22" i="1"/>
  <c r="H21" i="1"/>
  <c r="A21" i="1"/>
  <c r="A20" i="1"/>
  <c r="A19" i="1"/>
  <c r="A18" i="1"/>
  <c r="H17" i="1"/>
  <c r="A17" i="1"/>
  <c r="H16" i="1"/>
  <c r="A16" i="1"/>
  <c r="A15" i="1"/>
  <c r="A14" i="1"/>
  <c r="H13" i="1"/>
  <c r="A13" i="1"/>
  <c r="H12" i="1"/>
  <c r="A12" i="1"/>
  <c r="H11" i="1"/>
  <c r="A11" i="1"/>
  <c r="H10" i="1"/>
  <c r="A10" i="1"/>
  <c r="A9" i="1"/>
  <c r="A8" i="1"/>
  <c r="H7" i="1"/>
  <c r="A7" i="1"/>
  <c r="H6" i="1"/>
  <c r="A6" i="1"/>
  <c r="H5" i="1"/>
  <c r="A5" i="1"/>
  <c r="H4" i="1"/>
  <c r="A4" i="1"/>
  <c r="K3" i="1"/>
  <c r="J3" i="1"/>
  <c r="I3" i="1"/>
  <c r="H3" i="1"/>
  <c r="A3" i="1"/>
  <c r="A2" i="1"/>
</calcChain>
</file>

<file path=xl/sharedStrings.xml><?xml version="1.0" encoding="utf-8"?>
<sst xmlns="http://schemas.openxmlformats.org/spreadsheetml/2006/main" count="210" uniqueCount="110">
  <si>
    <t>id</t>
  </si>
  <si>
    <t>screen_name</t>
  </si>
  <si>
    <t>created_at</t>
  </si>
  <si>
    <t>fav</t>
  </si>
  <si>
    <t>rt</t>
  </si>
  <si>
    <t>RTed</t>
  </si>
  <si>
    <t>text</t>
  </si>
  <si>
    <t>media1</t>
  </si>
  <si>
    <t>media2</t>
  </si>
  <si>
    <t>media3</t>
  </si>
  <si>
    <t>media4</t>
  </si>
  <si>
    <t>compound</t>
  </si>
  <si>
    <t>neg</t>
  </si>
  <si>
    <t>neu</t>
  </si>
  <si>
    <t>pos</t>
  </si>
  <si>
    <t>NLinQatar</t>
  </si>
  <si>
    <t>marjankamstra</t>
  </si>
  <si>
    <t>WBHoekstra</t>
  </si>
  <si>
    <t>DutchMFA</t>
  </si>
  <si>
    <t>Register now for the @REAIMsummit on 15 and 16 February 2023, where we will discuss opportunities, risks and challenges of #MilitaryAI: https://t.co/GG6DaEcE4l 2/2</t>
  </si>
  <si>
    <t>OnsOranje</t>
  </si>
  <si>
    <t>Let's cherish these #WorldCup memories. 🧡
#NothingLikeOranje https://t.co/x27rGdf2V0</t>
  </si>
  <si>
    <t>🇳🇱 We congratulate the State of Qatar and its people on the celebration of #QatarNationalDay2022 🇶🇦
With tonight’s World Cup final, this day also marks the end of a special period. Shukran to everyone involved 👏
@MofaQatar_AR @TamimBinHamad https://t.co/mDC95f8lMz</t>
  </si>
  <si>
    <t>Congratulations Argentina on a hard-fought win ⚽️
Promise made, promise kept!
@afa @embargenqatar https://t.co/5RXKjp8h5B https://t.co/kCKnURNeDM</t>
  </si>
  <si>
    <t>247BZ</t>
  </si>
  <si>
    <t>Ga je nog naar een WK wedstrijd in Qatar? Bereid je goed voor. Qatar heeft eigen gebruiken, wetten en regels. Deze zijn anders dan in Nederland. Lees tips van de ambassade in het reisadvies ⤵️ https://t.co/eFZIb7X6TG https://t.co/jNTHZnNsVL</t>
  </si>
  <si>
    <t>Today is #HumanRightsDay and the last day of #HumanRightsWeek. Many of our colleagues and partners, in the Netherlands and around the world, spoke about this important topic with young people. Will you join us next year? ℹ️https://t.co/bTJiAKNmuB https://t.co/hdOWLEoWIP</t>
  </si>
  <si>
    <t>Thank you for a great match and tournament @OnsOranje! You fought like lions 🦁 and we enjoyed watching you so much!! 🇳🇱🧡
Congratulations Argentina @afa! 🇦🇷 https://t.co/BFCqVnbXN8</t>
  </si>
  <si>
    <t>Morgen speelt Nederland de kwartfinale tegen Argentinië 🇳🇱🇦🇷 dus tijd voor een extra speciale Oranje Fanwalk met @DutchOrangebus 🧡
📅 Vrijdag 9 december
📍 Startpunt Lusail Boulevard: https://t.co/Sf7iWmDY9W
🎵 Muziek vanaf 17.30 
Meer info👉 https://t.co/aXVRoHpI7e @OnsOranje https://t.co/J0SuOVBj0a</t>
  </si>
  <si>
    <t>Hi @embargenqatar!
🇳🇱&amp;amp;🇦🇷 are great footballing nations and we can’t wait for tomorrow’s match! We challenge the losing team to juggle the ball at least 10x in the opponent’s jersey. Are you in?
You have Messi but we have Noppert!💪 @OnsOranje @roadto2022en #WorldCup2022 #NEDARG https://t.co/kNrf3DMqCW</t>
  </si>
  <si>
    <t>QUARTER-FINAL READY⁉️
🔜 #NEDARG 🇦🇷
#NothingLikeOranje #WorldCup https://t.co/Gr3AUz2spb</t>
  </si>
  <si>
    <t>Thanks for being a good sport @usambnl Razdan Duggal!
Because @onsoranje beat @usmnt at the World Cup, she lost her bet with @NLambassadorUSA Haspels. Celebrating the great 🇳🇱-🇺🇸 relationship, I had to honour to receive her first baked #oliebol on Ambassador Haspels’ behalf. https://t.co/Xc3AavFASo https://t.co/vi19zjAO5C</t>
  </si>
  <si>
    <t>Today the first edition of #HumanRightsWeek kicks off! What are human rights and why are they important? We will talk about these important questions with young people, in the run up to International Human Rights Day on 10 December.
Find out more ℹ️ https://t.co/bTJiAL5vIJ https://t.co/RC587bpzRf</t>
  </si>
  <si>
    <t>@MaartenRunderk1 @DutchOrangebus @OnsOranje Via KNVB zijn geen kaarten meer te koop helaas, zie hun statement hier: https://t.co/Ww5KADqtmJ</t>
  </si>
  <si>
    <t>KNVB</t>
  </si>
  <si>
    <t>ℹ️  Via de KNVB kun je geen tickets meer kopen voor 🇳🇱-🇦🇷 in Qatar. 
In Nederland kijken? Scoor tickets voor Huis van Oranje » https://t.co/snDeyJEzqM! 🧡
Voor resterende speelrondes worden tickets alleen nog verkocht via FIFA: https://t.co/olgBa3nrNh. 
https://t.co/mq90DHZu2b</t>
  </si>
  <si>
    <t>We are half-way through the biggest ⚽️ tournament in the world!
Time to look back on the Labour Fun Football Tournament we organised with @ILOQatar, @MOLQTR &amp;amp; labour migrants.
Thanks for this great cooperation and congratulations to the very talented labour migrant players 🏆 https://t.co/zWUCEi9bT1</t>
  </si>
  <si>
    <t>BTahzibLie</t>
  </si>
  <si>
    <t>📢 Let's Talk Human Rights!
🌍@DutchMFA invites everyone to take part in #HumanRightsWeek from 5-10 December. We'll speak with young people in the Netherlands &amp;amp; around the world about why human rights are so important.
Will you join us? Get inspired by: https://t.co/wZm2uptuuy https://t.co/38fIufAxLX</t>
  </si>
  <si>
    <t>What a great win for 🇳🇱@OnsOranje, onwards to the quarter final. Congratulations to the 🇺🇸 @USMNT for tonight’s hard fought game and a great World Cup performance 👌🏼</t>
  </si>
  <si>
    <t>Great job @OnsOranje! 🧡 onto the next round!! 🇳🇱⚽️ 
#WorldCup2022 #NEDUSA https://t.co/WEtPfRAh0O</t>
  </si>
  <si>
    <t>Oranje 🇳🇱 plays the USA 🇺🇸 today in the round of 16. Do you support team poffertjes or pancakes?
These #16Days, both Ambassadors are not only wearing orange to back the winning team 🇳🇱 but also to support the #OrangeTheWorld campaign to end gender-based violence. #NLAgainstGBV https://t.co/afWkQO9iHf</t>
  </si>
  <si>
    <t>Nederland is door naar de 8e finale dus morgen is het weer tijd voor de Oranje Fanwalk met @DutchOrangebus 🇳🇱
📅 Zaterdag 3 december
📍 Startpunt bij Khalifa Stadion: https://t.co/iVJ0v0stsh
🎵 Muziek vanaf 14.00
Meer informatie 👉 https://t.co/aXVRoHpahG @OnsOranje https://t.co/h7AkcR0GSC</t>
  </si>
  <si>
    <t>NLintheUSA</t>
  </si>
  <si>
    <t>As the US will face the #Netherlands in the World Cup on Saturday, we thought it was a good time to create a thread you could retweet, in case your friends are wondering who this “Netherlands” is. 🇺🇸🇳🇱⚽️ https://t.co/NVmrORjb4o</t>
  </si>
  <si>
    <t>The Embassy team has been out and about in Doha to assist Dutch ⚽️🇳🇱 fans with their consular questions and issues. 
Look for the blue NL shirts! 🇳🇱👍
@MinBZ @DutchMFA #worldcup2022 https://t.co/WeOowvlhz5</t>
  </si>
  <si>
    <t>In this episode of the Jeugdjournaal (Youth News), Frederik is talking about his support for both Oranje 🇳🇱 and the Qatar team 🇶🇦. 
It was a special match for him on Tuesday, as his parents are Dutch but he was born and raised in Qatar. Watch it here 👉 https://t.co/0GxntBZpTC</t>
  </si>
  <si>
    <t>NLWomensrights</t>
  </si>
  <si>
    <t>It’s #WomenHumanRightsDefendersDay. 85% of women &amp;amp; girls globally have experienced some form of online harassment &amp;amp; abuse. It hits women human rights defenders, politicians and activists of colour particularly hard. Stand up against online harassment. #16Days #GBV #OrangeTheWorld https://t.co/lxGcssEs9q</t>
  </si>
  <si>
    <t>During her visit to Qatar, Minister @ministerLZS came to the Embassy to meet with our team and thank them for organising this successful visit 👍 https://t.co/FS1Xtt9NaZ</t>
  </si>
  <si>
    <t>Minister @ministerLZS met with Minister of State for Foreign Affairs Sultan bin Saad al Muraikhi to discuss bilateral relations 🇳🇱🇶🇦
Thank you @MofaQatar_EN for facilitating this successful visit to Qatar. https://t.co/5tvS6FcDKI</t>
  </si>
  <si>
    <t>MOLQTR</t>
  </si>
  <si>
    <t>HE Dr. Ali bin Samikh Al Marri, Minister of Labour, met HE Conny Helder, Minister of Long-Term Care and Sport of the Kingdom of the Netherlands. During the meeting, they reviewed cooperation relations, issues of common interest, and ways to support and develop them.
#molqtr https://t.co/avWqfSZmyZ</t>
  </si>
  <si>
    <t>Minister Conny Helder @ministerLZS en ambassadeur @marjankamstra hebben het Nederlands elftal in de kleedkamer na afloop van de wedstrijd Nederland - Qatar gefeliciteerd met het behalen van de volgende ronde. Op naar de achtste finale!
#WorldCup #NEDQAT https://t.co/6ihr4QWvMU</t>
  </si>
  <si>
    <t>Dutch Minister for Sport @ministerLZS is in Qatar to support @OnsOranje at the World Cup. She met with Qatar’s Minister of Labour to discuss the bilateral cooperation between our countries on Qatar’s labour reform agenda. Thank you @MOLQTR for the constructive dialogue. https://t.co/LaUbkWaJXr</t>
  </si>
  <si>
    <t>Are you attending #NEDQAT today? Join the Orange Fanwalk from 14.00! 🧡 
Tips 💡: drink enough water, use sunscreen, be aware that the Al Bayt Stadium is further away, bring a cardigan as it can be chilly, and food &amp;amp; drinks are not allowed into the stadium. See you tonight! 🇳🇱 https://t.co/pgOkWs1kln</t>
  </si>
  <si>
    <t>Tonight, Oranje plays its last match in the group stage, against the host country, the State of Qatar 🇳🇱⚽️🇶🇦
We would like to wish both teams good luck and a great game! 
#NEDQAT #WorldCup2022 @OnsOranje @marjankamstra @Qataremb_NL https://t.co/88nfVCOiEc</t>
  </si>
  <si>
    <t>Morgen is het weer tijd voor de Oranje Fanwalk met @DutchOrangebus 🇳🇱
📅 Dinsdag 29 november
📍 Startpunt bij Al Bayt Stadion: https://t.co/2bsjwfaLyG
🎵 Muziek vanaf 14.00
Meer informatie 👉 https://t.co/aXVRoHpI7e</t>
  </si>
  <si>
    <t>Gender-based violence is a serious violation of human rights and a threat to women’s health &amp;amp; lives.
🇳🇱 prioritises the prevention &amp;amp; elimination of all violence against women and girls. In order to do this, we must achieve gender equality.
#OrangeTheWorld #16Days #NLagainstGBV https://t.co/X7nIRzaaqo</t>
  </si>
  <si>
    <t>Millions of women and girls, in the Netherlands and abroad, have experienced physical or sexual violence. This injustice must end. Today, I raise the @UN #OrangeTheWorld flag, to call for action against gender-based violence. 1/2 https://t.co/ZITzc4zb2v</t>
  </si>
  <si>
    <t>Tonight, Oranje plays its second match against Ecuador 🇳🇱⚽️🇪🇨
We would like to wish both teams good luck and a great game! 
#NEDECU #WorldCup2022 @OnsOranje @marjankamstra @embassy_qatar https://t.co/94lQdcCibe</t>
  </si>
  <si>
    <t>Match day! 🇳🇱⚽️
Are you attending #NEDECU today? Join the Orange Fanwalk at 14.00 at Khalifa Stadium! 🧡 
Tips 💡: drink enough water, be on time, don’t bring food &amp;amp; drinks into the stadium and bring a cardigan as it can be chilly. Prohibited items 👉 https://t.co/3GfT5r5J0r https://t.co/aNB1hFeIU1</t>
  </si>
  <si>
    <t>Sluit je morgen weer aan bij de Oranje Fanwalk met @DutchOrangebus 🇳🇱
📅 Vrijdag 25 november
📍 Startpunt bij Khalifa Stadion: https://t.co/YLgM6vYdHo
🎵 Muziek vanaf 14.00
Meer informatie 👉 https://t.co/aXVRoHpahG</t>
  </si>
  <si>
    <t>A big day for Oranje today, as it plays its first match against Senegal! 🇳🇱⚽️🇸🇳
We would like to wish both teams good luck and a great game! 
#SENNED #WorldCup2022 @OnsOranje @marjankamstra https://t.co/Pxz5OiACwo</t>
  </si>
  <si>
    <t>Do’s &amp;amp; don’ts voor Oranje fans in Qatar, met onze collega Jeroen in @BNDeStem 🇳🇱⚽️
https://t.co/IPot0z5UsB https://t.co/YS5jd2sk7L</t>
  </si>
  <si>
    <t>Match day! 🇳🇱⚽️🇸🇳
For all fans attending today’s match at the stadium, make sure to be on time (&amp;amp; be at the orange fanwalk at 15.00! 🧡 @DutchOrangebus)
Drink enough, and check the list of forbidden items:
https://t.co/2HZpgsFzi9 https://t.co/b6gSeeLDzv</t>
  </si>
  <si>
    <t>Sluit je morgen aan bij de Oranje Fanwalk en @DutchOrangebus 🧡
Met muziek vanaf 15.00 🎶 en de fanwalk om 16.00 🇳🇱 
📍locatie: https://t.co/t4D2bBHFBx https://t.co/76XfPEgIL6</t>
  </si>
  <si>
    <t>Bij het International Consular Services Centre in het @Deccqatar gebouw kunnen Nederlanders 🇳🇱 terecht met hun consulaire vragen tijdens de WK periode ⚽️
@MinBZ @247BZ https://t.co/5isOw3Xd7q</t>
  </si>
  <si>
    <t>Inspiring to see youth from around the world coming together to learn and celebrate at the Generation Amazing @GA4good Festival 👏 https://t.co/JAHLrRfUfj</t>
  </si>
  <si>
    <t>Proud of our @NLinQatar team working so hard over the past couple of months and now ready to assist Dutch fans 🧡 where and when necessary! 🇳🇱⚽️ https://t.co/2SeJU6ohtP</t>
  </si>
  <si>
    <t>MinBZ</t>
  </si>
  <si>
    <t>Kijktip 📺 
Vanavond is bij @HartvNL onze ambassadeur in Qatar @MarjanKamstra te zien. Hier vertelt zij onder meer over het werk van onze ambassade tijdens het WK in Qatar ⚽️. https://t.co/o9D7qS4MEO</t>
  </si>
  <si>
    <t>Ga je naar het WK? Qatar heeft eigen gebruiken, wetten en regels. Denk aan kledingvoorschriften, gedragsregels in het openbaar voor geliefden en regels voor alcoholgebruik. Deze zijn anders dan in NL. Lees tips van de ambassade in het reisadvies ⤵️ https://t.co/eFZIb7X6TG https://t.co/4smzprk7bi</t>
  </si>
  <si>
    <t>Het WK Voetbal begint over 4 dagen ⚽️🇳🇱
Reis je naar Qatar voor het WK? Houd het reisadvies goed in de gaten. En vergeet niet op tijd een Hayya-kaart aan te vragen, dit is je visum voor Qatar. 🌍
#WK2022 @247BZ https://t.co/bJdKY8iVVy</t>
  </si>
  <si>
    <t>The World Cup 2022 will start in 5 days ⚽️🇳🇱
Don’t forget to follow our Instagram page for consular information, behind the scenes, and other World Cup updates 🏆
👉 https://t.co/rWftFkUKQM https://t.co/j2QmS3HIoF</t>
  </si>
  <si>
    <t>Ga je naar het WK in Qatar? Download de Reisapp en maak Qatar favoriet. Je ontvangt dan een bericht als het reisadvies verandert. Zo blijf je op de hoogte ⤵️ https://t.co/rgB430uBbc https://t.co/6mlgiw8SVm</t>
  </si>
  <si>
    <t>Ga je naar het WK in Qatar? Sinds kort zijn er bijna geen coronabeperkingen meer in Qatar. Wel moet je bij aankomst in Qatar de Ehteraz (corona)-app op je telefoon activeren ⤵️ https://t.co/eFZIb8e9VG https://t.co/KPpNeAeBLW</t>
  </si>
  <si>
    <t>HBidaoui</t>
  </si>
  <si>
    <t>Handige tips👇✈️⚽️ van ⁦⁩NL🇳🇱 Ambassadeur in 🇶🇦 ⁦@marjankamstra⁩ ⁦@NLinQatar⁩ ⁦@MinBZ⁩  https://t.co/IKp2QoTwss</t>
  </si>
  <si>
    <t>Als je het WK in Qatar bezoekt bereid je dan goed voor. We spraken met ambassadeur Marjan Kamstra hoe de ambassade daar Nederlanders kan ondersteunen. Lees hier het interview ⤵️ https://t.co/mQtvJOskZC https://t.co/smCSfu0FZW</t>
  </si>
  <si>
    <t>Van plan om naar het WK in Qatar af te reizen? Registreer je eenvoudig bij de ambassade en informatieservice van Buitenlandse Zaken zodat je op de hoogte blijft van de actuele situatie ⤵️ https://t.co/Cdg6BtjMtN https://t.co/UkeoOE5LRP</t>
  </si>
  <si>
    <t>wearetmrwgp</t>
  </si>
  <si>
    <t>Today is the day!! At 4 PM (CET) we will be launching our Global Youth Climate Agenda created by 11 global youth organizations! It's going to be a good and hopeful day🥳 You can still join us live at:
https://t.co/ZVDzvGfZr2 @HagueTalks @UNEP_Europe @VN_benelux_nl #ForNature</t>
  </si>
  <si>
    <t>On the last day of the academic semester, we had an interesting discussion with Int. Affairs students @GUQatar 🇶🇦🇺🇸 
Thanks to Prof. @MehranKamrava for the invitation, to all students for their engaging questions &amp;amp; to @GUQatar for sharing the last day celebrations with us! https://t.co/kgDnLHQKUI</t>
  </si>
  <si>
    <t>Productive meeting with H.E. Minister Dr. Ali bin Samikh Al Marri about Qatar’s labor reforms and our bilateral cooperation, including on Joint Committees 🤝 
@ILOQatar https://t.co/6NsVktURt5</t>
  </si>
  <si>
    <t>ILOQatar</t>
  </si>
  <si>
    <t>Building on our cooperation to promote #JointCommittees in 🇶🇦Qatar,⚽️teams from @MOLQTR, @ILOQatar, @NLinQatar and Abdullah Abdulghani &amp;amp; Bros. (AAB) played in the friendly football tournament 🏆. 
🙏@NLinQatar for organizing and AAB for hosting. https://t.co/98QAJEBhKn https://t.co/QJE89Fw44O</t>
  </si>
  <si>
    <t>On Friday, we organised the Labour Fun Football Tournament to highlight our cooperation with @ILOQatar @MOLQTR and labour migrants ⚽️
Thanks to our partners and all participants, particularly the very talented labour migrant players 👏 
Congrats to the champions, AAB Qatar! 🏆 https://t.co/JyjFkmbveP</t>
  </si>
  <si>
    <t>Het WK voetbal in Qatar gaat zondag 20 november van start. Ook als je vanuit omliggende landen naar Qatar afreist is het belangrijk om je goed voor te bereiden. Download daarom vooraf de Reisapp en lees het reisadvies van het land waar je verblijft https://t.co/rgB430u3lE https://t.co/HHGLWyMiHp</t>
  </si>
  <si>
    <t>During the #UN2023WaterConference preparatory meeting by the @UN_PGA, co-host 🇳🇱 @MinPres urged Member States to accelerate progress for #WaterAction. 💧
‘Bring forward your commitments and together we will step up our pace. Every drop counts and we have no time to lose’  🎥 ⤵️ https://t.co/y2bCYhl8wu</t>
  </si>
  <si>
    <t>We had the pleasure of hosting a group of youth for an interactive discussion, to shed light on their role in tackling climate issues and their ideas for action ahead of #COP27 🌍
Youth plays a crucial and active role in climate change awareness and education 🌱 @AYCMQA https://t.co/UreCAEOPih</t>
  </si>
  <si>
    <t>Today’s greatest challenges require global cooperation. On #UNDay, the Netherlands reaffirms its commitment to building a strong @UN, promoting peace and security. As a founding member, we pledge to uphold core values of the UN Charter: democracy, human rights, and free press. https://t.co/h813EibCIz</t>
  </si>
  <si>
    <t>Amazing exhibition showcasing the work of 🇶🇦 in the transfer of amongst others more than 350 Dutch and Afghan persons to the Netherlands. This will always have a special place in my 🧡Thank you @Lolwah_Alkhater and @MofaQatar_EN ! https://t.co/aR2lTazzye</t>
  </si>
  <si>
    <t>EUinQatar</t>
  </si>
  <si>
    <t>On behalf of @EU_Commission, we invite you to attend the 6th #EU-#GCC Business Forum taking place at the Residence Palace in Brussels on 24 Nov 2022 🗓.
⚠️ Register by 20 Oct 👉 https://t.co/n01DZcdAoG
@EUintheUAE @EUintheGCC @Trade_EU @EUinKuwait @eu_eeas https://t.co/XsVFUr3ers</t>
  </si>
  <si>
    <t>Together with @PhilipsME we hosted leaders from @MOPHQatar, @HmcQatar, @QatarUniversity, @Aspetar, and private sector for a roundtable on eHealth, as part of an embassy series of events on eHealth developments in 🇶🇦 
Thank you to all participants for this fruitful discussion! 🤝 https://t.co/WnyD48EoZN</t>
  </si>
  <si>
    <t>Follow our new Instagram page NLinQatar for updates of our Embassy team in Qatar! 🇳🇱🇶🇦 https://t.co/d0vHfEroNm</t>
  </si>
  <si>
    <t>Sustainability week: no printing day 🌱 
Our Embassy is not printing documents today, as an initiative within @QatarSW!
Join us to be more sustainable and raise awareness for climate issues! 🌎
#QatarSustainabilityWeek #Sustainability #SDG #climate #QSW2022 https://t.co/M70a92R8za</t>
  </si>
  <si>
    <t>Sustainability week: sustainable transport 🌱 
Our Embassy is using sustainable transport options (public transport or carpooling) today, as an initiative within @QatarSW
Join us to be more sustainable &amp;amp; raise awareness for climate issues! 🌎
#QatarSustainabilityWeek #QSW2022 https://t.co/WKi4tfkqZp</t>
  </si>
  <si>
    <t>Sustainability week: sustainable food 🌱 
Our Embassy is going for sustainable food options (incl. only vegetarian!) today, as an initiative within @QatarSW
Join us to be more sustainable and raise awareness for climate issues! 🌎
#QSW2022 #Sustainability #SDG #climate https://t.co/rjPMoS8MFu</t>
  </si>
  <si>
    <t>GerdDoha</t>
  </si>
  <si>
    <t>Absolutely right and necessary.
There's a distance to be covered yet but the @ILOQatar, @MOLQTR, the @NLinQatar, and others (esp. local!) are making a real difference, and change on the ground is already palpable – well ahead, in fact, of the wider region. https://t.co/Mlqwt5AeIW</t>
  </si>
  <si>
    <t>Sustainability week: no plastic days 🌱 
Our Embassy is not using plastic (bags, cups &amp;amp; bottles) for the coming two days, as an initiative within Qatar Sustainability Week. 
Join us to be more sustainable &amp;amp; raise awareness for climate issues! 🌎
#QatarSustainabilityWeek #SDG https://t.co/kz3z8hvcCL</t>
  </si>
  <si>
    <t>Flag Plaza 🇳🇱, a space celebrating the different cultures of the world has been opened 🌎
With 130 other countries, our flag 🇳🇱 was raised, in the presence of Her Excellency Sheikha @almayassahamad &amp;amp; other dignitaries. Check out the wonderful billboard of NL 🇳🇱 at MIA Park 🌳 https://t.co/HhYCasS1xy</t>
  </si>
  <si>
    <t>We are participating in Qatar Sustainability week from 8 to 15 October 🌎
We will commit to sustainable initiatives, such as no plastic or printing, and sustainable food and transport. Stay tuned with our social media for updates 🌱
Join &amp;amp; register 👉 https://t.co/Ti3IhN29Yv https://t.co/BCkDsqKoQN</t>
  </si>
  <si>
    <t>Great to see this shelter open in #Qatar! The protection and rehabilitation of trafficked women and men is a key part of the @ILO standards of forced labour. 👏@MOLQTR, @Nccht_qatar and @QRCS https://t.co/GYvlRvFVK1</t>
  </si>
  <si>
    <t>It was a pleasure to join the @QFCAuthority Ambassador Roundtable and to meet with HE Sheikha Alanoud Al-Thani together with my Austrian colleague @GroheKarin 🇶🇦🤝🇦🇹🇳🇱 https://t.co/hf7a7DhZDC</t>
  </si>
  <si>
    <t>Great to talk to the Dutch teachers 🇳🇱 of LanguageOne during the #EuropeanDayofLanguages 👏 https://t.co/bMDWB035IU https://t.co/f2YFpOND4X</t>
  </si>
  <si>
    <t>The diversity of languages is a key element of our shared European heritage 🇪🇺 
Dankjewel to the organisation, our great Dutch 🇳🇱 teachers, and all students for participating in this #EuropeanDayofLanguages 🗣️ event. 
@TII_HBKU @EUNIC_Global @HBKU https://t.co/VsZBzG575L</t>
  </si>
  <si>
    <t>Honored to attend the reopening of the humanitarian shelter for victims of human trafficking, important step towards the protection of migrant workers. 
Congratulations @MOLQTR 🇶🇦! https://t.co/M0091JJaiE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</si>
</sst>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
  <sheetViews>
    <sheetView tabSelected="1" topLeftCell="A60" workbookViewId="0">
      <selection activeCell="A81" sqref="A81:XFD1712"/>
    </sheetView>
  </sheetViews>
  <sheetFormatPr baseColWidth="10" defaultColWidth="8.83203125" defaultRowHeight="15" x14ac:dyDescent="0.2"/>
  <cols>
    <col min="3" max="3" width="40"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tr">
        <f>HYPERLINK("http://www.twitter.com/banuakdenizli/status/1606580944491749382", "1606580944491749382")</f>
        <v>1606580944491749382</v>
      </c>
      <c r="B2" t="s">
        <v>15</v>
      </c>
      <c r="C2" s="2">
        <v>44919.390277777777</v>
      </c>
      <c r="D2">
        <v>0</v>
      </c>
      <c r="E2">
        <v>5</v>
      </c>
      <c r="F2" t="s">
        <v>18</v>
      </c>
      <c r="G2" t="s">
        <v>19</v>
      </c>
      <c r="L2">
        <v>0.20230000000000001</v>
      </c>
      <c r="M2">
        <v>8.1000000000000003E-2</v>
      </c>
      <c r="N2">
        <v>0.76900000000000002</v>
      </c>
      <c r="O2">
        <v>0.15</v>
      </c>
    </row>
    <row r="3" spans="1:15" x14ac:dyDescent="0.2">
      <c r="A3" s="1" t="str">
        <f>HYPERLINK("http://www.twitter.com/banuakdenizli/status/1604740636120608770", "1604740636120608770")</f>
        <v>1604740636120608770</v>
      </c>
      <c r="B3" t="s">
        <v>15</v>
      </c>
      <c r="C3" s="2">
        <v>44914.311990740738</v>
      </c>
      <c r="D3">
        <v>0</v>
      </c>
      <c r="E3">
        <v>182</v>
      </c>
      <c r="F3" t="s">
        <v>20</v>
      </c>
      <c r="G3" t="s">
        <v>21</v>
      </c>
      <c r="H3" t="str">
        <f>HYPERLINK("http://pbs.twimg.com/media/FkHM3ujWYAQdDBb.jpg", "http://pbs.twimg.com/media/FkHM3ujWYAQdDBb.jpg")</f>
        <v>http://pbs.twimg.com/media/FkHM3ujWYAQdDBb.jpg</v>
      </c>
      <c r="I3" t="str">
        <f>HYPERLINK("http://pbs.twimg.com/media/FkHM3upXoAE4BVt.jpg", "http://pbs.twimg.com/media/FkHM3upXoAE4BVt.jpg")</f>
        <v>http://pbs.twimg.com/media/FkHM3upXoAE4BVt.jpg</v>
      </c>
      <c r="J3" t="str">
        <f>HYPERLINK("http://pbs.twimg.com/media/FkHM3ufXwAEBy0H.jpg", "http://pbs.twimg.com/media/FkHM3ufXwAEBy0H.jpg")</f>
        <v>http://pbs.twimg.com/media/FkHM3ufXwAEBy0H.jpg</v>
      </c>
      <c r="K3" t="str">
        <f>HYPERLINK("http://pbs.twimg.com/media/FkHM5fAXwAAIBE1.jpg", "http://pbs.twimg.com/media/FkHM5fAXwAAIBE1.jpg")</f>
        <v>http://pbs.twimg.com/media/FkHM5fAXwAAIBE1.jpg</v>
      </c>
      <c r="L3">
        <v>0.38179999999999997</v>
      </c>
      <c r="M3">
        <v>0</v>
      </c>
      <c r="N3">
        <v>0.69799999999999995</v>
      </c>
      <c r="O3">
        <v>0.30199999999999999</v>
      </c>
    </row>
    <row r="4" spans="1:15" x14ac:dyDescent="0.2">
      <c r="A4" s="1" t="str">
        <f>HYPERLINK("http://www.twitter.com/banuakdenizli/status/1604382911532261377", "1604382911532261377")</f>
        <v>1604382911532261377</v>
      </c>
      <c r="B4" t="s">
        <v>15</v>
      </c>
      <c r="C4" s="2">
        <v>44913.324861111112</v>
      </c>
      <c r="D4">
        <v>37</v>
      </c>
      <c r="E4">
        <v>5</v>
      </c>
      <c r="G4" t="s">
        <v>22</v>
      </c>
      <c r="H4" t="str">
        <f>HYPERLINK("http://pbs.twimg.com/media/FkPpwFqWIAAaSoh.jpg", "http://pbs.twimg.com/media/FkPpwFqWIAAaSoh.jpg")</f>
        <v>http://pbs.twimg.com/media/FkPpwFqWIAAaSoh.jpg</v>
      </c>
      <c r="L4">
        <v>0.70960000000000001</v>
      </c>
      <c r="M4">
        <v>0</v>
      </c>
      <c r="N4">
        <v>0.85599999999999998</v>
      </c>
      <c r="O4">
        <v>0.14399999999999999</v>
      </c>
    </row>
    <row r="5" spans="1:15" x14ac:dyDescent="0.2">
      <c r="A5" s="1" t="str">
        <f>HYPERLINK("http://www.twitter.com/banuakdenizli/status/1602582000937861121", "1602582000937861121")</f>
        <v>1602582000937861121</v>
      </c>
      <c r="B5" t="s">
        <v>15</v>
      </c>
      <c r="C5" s="2">
        <v>44908.355300925927</v>
      </c>
      <c r="D5">
        <v>14</v>
      </c>
      <c r="E5">
        <v>1</v>
      </c>
      <c r="G5" t="s">
        <v>23</v>
      </c>
      <c r="H5" t="str">
        <f>HYPERLINK("https://video.twimg.com/ext_tw_video/1602581963231186945/pu/vid/604x1076/V-b-kKNK3dDpQt50.mp4?tag=12", "https://video.twimg.com/ext_tw_video/1602581963231186945/pu/vid/604x1076/V-b-kKNK3dDpQt50.mp4?tag=12")</f>
        <v>https://video.twimg.com/ext_tw_video/1602581963231186945/pu/vid/604x1076/V-b-kKNK3dDpQt50.mp4?tag=12</v>
      </c>
      <c r="L5">
        <v>0.91169999999999995</v>
      </c>
      <c r="M5">
        <v>0</v>
      </c>
      <c r="N5">
        <v>0.443</v>
      </c>
      <c r="O5">
        <v>0.55700000000000005</v>
      </c>
    </row>
    <row r="6" spans="1:15" x14ac:dyDescent="0.2">
      <c r="A6" s="1" t="str">
        <f>HYPERLINK("http://www.twitter.com/banuakdenizli/status/1602577448251625473", "1602577448251625473")</f>
        <v>1602577448251625473</v>
      </c>
      <c r="B6" t="s">
        <v>15</v>
      </c>
      <c r="C6" s="2">
        <v>44908.342731481483</v>
      </c>
      <c r="D6">
        <v>0</v>
      </c>
      <c r="E6">
        <v>1</v>
      </c>
      <c r="F6" t="s">
        <v>24</v>
      </c>
      <c r="G6" t="s">
        <v>25</v>
      </c>
      <c r="H6" t="str">
        <f>HYPERLINK("https://video.twimg.com/ext_tw_video/1602574866305138688/pu/vid/1280x720/j6H5dkQXgc8gd7mj.mp4?tag=12", "https://video.twimg.com/ext_tw_video/1602574866305138688/pu/vid/1280x720/j6H5dkQXgc8gd7mj.mp4?tag=12")</f>
        <v>https://video.twimg.com/ext_tw_video/1602574866305138688/pu/vid/1280x720/j6H5dkQXgc8gd7mj.mp4?tag=12</v>
      </c>
      <c r="L6">
        <v>0</v>
      </c>
      <c r="M6">
        <v>0</v>
      </c>
      <c r="N6">
        <v>1</v>
      </c>
      <c r="O6">
        <v>0</v>
      </c>
    </row>
    <row r="7" spans="1:15" x14ac:dyDescent="0.2">
      <c r="A7" s="1" t="str">
        <f>HYPERLINK("http://www.twitter.com/banuakdenizli/status/1601536928242802692", "1601536928242802692")</f>
        <v>1601536928242802692</v>
      </c>
      <c r="B7" t="s">
        <v>15</v>
      </c>
      <c r="C7" s="2">
        <v>44905.471446759257</v>
      </c>
      <c r="D7">
        <v>0</v>
      </c>
      <c r="E7">
        <v>14</v>
      </c>
      <c r="F7" t="s">
        <v>18</v>
      </c>
      <c r="G7" t="s">
        <v>26</v>
      </c>
      <c r="H7" t="str">
        <f>HYPERLINK("https://video.twimg.com/amplify_video/1601534124296396801/vid/1080x1080/eUMBCXsiDTAR5jsr.mp4?tag=16", "https://video.twimg.com/amplify_video/1601534124296396801/vid/1080x1080/eUMBCXsiDTAR5jsr.mp4?tag=16")</f>
        <v>https://video.twimg.com/amplify_video/1601534124296396801/vid/1080x1080/eUMBCXsiDTAR5jsr.mp4?tag=16</v>
      </c>
      <c r="L7">
        <v>0.49390000000000001</v>
      </c>
      <c r="M7">
        <v>0</v>
      </c>
      <c r="N7">
        <v>0.89600000000000002</v>
      </c>
      <c r="O7">
        <v>0.104</v>
      </c>
    </row>
    <row r="8" spans="1:15" x14ac:dyDescent="0.2">
      <c r="A8" s="1" t="str">
        <f>HYPERLINK("http://www.twitter.com/banuakdenizli/status/1601344592162406401", "1601344592162406401")</f>
        <v>1601344592162406401</v>
      </c>
      <c r="B8" t="s">
        <v>15</v>
      </c>
      <c r="C8" s="2">
        <v>44904.940694444442</v>
      </c>
      <c r="D8">
        <v>23</v>
      </c>
      <c r="E8">
        <v>5</v>
      </c>
      <c r="G8" t="s">
        <v>27</v>
      </c>
      <c r="L8">
        <v>0.94710000000000005</v>
      </c>
      <c r="M8">
        <v>5.8999999999999997E-2</v>
      </c>
      <c r="N8">
        <v>0.48699999999999999</v>
      </c>
      <c r="O8">
        <v>0.45400000000000001</v>
      </c>
    </row>
    <row r="9" spans="1:15" x14ac:dyDescent="0.2">
      <c r="A9" s="1" t="str">
        <f>HYPERLINK("http://www.twitter.com/banuakdenizli/status/1600840059133231105", "1600840059133231105")</f>
        <v>1600840059133231105</v>
      </c>
      <c r="B9" t="s">
        <v>15</v>
      </c>
      <c r="C9" s="2">
        <v>44903.548449074071</v>
      </c>
      <c r="D9">
        <v>2</v>
      </c>
      <c r="E9">
        <v>0</v>
      </c>
      <c r="G9" t="s">
        <v>28</v>
      </c>
      <c r="L9">
        <v>0</v>
      </c>
      <c r="M9">
        <v>0</v>
      </c>
      <c r="N9">
        <v>1</v>
      </c>
      <c r="O9">
        <v>0</v>
      </c>
    </row>
    <row r="10" spans="1:15" x14ac:dyDescent="0.2">
      <c r="A10" s="1" t="str">
        <f>HYPERLINK("http://www.twitter.com/banuakdenizli/status/1600792660482338816", "1600792660482338816")</f>
        <v>1600792660482338816</v>
      </c>
      <c r="B10" t="s">
        <v>15</v>
      </c>
      <c r="C10" s="2">
        <v>44903.417662037027</v>
      </c>
      <c r="D10">
        <v>21</v>
      </c>
      <c r="E10">
        <v>2</v>
      </c>
      <c r="G10" t="s">
        <v>29</v>
      </c>
      <c r="H10" t="str">
        <f>HYPERLINK("https://video.twimg.com/ext_tw_video/1600792540252364800/pu/vid/608x1080/gQd2vh_5fkEq_Dqt.mp4?tag=12", "https://video.twimg.com/ext_tw_video/1600792540252364800/pu/vid/608x1080/gQd2vh_5fkEq_Dqt.mp4?tag=12")</f>
        <v>https://video.twimg.com/ext_tw_video/1600792540252364800/pu/vid/608x1080/gQd2vh_5fkEq_Dqt.mp4?tag=12</v>
      </c>
      <c r="L10">
        <v>0.4168</v>
      </c>
      <c r="M10">
        <v>3.6999999999999998E-2</v>
      </c>
      <c r="N10">
        <v>0.86799999999999999</v>
      </c>
      <c r="O10">
        <v>9.5000000000000001E-2</v>
      </c>
    </row>
    <row r="11" spans="1:15" x14ac:dyDescent="0.2">
      <c r="A11" s="1" t="str">
        <f>HYPERLINK("http://www.twitter.com/banuakdenizli/status/1600476055793414145", "1600476055793414145")</f>
        <v>1600476055793414145</v>
      </c>
      <c r="B11" t="s">
        <v>15</v>
      </c>
      <c r="C11" s="2">
        <v>44902.543993055559</v>
      </c>
      <c r="D11">
        <v>0</v>
      </c>
      <c r="E11">
        <v>196</v>
      </c>
      <c r="F11" t="s">
        <v>20</v>
      </c>
      <c r="G11" t="s">
        <v>30</v>
      </c>
      <c r="H11" t="str">
        <f>HYPERLINK("http://pbs.twimg.com/media/FjYEoRXXoAERZv6.jpg", "http://pbs.twimg.com/media/FjYEoRXXoAERZv6.jpg")</f>
        <v>http://pbs.twimg.com/media/FjYEoRXXoAERZv6.jpg</v>
      </c>
      <c r="L11">
        <v>0</v>
      </c>
      <c r="M11">
        <v>0</v>
      </c>
      <c r="N11">
        <v>1</v>
      </c>
      <c r="O11">
        <v>0</v>
      </c>
    </row>
    <row r="12" spans="1:15" x14ac:dyDescent="0.2">
      <c r="A12" s="1" t="str">
        <f>HYPERLINK("http://www.twitter.com/banuakdenizli/status/1600429047095230464", "1600429047095230464")</f>
        <v>1600429047095230464</v>
      </c>
      <c r="B12" t="s">
        <v>15</v>
      </c>
      <c r="C12" s="2">
        <v>44902.414282407408</v>
      </c>
      <c r="D12">
        <v>0</v>
      </c>
      <c r="E12">
        <v>26</v>
      </c>
      <c r="F12" t="s">
        <v>17</v>
      </c>
      <c r="G12" t="s">
        <v>31</v>
      </c>
      <c r="H12" t="str">
        <f>HYPERLINK("http://pbs.twimg.com/media/FjXaWrEWAAAh1Qh.jpg", "http://pbs.twimg.com/media/FjXaWrEWAAAh1Qh.jpg")</f>
        <v>http://pbs.twimg.com/media/FjXaWrEWAAAh1Qh.jpg</v>
      </c>
      <c r="L12">
        <v>0.94589999999999996</v>
      </c>
      <c r="M12">
        <v>0.04</v>
      </c>
      <c r="N12">
        <v>0.65</v>
      </c>
      <c r="O12">
        <v>0.309</v>
      </c>
    </row>
    <row r="13" spans="1:15" x14ac:dyDescent="0.2">
      <c r="A13" s="1" t="str">
        <f>HYPERLINK("http://www.twitter.com/banuakdenizli/status/1600406405755719680", "1600406405755719680")</f>
        <v>1600406405755719680</v>
      </c>
      <c r="B13" t="s">
        <v>15</v>
      </c>
      <c r="C13" s="2">
        <v>44902.351793981477</v>
      </c>
      <c r="D13">
        <v>0</v>
      </c>
      <c r="E13">
        <v>37</v>
      </c>
      <c r="F13" t="s">
        <v>18</v>
      </c>
      <c r="G13" t="s">
        <v>32</v>
      </c>
      <c r="H13" t="str">
        <f>HYPERLINK("http://pbs.twimg.com/media/FjNF2nrX0AIo_rK.jpg", "http://pbs.twimg.com/media/FjNF2nrX0AIo_rK.jpg")</f>
        <v>http://pbs.twimg.com/media/FjNF2nrX0AIo_rK.jpg</v>
      </c>
      <c r="L13">
        <v>0.43890000000000001</v>
      </c>
      <c r="M13">
        <v>0</v>
      </c>
      <c r="N13">
        <v>0.91700000000000004</v>
      </c>
      <c r="O13">
        <v>8.3000000000000004E-2</v>
      </c>
    </row>
    <row r="14" spans="1:15" x14ac:dyDescent="0.2">
      <c r="A14" s="1" t="str">
        <f>HYPERLINK("http://www.twitter.com/banuakdenizli/status/1599803236948377618", "1599803236948377618")</f>
        <v>1599803236948377618</v>
      </c>
      <c r="B14" t="s">
        <v>15</v>
      </c>
      <c r="C14" s="2">
        <v>44900.687372685177</v>
      </c>
      <c r="D14">
        <v>0</v>
      </c>
      <c r="E14">
        <v>0</v>
      </c>
      <c r="G14" t="s">
        <v>33</v>
      </c>
      <c r="L14">
        <v>0</v>
      </c>
      <c r="M14">
        <v>0</v>
      </c>
      <c r="N14">
        <v>1</v>
      </c>
      <c r="O14">
        <v>0</v>
      </c>
    </row>
    <row r="15" spans="1:15" x14ac:dyDescent="0.2">
      <c r="A15" s="1" t="str">
        <f>HYPERLINK("http://www.twitter.com/banuakdenizli/status/1599802801319575562", "1599802801319575562")</f>
        <v>1599802801319575562</v>
      </c>
      <c r="B15" t="s">
        <v>15</v>
      </c>
      <c r="C15" s="2">
        <v>44900.686168981483</v>
      </c>
      <c r="D15">
        <v>0</v>
      </c>
      <c r="E15">
        <v>5</v>
      </c>
      <c r="F15" t="s">
        <v>34</v>
      </c>
      <c r="G15" t="s">
        <v>35</v>
      </c>
      <c r="L15">
        <v>0</v>
      </c>
      <c r="M15">
        <v>0</v>
      </c>
      <c r="N15">
        <v>1</v>
      </c>
      <c r="O15">
        <v>0</v>
      </c>
    </row>
    <row r="16" spans="1:15" x14ac:dyDescent="0.2">
      <c r="A16" s="1" t="str">
        <f>HYPERLINK("http://www.twitter.com/banuakdenizli/status/1599743155385290752", "1599743155385290752")</f>
        <v>1599743155385290752</v>
      </c>
      <c r="B16" t="s">
        <v>15</v>
      </c>
      <c r="C16" s="2">
        <v>44900.521574074082</v>
      </c>
      <c r="D16">
        <v>19</v>
      </c>
      <c r="E16">
        <v>4</v>
      </c>
      <c r="G16" t="s">
        <v>36</v>
      </c>
      <c r="H16" t="str">
        <f>HYPERLINK("https://video.twimg.com/ext_tw_video/1599743092537556993/pu/vid/960x540/5YUnoOgjB4drHT4Q.mp4?tag=12", "https://video.twimg.com/ext_tw_video/1599743092537556993/pu/vid/960x540/5YUnoOgjB4drHT4Q.mp4?tag=12")</f>
        <v>https://video.twimg.com/ext_tw_video/1599743092537556993/pu/vid/960x540/5YUnoOgjB4drHT4Q.mp4?tag=12</v>
      </c>
      <c r="L16">
        <v>0.95889999999999997</v>
      </c>
      <c r="M16">
        <v>0</v>
      </c>
      <c r="N16">
        <v>0.68300000000000005</v>
      </c>
      <c r="O16">
        <v>0.317</v>
      </c>
    </row>
    <row r="17" spans="1:15" x14ac:dyDescent="0.2">
      <c r="A17" s="1" t="str">
        <f>HYPERLINK("http://www.twitter.com/banuakdenizli/status/1599690558506557440", "1599690558506557440")</f>
        <v>1599690558506557440</v>
      </c>
      <c r="B17" t="s">
        <v>15</v>
      </c>
      <c r="C17" s="2">
        <v>44900.376435185193</v>
      </c>
      <c r="D17">
        <v>0</v>
      </c>
      <c r="E17">
        <v>32</v>
      </c>
      <c r="F17" t="s">
        <v>37</v>
      </c>
      <c r="G17" t="s">
        <v>38</v>
      </c>
      <c r="H17" t="str">
        <f>HYPERLINK("http://pbs.twimg.com/media/Fhqy8y5X0AE-tlE.jpg", "http://pbs.twimg.com/media/Fhqy8y5X0AE-tlE.jpg")</f>
        <v>http://pbs.twimg.com/media/Fhqy8y5X0AE-tlE.jpg</v>
      </c>
      <c r="L17">
        <v>0.79400000000000004</v>
      </c>
      <c r="M17">
        <v>0</v>
      </c>
      <c r="N17">
        <v>0.83199999999999996</v>
      </c>
      <c r="O17">
        <v>0.16800000000000001</v>
      </c>
    </row>
    <row r="18" spans="1:15" x14ac:dyDescent="0.2">
      <c r="A18" s="1" t="str">
        <f>HYPERLINK("http://www.twitter.com/banuakdenizli/status/1599109002092511233", "1599109002092511233")</f>
        <v>1599109002092511233</v>
      </c>
      <c r="B18" t="s">
        <v>15</v>
      </c>
      <c r="C18" s="2">
        <v>44898.771643518521</v>
      </c>
      <c r="D18">
        <v>0</v>
      </c>
      <c r="E18">
        <v>5</v>
      </c>
      <c r="F18" t="s">
        <v>16</v>
      </c>
      <c r="G18" t="s">
        <v>39</v>
      </c>
      <c r="L18">
        <v>0.93489999999999995</v>
      </c>
      <c r="M18">
        <v>9.2999999999999999E-2</v>
      </c>
      <c r="N18">
        <v>0.505</v>
      </c>
      <c r="O18">
        <v>0.40200000000000002</v>
      </c>
    </row>
    <row r="19" spans="1:15" x14ac:dyDescent="0.2">
      <c r="A19" s="1" t="str">
        <f>HYPERLINK("http://www.twitter.com/banuakdenizli/status/1599091015687626753", "1599091015687626753")</f>
        <v>1599091015687626753</v>
      </c>
      <c r="B19" t="s">
        <v>15</v>
      </c>
      <c r="C19" s="2">
        <v>44898.722013888888</v>
      </c>
      <c r="D19">
        <v>4</v>
      </c>
      <c r="E19">
        <v>2</v>
      </c>
      <c r="G19" t="s">
        <v>40</v>
      </c>
      <c r="L19">
        <v>0.71630000000000005</v>
      </c>
      <c r="M19">
        <v>0</v>
      </c>
      <c r="N19">
        <v>0.66800000000000004</v>
      </c>
      <c r="O19">
        <v>0.33200000000000002</v>
      </c>
    </row>
    <row r="20" spans="1:15" x14ac:dyDescent="0.2">
      <c r="A20" s="1" t="str">
        <f>HYPERLINK("http://www.twitter.com/banuakdenizli/status/1598976896070402048", "1598976896070402048")</f>
        <v>1598976896070402048</v>
      </c>
      <c r="B20" t="s">
        <v>15</v>
      </c>
      <c r="C20" s="2">
        <v>44898.407106481478</v>
      </c>
      <c r="D20">
        <v>29</v>
      </c>
      <c r="E20">
        <v>4</v>
      </c>
      <c r="G20" t="s">
        <v>41</v>
      </c>
      <c r="L20">
        <v>0.1154</v>
      </c>
      <c r="M20">
        <v>0.1</v>
      </c>
      <c r="N20">
        <v>0.74</v>
      </c>
      <c r="O20">
        <v>0.16</v>
      </c>
    </row>
    <row r="21" spans="1:15" x14ac:dyDescent="0.2">
      <c r="A21" s="1" t="str">
        <f>HYPERLINK("http://www.twitter.com/banuakdenizli/status/1598699260664496129", "1598699260664496129")</f>
        <v>1598699260664496129</v>
      </c>
      <c r="B21" t="s">
        <v>15</v>
      </c>
      <c r="C21" s="2">
        <v>44897.640972222223</v>
      </c>
      <c r="D21">
        <v>8</v>
      </c>
      <c r="E21">
        <v>1</v>
      </c>
      <c r="G21" t="s">
        <v>42</v>
      </c>
      <c r="H21" t="str">
        <f>HYPERLINK("http://pbs.twimg.com/media/Fi-4f50WQAIQ7P7.jpg", "http://pbs.twimg.com/media/Fi-4f50WQAIQ7P7.jpg")</f>
        <v>http://pbs.twimg.com/media/Fi-4f50WQAIQ7P7.jpg</v>
      </c>
      <c r="L21">
        <v>0</v>
      </c>
      <c r="M21">
        <v>0</v>
      </c>
      <c r="N21">
        <v>1</v>
      </c>
      <c r="O21">
        <v>0</v>
      </c>
    </row>
    <row r="22" spans="1:15" x14ac:dyDescent="0.2">
      <c r="A22" s="1" t="str">
        <f>HYPERLINK("http://www.twitter.com/banuakdenizli/status/1598558235908313089", "1598558235908313089")</f>
        <v>1598558235908313089</v>
      </c>
      <c r="B22" t="s">
        <v>15</v>
      </c>
      <c r="C22" s="2">
        <v>44897.251817129632</v>
      </c>
      <c r="D22">
        <v>0</v>
      </c>
      <c r="E22">
        <v>237</v>
      </c>
      <c r="F22" t="s">
        <v>43</v>
      </c>
      <c r="G22" t="s">
        <v>44</v>
      </c>
      <c r="H22" t="str">
        <f>HYPERLINK("http://pbs.twimg.com/media/Fi6UpqZXECIRuNs.jpg", "http://pbs.twimg.com/media/Fi6UpqZXECIRuNs.jpg")</f>
        <v>http://pbs.twimg.com/media/Fi6UpqZXECIRuNs.jpg</v>
      </c>
      <c r="L22">
        <v>0.7964</v>
      </c>
      <c r="M22">
        <v>0</v>
      </c>
      <c r="N22">
        <v>0.80800000000000005</v>
      </c>
      <c r="O22">
        <v>0.192</v>
      </c>
    </row>
    <row r="23" spans="1:15" x14ac:dyDescent="0.2">
      <c r="A23" s="1" t="str">
        <f>HYPERLINK("http://www.twitter.com/banuakdenizli/status/1598256102495645696", "1598256102495645696")</f>
        <v>1598256102495645696</v>
      </c>
      <c r="B23" t="s">
        <v>15</v>
      </c>
      <c r="C23" s="2">
        <v>44896.418090277781</v>
      </c>
      <c r="D23">
        <v>9</v>
      </c>
      <c r="E23">
        <v>1</v>
      </c>
      <c r="G23" t="s">
        <v>45</v>
      </c>
      <c r="H23" t="str">
        <f>HYPERLINK("http://pbs.twimg.com/media/Fi4lcpaX0AETyDM.jpg", "http://pbs.twimg.com/media/Fi4lcpaX0AETyDM.jpg")</f>
        <v>http://pbs.twimg.com/media/Fi4lcpaX0AETyDM.jpg</v>
      </c>
      <c r="I23" t="str">
        <f>HYPERLINK("http://pbs.twimg.com/media/Fi4lcpXWQAAD_Lv.jpg", "http://pbs.twimg.com/media/Fi4lcpXWQAAD_Lv.jpg")</f>
        <v>http://pbs.twimg.com/media/Fi4lcpXWQAAD_Lv.jpg</v>
      </c>
      <c r="J23" t="str">
        <f>HYPERLINK("http://pbs.twimg.com/media/Fi4lcpYXEAEaZDW.jpg", "http://pbs.twimg.com/media/Fi4lcpYXEAEaZDW.jpg")</f>
        <v>http://pbs.twimg.com/media/Fi4lcpYXEAEaZDW.jpg</v>
      </c>
      <c r="K23" t="str">
        <f>HYPERLINK("http://pbs.twimg.com/media/Fi4lcpYX0AAOs0V.jpg", "http://pbs.twimg.com/media/Fi4lcpYX0AAOs0V.jpg")</f>
        <v>http://pbs.twimg.com/media/Fi4lcpYX0AAOs0V.jpg</v>
      </c>
      <c r="L23">
        <v>0</v>
      </c>
      <c r="M23">
        <v>0</v>
      </c>
      <c r="N23">
        <v>1</v>
      </c>
      <c r="O23">
        <v>0</v>
      </c>
    </row>
    <row r="24" spans="1:15" x14ac:dyDescent="0.2">
      <c r="A24" s="1" t="str">
        <f>HYPERLINK("http://www.twitter.com/banuakdenizli/status/1598225014117249024", "1598225014117249024")</f>
        <v>1598225014117249024</v>
      </c>
      <c r="B24" t="s">
        <v>15</v>
      </c>
      <c r="C24" s="2">
        <v>44896.332303240742</v>
      </c>
      <c r="D24">
        <v>1</v>
      </c>
      <c r="E24">
        <v>0</v>
      </c>
      <c r="G24" t="s">
        <v>46</v>
      </c>
      <c r="L24">
        <v>0.40189999999999998</v>
      </c>
      <c r="M24">
        <v>0</v>
      </c>
      <c r="N24">
        <v>0.92600000000000005</v>
      </c>
      <c r="O24">
        <v>7.3999999999999996E-2</v>
      </c>
    </row>
    <row r="25" spans="1:15" x14ac:dyDescent="0.2">
      <c r="A25" s="1" t="str">
        <f>HYPERLINK("http://www.twitter.com/banuakdenizli/status/1598220043736662016", "1598220043736662016")</f>
        <v>1598220043736662016</v>
      </c>
      <c r="B25" t="s">
        <v>15</v>
      </c>
      <c r="C25" s="2">
        <v>44896.31858796296</v>
      </c>
      <c r="D25">
        <v>0</v>
      </c>
      <c r="E25">
        <v>35</v>
      </c>
      <c r="F25" t="s">
        <v>47</v>
      </c>
      <c r="G25" t="s">
        <v>48</v>
      </c>
      <c r="H25" t="str">
        <f>HYPERLINK("http://pbs.twimg.com/media/FiuI-GSWQAEsNfh.jpg", "http://pbs.twimg.com/media/FiuI-GSWQAEsNfh.jpg")</f>
        <v>http://pbs.twimg.com/media/FiuI-GSWQAEsNfh.jpg</v>
      </c>
      <c r="L25">
        <v>-0.91169999999999995</v>
      </c>
      <c r="M25">
        <v>0.26800000000000002</v>
      </c>
      <c r="N25">
        <v>0.70499999999999996</v>
      </c>
      <c r="O25">
        <v>2.7E-2</v>
      </c>
    </row>
    <row r="26" spans="1:15" x14ac:dyDescent="0.2">
      <c r="A26" s="1" t="str">
        <f>HYPERLINK("http://www.twitter.com/banuakdenizli/status/1597930220157558784", "1597930220157558784")</f>
        <v>1597930220157558784</v>
      </c>
      <c r="B26" t="s">
        <v>15</v>
      </c>
      <c r="C26" s="2">
        <v>44895.518831018519</v>
      </c>
      <c r="D26">
        <v>12</v>
      </c>
      <c r="E26">
        <v>2</v>
      </c>
      <c r="G26" t="s">
        <v>49</v>
      </c>
      <c r="H26" t="str">
        <f>HYPERLINK("http://pbs.twimg.com/media/Fiz9D1DWIAApGF8.jpg", "http://pbs.twimg.com/media/Fiz9D1DWIAApGF8.jpg")</f>
        <v>http://pbs.twimg.com/media/Fiz9D1DWIAApGF8.jpg</v>
      </c>
      <c r="I26" t="str">
        <f>HYPERLINK("http://pbs.twimg.com/media/Fiz9D1BWIAAyPM_.jpg", "http://pbs.twimg.com/media/Fiz9D1BWIAAyPM_.jpg")</f>
        <v>http://pbs.twimg.com/media/Fiz9D1BWIAAyPM_.jpg</v>
      </c>
      <c r="J26" t="str">
        <f>HYPERLINK("http://pbs.twimg.com/media/Fiz9D0_XgAAaxGT.jpg", "http://pbs.twimg.com/media/Fiz9D0_XgAAaxGT.jpg")</f>
        <v>http://pbs.twimg.com/media/Fiz9D0_XgAAaxGT.jpg</v>
      </c>
      <c r="L26">
        <v>0.79059999999999997</v>
      </c>
      <c r="M26">
        <v>0</v>
      </c>
      <c r="N26">
        <v>0.76700000000000002</v>
      </c>
      <c r="O26">
        <v>0.23300000000000001</v>
      </c>
    </row>
    <row r="27" spans="1:15" x14ac:dyDescent="0.2">
      <c r="A27" s="1" t="str">
        <f>HYPERLINK("http://www.twitter.com/banuakdenizli/status/1597915447810469888", "1597915447810469888")</f>
        <v>1597915447810469888</v>
      </c>
      <c r="B27" t="s">
        <v>15</v>
      </c>
      <c r="C27" s="2">
        <v>44895.478067129632</v>
      </c>
      <c r="D27">
        <v>1</v>
      </c>
      <c r="E27">
        <v>1</v>
      </c>
      <c r="G27" t="s">
        <v>50</v>
      </c>
      <c r="L27">
        <v>0.79059999999999997</v>
      </c>
      <c r="M27">
        <v>0</v>
      </c>
      <c r="N27">
        <v>0.80600000000000005</v>
      </c>
      <c r="O27">
        <v>0.19400000000000001</v>
      </c>
    </row>
    <row r="28" spans="1:15" x14ac:dyDescent="0.2">
      <c r="A28" s="1" t="str">
        <f>HYPERLINK("http://www.twitter.com/banuakdenizli/status/1597897167771140098", "1597897167771140098")</f>
        <v>1597897167771140098</v>
      </c>
      <c r="B28" t="s">
        <v>15</v>
      </c>
      <c r="C28" s="2">
        <v>44895.427615740737</v>
      </c>
      <c r="D28">
        <v>0</v>
      </c>
      <c r="E28">
        <v>1</v>
      </c>
      <c r="F28" t="s">
        <v>51</v>
      </c>
      <c r="G28" t="s">
        <v>52</v>
      </c>
      <c r="H28" t="str">
        <f>HYPERLINK("http://pbs.twimg.com/media/FiuJtZdaYAIXcZl.jpg", "http://pbs.twimg.com/media/FiuJtZdaYAIXcZl.jpg")</f>
        <v>http://pbs.twimg.com/media/FiuJtZdaYAIXcZl.jpg</v>
      </c>
      <c r="L28">
        <v>0.83599999999999997</v>
      </c>
      <c r="M28">
        <v>0</v>
      </c>
      <c r="N28">
        <v>0.82899999999999996</v>
      </c>
      <c r="O28">
        <v>0.17100000000000001</v>
      </c>
    </row>
    <row r="29" spans="1:15" x14ac:dyDescent="0.2">
      <c r="A29" s="1" t="str">
        <f>HYPERLINK("http://www.twitter.com/banuakdenizli/status/1597684558602063873", "1597684558602063873")</f>
        <v>1597684558602063873</v>
      </c>
      <c r="B29" t="s">
        <v>15</v>
      </c>
      <c r="C29" s="2">
        <v>44894.840925925928</v>
      </c>
      <c r="D29">
        <v>0</v>
      </c>
      <c r="E29">
        <v>5</v>
      </c>
      <c r="F29" t="s">
        <v>34</v>
      </c>
      <c r="G29" t="s">
        <v>53</v>
      </c>
      <c r="H29" t="str">
        <f>HYPERLINK("http://pbs.twimg.com/media/FiwMyUKXoAE0uKX.jpg", "http://pbs.twimg.com/media/FiwMyUKXoAE0uKX.jpg")</f>
        <v>http://pbs.twimg.com/media/FiwMyUKXoAE0uKX.jpg</v>
      </c>
      <c r="L29">
        <v>0</v>
      </c>
      <c r="M29">
        <v>0</v>
      </c>
      <c r="N29">
        <v>1</v>
      </c>
      <c r="O29">
        <v>0</v>
      </c>
    </row>
    <row r="30" spans="1:15" x14ac:dyDescent="0.2">
      <c r="A30" s="1" t="str">
        <f>HYPERLINK("http://www.twitter.com/banuakdenizli/status/1597602392409006080", "1597602392409006080")</f>
        <v>1597602392409006080</v>
      </c>
      <c r="B30" t="s">
        <v>15</v>
      </c>
      <c r="C30" s="2">
        <v>44894.614201388889</v>
      </c>
      <c r="D30">
        <v>0</v>
      </c>
      <c r="E30">
        <v>6</v>
      </c>
      <c r="F30" t="s">
        <v>18</v>
      </c>
      <c r="G30" t="s">
        <v>54</v>
      </c>
      <c r="L30">
        <v>0.63690000000000002</v>
      </c>
      <c r="M30">
        <v>0</v>
      </c>
      <c r="N30">
        <v>0.88700000000000001</v>
      </c>
      <c r="O30">
        <v>0.113</v>
      </c>
    </row>
    <row r="31" spans="1:15" x14ac:dyDescent="0.2">
      <c r="A31" s="1" t="str">
        <f>HYPERLINK("http://www.twitter.com/banuakdenizli/status/1597508166098759680", "1597508166098759680")</f>
        <v>1597508166098759680</v>
      </c>
      <c r="B31" t="s">
        <v>15</v>
      </c>
      <c r="C31" s="2">
        <v>44894.354178240741</v>
      </c>
      <c r="D31">
        <v>1</v>
      </c>
      <c r="E31">
        <v>0</v>
      </c>
      <c r="G31" t="s">
        <v>55</v>
      </c>
      <c r="L31">
        <v>0.41839999999999999</v>
      </c>
      <c r="M31">
        <v>0</v>
      </c>
      <c r="N31">
        <v>0.94599999999999995</v>
      </c>
      <c r="O31">
        <v>5.3999999999999999E-2</v>
      </c>
    </row>
    <row r="32" spans="1:15" x14ac:dyDescent="0.2">
      <c r="A32" s="1" t="str">
        <f>HYPERLINK("http://www.twitter.com/banuakdenizli/status/1597499525014654976", "1597499525014654976")</f>
        <v>1597499525014654976</v>
      </c>
      <c r="B32" t="s">
        <v>15</v>
      </c>
      <c r="C32" s="2">
        <v>44894.330335648148</v>
      </c>
      <c r="D32">
        <v>5</v>
      </c>
      <c r="E32">
        <v>0</v>
      </c>
      <c r="G32" t="s">
        <v>56</v>
      </c>
      <c r="H32" t="str">
        <f>HYPERLINK("https://video.twimg.com/ext_tw_video/1597499469964124163/pu/vid/602x1080/8R5TNHRPcNJHaGl_.mp4?tag=12", "https://video.twimg.com/ext_tw_video/1597499469964124163/pu/vid/602x1080/8R5TNHRPcNJHaGl_.mp4?tag=12")</f>
        <v>https://video.twimg.com/ext_tw_video/1597499469964124163/pu/vid/602x1080/8R5TNHRPcNJHaGl_.mp4?tag=12</v>
      </c>
      <c r="L32">
        <v>0.9476</v>
      </c>
      <c r="M32">
        <v>0</v>
      </c>
      <c r="N32">
        <v>0.63900000000000001</v>
      </c>
      <c r="O32">
        <v>0.36099999999999999</v>
      </c>
    </row>
    <row r="33" spans="1:15" x14ac:dyDescent="0.2">
      <c r="A33" s="1" t="str">
        <f>HYPERLINK("http://www.twitter.com/banuakdenizli/status/1597203446255751168", "1597203446255751168")</f>
        <v>1597203446255751168</v>
      </c>
      <c r="B33" t="s">
        <v>15</v>
      </c>
      <c r="C33" s="2">
        <v>44893.513310185182</v>
      </c>
      <c r="D33">
        <v>2</v>
      </c>
      <c r="E33">
        <v>0</v>
      </c>
      <c r="G33" t="s">
        <v>57</v>
      </c>
      <c r="L33">
        <v>0</v>
      </c>
      <c r="M33">
        <v>0</v>
      </c>
      <c r="N33">
        <v>1</v>
      </c>
      <c r="O33">
        <v>0</v>
      </c>
    </row>
    <row r="34" spans="1:15" x14ac:dyDescent="0.2">
      <c r="A34" s="1" t="str">
        <f>HYPERLINK("http://www.twitter.com/banuakdenizli/status/1597150683949453313", "1597150683949453313")</f>
        <v>1597150683949453313</v>
      </c>
      <c r="B34" t="s">
        <v>15</v>
      </c>
      <c r="C34" s="2">
        <v>44893.367719907408</v>
      </c>
      <c r="D34">
        <v>7</v>
      </c>
      <c r="E34">
        <v>0</v>
      </c>
      <c r="G34" t="s">
        <v>58</v>
      </c>
      <c r="H34" t="str">
        <f>HYPERLINK("http://pbs.twimg.com/media/Fio4E_VWQAE3PBs.jpg", "http://pbs.twimg.com/media/Fio4E_VWQAE3PBs.jpg")</f>
        <v>http://pbs.twimg.com/media/Fio4E_VWQAE3PBs.jpg</v>
      </c>
      <c r="L34">
        <v>-0.94420000000000004</v>
      </c>
      <c r="M34">
        <v>0.30299999999999999</v>
      </c>
      <c r="N34">
        <v>0.69699999999999995</v>
      </c>
      <c r="O34">
        <v>0</v>
      </c>
    </row>
    <row r="35" spans="1:15" x14ac:dyDescent="0.2">
      <c r="A35" s="1" t="str">
        <f>HYPERLINK("http://www.twitter.com/banuakdenizli/status/1596806741442068480", "1596806741442068480")</f>
        <v>1596806741442068480</v>
      </c>
      <c r="B35" t="s">
        <v>15</v>
      </c>
      <c r="C35" s="2">
        <v>44892.418622685182</v>
      </c>
      <c r="D35">
        <v>0</v>
      </c>
      <c r="E35">
        <v>41</v>
      </c>
      <c r="F35" t="s">
        <v>17</v>
      </c>
      <c r="G35" t="s">
        <v>59</v>
      </c>
      <c r="H35" t="str">
        <f>HYPERLINK("https://video.twimg.com/amplify_video/1596155937592553472/vid/720x720/u7OwcQpyaIAqqBVK.mp4?tag=14", "https://video.twimg.com/amplify_video/1596155937592553472/vid/720x720/u7OwcQpyaIAqqBVK.mp4?tag=14")</f>
        <v>https://video.twimg.com/amplify_video/1596155937592553472/vid/720x720/u7OwcQpyaIAqqBVK.mp4?tag=14</v>
      </c>
      <c r="L35">
        <v>-0.91690000000000005</v>
      </c>
      <c r="M35">
        <v>0.27100000000000002</v>
      </c>
      <c r="N35">
        <v>0.72899999999999998</v>
      </c>
      <c r="O35">
        <v>0</v>
      </c>
    </row>
    <row r="36" spans="1:15" x14ac:dyDescent="0.2">
      <c r="A36" s="1" t="str">
        <f>HYPERLINK("http://www.twitter.com/banuakdenizli/status/1596096928315772929", "1596096928315772929")</f>
        <v>1596096928315772929</v>
      </c>
      <c r="B36" t="s">
        <v>15</v>
      </c>
      <c r="C36" s="2">
        <v>44890.459907407407</v>
      </c>
      <c r="D36">
        <v>8</v>
      </c>
      <c r="E36">
        <v>1</v>
      </c>
      <c r="G36" t="s">
        <v>60</v>
      </c>
      <c r="H36" t="str">
        <f>HYPERLINK("https://video.twimg.com/ext_tw_video/1596096888658354176/pu/vid/604x1080/je2xT6HsFRICMdwO.mp4?tag=12", "https://video.twimg.com/ext_tw_video/1596096888658354176/pu/vid/604x1080/je2xT6HsFRICMdwO.mp4?tag=12")</f>
        <v>https://video.twimg.com/ext_tw_video/1596096888658354176/pu/vid/604x1080/je2xT6HsFRICMdwO.mp4?tag=12</v>
      </c>
      <c r="L36">
        <v>0.9476</v>
      </c>
      <c r="M36">
        <v>0</v>
      </c>
      <c r="N36">
        <v>0.54600000000000004</v>
      </c>
      <c r="O36">
        <v>0.45400000000000001</v>
      </c>
    </row>
    <row r="37" spans="1:15" x14ac:dyDescent="0.2">
      <c r="A37" s="1" t="str">
        <f>HYPERLINK("http://www.twitter.com/banuakdenizli/status/1596080300802461702", "1596080300802461702")</f>
        <v>1596080300802461702</v>
      </c>
      <c r="B37" t="s">
        <v>15</v>
      </c>
      <c r="C37" s="2">
        <v>44890.414027777777</v>
      </c>
      <c r="D37">
        <v>0</v>
      </c>
      <c r="E37">
        <v>0</v>
      </c>
      <c r="G37" t="s">
        <v>61</v>
      </c>
      <c r="L37">
        <v>0.41839999999999999</v>
      </c>
      <c r="M37">
        <v>0</v>
      </c>
      <c r="N37">
        <v>0.94</v>
      </c>
      <c r="O37">
        <v>0.06</v>
      </c>
    </row>
    <row r="38" spans="1:15" x14ac:dyDescent="0.2">
      <c r="A38" s="1" t="str">
        <f>HYPERLINK("http://www.twitter.com/banuakdenizli/status/1595769987565846531", "1595769987565846531")</f>
        <v>1595769987565846531</v>
      </c>
      <c r="B38" t="s">
        <v>15</v>
      </c>
      <c r="C38" s="2">
        <v>44889.557719907411</v>
      </c>
      <c r="D38">
        <v>1</v>
      </c>
      <c r="E38">
        <v>1</v>
      </c>
      <c r="G38" t="s">
        <v>62</v>
      </c>
      <c r="L38">
        <v>0</v>
      </c>
      <c r="M38">
        <v>0</v>
      </c>
      <c r="N38">
        <v>1</v>
      </c>
      <c r="O38">
        <v>0</v>
      </c>
    </row>
    <row r="39" spans="1:15" x14ac:dyDescent="0.2">
      <c r="A39" s="1" t="str">
        <f>HYPERLINK("http://www.twitter.com/banuakdenizli/status/1594640441324240898", "1594640441324240898")</f>
        <v>1594640441324240898</v>
      </c>
      <c r="B39" t="s">
        <v>15</v>
      </c>
      <c r="C39" s="2">
        <v>44886.440763888888</v>
      </c>
      <c r="D39">
        <v>11</v>
      </c>
      <c r="E39">
        <v>1</v>
      </c>
      <c r="G39" t="s">
        <v>63</v>
      </c>
      <c r="H39" t="str">
        <f>HYPERLINK("https://video.twimg.com/ext_tw_video/1594640408134434816/pu/vid/840x720/of_rArZ4gfZ0OrSX.mp4?tag=12", "https://video.twimg.com/ext_tw_video/1594640408134434816/pu/vid/840x720/of_rArZ4gfZ0OrSX.mp4?tag=12")</f>
        <v>https://video.twimg.com/ext_tw_video/1594640408134434816/pu/vid/840x720/of_rArZ4gfZ0OrSX.mp4?tag=12</v>
      </c>
      <c r="L39">
        <v>0.95</v>
      </c>
      <c r="M39">
        <v>0</v>
      </c>
      <c r="N39">
        <v>0.58399999999999996</v>
      </c>
      <c r="O39">
        <v>0.41599999999999998</v>
      </c>
    </row>
    <row r="40" spans="1:15" x14ac:dyDescent="0.2">
      <c r="A40" s="1" t="str">
        <f>HYPERLINK("http://www.twitter.com/banuakdenizli/status/1594612525261283328", "1594612525261283328")</f>
        <v>1594612525261283328</v>
      </c>
      <c r="B40" t="s">
        <v>15</v>
      </c>
      <c r="C40" s="2">
        <v>44886.363738425927</v>
      </c>
      <c r="D40">
        <v>5</v>
      </c>
      <c r="E40">
        <v>0</v>
      </c>
      <c r="G40" t="s">
        <v>64</v>
      </c>
      <c r="H40" t="str">
        <f>HYPERLINK("http://pbs.twimg.com/media/FiEzoZwWAAE-Rcr.jpg", "http://pbs.twimg.com/media/FiEzoZwWAAE-Rcr.jpg")</f>
        <v>http://pbs.twimg.com/media/FiEzoZwWAAE-Rcr.jpg</v>
      </c>
      <c r="L40">
        <v>0</v>
      </c>
      <c r="M40">
        <v>0</v>
      </c>
      <c r="N40">
        <v>1</v>
      </c>
      <c r="O40">
        <v>0</v>
      </c>
    </row>
    <row r="41" spans="1:15" x14ac:dyDescent="0.2">
      <c r="A41" s="1" t="str">
        <f>HYPERLINK("http://www.twitter.com/banuakdenizli/status/1594605621428760578", "1594605621428760578")</f>
        <v>1594605621428760578</v>
      </c>
      <c r="B41" t="s">
        <v>15</v>
      </c>
      <c r="C41" s="2">
        <v>44886.344687500001</v>
      </c>
      <c r="D41">
        <v>2</v>
      </c>
      <c r="E41">
        <v>0</v>
      </c>
      <c r="G41" t="s">
        <v>65</v>
      </c>
      <c r="L41">
        <v>-0.26950000000000002</v>
      </c>
      <c r="M41">
        <v>8.1000000000000003E-2</v>
      </c>
      <c r="N41">
        <v>0.86399999999999999</v>
      </c>
      <c r="O41">
        <v>5.5E-2</v>
      </c>
    </row>
    <row r="42" spans="1:15" x14ac:dyDescent="0.2">
      <c r="A42" s="1" t="str">
        <f>HYPERLINK("http://www.twitter.com/banuakdenizli/status/1594325808360873985", "1594325808360873985")</f>
        <v>1594325808360873985</v>
      </c>
      <c r="B42" t="s">
        <v>15</v>
      </c>
      <c r="C42" s="2">
        <v>44885.572546296287</v>
      </c>
      <c r="D42">
        <v>3</v>
      </c>
      <c r="E42">
        <v>0</v>
      </c>
      <c r="G42" t="s">
        <v>66</v>
      </c>
      <c r="L42">
        <v>0</v>
      </c>
      <c r="M42">
        <v>0</v>
      </c>
      <c r="N42">
        <v>1</v>
      </c>
      <c r="O42">
        <v>0</v>
      </c>
    </row>
    <row r="43" spans="1:15" x14ac:dyDescent="0.2">
      <c r="A43" s="1" t="str">
        <f>HYPERLINK("http://www.twitter.com/banuakdenizli/status/1594268187050254336", "1594268187050254336")</f>
        <v>1594268187050254336</v>
      </c>
      <c r="B43" t="s">
        <v>15</v>
      </c>
      <c r="C43" s="2">
        <v>44885.413541666669</v>
      </c>
      <c r="D43">
        <v>11</v>
      </c>
      <c r="E43">
        <v>3</v>
      </c>
      <c r="G43" t="s">
        <v>67</v>
      </c>
      <c r="H43" t="str">
        <f>HYPERLINK("http://pbs.twimg.com/media/Fh_6diDX0AAu04e.jpg", "http://pbs.twimg.com/media/Fh_6diDX0AAu04e.jpg")</f>
        <v>http://pbs.twimg.com/media/Fh_6diDX0AAu04e.jpg</v>
      </c>
      <c r="L43">
        <v>0</v>
      </c>
      <c r="M43">
        <v>0</v>
      </c>
      <c r="N43">
        <v>1</v>
      </c>
      <c r="O43">
        <v>0</v>
      </c>
    </row>
    <row r="44" spans="1:15" x14ac:dyDescent="0.2">
      <c r="A44" s="1" t="str">
        <f>HYPERLINK("http://www.twitter.com/banuakdenizli/status/1594252877819699201", "1594252877819699201")</f>
        <v>1594252877819699201</v>
      </c>
      <c r="B44" t="s">
        <v>15</v>
      </c>
      <c r="C44" s="2">
        <v>44885.371296296304</v>
      </c>
      <c r="D44">
        <v>14</v>
      </c>
      <c r="E44">
        <v>4</v>
      </c>
      <c r="G44" t="s">
        <v>68</v>
      </c>
      <c r="H44" t="str">
        <f>HYPERLINK("http://pbs.twimg.com/media/Fh_siXtXEAADJtE.jpg", "http://pbs.twimg.com/media/Fh_siXtXEAADJtE.jpg")</f>
        <v>http://pbs.twimg.com/media/Fh_siXtXEAADJtE.jpg</v>
      </c>
      <c r="I44" t="str">
        <f>HYPERLINK("http://pbs.twimg.com/media/Fh_siXxWQAALtaI.jpg", "http://pbs.twimg.com/media/Fh_siXxWQAALtaI.jpg")</f>
        <v>http://pbs.twimg.com/media/Fh_siXxWQAALtaI.jpg</v>
      </c>
      <c r="J44" t="str">
        <f>HYPERLINK("http://pbs.twimg.com/media/Fh_siZmXkAIQZnz.jpg", "http://pbs.twimg.com/media/Fh_siZmXkAIQZnz.jpg")</f>
        <v>http://pbs.twimg.com/media/Fh_siZmXkAIQZnz.jpg</v>
      </c>
      <c r="L44">
        <v>0.92600000000000005</v>
      </c>
      <c r="M44">
        <v>0</v>
      </c>
      <c r="N44">
        <v>0.55700000000000005</v>
      </c>
      <c r="O44">
        <v>0.443</v>
      </c>
    </row>
    <row r="45" spans="1:15" x14ac:dyDescent="0.2">
      <c r="A45" s="1" t="str">
        <f>HYPERLINK("http://www.twitter.com/banuakdenizli/status/1594240148639735808", "1594240148639735808")</f>
        <v>1594240148639735808</v>
      </c>
      <c r="B45" t="s">
        <v>15</v>
      </c>
      <c r="C45" s="2">
        <v>44885.336168981477</v>
      </c>
      <c r="D45">
        <v>0</v>
      </c>
      <c r="E45">
        <v>6</v>
      </c>
      <c r="F45" t="s">
        <v>16</v>
      </c>
      <c r="G45" t="s">
        <v>69</v>
      </c>
      <c r="H45" t="str">
        <f>HYPERLINK("http://pbs.twimg.com/media/Fh_gz82XgAAXVaP.jpg", "http://pbs.twimg.com/media/Fh_gz82XgAAXVaP.jpg")</f>
        <v>http://pbs.twimg.com/media/Fh_gz82XgAAXVaP.jpg</v>
      </c>
      <c r="I45" t="str">
        <f>HYPERLINK("http://pbs.twimg.com/media/Fh_gz8tXwAAdhIs.jpg", "http://pbs.twimg.com/media/Fh_gz8tXwAAdhIs.jpg")</f>
        <v>http://pbs.twimg.com/media/Fh_gz8tXwAAdhIs.jpg</v>
      </c>
      <c r="J45" t="str">
        <f>HYPERLINK("http://pbs.twimg.com/media/Fh_gz85XoAEOQi4.jpg", "http://pbs.twimg.com/media/Fh_gz85XoAEOQi4.jpg")</f>
        <v>http://pbs.twimg.com/media/Fh_gz85XoAEOQi4.jpg</v>
      </c>
      <c r="K45" t="str">
        <f>HYPERLINK("http://pbs.twimg.com/media/Fh_gz86X0AEZ5Db.jpg", "http://pbs.twimg.com/media/Fh_gz86X0AEZ5Db.jpg")</f>
        <v>http://pbs.twimg.com/media/Fh_gz86X0AEZ5Db.jpg</v>
      </c>
      <c r="L45">
        <v>0.61560000000000004</v>
      </c>
      <c r="M45">
        <v>5.8999999999999997E-2</v>
      </c>
      <c r="N45">
        <v>0.75600000000000001</v>
      </c>
      <c r="O45">
        <v>0.186</v>
      </c>
    </row>
    <row r="46" spans="1:15" x14ac:dyDescent="0.2">
      <c r="A46" s="1" t="str">
        <f>HYPERLINK("http://www.twitter.com/banuakdenizli/status/1593661582759837698", "1593661582759837698")</f>
        <v>1593661582759837698</v>
      </c>
      <c r="B46" t="s">
        <v>15</v>
      </c>
      <c r="C46" s="2">
        <v>44883.739629629628</v>
      </c>
      <c r="D46">
        <v>0</v>
      </c>
      <c r="E46">
        <v>1</v>
      </c>
      <c r="F46" t="s">
        <v>70</v>
      </c>
      <c r="G46" t="s">
        <v>71</v>
      </c>
      <c r="H46" t="str">
        <f>HYPERLINK("http://pbs.twimg.com/media/Fh3O6CTWIAMwDw5.jpg", "http://pbs.twimg.com/media/Fh3O6CTWIAMwDw5.jpg")</f>
        <v>http://pbs.twimg.com/media/Fh3O6CTWIAMwDw5.jpg</v>
      </c>
      <c r="L46">
        <v>0</v>
      </c>
      <c r="M46">
        <v>0</v>
      </c>
      <c r="N46">
        <v>1</v>
      </c>
      <c r="O46">
        <v>0</v>
      </c>
    </row>
    <row r="47" spans="1:15" x14ac:dyDescent="0.2">
      <c r="A47" s="1" t="str">
        <f>HYPERLINK("http://www.twitter.com/banuakdenizli/status/1593191757277458432", "1593191757277458432")</f>
        <v>1593191757277458432</v>
      </c>
      <c r="B47" t="s">
        <v>15</v>
      </c>
      <c r="C47" s="2">
        <v>44882.443159722221</v>
      </c>
      <c r="D47">
        <v>0</v>
      </c>
      <c r="E47">
        <v>2</v>
      </c>
      <c r="F47" t="s">
        <v>24</v>
      </c>
      <c r="G47" t="s">
        <v>72</v>
      </c>
      <c r="H47" t="str">
        <f>HYPERLINK("https://video.twimg.com/ext_tw_video/1593191077951016962/pu/vid/1280x720/1KKxapKFzoLoUMaS.mp4?tag=12", "https://video.twimg.com/ext_tw_video/1593191077951016962/pu/vid/1280x720/1KKxapKFzoLoUMaS.mp4?tag=12")</f>
        <v>https://video.twimg.com/ext_tw_video/1593191077951016962/pu/vid/1280x720/1KKxapKFzoLoUMaS.mp4?tag=12</v>
      </c>
      <c r="L47">
        <v>0</v>
      </c>
      <c r="M47">
        <v>0</v>
      </c>
      <c r="N47">
        <v>1</v>
      </c>
      <c r="O47">
        <v>0</v>
      </c>
    </row>
    <row r="48" spans="1:15" x14ac:dyDescent="0.2">
      <c r="A48" s="1" t="str">
        <f>HYPERLINK("http://www.twitter.com/banuakdenizli/status/1592835701737140224", "1592835701737140224")</f>
        <v>1592835701737140224</v>
      </c>
      <c r="B48" t="s">
        <v>15</v>
      </c>
      <c r="C48" s="2">
        <v>44881.460636574076</v>
      </c>
      <c r="D48">
        <v>0</v>
      </c>
      <c r="E48">
        <v>0</v>
      </c>
      <c r="G48" t="s">
        <v>73</v>
      </c>
      <c r="L48">
        <v>0</v>
      </c>
      <c r="M48">
        <v>0</v>
      </c>
      <c r="N48">
        <v>1</v>
      </c>
      <c r="O48">
        <v>0</v>
      </c>
    </row>
    <row r="49" spans="1:15" x14ac:dyDescent="0.2">
      <c r="A49" s="1" t="str">
        <f>HYPERLINK("http://www.twitter.com/banuakdenizli/status/1592488975473991680", "1592488975473991680")</f>
        <v>1592488975473991680</v>
      </c>
      <c r="B49" t="s">
        <v>15</v>
      </c>
      <c r="C49" s="2">
        <v>44880.503854166673</v>
      </c>
      <c r="D49">
        <v>3</v>
      </c>
      <c r="E49">
        <v>0</v>
      </c>
      <c r="G49" t="s">
        <v>74</v>
      </c>
      <c r="H49" t="str">
        <f>HYPERLINK("http://pbs.twimg.com/media/FhmoR42WQAEUSMq.jpg", "http://pbs.twimg.com/media/FhmoR42WQAEUSMq.jpg")</f>
        <v>http://pbs.twimg.com/media/FhmoR42WQAEUSMq.jpg</v>
      </c>
      <c r="L49">
        <v>-0.2263</v>
      </c>
      <c r="M49">
        <v>6.4000000000000001E-2</v>
      </c>
      <c r="N49">
        <v>0.93600000000000005</v>
      </c>
      <c r="O49">
        <v>0</v>
      </c>
    </row>
    <row r="50" spans="1:15" x14ac:dyDescent="0.2">
      <c r="A50" s="1" t="str">
        <f>HYPERLINK("http://www.twitter.com/banuakdenizli/status/1592164381626077185", "1592164381626077185")</f>
        <v>1592164381626077185</v>
      </c>
      <c r="B50" t="s">
        <v>15</v>
      </c>
      <c r="C50" s="2">
        <v>44879.608148148152</v>
      </c>
      <c r="D50">
        <v>0</v>
      </c>
      <c r="E50">
        <v>1</v>
      </c>
      <c r="F50" t="s">
        <v>24</v>
      </c>
      <c r="G50" t="s">
        <v>75</v>
      </c>
      <c r="H50" t="str">
        <f>HYPERLINK("https://video.twimg.com/ext_tw_video/1592160534585114624/pu/vid/1280x720/JwgcupKy9W_BWZC8.mp4?tag=12", "https://video.twimg.com/ext_tw_video/1592160534585114624/pu/vid/1280x720/JwgcupKy9W_BWZC8.mp4?tag=12")</f>
        <v>https://video.twimg.com/ext_tw_video/1592160534585114624/pu/vid/1280x720/JwgcupKy9W_BWZC8.mp4?tag=12</v>
      </c>
      <c r="L50">
        <v>0</v>
      </c>
      <c r="M50">
        <v>0</v>
      </c>
      <c r="N50">
        <v>1</v>
      </c>
      <c r="O50">
        <v>0</v>
      </c>
    </row>
    <row r="51" spans="1:15" x14ac:dyDescent="0.2">
      <c r="A51" s="1" t="str">
        <f>HYPERLINK("http://www.twitter.com/banuakdenizli/status/1590725103792574470", "1590725103792574470")</f>
        <v>1590725103792574470</v>
      </c>
      <c r="B51" t="s">
        <v>15</v>
      </c>
      <c r="C51" s="2">
        <v>44875.636493055557</v>
      </c>
      <c r="D51">
        <v>0</v>
      </c>
      <c r="E51">
        <v>2</v>
      </c>
      <c r="F51" t="s">
        <v>24</v>
      </c>
      <c r="G51" t="s">
        <v>76</v>
      </c>
      <c r="H51" t="str">
        <f>HYPERLINK("https://video.twimg.com/ext_tw_video/1590723127755116544/pu/vid/1280x720/DFqY0bfbUUsui6eo.mp4?tag=12", "https://video.twimg.com/ext_tw_video/1590723127755116544/pu/vid/1280x720/DFqY0bfbUUsui6eo.mp4?tag=12")</f>
        <v>https://video.twimg.com/ext_tw_video/1590723127755116544/pu/vid/1280x720/DFqY0bfbUUsui6eo.mp4?tag=12</v>
      </c>
      <c r="L51">
        <v>0</v>
      </c>
      <c r="M51">
        <v>0</v>
      </c>
      <c r="N51">
        <v>1</v>
      </c>
      <c r="O51">
        <v>0</v>
      </c>
    </row>
    <row r="52" spans="1:15" x14ac:dyDescent="0.2">
      <c r="A52" s="1" t="str">
        <f>HYPERLINK("http://www.twitter.com/banuakdenizli/status/1590675141213982720", "1590675141213982720")</f>
        <v>1590675141213982720</v>
      </c>
      <c r="B52" t="s">
        <v>15</v>
      </c>
      <c r="C52" s="2">
        <v>44875.498622685183</v>
      </c>
      <c r="D52">
        <v>0</v>
      </c>
      <c r="E52">
        <v>1</v>
      </c>
      <c r="F52" t="s">
        <v>77</v>
      </c>
      <c r="G52" t="s">
        <v>78</v>
      </c>
      <c r="L52">
        <v>0</v>
      </c>
      <c r="M52">
        <v>0</v>
      </c>
      <c r="N52">
        <v>1</v>
      </c>
      <c r="O52">
        <v>0</v>
      </c>
    </row>
    <row r="53" spans="1:15" x14ac:dyDescent="0.2">
      <c r="A53" s="1" t="str">
        <f>HYPERLINK("http://www.twitter.com/banuakdenizli/status/1589650167296233472", "1589650167296233472")</f>
        <v>1589650167296233472</v>
      </c>
      <c r="B53" t="s">
        <v>15</v>
      </c>
      <c r="C53" s="2">
        <v>44872.670231481483</v>
      </c>
      <c r="D53">
        <v>0</v>
      </c>
      <c r="E53">
        <v>2</v>
      </c>
      <c r="F53" t="s">
        <v>24</v>
      </c>
      <c r="G53" t="s">
        <v>79</v>
      </c>
      <c r="H53" t="str">
        <f>HYPERLINK("http://pbs.twimg.com/media/Fg-B-oQXwAAsfU_.jpg", "http://pbs.twimg.com/media/Fg-B-oQXwAAsfU_.jpg")</f>
        <v>http://pbs.twimg.com/media/Fg-B-oQXwAAsfU_.jpg</v>
      </c>
      <c r="L53">
        <v>0</v>
      </c>
      <c r="M53">
        <v>0</v>
      </c>
      <c r="N53">
        <v>1</v>
      </c>
      <c r="O53">
        <v>0</v>
      </c>
    </row>
    <row r="54" spans="1:15" x14ac:dyDescent="0.2">
      <c r="A54" s="1" t="str">
        <f>HYPERLINK("http://www.twitter.com/banuakdenizli/status/1589650156206452736", "1589650156206452736")</f>
        <v>1589650156206452736</v>
      </c>
      <c r="B54" t="s">
        <v>15</v>
      </c>
      <c r="C54" s="2">
        <v>44872.670208333337</v>
      </c>
      <c r="D54">
        <v>0</v>
      </c>
      <c r="E54">
        <v>2</v>
      </c>
      <c r="F54" t="s">
        <v>24</v>
      </c>
      <c r="G54" t="s">
        <v>80</v>
      </c>
      <c r="H54" t="str">
        <f>HYPERLINK("https://video.twimg.com/ext_tw_video/1588163975023296513/pu/vid/1280x720/x-12zD8DwWiBmVTo.mp4?tag=12", "https://video.twimg.com/ext_tw_video/1588163975023296513/pu/vid/1280x720/x-12zD8DwWiBmVTo.mp4?tag=12")</f>
        <v>https://video.twimg.com/ext_tw_video/1588163975023296513/pu/vid/1280x720/x-12zD8DwWiBmVTo.mp4?tag=12</v>
      </c>
      <c r="L54">
        <v>0</v>
      </c>
      <c r="M54">
        <v>0</v>
      </c>
      <c r="N54">
        <v>1</v>
      </c>
      <c r="O54">
        <v>0</v>
      </c>
    </row>
    <row r="55" spans="1:15" x14ac:dyDescent="0.2">
      <c r="A55" s="1" t="str">
        <f>HYPERLINK("http://www.twitter.com/banuakdenizli/status/1588140718169661441", "1588140718169661441")</f>
        <v>1588140718169661441</v>
      </c>
      <c r="B55" t="s">
        <v>15</v>
      </c>
      <c r="C55" s="2">
        <v>44868.504953703698</v>
      </c>
      <c r="D55">
        <v>0</v>
      </c>
      <c r="E55">
        <v>7</v>
      </c>
      <c r="F55" t="s">
        <v>81</v>
      </c>
      <c r="G55" t="s">
        <v>82</v>
      </c>
      <c r="L55">
        <v>0.88270000000000004</v>
      </c>
      <c r="M55">
        <v>0</v>
      </c>
      <c r="N55">
        <v>0.77100000000000002</v>
      </c>
      <c r="O55">
        <v>0.22900000000000001</v>
      </c>
    </row>
    <row r="56" spans="1:15" x14ac:dyDescent="0.2">
      <c r="A56" s="1" t="str">
        <f>HYPERLINK("http://www.twitter.com/banuakdenizli/status/1587800314144497665", "1587800314144497665")</f>
        <v>1587800314144497665</v>
      </c>
      <c r="B56" t="s">
        <v>15</v>
      </c>
      <c r="C56" s="2">
        <v>44867.565613425933</v>
      </c>
      <c r="D56">
        <v>8</v>
      </c>
      <c r="E56">
        <v>1</v>
      </c>
      <c r="G56" t="s">
        <v>83</v>
      </c>
      <c r="H56" t="str">
        <f>HYPERLINK("http://pbs.twimg.com/media/Fgj_9xzXEAQFvvY.jpg", "http://pbs.twimg.com/media/Fgj_9xzXEAQFvvY.jpg")</f>
        <v>http://pbs.twimg.com/media/Fgj_9xzXEAQFvvY.jpg</v>
      </c>
      <c r="I56" t="str">
        <f>HYPERLINK("http://pbs.twimg.com/media/Fgj_9x5XEAYWo6D.jpg", "http://pbs.twimg.com/media/Fgj_9x5XEAYWo6D.jpg")</f>
        <v>http://pbs.twimg.com/media/Fgj_9x5XEAYWo6D.jpg</v>
      </c>
      <c r="J56" t="str">
        <f>HYPERLINK("http://pbs.twimg.com/media/Fgj_9x8XkAEiewl.jpg", "http://pbs.twimg.com/media/Fgj_9x8XkAEiewl.jpg")</f>
        <v>http://pbs.twimg.com/media/Fgj_9x8XkAEiewl.jpg</v>
      </c>
      <c r="K56" t="str">
        <f>HYPERLINK("http://pbs.twimg.com/media/Fgj_9x7X0AAsCTe.jpg", "http://pbs.twimg.com/media/Fgj_9x7X0AAsCTe.jpg")</f>
        <v>http://pbs.twimg.com/media/Fgj_9x7X0AAsCTe.jpg</v>
      </c>
      <c r="L56">
        <v>0.87770000000000004</v>
      </c>
      <c r="M56">
        <v>0</v>
      </c>
      <c r="N56">
        <v>0.78700000000000003</v>
      </c>
      <c r="O56">
        <v>0.21299999999999999</v>
      </c>
    </row>
    <row r="57" spans="1:15" x14ac:dyDescent="0.2">
      <c r="A57" s="1" t="str">
        <f>HYPERLINK("http://www.twitter.com/banuakdenizli/status/1586972653453180928", "1586972653453180928")</f>
        <v>1586972653453180928</v>
      </c>
      <c r="B57" t="s">
        <v>15</v>
      </c>
      <c r="C57" s="2">
        <v>44865.281701388893</v>
      </c>
      <c r="D57">
        <v>10</v>
      </c>
      <c r="E57">
        <v>1</v>
      </c>
      <c r="G57" t="s">
        <v>84</v>
      </c>
      <c r="L57">
        <v>0</v>
      </c>
      <c r="M57">
        <v>0</v>
      </c>
      <c r="N57">
        <v>1</v>
      </c>
      <c r="O57">
        <v>0</v>
      </c>
    </row>
    <row r="58" spans="1:15" x14ac:dyDescent="0.2">
      <c r="A58" s="1" t="str">
        <f>HYPERLINK("http://www.twitter.com/banuakdenizli/status/1586704145045651457", "1586704145045651457")</f>
        <v>1586704145045651457</v>
      </c>
      <c r="B58" t="s">
        <v>15</v>
      </c>
      <c r="C58" s="2">
        <v>44864.540763888886</v>
      </c>
      <c r="D58">
        <v>0</v>
      </c>
      <c r="E58">
        <v>3</v>
      </c>
      <c r="F58" t="s">
        <v>85</v>
      </c>
      <c r="G58" t="s">
        <v>86</v>
      </c>
      <c r="H58" t="str">
        <f>HYPERLINK("http://pbs.twimg.com/media/FgUGz8oXoAEjONd.jpg", "http://pbs.twimg.com/media/FgUGz8oXoAEjONd.jpg")</f>
        <v>http://pbs.twimg.com/media/FgUGz8oXoAEjONd.jpg</v>
      </c>
      <c r="I58" t="str">
        <f>HYPERLINK("http://pbs.twimg.com/media/FgUGz8mX0AAPXpN.jpg", "http://pbs.twimg.com/media/FgUGz8mX0AAPXpN.jpg")</f>
        <v>http://pbs.twimg.com/media/FgUGz8mX0AAPXpN.jpg</v>
      </c>
      <c r="J58" t="str">
        <f>HYPERLINK("http://pbs.twimg.com/media/FgUGz8pXoAQujew.jpg", "http://pbs.twimg.com/media/FgUGz8pXoAQujew.jpg")</f>
        <v>http://pbs.twimg.com/media/FgUGz8pXoAQujew.jpg</v>
      </c>
      <c r="L58">
        <v>0.80200000000000005</v>
      </c>
      <c r="M58">
        <v>0</v>
      </c>
      <c r="N58">
        <v>0.79600000000000004</v>
      </c>
      <c r="O58">
        <v>0.20399999999999999</v>
      </c>
    </row>
    <row r="59" spans="1:15" x14ac:dyDescent="0.2">
      <c r="A59" s="1" t="str">
        <f>HYPERLINK("http://www.twitter.com/banuakdenizli/status/1586673710861357056", "1586673710861357056")</f>
        <v>1586673710861357056</v>
      </c>
      <c r="B59" t="s">
        <v>15</v>
      </c>
      <c r="C59" s="2">
        <v>44864.456782407397</v>
      </c>
      <c r="D59">
        <v>21</v>
      </c>
      <c r="E59">
        <v>2</v>
      </c>
      <c r="G59" t="s">
        <v>87</v>
      </c>
      <c r="H59" t="str">
        <f>HYPERLINK("http://pbs.twimg.com/media/FgT_SfhX0AE6UUH.jpg", "http://pbs.twimg.com/media/FgT_SfhX0AE6UUH.jpg")</f>
        <v>http://pbs.twimg.com/media/FgT_SfhX0AE6UUH.jpg</v>
      </c>
      <c r="I59" t="str">
        <f>HYPERLINK("http://pbs.twimg.com/media/FgT_SfYXEAEbiDt.jpg", "http://pbs.twimg.com/media/FgT_SfYXEAEbiDt.jpg")</f>
        <v>http://pbs.twimg.com/media/FgT_SfYXEAEbiDt.jpg</v>
      </c>
      <c r="J59" t="str">
        <f>HYPERLINK("http://pbs.twimg.com/media/FgT_SffWAAEK2Tl.jpg", "http://pbs.twimg.com/media/FgT_SffWAAEK2Tl.jpg")</f>
        <v>http://pbs.twimg.com/media/FgT_SffWAAEK2Tl.jpg</v>
      </c>
      <c r="K59" t="str">
        <f>HYPERLINK("http://pbs.twimg.com/media/FgT_SffXkAA8ETD.jpg", "http://pbs.twimg.com/media/FgT_SffXkAA8ETD.jpg")</f>
        <v>http://pbs.twimg.com/media/FgT_SffXkAA8ETD.jpg</v>
      </c>
      <c r="L59">
        <v>0.96150000000000002</v>
      </c>
      <c r="M59">
        <v>0</v>
      </c>
      <c r="N59">
        <v>0.64200000000000002</v>
      </c>
      <c r="O59">
        <v>0.35799999999999998</v>
      </c>
    </row>
    <row r="60" spans="1:15" x14ac:dyDescent="0.2">
      <c r="A60" s="1" t="str">
        <f>HYPERLINK("http://www.twitter.com/banuakdenizli/status/1585937781184159744", "1585937781184159744")</f>
        <v>1585937781184159744</v>
      </c>
      <c r="B60" t="s">
        <v>15</v>
      </c>
      <c r="C60" s="2">
        <v>44862.425995370373</v>
      </c>
      <c r="D60">
        <v>0</v>
      </c>
      <c r="E60">
        <v>3</v>
      </c>
      <c r="F60" t="s">
        <v>24</v>
      </c>
      <c r="G60" t="s">
        <v>88</v>
      </c>
      <c r="H60" t="str">
        <f>HYPERLINK("http://pbs.twimg.com/media/FgD9jd0WIAAstW9.jpg", "http://pbs.twimg.com/media/FgD9jd0WIAAstW9.jpg")</f>
        <v>http://pbs.twimg.com/media/FgD9jd0WIAAstW9.jpg</v>
      </c>
      <c r="L60">
        <v>0</v>
      </c>
      <c r="M60">
        <v>0</v>
      </c>
      <c r="N60">
        <v>1</v>
      </c>
      <c r="O60">
        <v>0</v>
      </c>
    </row>
    <row r="61" spans="1:15" x14ac:dyDescent="0.2">
      <c r="A61" s="1" t="str">
        <f>HYPERLINK("http://www.twitter.com/banuakdenizli/status/1585544326532272128", "1585544326532272128")</f>
        <v>1585544326532272128</v>
      </c>
      <c r="B61" t="s">
        <v>15</v>
      </c>
      <c r="C61" s="2">
        <v>44861.340277777781</v>
      </c>
      <c r="D61">
        <v>0</v>
      </c>
      <c r="E61">
        <v>58</v>
      </c>
      <c r="F61" t="s">
        <v>18</v>
      </c>
      <c r="G61" t="s">
        <v>89</v>
      </c>
      <c r="H61" t="str">
        <f>HYPERLINK("https://video.twimg.com/amplify_video/1584922721158598661/vid/1362x720/fpfz4T27Qj6EAdip.mp4?tag=14", "https://video.twimg.com/amplify_video/1584922721158598661/vid/1362x720/fpfz4T27Qj6EAdip.mp4?tag=14")</f>
        <v>https://video.twimg.com/amplify_video/1584922721158598661/vid/1362x720/fpfz4T27Qj6EAdip.mp4?tag=14</v>
      </c>
      <c r="L61">
        <v>0</v>
      </c>
      <c r="M61">
        <v>0.09</v>
      </c>
      <c r="N61">
        <v>0.81899999999999995</v>
      </c>
      <c r="O61">
        <v>0.09</v>
      </c>
    </row>
    <row r="62" spans="1:15" x14ac:dyDescent="0.2">
      <c r="A62" s="1" t="str">
        <f>HYPERLINK("http://www.twitter.com/banuakdenizli/status/1585232927239319553", "1585232927239319553")</f>
        <v>1585232927239319553</v>
      </c>
      <c r="B62" t="s">
        <v>15</v>
      </c>
      <c r="C62" s="2">
        <v>44860.48097222222</v>
      </c>
      <c r="D62">
        <v>15</v>
      </c>
      <c r="E62">
        <v>4</v>
      </c>
      <c r="G62" t="s">
        <v>90</v>
      </c>
      <c r="H62" t="str">
        <f>HYPERLINK("http://pbs.twimg.com/media/Ff_g8LxWYAEjEZd.jpg", "http://pbs.twimg.com/media/Ff_g8LxWYAEjEZd.jpg")</f>
        <v>http://pbs.twimg.com/media/Ff_g8LxWYAEjEZd.jpg</v>
      </c>
      <c r="I62" t="str">
        <f>HYPERLINK("http://pbs.twimg.com/media/Ff_g8LyWAAABTge.jpg", "http://pbs.twimg.com/media/Ff_g8LyWAAABTge.jpg")</f>
        <v>http://pbs.twimg.com/media/Ff_g8LyWAAABTge.jpg</v>
      </c>
      <c r="J62" t="str">
        <f>HYPERLINK("http://pbs.twimg.com/media/Ff_g8L1XEAAehvm.jpg", "http://pbs.twimg.com/media/Ff_g8L1XEAAehvm.jpg")</f>
        <v>http://pbs.twimg.com/media/Ff_g8L1XEAAehvm.jpg</v>
      </c>
      <c r="K62" t="str">
        <f>HYPERLINK("http://pbs.twimg.com/media/Ff_g8L4WQAAZwUu.jpg", "http://pbs.twimg.com/media/Ff_g8L4WQAAZwUu.jpg")</f>
        <v>http://pbs.twimg.com/media/Ff_g8L4WQAAZwUu.jpg</v>
      </c>
      <c r="L62">
        <v>0.81259999999999999</v>
      </c>
      <c r="M62">
        <v>0</v>
      </c>
      <c r="N62">
        <v>0.83299999999999996</v>
      </c>
      <c r="O62">
        <v>0.16700000000000001</v>
      </c>
    </row>
    <row r="63" spans="1:15" x14ac:dyDescent="0.2">
      <c r="A63" s="1" t="str">
        <f>HYPERLINK("http://www.twitter.com/banuakdenizli/status/1584510257899835393", "1584510257899835393")</f>
        <v>1584510257899835393</v>
      </c>
      <c r="B63" t="s">
        <v>15</v>
      </c>
      <c r="C63" s="2">
        <v>44858.48678240741</v>
      </c>
      <c r="D63">
        <v>0</v>
      </c>
      <c r="E63">
        <v>27</v>
      </c>
      <c r="F63" t="s">
        <v>17</v>
      </c>
      <c r="G63" t="s">
        <v>91</v>
      </c>
      <c r="L63">
        <v>0.97440000000000004</v>
      </c>
      <c r="M63">
        <v>0</v>
      </c>
      <c r="N63">
        <v>0.55400000000000005</v>
      </c>
      <c r="O63">
        <v>0.44600000000000001</v>
      </c>
    </row>
    <row r="64" spans="1:15" x14ac:dyDescent="0.2">
      <c r="A64" s="1" t="str">
        <f>HYPERLINK("http://www.twitter.com/banuakdenizli/status/1584446158633508864", "1584446158633508864")</f>
        <v>1584446158633508864</v>
      </c>
      <c r="B64" t="s">
        <v>15</v>
      </c>
      <c r="C64" s="2">
        <v>44858.309907407413</v>
      </c>
      <c r="D64">
        <v>0</v>
      </c>
      <c r="E64">
        <v>3</v>
      </c>
      <c r="F64" t="s">
        <v>16</v>
      </c>
      <c r="G64" t="s">
        <v>92</v>
      </c>
      <c r="H64" t="str">
        <f>HYPERLINK("http://pbs.twimg.com/media/Ff0VILEXkAACdIv.jpg", "http://pbs.twimg.com/media/Ff0VILEXkAACdIv.jpg")</f>
        <v>http://pbs.twimg.com/media/Ff0VILEXkAACdIv.jpg</v>
      </c>
      <c r="I64" t="str">
        <f>HYPERLINK("http://pbs.twimg.com/media/Ff0VILKXEAA0BhN.jpg", "http://pbs.twimg.com/media/Ff0VILKXEAA0BhN.jpg")</f>
        <v>http://pbs.twimg.com/media/Ff0VILKXEAA0BhN.jpg</v>
      </c>
      <c r="J64" t="str">
        <f>HYPERLINK("http://pbs.twimg.com/media/Ff0VILFWIAEZ7mb.jpg", "http://pbs.twimg.com/media/Ff0VILFWIAEZ7mb.jpg")</f>
        <v>http://pbs.twimg.com/media/Ff0VILFWIAEZ7mb.jpg</v>
      </c>
      <c r="L64">
        <v>0.77769999999999995</v>
      </c>
      <c r="M64">
        <v>0</v>
      </c>
      <c r="N64">
        <v>0.83699999999999997</v>
      </c>
      <c r="O64">
        <v>0.16300000000000001</v>
      </c>
    </row>
    <row r="65" spans="1:15" x14ac:dyDescent="0.2">
      <c r="A65" s="1" t="str">
        <f>HYPERLINK("http://www.twitter.com/banuakdenizli/status/1582343472585281539", "1582343472585281539")</f>
        <v>1582343472585281539</v>
      </c>
      <c r="B65" t="s">
        <v>15</v>
      </c>
      <c r="C65" s="2">
        <v>44852.507604166669</v>
      </c>
      <c r="D65">
        <v>0</v>
      </c>
      <c r="E65">
        <v>3</v>
      </c>
      <c r="F65" t="s">
        <v>93</v>
      </c>
      <c r="G65" t="s">
        <v>94</v>
      </c>
      <c r="H65" t="str">
        <f>HYPERLINK("http://pbs.twimg.com/media/FfVNQZXX0AA3Se-.jpg", "http://pbs.twimg.com/media/FfVNQZXX0AA3Se-.jpg")</f>
        <v>http://pbs.twimg.com/media/FfVNQZXX0AA3Se-.jpg</v>
      </c>
      <c r="L65">
        <v>0.15310000000000001</v>
      </c>
      <c r="M65">
        <v>0</v>
      </c>
      <c r="N65">
        <v>0.96</v>
      </c>
      <c r="O65">
        <v>0.04</v>
      </c>
    </row>
    <row r="66" spans="1:15" x14ac:dyDescent="0.2">
      <c r="A66" s="1" t="str">
        <f>HYPERLINK("http://www.twitter.com/banuakdenizli/status/1582339922673176577", "1582339922673176577")</f>
        <v>1582339922673176577</v>
      </c>
      <c r="B66" t="s">
        <v>15</v>
      </c>
      <c r="C66" s="2">
        <v>44852.497800925928</v>
      </c>
      <c r="D66">
        <v>12</v>
      </c>
      <c r="E66">
        <v>2</v>
      </c>
      <c r="G66" t="s">
        <v>95</v>
      </c>
      <c r="H66" t="str">
        <f>HYPERLINK("http://pbs.twimg.com/media/FfWZxGUWQAELzPB.jpg", "http://pbs.twimg.com/media/FfWZxGUWQAELzPB.jpg")</f>
        <v>http://pbs.twimg.com/media/FfWZxGUWQAELzPB.jpg</v>
      </c>
      <c r="I66" t="str">
        <f>HYPERLINK("http://pbs.twimg.com/media/FfWZxGWX0AMahn6.jpg", "http://pbs.twimg.com/media/FfWZxGWX0AMahn6.jpg")</f>
        <v>http://pbs.twimg.com/media/FfWZxGWX0AMahn6.jpg</v>
      </c>
      <c r="L66">
        <v>0.4199</v>
      </c>
      <c r="M66">
        <v>0</v>
      </c>
      <c r="N66">
        <v>0.93500000000000005</v>
      </c>
      <c r="O66">
        <v>6.5000000000000002E-2</v>
      </c>
    </row>
    <row r="67" spans="1:15" x14ac:dyDescent="0.2">
      <c r="A67" s="1" t="str">
        <f>HYPERLINK("http://www.twitter.com/banuakdenizli/status/1582004014564065280", "1582004014564065280")</f>
        <v>1582004014564065280</v>
      </c>
      <c r="B67" t="s">
        <v>15</v>
      </c>
      <c r="C67" s="2">
        <v>44851.570868055547</v>
      </c>
      <c r="D67">
        <v>0</v>
      </c>
      <c r="E67">
        <v>2</v>
      </c>
      <c r="F67" t="s">
        <v>15</v>
      </c>
      <c r="G67" t="s">
        <v>96</v>
      </c>
      <c r="H67" t="str">
        <f>HYPERLINK("http://pbs.twimg.com/media/FeOm5k6WAAANuRq.jpg", "http://pbs.twimg.com/media/FeOm5k6WAAANuRq.jpg")</f>
        <v>http://pbs.twimg.com/media/FeOm5k6WAAANuRq.jpg</v>
      </c>
      <c r="L67">
        <v>0</v>
      </c>
      <c r="M67">
        <v>0</v>
      </c>
      <c r="N67">
        <v>1</v>
      </c>
      <c r="O67">
        <v>0</v>
      </c>
    </row>
    <row r="68" spans="1:15" x14ac:dyDescent="0.2">
      <c r="A68" s="1" t="str">
        <f>HYPERLINK("http://www.twitter.com/banuakdenizli/status/1580474663951441920", "1580474663951441920")</f>
        <v>1580474663951441920</v>
      </c>
      <c r="B68" t="s">
        <v>15</v>
      </c>
      <c r="C68" s="2">
        <v>44847.350671296299</v>
      </c>
      <c r="D68">
        <v>4</v>
      </c>
      <c r="E68">
        <v>3</v>
      </c>
      <c r="G68" t="s">
        <v>97</v>
      </c>
      <c r="H68" t="str">
        <f>HYPERLINK("http://pbs.twimg.com/media/Fe75UyRUYAUj8mX.jpg", "http://pbs.twimg.com/media/Fe75UyRUYAUj8mX.jpg")</f>
        <v>http://pbs.twimg.com/media/Fe75UyRUYAUj8mX.jpg</v>
      </c>
      <c r="I68" t="str">
        <f>HYPERLINK("http://pbs.twimg.com/media/Fe75UySUAAASjKF.jpg", "http://pbs.twimg.com/media/Fe75UySUAAASjKF.jpg")</f>
        <v>http://pbs.twimg.com/media/Fe75UySUAAASjKF.jpg</v>
      </c>
      <c r="J68" t="str">
        <f>HYPERLINK("http://pbs.twimg.com/media/Fe75UyRVsAAB0Tx.jpg", "http://pbs.twimg.com/media/Fe75UyRVsAAB0Tx.jpg")</f>
        <v>http://pbs.twimg.com/media/Fe75UyRVsAAB0Tx.jpg</v>
      </c>
      <c r="L68">
        <v>0</v>
      </c>
      <c r="M68">
        <v>5.8999999999999997E-2</v>
      </c>
      <c r="N68">
        <v>0.88200000000000001</v>
      </c>
      <c r="O68">
        <v>5.8999999999999997E-2</v>
      </c>
    </row>
    <row r="69" spans="1:15" x14ac:dyDescent="0.2">
      <c r="A69" s="1" t="str">
        <f>HYPERLINK("http://www.twitter.com/banuakdenizli/status/1580096056968159232", "1580096056968159232")</f>
        <v>1580096056968159232</v>
      </c>
      <c r="B69" t="s">
        <v>15</v>
      </c>
      <c r="C69" s="2">
        <v>44846.305914351848</v>
      </c>
      <c r="D69">
        <v>3</v>
      </c>
      <c r="E69">
        <v>3</v>
      </c>
      <c r="G69" t="s">
        <v>98</v>
      </c>
      <c r="H69" t="str">
        <f>HYPERLINK("http://pbs.twimg.com/media/Fe2g-28UcAAzyuq.jpg", "http://pbs.twimg.com/media/Fe2g-28UcAAzyuq.jpg")</f>
        <v>http://pbs.twimg.com/media/Fe2g-28UcAAzyuq.jpg</v>
      </c>
      <c r="I69" t="str">
        <f>HYPERLINK("http://pbs.twimg.com/media/Fe2g-2-UYAAG5Fo.jpg", "http://pbs.twimg.com/media/Fe2g-2-UYAAG5Fo.jpg")</f>
        <v>http://pbs.twimg.com/media/Fe2g-2-UYAAG5Fo.jpg</v>
      </c>
      <c r="J69" t="str">
        <f>HYPERLINK("http://pbs.twimg.com/media/Fe2g-2-VsAEHzHI.jpg", "http://pbs.twimg.com/media/Fe2g-2-VsAEHzHI.jpg")</f>
        <v>http://pbs.twimg.com/media/Fe2g-2-VsAEHzHI.jpg</v>
      </c>
      <c r="K69" t="str">
        <f>HYPERLINK("http://pbs.twimg.com/media/Fe2g-29UUAAxTq6.jpg", "http://pbs.twimg.com/media/Fe2g-29UUAAxTq6.jpg")</f>
        <v>http://pbs.twimg.com/media/Fe2g-29UUAAxTq6.jpg</v>
      </c>
      <c r="L69">
        <v>0.35949999999999999</v>
      </c>
      <c r="M69">
        <v>0</v>
      </c>
      <c r="N69">
        <v>0.93400000000000005</v>
      </c>
      <c r="O69">
        <v>6.6000000000000003E-2</v>
      </c>
    </row>
    <row r="70" spans="1:15" x14ac:dyDescent="0.2">
      <c r="A70" s="1" t="str">
        <f>HYPERLINK("http://www.twitter.com/banuakdenizli/status/1579763774931996672", "1579763774931996672")</f>
        <v>1579763774931996672</v>
      </c>
      <c r="B70" t="s">
        <v>15</v>
      </c>
      <c r="C70" s="2">
        <v>44845.388993055552</v>
      </c>
      <c r="D70">
        <v>4</v>
      </c>
      <c r="E70">
        <v>4</v>
      </c>
      <c r="G70" t="s">
        <v>99</v>
      </c>
      <c r="H70" t="str">
        <f>HYPERLINK("http://pbs.twimg.com/media/Fexyn-bUUAAa95M.jpg", "http://pbs.twimg.com/media/Fexyn-bUUAAa95M.jpg")</f>
        <v>http://pbs.twimg.com/media/Fexyn-bUUAAa95M.jpg</v>
      </c>
      <c r="I70" t="str">
        <f>HYPERLINK("http://pbs.twimg.com/media/Fexyn8MUYAAOj8f.jpg", "http://pbs.twimg.com/media/Fexyn8MUYAAOj8f.jpg")</f>
        <v>http://pbs.twimg.com/media/Fexyn8MUYAAOj8f.jpg</v>
      </c>
      <c r="L70">
        <v>0.41839999999999999</v>
      </c>
      <c r="M70">
        <v>0</v>
      </c>
      <c r="N70">
        <v>0.93</v>
      </c>
      <c r="O70">
        <v>7.0000000000000007E-2</v>
      </c>
    </row>
    <row r="71" spans="1:15" x14ac:dyDescent="0.2">
      <c r="A71" s="1" t="str">
        <f>HYPERLINK("http://www.twitter.com/banuakdenizli/status/1579257456651534337", "1579257456651534337")</f>
        <v>1579257456651534337</v>
      </c>
      <c r="B71" t="s">
        <v>15</v>
      </c>
      <c r="C71" s="2">
        <v>44843.99181712963</v>
      </c>
      <c r="D71">
        <v>0</v>
      </c>
      <c r="E71">
        <v>2</v>
      </c>
      <c r="F71" t="s">
        <v>100</v>
      </c>
      <c r="G71" t="s">
        <v>101</v>
      </c>
      <c r="L71">
        <v>0.44819999999999999</v>
      </c>
      <c r="M71">
        <v>0</v>
      </c>
      <c r="N71">
        <v>0.93100000000000005</v>
      </c>
      <c r="O71">
        <v>6.9000000000000006E-2</v>
      </c>
    </row>
    <row r="72" spans="1:15" x14ac:dyDescent="0.2">
      <c r="A72" s="1" t="str">
        <f>HYPERLINK("http://www.twitter.com/banuakdenizli/status/1579039707241250816", "1579039707241250816")</f>
        <v>1579039707241250816</v>
      </c>
      <c r="B72" t="s">
        <v>15</v>
      </c>
      <c r="C72" s="2">
        <v>44843.390949074077</v>
      </c>
      <c r="D72">
        <v>7</v>
      </c>
      <c r="E72">
        <v>3</v>
      </c>
      <c r="G72" t="s">
        <v>102</v>
      </c>
      <c r="H72" t="str">
        <f>HYPERLINK("http://pbs.twimg.com/media/FengPiWUAAI-IsU.jpg", "http://pbs.twimg.com/media/FengPiWUAAI-IsU.jpg")</f>
        <v>http://pbs.twimg.com/media/FengPiWUAAI-IsU.jpg</v>
      </c>
      <c r="I72" t="str">
        <f>HYPERLINK("http://pbs.twimg.com/media/FengPiZUcAUXJFC.jpg", "http://pbs.twimg.com/media/FengPiZUcAUXJFC.jpg")</f>
        <v>http://pbs.twimg.com/media/FengPiZUcAUXJFC.jpg</v>
      </c>
      <c r="L72">
        <v>0</v>
      </c>
      <c r="M72">
        <v>0.05</v>
      </c>
      <c r="N72">
        <v>0.90100000000000002</v>
      </c>
      <c r="O72">
        <v>0.05</v>
      </c>
    </row>
    <row r="73" spans="1:15" x14ac:dyDescent="0.2">
      <c r="A73" s="1" t="str">
        <f>HYPERLINK("http://www.twitter.com/banuakdenizli/status/1577994645342150662", "1577994645342150662")</f>
        <v>1577994645342150662</v>
      </c>
      <c r="B73" t="s">
        <v>15</v>
      </c>
      <c r="C73" s="2">
        <v>44840.507118055553</v>
      </c>
      <c r="D73">
        <v>2</v>
      </c>
      <c r="E73">
        <v>0</v>
      </c>
      <c r="G73" t="s">
        <v>103</v>
      </c>
      <c r="H73" t="str">
        <f>HYPERLINK("http://pbs.twimg.com/media/FeYpuvIWIAQpxzD.jpg", "http://pbs.twimg.com/media/FeYpuvIWIAQpxzD.jpg")</f>
        <v>http://pbs.twimg.com/media/FeYpuvIWIAQpxzD.jpg</v>
      </c>
      <c r="I73" t="str">
        <f>HYPERLINK("http://pbs.twimg.com/media/FeYpuvIWYAEPV4I.jpg", "http://pbs.twimg.com/media/FeYpuvIWYAEPV4I.jpg")</f>
        <v>http://pbs.twimg.com/media/FeYpuvIWYAEPV4I.jpg</v>
      </c>
      <c r="J73" t="str">
        <f>HYPERLINK("http://pbs.twimg.com/media/FeYpuvKWYAM_AMQ.jpg", "http://pbs.twimg.com/media/FeYpuvKWYAM_AMQ.jpg")</f>
        <v>http://pbs.twimg.com/media/FeYpuvKWYAM_AMQ.jpg</v>
      </c>
      <c r="K73" t="str">
        <f>HYPERLINK("http://pbs.twimg.com/media/FeYpuvKX0AA26-T.jpg", "http://pbs.twimg.com/media/FeYpuvKX0AA26-T.jpg")</f>
        <v>http://pbs.twimg.com/media/FeYpuvKX0AA26-T.jpg</v>
      </c>
      <c r="L73">
        <v>0.86140000000000005</v>
      </c>
      <c r="M73">
        <v>5.1999999999999998E-2</v>
      </c>
      <c r="N73">
        <v>0.72699999999999998</v>
      </c>
      <c r="O73">
        <v>0.222</v>
      </c>
    </row>
    <row r="74" spans="1:15" x14ac:dyDescent="0.2">
      <c r="A74" s="1" t="str">
        <f>HYPERLINK("http://www.twitter.com/banuakdenizli/status/1577636081918427143", "1577636081918427143")</f>
        <v>1577636081918427143</v>
      </c>
      <c r="B74" t="s">
        <v>15</v>
      </c>
      <c r="C74" s="2">
        <v>44839.51767361111</v>
      </c>
      <c r="D74">
        <v>2</v>
      </c>
      <c r="E74">
        <v>0</v>
      </c>
      <c r="G74" t="s">
        <v>104</v>
      </c>
      <c r="H74" t="str">
        <f>HYPERLINK("http://pbs.twimg.com/media/FeTjpn3WYAED6-7.jpg", "http://pbs.twimg.com/media/FeTjpn3WYAED6-7.jpg")</f>
        <v>http://pbs.twimg.com/media/FeTjpn3WYAED6-7.jpg</v>
      </c>
      <c r="L74">
        <v>0.29599999999999999</v>
      </c>
      <c r="M74">
        <v>4.9000000000000002E-2</v>
      </c>
      <c r="N74">
        <v>0.85199999999999998</v>
      </c>
      <c r="O74">
        <v>9.9000000000000005E-2</v>
      </c>
    </row>
    <row r="75" spans="1:15" x14ac:dyDescent="0.2">
      <c r="A75" s="1" t="str">
        <f>HYPERLINK("http://www.twitter.com/banuakdenizli/status/1577287810964664321", "1577287810964664321")</f>
        <v>1577287810964664321</v>
      </c>
      <c r="B75" t="s">
        <v>15</v>
      </c>
      <c r="C75" s="2">
        <v>44838.556631944448</v>
      </c>
      <c r="D75">
        <v>5</v>
      </c>
      <c r="E75">
        <v>2</v>
      </c>
      <c r="G75" t="s">
        <v>96</v>
      </c>
      <c r="H75" t="str">
        <f>HYPERLINK("http://pbs.twimg.com/media/FeOm5k6WAAANuRq.jpg", "http://pbs.twimg.com/media/FeOm5k6WAAANuRq.jpg")</f>
        <v>http://pbs.twimg.com/media/FeOm5k6WAAANuRq.jpg</v>
      </c>
      <c r="L75">
        <v>0</v>
      </c>
      <c r="M75">
        <v>0</v>
      </c>
      <c r="N75">
        <v>1</v>
      </c>
      <c r="O75">
        <v>0</v>
      </c>
    </row>
    <row r="76" spans="1:15" x14ac:dyDescent="0.2">
      <c r="A76" s="1" t="str">
        <f>HYPERLINK("http://www.twitter.com/banuakdenizli/status/1576893001330176000", "1576893001330176000")</f>
        <v>1576893001330176000</v>
      </c>
      <c r="B76" t="s">
        <v>15</v>
      </c>
      <c r="C76" s="2">
        <v>44837.467164351852</v>
      </c>
      <c r="D76">
        <v>0</v>
      </c>
      <c r="E76">
        <v>4</v>
      </c>
      <c r="F76" t="s">
        <v>85</v>
      </c>
      <c r="G76" t="s">
        <v>105</v>
      </c>
      <c r="L76">
        <v>0.3382</v>
      </c>
      <c r="M76">
        <v>0.08</v>
      </c>
      <c r="N76">
        <v>0.80200000000000005</v>
      </c>
      <c r="O76">
        <v>0.11700000000000001</v>
      </c>
    </row>
    <row r="77" spans="1:15" x14ac:dyDescent="0.2">
      <c r="A77" s="1" t="str">
        <f>HYPERLINK("http://www.twitter.com/banuakdenizli/status/1576881589643988993", "1576881589643988993")</f>
        <v>1576881589643988993</v>
      </c>
      <c r="B77" t="s">
        <v>15</v>
      </c>
      <c r="C77" s="2">
        <v>44837.435671296298</v>
      </c>
      <c r="D77">
        <v>0</v>
      </c>
      <c r="E77">
        <v>3</v>
      </c>
      <c r="F77" t="s">
        <v>16</v>
      </c>
      <c r="G77" t="s">
        <v>106</v>
      </c>
      <c r="H77" t="str">
        <f>HYPERLINK("http://pbs.twimg.com/media/FeIxiN_X0AAvZMc.jpg", "http://pbs.twimg.com/media/FeIxiN_X0AAvZMc.jpg")</f>
        <v>http://pbs.twimg.com/media/FeIxiN_X0AAvZMc.jpg</v>
      </c>
      <c r="I77" t="str">
        <f>HYPERLINK("http://pbs.twimg.com/media/FeIxiOBWYAEXHSN.jpg", "http://pbs.twimg.com/media/FeIxiOBWYAEXHSN.jpg")</f>
        <v>http://pbs.twimg.com/media/FeIxiOBWYAEXHSN.jpg</v>
      </c>
      <c r="L77">
        <v>0.70960000000000001</v>
      </c>
      <c r="M77">
        <v>0</v>
      </c>
      <c r="N77">
        <v>0.79600000000000004</v>
      </c>
      <c r="O77">
        <v>0.20399999999999999</v>
      </c>
    </row>
    <row r="78" spans="1:15" x14ac:dyDescent="0.2">
      <c r="A78" s="1" t="str">
        <f>HYPERLINK("http://www.twitter.com/banuakdenizli/status/1576540717005955072", "1576540717005955072")</f>
        <v>1576540717005955072</v>
      </c>
      <c r="B78" t="s">
        <v>15</v>
      </c>
      <c r="C78" s="2">
        <v>44836.495046296302</v>
      </c>
      <c r="D78">
        <v>0</v>
      </c>
      <c r="E78">
        <v>2</v>
      </c>
      <c r="F78" t="s">
        <v>16</v>
      </c>
      <c r="G78" t="s">
        <v>107</v>
      </c>
      <c r="H78" t="str">
        <f>HYPERLINK("http://pbs.twimg.com/media/FeD_IZCWAAEc0Ts.jpg", "http://pbs.twimg.com/media/FeD_IZCWAAEc0Ts.jpg")</f>
        <v>http://pbs.twimg.com/media/FeD_IZCWAAEc0Ts.jpg</v>
      </c>
      <c r="L78">
        <v>0.62490000000000001</v>
      </c>
      <c r="M78">
        <v>0</v>
      </c>
      <c r="N78">
        <v>0.77300000000000002</v>
      </c>
      <c r="O78">
        <v>0.22700000000000001</v>
      </c>
    </row>
    <row r="79" spans="1:15" x14ac:dyDescent="0.2">
      <c r="A79" s="1" t="str">
        <f>HYPERLINK("http://www.twitter.com/banuakdenizli/status/1576537574109126656", "1576537574109126656")</f>
        <v>1576537574109126656</v>
      </c>
      <c r="B79" t="s">
        <v>15</v>
      </c>
      <c r="C79" s="2">
        <v>44836.48636574074</v>
      </c>
      <c r="D79">
        <v>3</v>
      </c>
      <c r="E79">
        <v>1</v>
      </c>
      <c r="G79" t="s">
        <v>108</v>
      </c>
      <c r="H79" t="str">
        <f>HYPERLINK("http://pbs.twimg.com/media/FeD8jz9WAAA0xjE.jpg", "http://pbs.twimg.com/media/FeD8jz9WAAA0xjE.jpg")</f>
        <v>http://pbs.twimg.com/media/FeD8jz9WAAA0xjE.jpg</v>
      </c>
      <c r="I79" t="str">
        <f>HYPERLINK("http://pbs.twimg.com/media/FeD8jz9XEAAoA7m.jpg", "http://pbs.twimg.com/media/FeD8jz9XEAAoA7m.jpg")</f>
        <v>http://pbs.twimg.com/media/FeD8jz9XEAAoA7m.jpg</v>
      </c>
      <c r="J79" t="str">
        <f>HYPERLINK("http://pbs.twimg.com/media/FeD8j0AWIAMEjWo.jpg", "http://pbs.twimg.com/media/FeD8j0AWIAMEjWo.jpg")</f>
        <v>http://pbs.twimg.com/media/FeD8j0AWIAMEjWo.jpg</v>
      </c>
      <c r="K79" t="str">
        <f>HYPERLINK("http://pbs.twimg.com/media/FeD8jz7X0AEGj8t.jpg", "http://pbs.twimg.com/media/FeD8jz7X0AEGj8t.jpg")</f>
        <v>http://pbs.twimg.com/media/FeD8jz7X0AEGj8t.jpg</v>
      </c>
      <c r="L79">
        <v>0.75790000000000002</v>
      </c>
      <c r="M79">
        <v>0</v>
      </c>
      <c r="N79">
        <v>0.84</v>
      </c>
      <c r="O79">
        <v>0.16</v>
      </c>
    </row>
    <row r="80" spans="1:15" x14ac:dyDescent="0.2">
      <c r="A80" s="1" t="str">
        <f>HYPERLINK("http://www.twitter.com/banuakdenizli/status/1576496182955679744", "1576496182955679744")</f>
        <v>1576496182955679744</v>
      </c>
      <c r="B80" t="s">
        <v>15</v>
      </c>
      <c r="C80" s="2">
        <v>44836.372152777767</v>
      </c>
      <c r="D80">
        <v>0</v>
      </c>
      <c r="E80">
        <v>1</v>
      </c>
      <c r="F80" t="s">
        <v>16</v>
      </c>
      <c r="G80" t="s">
        <v>109</v>
      </c>
      <c r="H80" t="str">
        <f>HYPERLINK("http://pbs.twimg.com/media/FeDVyhzXoAERUiW.jpg", "http://pbs.twimg.com/media/FeDVyhzXoAERUiW.jpg")</f>
        <v>http://pbs.twimg.com/media/FeDVyhzXoAERUiW.jpg</v>
      </c>
      <c r="I80" t="str">
        <f>HYPERLINK("http://pbs.twimg.com/media/FeDVyhxXkAQdAtg.jpg", "http://pbs.twimg.com/media/FeDVyhxXkAQdAtg.jpg")</f>
        <v>http://pbs.twimg.com/media/FeDVyhxXkAQdAtg.jpg</v>
      </c>
      <c r="J80" t="str">
        <f>HYPERLINK("http://pbs.twimg.com/media/FeDVyhzX0AAkK-p.jpg", "http://pbs.twimg.com/media/FeDVyhzX0AAkK-p.jpg")</f>
        <v>http://pbs.twimg.com/media/FeDVyhzX0AAkK-p.jpg</v>
      </c>
      <c r="L80">
        <v>0.81720000000000004</v>
      </c>
      <c r="M80">
        <v>6.7000000000000004E-2</v>
      </c>
      <c r="N80">
        <v>0.64500000000000002</v>
      </c>
      <c r="O80">
        <v>0.28699999999999998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Banu Akdenizli</cp:lastModifiedBy>
  <dcterms:created xsi:type="dcterms:W3CDTF">2023-03-27T09:45:47Z</dcterms:created>
  <dcterms:modified xsi:type="dcterms:W3CDTF">2023-04-03T11:57:33Z</dcterms:modified>
</cp:coreProperties>
</file>