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WorldCup Countries Embassies in Qatar/"/>
    </mc:Choice>
  </mc:AlternateContent>
  <xr:revisionPtr revIDLastSave="0" documentId="8_{42D3F19E-3B36-004D-B352-6477C3A3C5A5}"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0" i="1" l="1"/>
  <c r="A110" i="1"/>
  <c r="K109" i="1"/>
  <c r="J109" i="1"/>
  <c r="I109" i="1"/>
  <c r="H109" i="1"/>
  <c r="A109" i="1"/>
  <c r="H108" i="1"/>
  <c r="A108" i="1"/>
  <c r="K107" i="1"/>
  <c r="J107" i="1"/>
  <c r="I107" i="1"/>
  <c r="H107" i="1"/>
  <c r="A107" i="1"/>
  <c r="K106" i="1"/>
  <c r="J106" i="1"/>
  <c r="I106" i="1"/>
  <c r="H106" i="1"/>
  <c r="A106" i="1"/>
  <c r="H105" i="1"/>
  <c r="A105" i="1"/>
  <c r="I104" i="1"/>
  <c r="H104" i="1"/>
  <c r="A104" i="1"/>
  <c r="H103" i="1"/>
  <c r="A103" i="1"/>
  <c r="A102" i="1"/>
  <c r="A101" i="1"/>
  <c r="A100" i="1"/>
  <c r="A99" i="1"/>
  <c r="H98" i="1"/>
  <c r="A98" i="1"/>
  <c r="H97" i="1"/>
  <c r="A97" i="1"/>
  <c r="A96" i="1"/>
  <c r="H95" i="1"/>
  <c r="A95" i="1"/>
  <c r="A94" i="1"/>
  <c r="H93" i="1"/>
  <c r="A93" i="1"/>
  <c r="H92" i="1"/>
  <c r="A92" i="1"/>
  <c r="H91" i="1"/>
  <c r="A91" i="1"/>
  <c r="H90" i="1"/>
  <c r="A90" i="1"/>
  <c r="K89" i="1"/>
  <c r="J89" i="1"/>
  <c r="I89" i="1"/>
  <c r="H89" i="1"/>
  <c r="A89" i="1"/>
  <c r="K88" i="1"/>
  <c r="J88" i="1"/>
  <c r="I88" i="1"/>
  <c r="H88" i="1"/>
  <c r="A88" i="1"/>
  <c r="H87" i="1"/>
  <c r="A87" i="1"/>
  <c r="H86" i="1"/>
  <c r="A86" i="1"/>
  <c r="K85" i="1"/>
  <c r="J85" i="1"/>
  <c r="I85" i="1"/>
  <c r="H85" i="1"/>
  <c r="A85" i="1"/>
  <c r="H84" i="1"/>
  <c r="A84" i="1"/>
  <c r="I83" i="1"/>
  <c r="H83" i="1"/>
  <c r="A83" i="1"/>
  <c r="H82" i="1"/>
  <c r="A82" i="1"/>
  <c r="H81" i="1"/>
  <c r="A81" i="1"/>
  <c r="H80" i="1"/>
  <c r="A80" i="1"/>
  <c r="H79" i="1"/>
  <c r="A79" i="1"/>
  <c r="H78" i="1"/>
  <c r="A78" i="1"/>
  <c r="H77" i="1"/>
  <c r="A77" i="1"/>
  <c r="A76" i="1"/>
  <c r="A75" i="1"/>
  <c r="H74" i="1"/>
  <c r="A74" i="1"/>
  <c r="H73" i="1"/>
  <c r="A73" i="1"/>
  <c r="H72" i="1"/>
  <c r="A72" i="1"/>
  <c r="H71" i="1"/>
  <c r="A71" i="1"/>
  <c r="H70" i="1"/>
  <c r="A70" i="1"/>
  <c r="A69" i="1"/>
  <c r="A68" i="1"/>
  <c r="H67" i="1"/>
  <c r="A67" i="1"/>
  <c r="H66" i="1"/>
  <c r="A66" i="1"/>
  <c r="H65" i="1"/>
  <c r="A65" i="1"/>
  <c r="H64" i="1"/>
  <c r="A64" i="1"/>
  <c r="H63" i="1"/>
  <c r="A63" i="1"/>
  <c r="H62" i="1"/>
  <c r="A62" i="1"/>
  <c r="H61" i="1"/>
  <c r="A61" i="1"/>
  <c r="H60" i="1"/>
  <c r="A60" i="1"/>
  <c r="H59" i="1"/>
  <c r="A59" i="1"/>
  <c r="A58" i="1"/>
  <c r="H57" i="1"/>
  <c r="A57" i="1"/>
  <c r="K56" i="1"/>
  <c r="J56" i="1"/>
  <c r="I56" i="1"/>
  <c r="H56" i="1"/>
  <c r="A56" i="1"/>
  <c r="H55" i="1"/>
  <c r="A55" i="1"/>
  <c r="H54" i="1"/>
  <c r="A54" i="1"/>
  <c r="H53" i="1"/>
  <c r="A53" i="1"/>
  <c r="H52" i="1"/>
  <c r="A52" i="1"/>
  <c r="H51" i="1"/>
  <c r="A51" i="1"/>
  <c r="H50" i="1"/>
  <c r="A50" i="1"/>
  <c r="H49" i="1"/>
  <c r="A49" i="1"/>
  <c r="I48" i="1"/>
  <c r="H48" i="1"/>
  <c r="A48" i="1"/>
  <c r="J47" i="1"/>
  <c r="I47" i="1"/>
  <c r="H47" i="1"/>
  <c r="A47" i="1"/>
  <c r="H46" i="1"/>
  <c r="A46" i="1"/>
  <c r="K45" i="1"/>
  <c r="J45" i="1"/>
  <c r="I45" i="1"/>
  <c r="H45" i="1"/>
  <c r="A45" i="1"/>
  <c r="I44" i="1"/>
  <c r="H44" i="1"/>
  <c r="A44" i="1"/>
  <c r="H43" i="1"/>
  <c r="A43" i="1"/>
  <c r="I42" i="1"/>
  <c r="H42" i="1"/>
  <c r="A42" i="1"/>
  <c r="H41" i="1"/>
  <c r="A41" i="1"/>
  <c r="A40" i="1"/>
  <c r="A39" i="1"/>
  <c r="H38" i="1"/>
  <c r="A38" i="1"/>
  <c r="H37" i="1"/>
  <c r="A37" i="1"/>
  <c r="H36" i="1"/>
  <c r="A36" i="1"/>
  <c r="H35" i="1"/>
  <c r="A35" i="1"/>
  <c r="H34" i="1"/>
  <c r="A34" i="1"/>
  <c r="I33" i="1"/>
  <c r="H33" i="1"/>
  <c r="A33" i="1"/>
  <c r="H32" i="1"/>
  <c r="A32" i="1"/>
  <c r="A31" i="1"/>
  <c r="A30" i="1"/>
  <c r="A29" i="1"/>
  <c r="I28" i="1"/>
  <c r="H28" i="1"/>
  <c r="A28" i="1"/>
  <c r="I27" i="1"/>
  <c r="H27" i="1"/>
  <c r="A27" i="1"/>
  <c r="J26" i="1"/>
  <c r="I26" i="1"/>
  <c r="H26" i="1"/>
  <c r="A26" i="1"/>
  <c r="H25" i="1"/>
  <c r="A25" i="1"/>
  <c r="H24" i="1"/>
  <c r="A24" i="1"/>
  <c r="H23" i="1"/>
  <c r="A23" i="1"/>
  <c r="H22" i="1"/>
  <c r="A22" i="1"/>
  <c r="H21" i="1"/>
  <c r="A21" i="1"/>
  <c r="I20" i="1"/>
  <c r="H20" i="1"/>
  <c r="A20" i="1"/>
  <c r="H19" i="1"/>
  <c r="A19" i="1"/>
  <c r="H18" i="1"/>
  <c r="A18" i="1"/>
  <c r="H17" i="1"/>
  <c r="A17" i="1"/>
  <c r="H16" i="1"/>
  <c r="A16" i="1"/>
  <c r="H15" i="1"/>
  <c r="A15" i="1"/>
  <c r="H14" i="1"/>
  <c r="A14" i="1"/>
  <c r="H13" i="1"/>
  <c r="A13" i="1"/>
  <c r="A12" i="1"/>
  <c r="A11" i="1"/>
  <c r="A10" i="1"/>
  <c r="H9" i="1"/>
  <c r="A9" i="1"/>
  <c r="H8" i="1"/>
  <c r="A8" i="1"/>
  <c r="I7" i="1"/>
  <c r="H7" i="1"/>
  <c r="A7" i="1"/>
  <c r="H6" i="1"/>
  <c r="A6" i="1"/>
  <c r="H5" i="1"/>
  <c r="A5" i="1"/>
  <c r="H4" i="1"/>
  <c r="A4" i="1"/>
  <c r="H3" i="1"/>
  <c r="A3" i="1"/>
  <c r="I2" i="1"/>
  <c r="H2" i="1"/>
  <c r="A2" i="1"/>
</calcChain>
</file>

<file path=xl/sharedStrings.xml><?xml version="1.0" encoding="utf-8"?>
<sst xmlns="http://schemas.openxmlformats.org/spreadsheetml/2006/main" count="269" uniqueCount="142">
  <si>
    <t>id</t>
  </si>
  <si>
    <t>screen_name</t>
  </si>
  <si>
    <t>created_at</t>
  </si>
  <si>
    <t>fav</t>
  </si>
  <si>
    <t>rt</t>
  </si>
  <si>
    <t>RTed</t>
  </si>
  <si>
    <t>text</t>
  </si>
  <si>
    <t>media1</t>
  </si>
  <si>
    <t>media2</t>
  </si>
  <si>
    <t>media3</t>
  </si>
  <si>
    <t>media4</t>
  </si>
  <si>
    <t>compound</t>
  </si>
  <si>
    <t>neg</t>
  </si>
  <si>
    <t>neu</t>
  </si>
  <si>
    <t>pos</t>
  </si>
  <si>
    <t>SRBinQatar</t>
  </si>
  <si>
    <t>avucic</t>
  </si>
  <si>
    <t>MFASerbia</t>
  </si>
  <si>
    <t>QNAEnglish</t>
  </si>
  <si>
    <t>MDULS</t>
  </si>
  <si>
    <t>SRBinMorocco</t>
  </si>
  <si>
    <t>The Embassy of 🇷🇸 in 🇶🇦 wishes Happy New 2023 Year and nice holidays! https://t.co/3oVkLMU1rl</t>
  </si>
  <si>
    <t>Амбасада 🇷🇸ће бити затворена током  Новогодишњих празника
https://t.co/feAUPRWykb https://t.co/2ASkirgI3k</t>
  </si>
  <si>
    <t>Председник Привредне коморе Србије @cadezmarko посетио је данас Амбасаду 🇷🇸 у 🇶🇦
@Privrednakomora https://t.co/7cr42xmjmF</t>
  </si>
  <si>
    <t>رئيس غرفة التجارة في جمهورية صربيا السيد / ماركو ساديس ، إجتمع مع نائب المدير العام  للمشاريع بصندوق قطر للتنمية السيد / سلطان العسيري ، لبحث التعاون في مجال تكنولوجيا المعلومات المبتكرة ، الزراعة وكذلك 
الرعاية الصحية .
@cadezmarko 
@Privrednakomora 
@qatar_fund 
@MofaQatar_AR https://t.co/a6LdV2LzYs</t>
  </si>
  <si>
    <t>The President of the Chamber of Commerce of 🇷🇸 Mr.Marko Čadež met with Deputy Director of Qatar fund for Development Mr. Sultan Al Alseri to dicuss cooperation in field of IT inovation, agriculture and innovative health care
@cadezmarko 
@Privrednakomora 
@qatar_fund https://t.co/Cl3Hkpu1cC</t>
  </si>
  <si>
    <t>Doha, 25.decembra 2022,
 Svim građanima Srbije koji Božić slave po Gregorijanskom kalendaru, Ambasada 🇷🇸 želi srećan najveći Hrišćanski praznik! https://t.co/D6j5ygkzv4</t>
  </si>
  <si>
    <t>December 25, to all believers that celebrate it today, the Embassy of 🇷🇸 in 🇶🇦wishes Marry Christmas! https://t.co/CaX6fYnMur</t>
  </si>
  <si>
    <t>The visit of the President of Chamber of Commerce of 🇷🇸 @cadezmarko continues to attract attention of 🇶🇦 press.
The conditions for strong progress in economy, investment and trade co-operation between 🇷🇸 and 🇶🇦 are set
@Privrednakomora 
@Qatar_Tribune 
@MofaQatar_EN 
@MFASerbia https://t.co/kfh8IfJof5</t>
  </si>
  <si>
    <t>Услови путовања у Катар
https://t.co/tm2s7VU5Va</t>
  </si>
  <si>
    <t>Uslovi putovanja u 🇶🇦
https://t.co/MTGftYBSjV</t>
  </si>
  <si>
    <t>Како да постанете еГрађани? Ако живите у иностранству и имате важећи биометријски документ, одласком у 🇷🇸 ДКП, од 1. фебруара 2023, добићете параметре за приступ свим услугама еУправе - моћи ћете да обавите преко 500 процедура телефоном или таблетом.📃👇
https://t.co/hIrU6HoAez</t>
  </si>
  <si>
    <t>"The Peninsula", December 23, 2022
🇷🇸🇶🇦
@cadezmarko 
@Privrednakomora 
@QatarChamber
@QNAEnglish
@Slobodan_Radeka https://t.co/8qEcNo1Xyi</t>
  </si>
  <si>
    <t>رئيس غرفة التجارة في جمهورية صربيا ، السيد ماركو ساديس ، إجتمع اليوم مع النائب الأول لرئيس مجلس إدارة غرفة قطر ، السيد محمد بن أحمد طوار الكواري . تم الإتفاق على المشاركة في رئاسة مجلس الأعمال في الدوحة في ربيع 
2023.
@cadezmarko 
@Privrednakomora 
@QatarChamber https://t.co/7iUrkn8z7p</t>
  </si>
  <si>
    <t>Председник ПКС Марко Чадеж и о.п. Амбасаде Слободан Радека посетили су нашу компанију у 🇶🇦, Енергопројект Ентел.Председник ПКС Чадеж позвао је директора Енергопројекта у Катару Moмчила Мрвића да узме учешће у Пословном савету 🇷🇸🇶🇦
@cadezmarko 
@Privrednakomora 
@Slobodan_Radeka https://t.co/Q3sTBNbvp7</t>
  </si>
  <si>
    <t>У разговору председника ПKC Србије Марка Чадежа са представницима Hassad Food договорено је њихово учешће у Пословном савету са 🇶🇦.Велико интересовање за улагања у производњу хране. Подржаће учешће 🇷🇸 на пољоп. изложби Agrotech y 🇶🇦
@cadezmarko
@Privrednakomora
@MFASerbia https://t.co/nrP6fXKM4Z</t>
  </si>
  <si>
    <t>Председник ПКС Марко Чадеж састао се данас са потпредседником 🇶🇦 компаније Hassad Food. Разговарали су о могућностима даљег развоја сарадње између 🇷🇸 и🇶🇦 у области производње и трговине прехрамбеним и пољопривредним производима
@cadezmarko 
@Privrednakomora 
@MFASerbia https://t.co/0iMbtmpATC</t>
  </si>
  <si>
    <t>Mr. Marko Čadež, President of the Chamber of Commerce of Serbia met in Doha with Mr.Hamad Nasser Al Khalifa, Chief of Health Facilities Development of Hamad Medical Corporation, to discuss co-operation on Inovative Models of Hospitals Solutions
🇷🇸🇶🇦
@cadezmarko 
@Privrednakomora https://t.co/EeXiaJdHJi</t>
  </si>
  <si>
    <t>President of the Chamber of Commerce of Serbia Mr. Marko Čadež met in Doha with the First Vice Chairman of the Qatar Chamber Mr. Mohammed bin Ahmed Al Kuwari. It was agreed to cochair the 🇷🇸🇶🇦Business Council in Doha in spring 2023
@cadezmarko
@Privrednakomora 
@QatarChamber https://t.co/RcOIXu9vta</t>
  </si>
  <si>
    <t>SRBinGermany</t>
  </si>
  <si>
    <t>Последњи догађаји на Косову и Метохији и разбијање излога српских радњи на Северу, болно подсећају на најстрашнији период у историји Европе. Надамо се да ће #КФОР спречити даље нарушавање људских права Срба на КиМ https://t.co/Yfr22frOSQ</t>
  </si>
  <si>
    <t>السيد سلوبودان راديكا، القائم بالأعمال في سفارة جمهورية صربيا  في قطر ،إجتمع مع السيد / صلاح خالد ، ممثل منظمة اليونسكو لدول الخليج واليمن بالدوحة ، للحديث حول مجالات التعاون . https://t.co/jQuQetngX9</t>
  </si>
  <si>
    <t>Mr.Slobodan Radeka, Charge d' Affairs if the Embassy of the Republic of Serbia in Qatar met with Mr.Saleh Khaled, UNESCO Representative for GCC Countries and Yemen to talk about co-operation https://t.co/FOW1yBEyol</t>
  </si>
  <si>
    <t>Честитам пријатељи! https://t.co/pIlNwAhGQn</t>
  </si>
  <si>
    <t>GulfTimes_QATAR</t>
  </si>
  <si>
    <t>FIFA World Cup Qatar 2022
Final Result
#FIFAWorldCupQatar2022 #FIFAWorldCup #WorldCup2022 #Qatar2022 #Qatar https://t.co/sKtIGPPROX</t>
  </si>
  <si>
    <t>Happy #NationalDay to the people of #Qatar and to our dear colleagues from @MofaQatar_EN!
🇷🇸🤝🇶🇦 https://t.co/4xIK0WRAI0</t>
  </si>
  <si>
    <t>Данас је окончан рад Међународног конзуларног DECC центра у Дохи, који је успостављен у контексту олакшаног пружања конзуларних услуга током Мундијала у 🇶🇦 https://t.co/zIaCDqG0kt</t>
  </si>
  <si>
    <t>سفارة جمهورية صربيا بالدوحة تتمنى لقطر وشعبها عيدا وطنيا سعيدا ومزدهرا . https://t.co/mO4acBwVeZ</t>
  </si>
  <si>
    <t>Embassy of the Republic of Serbia in Doha wishes Happy and prosperous National day to Qatar and its people!🇷🇸🇶🇦
#QatarNationalDay https://t.co/gkFdjqIYRH</t>
  </si>
  <si>
    <t>FIFAcom</t>
  </si>
  <si>
    <t>FIFA President Gianni Infantino and FIFA Legends came together in Doha this evening to pay their respects to Siniša Mihajlović, who passed away today at the age of 53.</t>
  </si>
  <si>
    <t>Président de la République de Serbie @predsednikrs, Aleksandar Vucic @avucic: "Je sais qui je soutiendrai pour la troisième place. Le Maroc! Ce sont nos vrais frères!" 🇷🇸🤝🇲🇦 #AtlasLions #Qatar2022 
@EnMaroc
@MarocDiplomatie
@MarocDiplo_AR
@FRMFOFFICIEL
https://t.co/NcJ5xn2Cao</t>
  </si>
  <si>
    <t>The Embassy of 🇷🇸 in 🇶🇦 congratulates Qatar its National Day
🇷🇸🇶🇦
Charge d'Affaires of Serbian Embassy to QNA: Qatar's Development Manifests in All Fields
https://t.co/vLtN7uEtQ7</t>
  </si>
  <si>
    <t>Изјава отправника послова ad interim за Qatar News Agency поводом Дана државности Катара https://t.co/dTxcWWqpu9 https://t.co/P8LLw573Lc</t>
  </si>
  <si>
    <t>The Embassy of 🇷🇸 in 🇶🇦 keeps its regular presence in the Special DECC Consular Centre
@roadto2022 https://t.co/FPiBJVk3bx</t>
  </si>
  <si>
    <t>Mr. Slobodan Radeka, Charge d' Affairs a.i. of the 🇷🇸 Embassy in 🇶🇦, met with Mr. Clifford Coutinho, the cluster assistant director of Souq Waqif Boutique Hotels, to discuss co-operation https://t.co/tBYgBW1A7e</t>
  </si>
  <si>
    <t>السيد سلوبودان راديكا،  القائم بالأعمال في سفارة جمهورية صربيا بالدوحة،  إجتمع اليوم مع سعادة السيد/علي بن مبارك الخاطر ، مساعد مدير إدارة الشؤون الاوروبية في وزارة الخارجية في دولة قطر لمناقشة  العلاقات الثنائية بين صربيا ودولة قطر.🇶🇦🇷🇸 https://t.co/DAVjMz3EzK</t>
  </si>
  <si>
    <t>Mr. Slobodan Radeka Charge d' Affairs of the 🇷🇸 Embassy in Doha, met with Mr. Ali Al Khater, Deputy Director General for Europe in MOFA, to discuss bilateral relations between 🇷🇸 and 🇶🇦 https://t.co/ndZE0nRvPn</t>
  </si>
  <si>
    <t>🧡 United in the fight against #GenderBasedViolence - 
our colleagues from all over the world support the @UN_Women campaign to #OrangeTheWorld, as we all want to contribute to making it a safer place for women!
#LetsOrangeTheWorld
#16DaysOfActivism
#HumanRightsDay2022 https://t.co/IhU6cyFl2W</t>
  </si>
  <si>
    <t>SRBinArmenia</t>
  </si>
  <si>
    <t>Амбасада 🇷🇸у 🇦🇲се прикључује глобалној акцији @UN_Women против насиља над женама #16DaysOfActivism. СТОП насиљу над женама за бољи свет ! #OrrangeTheWorld https://t.co/r6PF8E4Dfr</t>
  </si>
  <si>
    <t>@PecinskiR @zoka5 @MFASerbia Доставићемо снимак катарским органима!
Заиста страшно!</t>
  </si>
  <si>
    <t>Relaxation of entry procedures to Qatar for GCC citizens and residents
GCC citizens and residents can enter Qatar without Hayya Card: Ministry
https://t.co/pPwKd9GF4I</t>
  </si>
  <si>
    <t>السيد سلوبودان راديكا، القائم بالأعمال في سفارة جمهورية صربيا ، التقى مع السيدة فرح صالح ، مدير مركز الدوحة للمعارض والمؤتمرات ، المركز القنصلي .
السيد راديكا شكر السيدة فرح وأبرز أهمية هذا المركز في المساعدة القنصلية . https://t.co/qbkU0rHLem</t>
  </si>
  <si>
    <t>Отправник послова и друго особље Амбасаде 🇷🇸 у 🇶🇦 учествују свакодневно у раду Међународног конзуларног DECC центра.
Конзуларна заштита држављана Србије током Мундијала од највишег је значаја за Амбасаду Републике Србије у Катару.
@MFASerbia https://t.co/sHW7u45oiO</t>
  </si>
  <si>
    <t>Главу горе, Орлови!
🇷🇸🇷🇸🇷🇸🇷🇸🇷🇸
@FSSrbije 
#Orlovi https://t.co/uLuJPOwnsg</t>
  </si>
  <si>
    <t>القاءم بالأعمال السيد سلوبودان راديكا يحضر مباراة كرة القدم بين صربيا وسويسرا..  إلى الأمام صربيا 🇷🇸 https://t.co/Usb4zllDLx</t>
  </si>
  <si>
    <t>Отправник послова Амбасаде Србије Слободан Радека присуствовао је утакмици 🇷🇸 и 🇨🇭 на Мундијалу у 🇶🇦
Напред Србија!!🇷🇸🇷🇸🇷🇸🇷🇸🇷🇸🇷🇸
@fss
@MFASerbia 
@MofaQatar_EN 
@roadto2022 https://t.co/8RhZr3rcQ7</t>
  </si>
  <si>
    <t>Charge d'Affairs of the Embassy of 🇷🇸in 🇶🇦 Mr.Slobodan Radeka met with Mr. Esmir Ganić, Head of Corporate and Aeropolitical Affairs in the Qatar Airways and discussed possibilities of further enhancing of cooperation
🇷🇸🇶🇦
@MFASerbia
@MofaQatar_EN
@qatarairways https://t.co/CQEghSTl7q</t>
  </si>
  <si>
    <t>НЕ насиљу над женама!
وقف العنف ضد المرأة
NO to violence against women!
🇷🇸🇶🇦
#OrrangeTheWorld
#16DaysOfActivism
@UNWemen
@MFASerbia
@UN_Women https://t.co/bgmtI6Qr59</t>
  </si>
  <si>
    <t>شارك القاءم بالأعمال السيد سلوبودان راديكا في أعمال المركز القنصلي الدولي بمركز الدوحة للمعارض والمؤتمرات. https://t.co/wZudifk23q</t>
  </si>
  <si>
    <t>Отправник послова Слободан Радека примио је у Амбасади 🇷🇸 Миленка Бабића, оснивача и власника компаније Dami Bau из Новог Сада и разговарао о могућности сарадње ове грађевинске компаније са катарским пословним субјектима
🇷🇸🇶🇦 https://t.co/t0DhhjnDF6</t>
  </si>
  <si>
    <t>Charge d' Affairs of the Embassy of 🇷🇸
Mr. Slobodan Radeka met today with Mr. Vojin Djordjević,founder and owner of Serbian company Voda Voda and Mr. Abdulla Sultan Al Qatan, owner of the company Al Shams Trading
🇷🇸🇶🇦 https://t.co/Uk09MannQh</t>
  </si>
  <si>
    <t>Припадници Министарства унутрашњих послова Републике Србије који учествују у раду специјалног Међународног координационог полицијског центра у 🇶🇦 током Мундијала, посетили су Амбасаду 🇷🇸 https://t.co/CC7VlFAA7b</t>
  </si>
  <si>
    <t>FSSrbije</t>
  </si>
  <si>
    <t>🇷🇸 Тим Србије на Светском првенству у Катару. Напред, Орлови! 🔥🦅🏆🇶🇦
#SrcemSvim #Orlovi #Srbija #FSS
#FIFAWorldCup #Qatar2022 https://t.co/p82mQl1fC0</t>
  </si>
  <si>
    <t>Oтправник послова Амбасаде 🇷🇸 у 🇶🇦 присуствовао је фудбалској утакмици између 🇷🇸 и 🇨🇲 на Светском првенству у 🇶🇦. Пре утакмице састао се са званичницима Фудбалског савеза Србије
@FSSrbije 
@MFASerbia
@roadto2022 https://t.co/yCX828CwBI</t>
  </si>
  <si>
    <t>Saopštenje-kontakti za hitne situacije
https://t.co/RMMvzLFuM3 https://t.co/Lbsj5XOHoe</t>
  </si>
  <si>
    <t>Talking to FM @MBA_AlThani_ of @MofaQatar_EN in #Qatar today, DPM/FM #Dacic emphasized very friendly relations b/w our countries, expressed hope coop in areas of mutual interest, esp economy and investment, shall continue &amp;amp; praised organization of #FIFAWorldCup.
🇷🇸🤝🇶🇦 https://t.co/umsGYTK8NA</t>
  </si>
  <si>
    <t>Отправник послова Амбасаде 🇷🇸 y 🇶🇦 Слободан Радека присуствовао је фудбалској утакмици између 🇷🇸 и 🇧🇷 на стадиону Лусаил у Дохи https://t.co/9KNPpJ5xhH</t>
  </si>
  <si>
    <t>Чувамо мир, животе људи и стабилност целог региона. https://t.co/oRt0fKhleT</t>
  </si>
  <si>
    <t>Борим се и борићу се за нормалну, економски снажну и безбедну Србију. https://t.co/QyfQO6obzS</t>
  </si>
  <si>
    <t>Саопштење Амбасаде поводом техничких проблема код активације Hayya
https://t.co/aN4PvDctIc https://t.co/AkfwB3Y4cX</t>
  </si>
  <si>
    <t>QatarTelevision</t>
  </si>
  <si>
    <t>أهم العناوين في نشرة أخبار 8:30 عبر شاشة #تلفزيون_قطر https://t.co/wOWGegsHZY</t>
  </si>
  <si>
    <t>Отправник послова Амбасаде Србије у Катару Слободан Радека је на позив Министарства иностраних послова Катара присуствовао свечаној церемонији отварања Светског првенства у фудбалу и био представник наше земље на овом великом догађају.
🇷🇸🇶🇦 https://t.co/dVaRlWDi87 https://t.co/cR01t9IYPv</t>
  </si>
  <si>
    <t>fifamedia</t>
  </si>
  <si>
    <t>Statement on beer sales at #WorldCup stadiums 🏟️ on behalf of FIFA and Host Country 🇶🇦: https://t.co/o4IEhboXks</t>
  </si>
  <si>
    <t>سفارة صربيا في قطر ترحب بفريق كرة القدم الصربي.  
إلى الأمام صربيا!
🇷🇸🇶🇦
@FSSrbije
@roadto2022
@Slobodan_Radeka https://t.co/ULI1vgjU9Z</t>
  </si>
  <si>
    <t>The Embassy of 🇷🇸 in 🇶🇦 wishes the warmest welcome to the National Football Team of Serbia!
Go Serbia!
#orlovi
@FSSrbije 
@roadto2022 https://t.co/coEulqnfGD</t>
  </si>
  <si>
    <t>Амбасада Републике Србије жели најсрдачнију добродошлицу у Катар Фудбалској репрезентацији Србије. Напред 🇷🇸!
#Оrlovi
@FSSrbije 
@MFASerbia 
@roadto2022 https://t.co/ZLm4puvsGi</t>
  </si>
  <si>
    <t>Oтправник послова Aмбасаде 🇷🇸 у 🇶🇦 Слободан Радека учествовао је у раду Међународног конзуларног центра у DECC https://t.co/ECVDioebBZ</t>
  </si>
  <si>
    <t>Charge d'Affairs of 🇷🇸Embassy Mr.Slobodan Radeka participated in the activities of the International DECC Consular Center
@FSSrbije
@roadto2022 https://t.co/x0d65EZ7i7</t>
  </si>
  <si>
    <t>Başınız sağolsun 🇹🇷 https://t.co/QG9gt2DTbb</t>
  </si>
  <si>
    <t>Изјава за QBS радио
https://t.co/DvvsHN5etV</t>
  </si>
  <si>
    <t>roadto2022en</t>
  </si>
  <si>
    <t>Group G is ready for action 🎥 
🇧🇷 ʙʀᴀᴢɪʟ
🇷🇸 ꜱᴇʀʙɪᴀ
🇨🇭 ꜱᴡɪᴛᴢᴇʀʟᴀɴᴅ
🇨🇲 ᴄᴀᴍᴇʀᴏᴏɴ
Drop the flag of the team you’re supporting at #Qatar2022 ⤵️ https://t.co/3EAXIPV63g</t>
  </si>
  <si>
    <t>On #ArmisticeDay, we remember the importance of peace and the lives of heroes who made it possible.
In #Serbia, to mark this day we wear a phoenix flower - Natalie's Ramonda, capable of resurrection, just as Serbia after WWI, in which it lost almost 1/3 of people. #LestWeForget https://t.co/yJbwH7knUc</t>
  </si>
  <si>
    <t>Данас се обележава Дан примирја у I светском рату! У Француској је 11. новембра 1918. г., у 11 часова, у специјалном вагону маршала Фердинанда Фоша потписано примирје, које је било на снази све до закључивања коначног мировног споразума у Версају 28. јуна 1919. године. 
#MDULS https://t.co/rWgQEQ0o6l</t>
  </si>
  <si>
    <t>Statement of the 🇷🇸 Charge d' Affairs Slobodan Radeka for QBS Radio in 🇶🇦
https://t.co/oBKH2DChAD
@FSSrbije 
@roadto2022en https://t.co/n3igd1ufXE</t>
  </si>
  <si>
    <t>Хвала вам на томе што сте чували мир и стабилност све ове године.
Хвала вам за љубав коју сте показали према српском народу, према држави Србији, према Косову и Метохији. Хвала вам за све. Живела Србија! 🇷🇸 https://t.co/WDw18nHZKh</t>
  </si>
  <si>
    <t>Procedura i uslovi za unos lekova u Katar tokom Mundijala
https://t.co/CfIxx3ksKN
@FSSrbije</t>
  </si>
  <si>
    <t>Interview for Peninsula Newspaper
https://t.co/epujCiat64</t>
  </si>
  <si>
    <t>During his address to the Vienna Conference on the #SafetyOfJournalists, DPM/FM #Dacic underlined that #Serbia sees #MediaFreedom as a significant part of its state identity and democratic capacity. 
#SoJ2022 
📍 #Vienna, #Austria https://t.co/tGujJgPmjM</t>
  </si>
  <si>
    <t>#WorldCupQatar2022
Charge d'Affaires of the Embassy of Serbia Affirms in Exclusive Statement to #QNA Importance of Qatar World Cup for Middle East and Arab World
#Qatar2022
https://t.co/zP3gITtMGm https://t.co/2gOqe4FTbI</t>
  </si>
  <si>
    <t>Charge d'Affairs of 🇷🇸Embassy Mr.Slobodan Radeka visited today Gas Exporting Countries Forum #GECF and met with Mr.Ali Amirani, Office Head, Secretary General's Office, to discuss co-ooperation in field of energy
@GECF_News https://t.co/WkVzmahMpe</t>
  </si>
  <si>
    <t>Visitors who entered the State of #Qatar before Nov. 1, 2022, and hold a Hayya card shall approach the General Directorate of Passport or any MOI Services Centre to transfer their visa to a ‘Fan’ visa. #QNA https://t.co/34cfuvT0Z5</t>
  </si>
  <si>
    <t>SRBinNMacedonia</t>
  </si>
  <si>
    <t>На данашњи дан 1918. године, јединице Прве српске армије под командом војводе Петра Бојовића ушле су у ослобођени Београд. 
Нека је вечна слава и хвала српским див-јунацима који су своје животе дали за част и слободу Отаџбине! 🇷🇸 https://t.co/RwLnjpmVOk</t>
  </si>
  <si>
    <t>Процедура и услови путовања у 🇶🇦 од 1. новембра
https://t.co/62U79UmIFJ
@FSSrbije https://t.co/Z7VEjadTi9</t>
  </si>
  <si>
    <t>Отправник послова🇷🇸 на пријему поводом Националног дана🇹🇷شارك السيد / سلوبودان راديكا ، القاءم بالأعمال في حفل الاستقبال الخاص بالعيد الوطني لجمهورية تركيا  ، وذلك في مبنى  إقامة سعادة سفير جمهورية تركيا  🇹🇷 🇷🇸🇶🇦في 
الدوحة.
Мaslahatgüzar🇷🇸 Cumuhiyet Bayrami resepsyounu'da katlidi https://t.co/7Zi4d0M5Pw</t>
  </si>
  <si>
    <t>У Министарству спољних послова Републике Србије јутрос је извршена примопредаја дужности између одлазећег министра Николе #Селаковић и новог шефа српске дипломатије Ивице #Дачић. 🇷🇸 https://t.co/4uEhnPRu77</t>
  </si>
  <si>
    <t>Many thanks to Newton International School, Lagoon Campus, for decorating the Year 6 Classes with 🇷🇸 flags and posters, in support of #Orlovi in #FIFAWorldCup🇶🇦
@FSSrbije https://t.co/9g552U86Xc</t>
  </si>
  <si>
    <t>لقد شارك السيد/سلوبودان راديكا، القاءم بالأعمال في إجتماع نظمته اللجنة العليا للمشاريع والإرث بخصوص قضايا النقل واللوجستيات في  أثناء كأس العالم . https://t.co/g4A4hDtGKn</t>
  </si>
  <si>
    <t>Update on the Family &amp;amp; Friends service on the Hayya platform and mobile application.
Apply for Hayya: https://t.co/WamUxIzXKZ https://t.co/1lrJrNCntp</t>
  </si>
  <si>
    <t>roadto2022news</t>
  </si>
  <si>
    <t>شهد مقر اللجنة العليا لقاءً بين منظمي كأس العالم #قطر2022 وسفراء الدول التي تشارك منتخباتها في المونديال، لاستعراض آخر الاستعدادات لاستضافة البطولة قبل أسابيع قليلة من انطلاق منافساتها. https://t.co/TMRa4yNsZA</t>
  </si>
  <si>
    <t>In the Embassy of 🇷🇸
reception was hold for support of #Orlovi in FIFA World Cup in 🇶🇦
НАПРЕД СРБИЈА!
@roadto2022en 
@FSSrbije https://t.co/h1NNIfDKmf</t>
  </si>
  <si>
    <t>U Ambasadi Srbije održan prijem za dijasporu i podršku reprezentaciji 🇷🇸 na Mundijalu u 🇶🇦
https://t.co/d85nvz9bxv
@FSSrbije 
@MFASerbia 
@roadto2022en https://t.co/cnUH41huWW</t>
  </si>
  <si>
    <t>SRBinUNESCO</t>
  </si>
  <si>
    <t>One of those great #Serbian woman who contributed to the promotion of #GenderEquality, now @UNESCO global priority! #MinaKaradžić (1828-1894) was painter🧑‍🎨🎨🖌️and writer 📚 who also assisted the work of her father, Serbian language reformer Vuk Stefanović Karadžić. https://t.co/P43QoxWqqa</t>
  </si>
  <si>
    <t>Charge d'Affairs of 🇷🇸 Embassy Mr. Slobodan Radeka participated at the grand opening of the 51. Ordinary Session of the 1🇶🇦 #Shura_Council, that took place under the patronage of H.H.Sheikh Tamim bin Hamad Al Thani, The Amir of the State of Qatar
@Slobodan_Radeka https://t.co/SFi78iFctu</t>
  </si>
  <si>
    <t>©️🇷🇸 Капитен Србије је већ стигао у Доху. 🇶🇦🤩
#FIFAWorldCup #Qatar2022
@FIFAWorldCup @roadto2022en https://t.co/ZJm5i4DVWd</t>
  </si>
  <si>
    <t>#Изјава министра #Селаковић након састанка министара спољних послова учесница "Берлинског процеса".
🎦👇
https://t.co/u7wNFwuady</t>
  </si>
  <si>
    <t>Још месец дана до Мундијала!
Напред Србија!
@FSSrbije 
@roadto2022en https://t.co/ByVs7hlfRB</t>
  </si>
  <si>
    <t>Interview of Charge d' Affairs of 🇷🇸 Embassy   on 🇶🇦 FIFA World Cup and participation of the 🇷🇸 ⚽️Team
https://t.co/a7SFxMocFy
@FSSrbije 
@roadto2022en</t>
  </si>
  <si>
    <t>Ажурирана информација о условима путовања у 🇶🇦https://t.co/yV2zTMjU9j https://t.co/viilx8yScz</t>
  </si>
  <si>
    <t>In his address at the #UNSC meeting on the report📰 on the work of @UNMIKosovo, FM #Selakovic mentioned and apostrophized a number of issues of importance for the situation in #Kosovo and #Metohija.
📍 @UN / #NewYork
1/6 https://t.co/AVQhZZZJPT</t>
  </si>
  <si>
    <t>FM #Selakovic: A series of brutal lies by Donika Gërvalla-Schwarz.
#UN / #UNSC / #UNMIK
@UN @UNMIKosovo
🎦 #video👇
https://t.co/ZJ8Z5o5aJ4</t>
  </si>
  <si>
    <t>#Serbia 🇷🇸 is the World Champion again❗️❗️❗️
Our women's #volleyball team won 🥇 at the 2022 World Champs! This is their second consecutive world title🏆
Честитамо нашим шампионкама! Браво, девојке! Поносимо се вама и вашим успехом!
#WWCH2022
#TeamSerbia 🇷🇸 https://t.co/SPS0DSJA4n</t>
  </si>
  <si>
    <t>SRBinTurkey</t>
  </si>
  <si>
    <t>#Bartın'da meydana gelen ve 40'tan fazla kişinin hayatını kaybettiği #madenpatlama ile ilgili olarak Türk hükümetine ve Türk halkına en içten taziyelerimizi iletiyoruz.  Maden patlamada yaralananlara acil şifalar diliyoruz.
#Türkiye #Bartin #MadenOcağıPatlama</t>
  </si>
  <si>
    <t>Shocked by the news of the #CoalMineExplosion in #Amasra in #Turkiye's #Bartin province, we send our sincere condolences to the victims' families &amp;amp; friends.
Our thoughts are with the rescue teams, in the hope that those trapped underground can soon be rescued.
@MFATurkiye</t>
  </si>
  <si>
    <t>حضر القائم بالأعمال في سفارة سلوبودان راديكا الاحتفال بعيد القديس إسحاق السرياني في الكنيسة الأرثوذكسية للقديس إسحاق وجورج بالدوحة ، بدعوة من المطران مكاري. https://t.co/nkVzXyybsV</t>
  </si>
  <si>
    <t>Отправник послова Амбасаде 🇷🇸 у 🇶🇦 Слободан Радека присуствовао је прослави празника Светог Исака Сирина у Православној цркви Светог Исака и Ђорђа у Дохи, на позив архиепископа Макарија https://t.co/nB5yZvxNrS</t>
  </si>
  <si>
    <t>Отправник послова Слободан Радека званично посетио хотел Риксос, који ће бити база @FSSrbije током Мундијала у 🇶🇦.
Представници Риксоса су изразили велико задовољство што ће угостити репрезентацију 🇷🇸 https://t.co/SrCXsNy5A0</t>
  </si>
  <si>
    <t>Sun kissed Qatar 🌞 #Qatar2022 https://t.co/uy2OEnjiKZ</t>
  </si>
  <si>
    <t>Министар #Селаковић у #Женева испред табле на кући у којој је до 1903. године живео #ПетарПрви, краљ #Србија 🇷🇸. Таблу су поставили #Срби Женеве. https://t.co/LPV4vLXK6V</t>
  </si>
  <si>
    <t>Разговор отправника послова Слободана Радекe са отправником послова Амбасаде БиХ Иваном Пејовић о односима 🇷🇸 и 🇧🇦  и сарадњи aмбасада Србије и БиХ у 🇶🇦 https://t.co/VnGSoPKuVM</t>
  </si>
  <si>
    <t>Државна застава🇷🇸 свечано је подигнута у Миа парку, у оквиру пројекта Flag Plazza, поводом учешћа Фудбалске репрезентације Србије на Светском првенству у фудбалу
@FSSrbije 
@roadto2022en 
@SRBinQatar https://t.co/gjRvgR4iQA</t>
  </si>
  <si>
    <t>Састанак са генералним директором представништва компаније "Енергопројект-Ентел" у Катару https://t.co/kOCa8dRL4F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</si>
</sst>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0"/>
  <sheetViews>
    <sheetView tabSelected="1" topLeftCell="A90" workbookViewId="0">
      <selection activeCell="A111" sqref="A111:XFD591"/>
    </sheetView>
  </sheetViews>
  <sheetFormatPr baseColWidth="10" defaultColWidth="8.83203125" defaultRowHeight="15" x14ac:dyDescent="0.2"/>
  <cols>
    <col min="3" max="3" width="34.1640625"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HYPERLINK("http://www.twitter.com/banuakdenizli/status/1607597549686243332", "1607597549686243332")</f>
        <v>1607597549686243332</v>
      </c>
      <c r="B2" t="s">
        <v>15</v>
      </c>
      <c r="C2" s="2">
        <v>44922.1955787037</v>
      </c>
      <c r="D2">
        <v>4</v>
      </c>
      <c r="E2">
        <v>0</v>
      </c>
      <c r="G2" t="s">
        <v>21</v>
      </c>
      <c r="H2" t="str">
        <f>HYPERLINK("http://pbs.twimg.com/media/Fk9VcyQWAAEJffJ.jpg", "http://pbs.twimg.com/media/Fk9VcyQWAAEJffJ.jpg")</f>
        <v>http://pbs.twimg.com/media/Fk9VcyQWAAEJffJ.jpg</v>
      </c>
      <c r="I2" t="str">
        <f>HYPERLINK("http://pbs.twimg.com/media/Fk9Vc8bX0AEqFPq.jpg", "http://pbs.twimg.com/media/Fk9Vc8bX0AEqFPq.jpg")</f>
        <v>http://pbs.twimg.com/media/Fk9Vc8bX0AEqFPq.jpg</v>
      </c>
      <c r="L2">
        <v>0.87480000000000002</v>
      </c>
      <c r="M2">
        <v>0</v>
      </c>
      <c r="N2">
        <v>0.5</v>
      </c>
      <c r="O2">
        <v>0.5</v>
      </c>
    </row>
    <row r="3" spans="1:15" x14ac:dyDescent="0.2">
      <c r="A3" s="1" t="str">
        <f>HYPERLINK("http://www.twitter.com/banuakdenizli/status/1607596034829549568", "1607596034829549568")</f>
        <v>1607596034829549568</v>
      </c>
      <c r="B3" t="s">
        <v>15</v>
      </c>
      <c r="C3" s="2">
        <v>44922.191400462973</v>
      </c>
      <c r="D3">
        <v>3</v>
      </c>
      <c r="E3">
        <v>0</v>
      </c>
      <c r="G3" t="s">
        <v>22</v>
      </c>
      <c r="H3" t="str">
        <f>HYPERLINK("http://pbs.twimg.com/media/Fk9UEvvXEAE1P4j.jpg", "http://pbs.twimg.com/media/Fk9UEvvXEAE1P4j.jpg")</f>
        <v>http://pbs.twimg.com/media/Fk9UEvvXEAE1P4j.jpg</v>
      </c>
      <c r="L3">
        <v>0</v>
      </c>
      <c r="M3">
        <v>0</v>
      </c>
      <c r="N3">
        <v>1</v>
      </c>
      <c r="O3">
        <v>0</v>
      </c>
    </row>
    <row r="4" spans="1:15" x14ac:dyDescent="0.2">
      <c r="A4" s="1" t="str">
        <f>HYPERLINK("http://www.twitter.com/banuakdenizli/status/1606934003503742977", "1606934003503742977")</f>
        <v>1606934003503742977</v>
      </c>
      <c r="B4" t="s">
        <v>15</v>
      </c>
      <c r="C4" s="2">
        <v>44920.364537037043</v>
      </c>
      <c r="D4">
        <v>7</v>
      </c>
      <c r="E4">
        <v>1</v>
      </c>
      <c r="G4" t="s">
        <v>23</v>
      </c>
      <c r="H4" t="str">
        <f>HYPERLINK("http://pbs.twimg.com/media/Fkz59aeWIAAJm8Q.jpg", "http://pbs.twimg.com/media/Fkz59aeWIAAJm8Q.jpg")</f>
        <v>http://pbs.twimg.com/media/Fkz59aeWIAAJm8Q.jpg</v>
      </c>
      <c r="L4">
        <v>0</v>
      </c>
      <c r="M4">
        <v>0</v>
      </c>
      <c r="N4">
        <v>1</v>
      </c>
      <c r="O4">
        <v>0</v>
      </c>
    </row>
    <row r="5" spans="1:15" x14ac:dyDescent="0.2">
      <c r="A5" s="1" t="str">
        <f>HYPERLINK("http://www.twitter.com/banuakdenizli/status/1606917907501678592", "1606917907501678592")</f>
        <v>1606917907501678592</v>
      </c>
      <c r="B5" t="s">
        <v>15</v>
      </c>
      <c r="C5" s="2">
        <v>44920.320115740738</v>
      </c>
      <c r="D5">
        <v>1</v>
      </c>
      <c r="E5">
        <v>0</v>
      </c>
      <c r="G5" t="s">
        <v>24</v>
      </c>
      <c r="H5" t="str">
        <f>HYPERLINK("http://pbs.twimg.com/media/FkzrUeiXgAAtumN.jpg", "http://pbs.twimg.com/media/FkzrUeiXgAAtumN.jpg")</f>
        <v>http://pbs.twimg.com/media/FkzrUeiXgAAtumN.jpg</v>
      </c>
      <c r="L5">
        <v>0</v>
      </c>
      <c r="M5">
        <v>0</v>
      </c>
      <c r="N5">
        <v>1</v>
      </c>
      <c r="O5">
        <v>0</v>
      </c>
    </row>
    <row r="6" spans="1:15" x14ac:dyDescent="0.2">
      <c r="A6" s="1" t="str">
        <f>HYPERLINK("http://www.twitter.com/banuakdenizli/status/1606913503033425924", "1606913503033425924")</f>
        <v>1606913503033425924</v>
      </c>
      <c r="B6" t="s">
        <v>15</v>
      </c>
      <c r="C6" s="2">
        <v>44920.307962962957</v>
      </c>
      <c r="D6">
        <v>6</v>
      </c>
      <c r="E6">
        <v>1</v>
      </c>
      <c r="G6" t="s">
        <v>25</v>
      </c>
      <c r="H6" t="str">
        <f>HYPERLINK("http://pbs.twimg.com/media/FkznTn3X0AIAYxI.jpg", "http://pbs.twimg.com/media/FkznTn3X0AIAYxI.jpg")</f>
        <v>http://pbs.twimg.com/media/FkznTn3X0AIAYxI.jpg</v>
      </c>
      <c r="L6">
        <v>0.72689999999999999</v>
      </c>
      <c r="M6">
        <v>0</v>
      </c>
      <c r="N6">
        <v>0.86499999999999999</v>
      </c>
      <c r="O6">
        <v>0.13500000000000001</v>
      </c>
    </row>
    <row r="7" spans="1:15" x14ac:dyDescent="0.2">
      <c r="A7" s="1" t="str">
        <f>HYPERLINK("http://www.twitter.com/banuakdenizli/status/1606824080761667585", "1606824080761667585")</f>
        <v>1606824080761667585</v>
      </c>
      <c r="B7" t="s">
        <v>15</v>
      </c>
      <c r="C7" s="2">
        <v>44920.061203703714</v>
      </c>
      <c r="D7">
        <v>1</v>
      </c>
      <c r="E7">
        <v>0</v>
      </c>
      <c r="G7" t="s">
        <v>26</v>
      </c>
      <c r="H7" t="str">
        <f>HYPERLINK("http://pbs.twimg.com/media/FkyV-55WIAMxZUP.jpg", "http://pbs.twimg.com/media/FkyV-55WIAMxZUP.jpg")</f>
        <v>http://pbs.twimg.com/media/FkyV-55WIAMxZUP.jpg</v>
      </c>
      <c r="I7" t="str">
        <f>HYPERLINK("http://pbs.twimg.com/media/FkyV_HCX0AIdfu5.jpg", "http://pbs.twimg.com/media/FkyV_HCX0AIdfu5.jpg")</f>
        <v>http://pbs.twimg.com/media/FkyV_HCX0AIdfu5.jpg</v>
      </c>
      <c r="L7">
        <v>-0.59830000000000005</v>
      </c>
      <c r="M7">
        <v>0.17</v>
      </c>
      <c r="N7">
        <v>0.83</v>
      </c>
      <c r="O7">
        <v>0</v>
      </c>
    </row>
    <row r="8" spans="1:15" x14ac:dyDescent="0.2">
      <c r="A8" s="1" t="str">
        <f>HYPERLINK("http://www.twitter.com/banuakdenizli/status/1606822440931414016", "1606822440931414016")</f>
        <v>1606822440931414016</v>
      </c>
      <c r="B8" t="s">
        <v>15</v>
      </c>
      <c r="C8" s="2">
        <v>44920.05667824074</v>
      </c>
      <c r="D8">
        <v>0</v>
      </c>
      <c r="E8">
        <v>0</v>
      </c>
      <c r="G8" t="s">
        <v>27</v>
      </c>
      <c r="H8" t="str">
        <f>HYPERLINK("http://pbs.twimg.com/media/FkyUfprWIAEsjDm.jpg", "http://pbs.twimg.com/media/FkyUfprWIAEsjDm.jpg")</f>
        <v>http://pbs.twimg.com/media/FkyUfprWIAEsjDm.jpg</v>
      </c>
      <c r="L8">
        <v>0.61140000000000005</v>
      </c>
      <c r="M8">
        <v>0</v>
      </c>
      <c r="N8">
        <v>0.81</v>
      </c>
      <c r="O8">
        <v>0.19</v>
      </c>
    </row>
    <row r="9" spans="1:15" x14ac:dyDescent="0.2">
      <c r="A9" s="1" t="str">
        <f>HYPERLINK("http://www.twitter.com/banuakdenizli/status/1606814559418867712", "1606814559418867712")</f>
        <v>1606814559418867712</v>
      </c>
      <c r="B9" t="s">
        <v>15</v>
      </c>
      <c r="C9" s="2">
        <v>44920.034930555557</v>
      </c>
      <c r="D9">
        <v>6</v>
      </c>
      <c r="E9">
        <v>2</v>
      </c>
      <c r="G9" t="s">
        <v>28</v>
      </c>
      <c r="H9" t="str">
        <f>HYPERLINK("http://pbs.twimg.com/media/FkyNU3vX0AQWUik.jpg", "http://pbs.twimg.com/media/FkyNU3vX0AQWUik.jpg")</f>
        <v>http://pbs.twimg.com/media/FkyNU3vX0AQWUik.jpg</v>
      </c>
      <c r="L9">
        <v>0.82250000000000001</v>
      </c>
      <c r="M9">
        <v>0</v>
      </c>
      <c r="N9">
        <v>0.81499999999999995</v>
      </c>
      <c r="O9">
        <v>0.185</v>
      </c>
    </row>
    <row r="10" spans="1:15" x14ac:dyDescent="0.2">
      <c r="A10" s="1" t="str">
        <f>HYPERLINK("http://www.twitter.com/banuakdenizli/status/1606537934945009666", "1606537934945009666")</f>
        <v>1606537934945009666</v>
      </c>
      <c r="B10" t="s">
        <v>15</v>
      </c>
      <c r="C10" s="2">
        <v>44919.271597222221</v>
      </c>
      <c r="D10">
        <v>1</v>
      </c>
      <c r="E10">
        <v>0</v>
      </c>
      <c r="G10" t="s">
        <v>29</v>
      </c>
      <c r="L10">
        <v>0</v>
      </c>
      <c r="M10">
        <v>0</v>
      </c>
      <c r="N10">
        <v>1</v>
      </c>
      <c r="O10">
        <v>0</v>
      </c>
    </row>
    <row r="11" spans="1:15" x14ac:dyDescent="0.2">
      <c r="A11" s="1" t="str">
        <f>HYPERLINK("http://www.twitter.com/banuakdenizli/status/1606505500186648578", "1606505500186648578")</f>
        <v>1606505500186648578</v>
      </c>
      <c r="B11" t="s">
        <v>15</v>
      </c>
      <c r="C11" s="2">
        <v>44919.18209490741</v>
      </c>
      <c r="D11">
        <v>0</v>
      </c>
      <c r="E11">
        <v>0</v>
      </c>
      <c r="G11" t="s">
        <v>30</v>
      </c>
      <c r="L11">
        <v>0</v>
      </c>
      <c r="M11">
        <v>0</v>
      </c>
      <c r="N11">
        <v>1</v>
      </c>
      <c r="O11">
        <v>0</v>
      </c>
    </row>
    <row r="12" spans="1:15" x14ac:dyDescent="0.2">
      <c r="A12" s="1" t="str">
        <f>HYPERLINK("http://www.twitter.com/banuakdenizli/status/1606311239457857537", "1606311239457857537")</f>
        <v>1606311239457857537</v>
      </c>
      <c r="B12" t="s">
        <v>15</v>
      </c>
      <c r="C12" s="2">
        <v>44918.64603009259</v>
      </c>
      <c r="D12">
        <v>0</v>
      </c>
      <c r="E12">
        <v>13</v>
      </c>
      <c r="F12" t="s">
        <v>17</v>
      </c>
      <c r="G12" t="s">
        <v>31</v>
      </c>
      <c r="L12">
        <v>0</v>
      </c>
      <c r="M12">
        <v>0</v>
      </c>
      <c r="N12">
        <v>1</v>
      </c>
      <c r="O12">
        <v>0</v>
      </c>
    </row>
    <row r="13" spans="1:15" x14ac:dyDescent="0.2">
      <c r="A13" s="1" t="str">
        <f>HYPERLINK("http://www.twitter.com/banuakdenizli/status/1606101362818703361", "1606101362818703361")</f>
        <v>1606101362818703361</v>
      </c>
      <c r="B13" t="s">
        <v>15</v>
      </c>
      <c r="C13" s="2">
        <v>44918.066886574074</v>
      </c>
      <c r="D13">
        <v>5</v>
      </c>
      <c r="E13">
        <v>1</v>
      </c>
      <c r="G13" t="s">
        <v>32</v>
      </c>
      <c r="H13" t="str">
        <f>HYPERLINK("http://pbs.twimg.com/media/FkoErY9XEAArdSf.jpg", "http://pbs.twimg.com/media/FkoErY9XEAArdSf.jpg")</f>
        <v>http://pbs.twimg.com/media/FkoErY9XEAArdSf.jpg</v>
      </c>
      <c r="L13">
        <v>0</v>
      </c>
      <c r="M13">
        <v>0</v>
      </c>
      <c r="N13">
        <v>1</v>
      </c>
      <c r="O13">
        <v>0</v>
      </c>
    </row>
    <row r="14" spans="1:15" x14ac:dyDescent="0.2">
      <c r="A14" s="1" t="str">
        <f>HYPERLINK("http://www.twitter.com/banuakdenizli/status/1605875583048720385", "1605875583048720385")</f>
        <v>1605875583048720385</v>
      </c>
      <c r="B14" t="s">
        <v>15</v>
      </c>
      <c r="C14" s="2">
        <v>44917.443854166668</v>
      </c>
      <c r="D14">
        <v>2</v>
      </c>
      <c r="E14">
        <v>2</v>
      </c>
      <c r="G14" t="s">
        <v>33</v>
      </c>
      <c r="H14" t="str">
        <f>HYPERLINK("http://pbs.twimg.com/media/Fkk3UwsXoAAJd9M.jpg", "http://pbs.twimg.com/media/Fkk3UwsXoAAJd9M.jpg")</f>
        <v>http://pbs.twimg.com/media/Fkk3UwsXoAAJd9M.jpg</v>
      </c>
      <c r="L14">
        <v>0</v>
      </c>
      <c r="M14">
        <v>0</v>
      </c>
      <c r="N14">
        <v>1</v>
      </c>
      <c r="O14">
        <v>0</v>
      </c>
    </row>
    <row r="15" spans="1:15" x14ac:dyDescent="0.2">
      <c r="A15" s="1" t="str">
        <f>HYPERLINK("http://www.twitter.com/banuakdenizli/status/1605866499369062401", "1605866499369062401")</f>
        <v>1605866499369062401</v>
      </c>
      <c r="B15" t="s">
        <v>15</v>
      </c>
      <c r="C15" s="2">
        <v>44917.41878472222</v>
      </c>
      <c r="D15">
        <v>6</v>
      </c>
      <c r="E15">
        <v>1</v>
      </c>
      <c r="G15" t="s">
        <v>34</v>
      </c>
      <c r="H15" t="str">
        <f>HYPERLINK("http://pbs.twimg.com/media/FkkvDx4XgAAY1d5.jpg", "http://pbs.twimg.com/media/FkkvDx4XgAAY1d5.jpg")</f>
        <v>http://pbs.twimg.com/media/FkkvDx4XgAAY1d5.jpg</v>
      </c>
      <c r="L15">
        <v>0</v>
      </c>
      <c r="M15">
        <v>0</v>
      </c>
      <c r="N15">
        <v>1</v>
      </c>
      <c r="O15">
        <v>0</v>
      </c>
    </row>
    <row r="16" spans="1:15" x14ac:dyDescent="0.2">
      <c r="A16" s="1" t="str">
        <f>HYPERLINK("http://www.twitter.com/banuakdenizli/status/1605856440262049792", "1605856440262049792")</f>
        <v>1605856440262049792</v>
      </c>
      <c r="B16" t="s">
        <v>15</v>
      </c>
      <c r="C16" s="2">
        <v>44917.391030092593</v>
      </c>
      <c r="D16">
        <v>4</v>
      </c>
      <c r="E16">
        <v>1</v>
      </c>
      <c r="G16" t="s">
        <v>35</v>
      </c>
      <c r="H16" t="str">
        <f>HYPERLINK("http://pbs.twimg.com/media/Fkkl6QrXkAI0hxe.jpg", "http://pbs.twimg.com/media/Fkkl6QrXkAI0hxe.jpg")</f>
        <v>http://pbs.twimg.com/media/Fkkl6QrXkAI0hxe.jpg</v>
      </c>
      <c r="L16">
        <v>0</v>
      </c>
      <c r="M16">
        <v>0</v>
      </c>
      <c r="N16">
        <v>1</v>
      </c>
      <c r="O16">
        <v>0</v>
      </c>
    </row>
    <row r="17" spans="1:15" x14ac:dyDescent="0.2">
      <c r="A17" s="1" t="str">
        <f>HYPERLINK("http://www.twitter.com/banuakdenizli/status/1605847937115750401", "1605847937115750401")</f>
        <v>1605847937115750401</v>
      </c>
      <c r="B17" t="s">
        <v>15</v>
      </c>
      <c r="C17" s="2">
        <v>44917.367569444446</v>
      </c>
      <c r="D17">
        <v>4</v>
      </c>
      <c r="E17">
        <v>2</v>
      </c>
      <c r="G17" t="s">
        <v>36</v>
      </c>
      <c r="H17" t="str">
        <f>HYPERLINK("http://pbs.twimg.com/media/FkkeLKyXEAEdwuY.jpg", "http://pbs.twimg.com/media/FkkeLKyXEAEdwuY.jpg")</f>
        <v>http://pbs.twimg.com/media/FkkeLKyXEAEdwuY.jpg</v>
      </c>
      <c r="L17">
        <v>0</v>
      </c>
      <c r="M17">
        <v>0</v>
      </c>
      <c r="N17">
        <v>1</v>
      </c>
      <c r="O17">
        <v>0</v>
      </c>
    </row>
    <row r="18" spans="1:15" x14ac:dyDescent="0.2">
      <c r="A18" s="1" t="str">
        <f>HYPERLINK("http://www.twitter.com/banuakdenizli/status/1605839053047402496", "1605839053047402496")</f>
        <v>1605839053047402496</v>
      </c>
      <c r="B18" t="s">
        <v>15</v>
      </c>
      <c r="C18" s="2">
        <v>44917.343043981477</v>
      </c>
      <c r="D18">
        <v>4</v>
      </c>
      <c r="E18">
        <v>3</v>
      </c>
      <c r="G18" t="s">
        <v>37</v>
      </c>
      <c r="H18" t="str">
        <f>HYPERLINK("http://pbs.twimg.com/media/FkkWGRuWAAAErNc.jpg", "http://pbs.twimg.com/media/FkkWGRuWAAAErNc.jpg")</f>
        <v>http://pbs.twimg.com/media/FkkWGRuWAAAErNc.jpg</v>
      </c>
      <c r="L18">
        <v>0.1779</v>
      </c>
      <c r="M18">
        <v>0</v>
      </c>
      <c r="N18">
        <v>0.95899999999999996</v>
      </c>
      <c r="O18">
        <v>4.1000000000000002E-2</v>
      </c>
    </row>
    <row r="19" spans="1:15" x14ac:dyDescent="0.2">
      <c r="A19" s="1" t="str">
        <f>HYPERLINK("http://www.twitter.com/banuakdenizli/status/1605836128988405761", "1605836128988405761")</f>
        <v>1605836128988405761</v>
      </c>
      <c r="B19" t="s">
        <v>15</v>
      </c>
      <c r="C19" s="2">
        <v>44917.334976851853</v>
      </c>
      <c r="D19">
        <v>9</v>
      </c>
      <c r="E19">
        <v>3</v>
      </c>
      <c r="G19" t="s">
        <v>38</v>
      </c>
      <c r="H19" t="str">
        <f>HYPERLINK("http://pbs.twimg.com/media/FkkTcJlWIAAcsCV.jpg", "http://pbs.twimg.com/media/FkkTcJlWIAAcsCV.jpg")</f>
        <v>http://pbs.twimg.com/media/FkkTcJlWIAAcsCV.jpg</v>
      </c>
      <c r="L19">
        <v>0.2732</v>
      </c>
      <c r="M19">
        <v>0</v>
      </c>
      <c r="N19">
        <v>0.95499999999999996</v>
      </c>
      <c r="O19">
        <v>4.4999999999999998E-2</v>
      </c>
    </row>
    <row r="20" spans="1:15" x14ac:dyDescent="0.2">
      <c r="A20" s="1" t="str">
        <f>HYPERLINK("http://www.twitter.com/banuakdenizli/status/1605038762047799299", "1605038762047799299")</f>
        <v>1605038762047799299</v>
      </c>
      <c r="B20" t="s">
        <v>15</v>
      </c>
      <c r="C20" s="2">
        <v>44915.134664351863</v>
      </c>
      <c r="D20">
        <v>0</v>
      </c>
      <c r="E20">
        <v>1</v>
      </c>
      <c r="F20" t="s">
        <v>39</v>
      </c>
      <c r="G20" t="s">
        <v>40</v>
      </c>
      <c r="H20" t="str">
        <f>HYPERLINK("http://pbs.twimg.com/media/FkWLTDXXwAUUjW6.jpg", "http://pbs.twimg.com/media/FkWLTDXXwAUUjW6.jpg")</f>
        <v>http://pbs.twimg.com/media/FkWLTDXXwAUUjW6.jpg</v>
      </c>
      <c r="I20" t="str">
        <f>HYPERLINK("http://pbs.twimg.com/media/FkWLTZgXwAIZNSN.jpg", "http://pbs.twimg.com/media/FkWLTZgXwAIZNSN.jpg")</f>
        <v>http://pbs.twimg.com/media/FkWLTZgXwAIZNSN.jpg</v>
      </c>
      <c r="L20">
        <v>0</v>
      </c>
      <c r="M20">
        <v>0</v>
      </c>
      <c r="N20">
        <v>1</v>
      </c>
      <c r="O20">
        <v>0</v>
      </c>
    </row>
    <row r="21" spans="1:15" x14ac:dyDescent="0.2">
      <c r="A21" s="1" t="str">
        <f>HYPERLINK("http://www.twitter.com/banuakdenizli/status/1604756157075169280", "1604756157075169280")</f>
        <v>1604756157075169280</v>
      </c>
      <c r="B21" t="s">
        <v>15</v>
      </c>
      <c r="C21" s="2">
        <v>44914.354826388888</v>
      </c>
      <c r="D21">
        <v>0</v>
      </c>
      <c r="E21">
        <v>0</v>
      </c>
      <c r="G21" t="s">
        <v>41</v>
      </c>
      <c r="H21" t="str">
        <f>HYPERLINK("http://pbs.twimg.com/media/FkU9NUoWIAATU5X.jpg", "http://pbs.twimg.com/media/FkU9NUoWIAATU5X.jpg")</f>
        <v>http://pbs.twimg.com/media/FkU9NUoWIAATU5X.jpg</v>
      </c>
      <c r="L21">
        <v>0</v>
      </c>
      <c r="M21">
        <v>0</v>
      </c>
      <c r="N21">
        <v>1</v>
      </c>
      <c r="O21">
        <v>0</v>
      </c>
    </row>
    <row r="22" spans="1:15" x14ac:dyDescent="0.2">
      <c r="A22" s="1" t="str">
        <f>HYPERLINK("http://www.twitter.com/banuakdenizli/status/1604751411689971712", "1604751411689971712")</f>
        <v>1604751411689971712</v>
      </c>
      <c r="B22" t="s">
        <v>15</v>
      </c>
      <c r="C22" s="2">
        <v>44914.341736111113</v>
      </c>
      <c r="D22">
        <v>5</v>
      </c>
      <c r="E22">
        <v>0</v>
      </c>
      <c r="G22" t="s">
        <v>42</v>
      </c>
      <c r="H22" t="str">
        <f>HYPERLINK("http://pbs.twimg.com/media/FkU45ZqXwAALwKJ.jpg", "http://pbs.twimg.com/media/FkU45ZqXwAALwKJ.jpg")</f>
        <v>http://pbs.twimg.com/media/FkU45ZqXwAALwKJ.jpg</v>
      </c>
      <c r="L22">
        <v>0</v>
      </c>
      <c r="M22">
        <v>0</v>
      </c>
      <c r="N22">
        <v>1</v>
      </c>
      <c r="O22">
        <v>0</v>
      </c>
    </row>
    <row r="23" spans="1:15" x14ac:dyDescent="0.2">
      <c r="A23" s="1" t="str">
        <f>HYPERLINK("http://www.twitter.com/banuakdenizli/status/1604568255556894720", "1604568255556894720")</f>
        <v>1604568255556894720</v>
      </c>
      <c r="B23" t="s">
        <v>15</v>
      </c>
      <c r="C23" s="2">
        <v>44913.836319444446</v>
      </c>
      <c r="D23">
        <v>0</v>
      </c>
      <c r="E23">
        <v>2027</v>
      </c>
      <c r="F23" t="s">
        <v>16</v>
      </c>
      <c r="G23" t="s">
        <v>43</v>
      </c>
      <c r="H23" t="str">
        <f>HYPERLINK("http://pbs.twimg.com/media/FkSQaQiXgAMKy5Z.jpg", "http://pbs.twimg.com/media/FkSQaQiXgAMKy5Z.jpg")</f>
        <v>http://pbs.twimg.com/media/FkSQaQiXgAMKy5Z.jpg</v>
      </c>
      <c r="L23">
        <v>0</v>
      </c>
      <c r="M23">
        <v>0</v>
      </c>
      <c r="N23">
        <v>1</v>
      </c>
      <c r="O23">
        <v>0</v>
      </c>
    </row>
    <row r="24" spans="1:15" x14ac:dyDescent="0.2">
      <c r="A24" s="1" t="str">
        <f>HYPERLINK("http://www.twitter.com/banuakdenizli/status/1604544144361152512", "1604544144361152512")</f>
        <v>1604544144361152512</v>
      </c>
      <c r="B24" t="s">
        <v>15</v>
      </c>
      <c r="C24" s="2">
        <v>44913.769780092603</v>
      </c>
      <c r="D24">
        <v>0</v>
      </c>
      <c r="E24">
        <v>2</v>
      </c>
      <c r="F24" t="s">
        <v>44</v>
      </c>
      <c r="G24" t="s">
        <v>45</v>
      </c>
      <c r="H24" t="str">
        <f>HYPERLINK("http://pbs.twimg.com/media/FkR8HqGWYAEe-df.jpg", "http://pbs.twimg.com/media/FkR8HqGWYAEe-df.jpg")</f>
        <v>http://pbs.twimg.com/media/FkR8HqGWYAEe-df.jpg</v>
      </c>
      <c r="L24">
        <v>0</v>
      </c>
      <c r="M24">
        <v>0</v>
      </c>
      <c r="N24">
        <v>1</v>
      </c>
      <c r="O24">
        <v>0</v>
      </c>
    </row>
    <row r="25" spans="1:15" x14ac:dyDescent="0.2">
      <c r="A25" s="1" t="str">
        <f>HYPERLINK("http://www.twitter.com/banuakdenizli/status/1604437351060701185", "1604437351060701185")</f>
        <v>1604437351060701185</v>
      </c>
      <c r="B25" t="s">
        <v>15</v>
      </c>
      <c r="C25" s="2">
        <v>44913.475092592591</v>
      </c>
      <c r="D25">
        <v>0</v>
      </c>
      <c r="E25">
        <v>9</v>
      </c>
      <c r="F25" t="s">
        <v>17</v>
      </c>
      <c r="G25" t="s">
        <v>46</v>
      </c>
      <c r="H25" t="str">
        <f>HYPERLINK("http://pbs.twimg.com/media/FkP0Ib1XEAAFrez.jpg", "http://pbs.twimg.com/media/FkP0Ib1XEAAFrez.jpg")</f>
        <v>http://pbs.twimg.com/media/FkP0Ib1XEAAFrez.jpg</v>
      </c>
      <c r="L25">
        <v>0.76439999999999997</v>
      </c>
      <c r="M25">
        <v>0</v>
      </c>
      <c r="N25">
        <v>0.68</v>
      </c>
      <c r="O25">
        <v>0.32</v>
      </c>
    </row>
    <row r="26" spans="1:15" x14ac:dyDescent="0.2">
      <c r="A26" s="1" t="str">
        <f>HYPERLINK("http://www.twitter.com/banuakdenizli/status/1604437219292463104", "1604437219292463104")</f>
        <v>1604437219292463104</v>
      </c>
      <c r="B26" t="s">
        <v>15</v>
      </c>
      <c r="C26" s="2">
        <v>44913.474722222221</v>
      </c>
      <c r="D26">
        <v>7</v>
      </c>
      <c r="E26">
        <v>0</v>
      </c>
      <c r="G26" t="s">
        <v>47</v>
      </c>
      <c r="H26" t="str">
        <f>HYPERLINK("http://pbs.twimg.com/media/FkQbIZnXgAAYTbB.jpg", "http://pbs.twimg.com/media/FkQbIZnXgAAYTbB.jpg")</f>
        <v>http://pbs.twimg.com/media/FkQbIZnXgAAYTbB.jpg</v>
      </c>
      <c r="I26" t="str">
        <f>HYPERLINK("http://pbs.twimg.com/media/FkQbIxlX0AAFu_1.jpg", "http://pbs.twimg.com/media/FkQbIxlX0AAFu_1.jpg")</f>
        <v>http://pbs.twimg.com/media/FkQbIxlX0AAFu_1.jpg</v>
      </c>
      <c r="J26" t="str">
        <f>HYPERLINK("http://pbs.twimg.com/media/FkQbJa1XkAAkYUM.jpg", "http://pbs.twimg.com/media/FkQbJa1XkAAkYUM.jpg")</f>
        <v>http://pbs.twimg.com/media/FkQbJa1XkAAkYUM.jpg</v>
      </c>
      <c r="L26">
        <v>0</v>
      </c>
      <c r="M26">
        <v>0</v>
      </c>
      <c r="N26">
        <v>1</v>
      </c>
      <c r="O26">
        <v>0</v>
      </c>
    </row>
    <row r="27" spans="1:15" x14ac:dyDescent="0.2">
      <c r="A27" s="1" t="str">
        <f>HYPERLINK("http://www.twitter.com/banuakdenizli/status/1604162115056517121", "1604162115056517121")</f>
        <v>1604162115056517121</v>
      </c>
      <c r="B27" t="s">
        <v>15</v>
      </c>
      <c r="C27" s="2">
        <v>44912.715578703697</v>
      </c>
      <c r="D27">
        <v>2</v>
      </c>
      <c r="E27">
        <v>0</v>
      </c>
      <c r="G27" t="s">
        <v>48</v>
      </c>
      <c r="H27" t="str">
        <f>HYPERLINK("http://pbs.twimg.com/media/FkMg7ibXwAAHOaF.jpg", "http://pbs.twimg.com/media/FkMg7ibXwAAHOaF.jpg")</f>
        <v>http://pbs.twimg.com/media/FkMg7ibXwAAHOaF.jpg</v>
      </c>
      <c r="I27" t="str">
        <f>HYPERLINK("http://pbs.twimg.com/media/FkMg7tqWIAA4hXQ.jpg", "http://pbs.twimg.com/media/FkMg7tqWIAA4hXQ.jpg")</f>
        <v>http://pbs.twimg.com/media/FkMg7tqWIAA4hXQ.jpg</v>
      </c>
      <c r="L27">
        <v>0</v>
      </c>
      <c r="M27">
        <v>0</v>
      </c>
      <c r="N27">
        <v>1</v>
      </c>
      <c r="O27">
        <v>0</v>
      </c>
    </row>
    <row r="28" spans="1:15" x14ac:dyDescent="0.2">
      <c r="A28" s="1" t="str">
        <f>HYPERLINK("http://www.twitter.com/banuakdenizli/status/1604150133637058560", "1604150133637058560")</f>
        <v>1604150133637058560</v>
      </c>
      <c r="B28" t="s">
        <v>15</v>
      </c>
      <c r="C28" s="2">
        <v>44912.682523148149</v>
      </c>
      <c r="D28">
        <v>0</v>
      </c>
      <c r="E28">
        <v>1</v>
      </c>
      <c r="G28" t="s">
        <v>49</v>
      </c>
      <c r="H28" t="str">
        <f>HYPERLINK("http://pbs.twimg.com/media/FkMWCbfXoAEXGVD.jpg", "http://pbs.twimg.com/media/FkMWCbfXoAEXGVD.jpg")</f>
        <v>http://pbs.twimg.com/media/FkMWCbfXoAEXGVD.jpg</v>
      </c>
      <c r="I28" t="str">
        <f>HYPERLINK("http://pbs.twimg.com/media/FkMWC5CXEAEQFz8.jpg", "http://pbs.twimg.com/media/FkMWC5CXEAEQFz8.jpg")</f>
        <v>http://pbs.twimg.com/media/FkMWC5CXEAEQFz8.jpg</v>
      </c>
      <c r="L28">
        <v>0.82679999999999998</v>
      </c>
      <c r="M28">
        <v>0</v>
      </c>
      <c r="N28">
        <v>0.67400000000000004</v>
      </c>
      <c r="O28">
        <v>0.32600000000000001</v>
      </c>
    </row>
    <row r="29" spans="1:15" x14ac:dyDescent="0.2">
      <c r="A29" s="1" t="str">
        <f>HYPERLINK("http://www.twitter.com/banuakdenizli/status/1603912947084009473", "1603912947084009473")</f>
        <v>1603912947084009473</v>
      </c>
      <c r="B29" t="s">
        <v>15</v>
      </c>
      <c r="C29" s="2">
        <v>44912.028009259258</v>
      </c>
      <c r="D29">
        <v>0</v>
      </c>
      <c r="E29">
        <v>582</v>
      </c>
      <c r="F29" t="s">
        <v>50</v>
      </c>
      <c r="G29" t="s">
        <v>51</v>
      </c>
      <c r="L29">
        <v>0.2263</v>
      </c>
      <c r="M29">
        <v>4.5999999999999999E-2</v>
      </c>
      <c r="N29">
        <v>0.879</v>
      </c>
      <c r="O29">
        <v>7.4999999999999997E-2</v>
      </c>
    </row>
    <row r="30" spans="1:15" x14ac:dyDescent="0.2">
      <c r="A30" s="1" t="str">
        <f>HYPERLINK("http://www.twitter.com/banuakdenizli/status/1603816172830457857", "1603816172830457857")</f>
        <v>1603816172830457857</v>
      </c>
      <c r="B30" t="s">
        <v>15</v>
      </c>
      <c r="C30" s="2">
        <v>44911.760960648149</v>
      </c>
      <c r="D30">
        <v>0</v>
      </c>
      <c r="E30">
        <v>36</v>
      </c>
      <c r="F30" t="s">
        <v>20</v>
      </c>
      <c r="G30" t="s">
        <v>52</v>
      </c>
      <c r="L30">
        <v>0</v>
      </c>
      <c r="M30">
        <v>0</v>
      </c>
      <c r="N30">
        <v>1</v>
      </c>
      <c r="O30">
        <v>0</v>
      </c>
    </row>
    <row r="31" spans="1:15" x14ac:dyDescent="0.2">
      <c r="A31" s="1" t="str">
        <f>HYPERLINK("http://www.twitter.com/banuakdenizli/status/1603804256732975104", "1603804256732975104")</f>
        <v>1603804256732975104</v>
      </c>
      <c r="B31" t="s">
        <v>15</v>
      </c>
      <c r="C31" s="2">
        <v>44911.728078703702</v>
      </c>
      <c r="D31">
        <v>1</v>
      </c>
      <c r="E31">
        <v>0</v>
      </c>
      <c r="G31" t="s">
        <v>53</v>
      </c>
      <c r="L31">
        <v>0</v>
      </c>
      <c r="M31">
        <v>0</v>
      </c>
      <c r="N31">
        <v>1</v>
      </c>
      <c r="O31">
        <v>0</v>
      </c>
    </row>
    <row r="32" spans="1:15" x14ac:dyDescent="0.2">
      <c r="A32" s="1" t="str">
        <f>HYPERLINK("http://www.twitter.com/banuakdenizli/status/1603798064648667137", "1603798064648667137")</f>
        <v>1603798064648667137</v>
      </c>
      <c r="B32" t="s">
        <v>15</v>
      </c>
      <c r="C32" s="2">
        <v>44911.710995370369</v>
      </c>
      <c r="D32">
        <v>3</v>
      </c>
      <c r="E32">
        <v>0</v>
      </c>
      <c r="G32" t="s">
        <v>54</v>
      </c>
      <c r="H32" t="str">
        <f>HYPERLINK("http://pbs.twimg.com/media/FkHVxVeXoAEBeNy.jpg", "http://pbs.twimg.com/media/FkHVxVeXoAEBeNy.jpg")</f>
        <v>http://pbs.twimg.com/media/FkHVxVeXoAEBeNy.jpg</v>
      </c>
      <c r="L32">
        <v>0</v>
      </c>
      <c r="M32">
        <v>0</v>
      </c>
      <c r="N32">
        <v>1</v>
      </c>
      <c r="O32">
        <v>0</v>
      </c>
    </row>
    <row r="33" spans="1:15" x14ac:dyDescent="0.2">
      <c r="A33" s="1" t="str">
        <f>HYPERLINK("http://www.twitter.com/banuakdenizli/status/1602998857947824130", "1602998857947824130")</f>
        <v>1602998857947824130</v>
      </c>
      <c r="B33" t="s">
        <v>15</v>
      </c>
      <c r="C33" s="2">
        <v>44909.505601851852</v>
      </c>
      <c r="D33">
        <v>5</v>
      </c>
      <c r="E33">
        <v>1</v>
      </c>
      <c r="G33" t="s">
        <v>55</v>
      </c>
      <c r="H33" t="str">
        <f>HYPERLINK("http://pbs.twimg.com/media/Fj7-9D2WIAAxLyz.jpg", "http://pbs.twimg.com/media/Fj7-9D2WIAAxLyz.jpg")</f>
        <v>http://pbs.twimg.com/media/Fj7-9D2WIAAxLyz.jpg</v>
      </c>
      <c r="I33" t="str">
        <f>HYPERLINK("http://pbs.twimg.com/media/Fj7-9qdWYAIITxW.jpg", "http://pbs.twimg.com/media/Fj7-9qdWYAIITxW.jpg")</f>
        <v>http://pbs.twimg.com/media/Fj7-9qdWYAIITxW.jpg</v>
      </c>
      <c r="L33">
        <v>0.40189999999999998</v>
      </c>
      <c r="M33">
        <v>0</v>
      </c>
      <c r="N33">
        <v>0.86299999999999999</v>
      </c>
      <c r="O33">
        <v>0.13700000000000001</v>
      </c>
    </row>
    <row r="34" spans="1:15" x14ac:dyDescent="0.2">
      <c r="A34" s="1" t="str">
        <f>HYPERLINK("http://www.twitter.com/banuakdenizli/status/1602954530706055168", "1602954530706055168")</f>
        <v>1602954530706055168</v>
      </c>
      <c r="B34" t="s">
        <v>15</v>
      </c>
      <c r="C34" s="2">
        <v>44909.383287037039</v>
      </c>
      <c r="D34">
        <v>8</v>
      </c>
      <c r="E34">
        <v>0</v>
      </c>
      <c r="G34" t="s">
        <v>56</v>
      </c>
      <c r="H34" t="str">
        <f>HYPERLINK("http://pbs.twimg.com/media/Fj7WpnyXgAAXbvY.jpg", "http://pbs.twimg.com/media/Fj7WpnyXgAAXbvY.jpg")</f>
        <v>http://pbs.twimg.com/media/Fj7WpnyXgAAXbvY.jpg</v>
      </c>
      <c r="L34">
        <v>0</v>
      </c>
      <c r="M34">
        <v>0</v>
      </c>
      <c r="N34">
        <v>1</v>
      </c>
      <c r="O34">
        <v>0</v>
      </c>
    </row>
    <row r="35" spans="1:15" x14ac:dyDescent="0.2">
      <c r="A35" s="1" t="str">
        <f>HYPERLINK("http://www.twitter.com/banuakdenizli/status/1602939584307937280", "1602939584307937280")</f>
        <v>1602939584307937280</v>
      </c>
      <c r="B35" t="s">
        <v>15</v>
      </c>
      <c r="C35" s="2">
        <v>44909.342037037037</v>
      </c>
      <c r="D35">
        <v>0</v>
      </c>
      <c r="E35">
        <v>1</v>
      </c>
      <c r="G35" t="s">
        <v>57</v>
      </c>
      <c r="H35" t="str">
        <f>HYPERLINK("http://pbs.twimg.com/media/Fj7JDpGWAAY3r5C.jpg", "http://pbs.twimg.com/media/Fj7JDpGWAAY3r5C.jpg")</f>
        <v>http://pbs.twimg.com/media/Fj7JDpGWAAY3r5C.jpg</v>
      </c>
      <c r="L35">
        <v>0</v>
      </c>
      <c r="M35">
        <v>0</v>
      </c>
      <c r="N35">
        <v>1</v>
      </c>
      <c r="O35">
        <v>0</v>
      </c>
    </row>
    <row r="36" spans="1:15" x14ac:dyDescent="0.2">
      <c r="A36" s="1" t="str">
        <f>HYPERLINK("http://www.twitter.com/banuakdenizli/status/1602931198430519296", "1602931198430519296")</f>
        <v>1602931198430519296</v>
      </c>
      <c r="B36" t="s">
        <v>15</v>
      </c>
      <c r="C36" s="2">
        <v>44909.31890046296</v>
      </c>
      <c r="D36">
        <v>8</v>
      </c>
      <c r="E36">
        <v>0</v>
      </c>
      <c r="G36" t="s">
        <v>58</v>
      </c>
      <c r="H36" t="str">
        <f>HYPERLINK("http://pbs.twimg.com/media/Fj7BbQ7WAAIB4yN.jpg", "http://pbs.twimg.com/media/Fj7BbQ7WAAIB4yN.jpg")</f>
        <v>http://pbs.twimg.com/media/Fj7BbQ7WAAIB4yN.jpg</v>
      </c>
      <c r="L36">
        <v>0</v>
      </c>
      <c r="M36">
        <v>0</v>
      </c>
      <c r="N36">
        <v>1</v>
      </c>
      <c r="O36">
        <v>0</v>
      </c>
    </row>
    <row r="37" spans="1:15" x14ac:dyDescent="0.2">
      <c r="A37" s="1" t="str">
        <f>HYPERLINK("http://www.twitter.com/banuakdenizli/status/1601555086383013889", "1601555086383013889")</f>
        <v>1601555086383013889</v>
      </c>
      <c r="B37" t="s">
        <v>15</v>
      </c>
      <c r="C37" s="2">
        <v>44905.521550925929</v>
      </c>
      <c r="D37">
        <v>0</v>
      </c>
      <c r="E37">
        <v>19</v>
      </c>
      <c r="F37" t="s">
        <v>17</v>
      </c>
      <c r="G37" t="s">
        <v>59</v>
      </c>
      <c r="H37" t="str">
        <f>HYPERLINK("https://video.twimg.com/ext_tw_video/1601554282397966337/pu/vid/1280x720/ilwifB0eUhxda3CE.mp4?tag=12", "https://video.twimg.com/ext_tw_video/1601554282397966337/pu/vid/1280x720/ilwifB0eUhxda3CE.mp4?tag=12")</f>
        <v>https://video.twimg.com/ext_tw_video/1601554282397966337/pu/vid/1280x720/ilwifB0eUhxda3CE.mp4?tag=12</v>
      </c>
      <c r="L37">
        <v>0.74239999999999995</v>
      </c>
      <c r="M37">
        <v>0.06</v>
      </c>
      <c r="N37">
        <v>0.71299999999999997</v>
      </c>
      <c r="O37">
        <v>0.22700000000000001</v>
      </c>
    </row>
    <row r="38" spans="1:15" x14ac:dyDescent="0.2">
      <c r="A38" s="1" t="str">
        <f>HYPERLINK("http://www.twitter.com/banuakdenizli/status/1600878598801743872", "1600878598801743872")</f>
        <v>1600878598801743872</v>
      </c>
      <c r="B38" t="s">
        <v>15</v>
      </c>
      <c r="C38" s="2">
        <v>44903.654803240737</v>
      </c>
      <c r="D38">
        <v>0</v>
      </c>
      <c r="E38">
        <v>1</v>
      </c>
      <c r="F38" t="s">
        <v>60</v>
      </c>
      <c r="G38" t="s">
        <v>61</v>
      </c>
      <c r="H38" t="str">
        <f>HYPERLINK("http://pbs.twimg.com/media/FjdTN3gWAAA3qAK.jpg", "http://pbs.twimg.com/media/FjdTN3gWAAA3qAK.jpg")</f>
        <v>http://pbs.twimg.com/media/FjdTN3gWAAA3qAK.jpg</v>
      </c>
      <c r="L38">
        <v>0</v>
      </c>
      <c r="M38">
        <v>0</v>
      </c>
      <c r="N38">
        <v>1</v>
      </c>
      <c r="O38">
        <v>0</v>
      </c>
    </row>
    <row r="39" spans="1:15" x14ac:dyDescent="0.2">
      <c r="A39" s="1" t="str">
        <f>HYPERLINK("http://www.twitter.com/banuakdenizli/status/1600478092488687616", "1600478092488687616")</f>
        <v>1600478092488687616</v>
      </c>
      <c r="B39" t="s">
        <v>15</v>
      </c>
      <c r="C39" s="2">
        <v>44902.549618055556</v>
      </c>
      <c r="D39">
        <v>1</v>
      </c>
      <c r="E39">
        <v>0</v>
      </c>
      <c r="G39" t="s">
        <v>62</v>
      </c>
      <c r="L39">
        <v>0</v>
      </c>
      <c r="M39">
        <v>0</v>
      </c>
      <c r="N39">
        <v>1</v>
      </c>
      <c r="O39">
        <v>0</v>
      </c>
    </row>
    <row r="40" spans="1:15" x14ac:dyDescent="0.2">
      <c r="A40" s="1" t="str">
        <f>HYPERLINK("http://www.twitter.com/banuakdenizli/status/1600057954409107456", "1600057954409107456")</f>
        <v>1600057954409107456</v>
      </c>
      <c r="B40" t="s">
        <v>15</v>
      </c>
      <c r="C40" s="2">
        <v>44901.39025462963</v>
      </c>
      <c r="D40">
        <v>0</v>
      </c>
      <c r="E40">
        <v>0</v>
      </c>
      <c r="G40" t="s">
        <v>63</v>
      </c>
      <c r="L40">
        <v>0.52669999999999995</v>
      </c>
      <c r="M40">
        <v>0</v>
      </c>
      <c r="N40">
        <v>0.86599999999999999</v>
      </c>
      <c r="O40">
        <v>0.13400000000000001</v>
      </c>
    </row>
    <row r="41" spans="1:15" x14ac:dyDescent="0.2">
      <c r="A41" s="1" t="str">
        <f>HYPERLINK("http://www.twitter.com/banuakdenizli/status/1599228128852729856", "1599228128852729856")</f>
        <v>1599228128852729856</v>
      </c>
      <c r="B41" t="s">
        <v>15</v>
      </c>
      <c r="C41" s="2">
        <v>44899.100370370368</v>
      </c>
      <c r="D41">
        <v>4</v>
      </c>
      <c r="E41">
        <v>0</v>
      </c>
      <c r="G41" t="s">
        <v>64</v>
      </c>
      <c r="H41" t="str">
        <f>HYPERLINK("http://pbs.twimg.com/media/FjGZghGXkAIoaqw.jpg", "http://pbs.twimg.com/media/FjGZghGXkAIoaqw.jpg")</f>
        <v>http://pbs.twimg.com/media/FjGZghGXkAIoaqw.jpg</v>
      </c>
      <c r="L41">
        <v>0</v>
      </c>
      <c r="M41">
        <v>0</v>
      </c>
      <c r="N41">
        <v>1</v>
      </c>
      <c r="O41">
        <v>0</v>
      </c>
    </row>
    <row r="42" spans="1:15" x14ac:dyDescent="0.2">
      <c r="A42" s="1" t="str">
        <f>HYPERLINK("http://www.twitter.com/banuakdenizli/status/1598988593858752513", "1598988593858752513")</f>
        <v>1598988593858752513</v>
      </c>
      <c r="B42" t="s">
        <v>15</v>
      </c>
      <c r="C42" s="2">
        <v>44898.439386574071</v>
      </c>
      <c r="D42">
        <v>7</v>
      </c>
      <c r="E42">
        <v>1</v>
      </c>
      <c r="G42" t="s">
        <v>65</v>
      </c>
      <c r="H42" t="str">
        <f>HYPERLINK("http://pbs.twimg.com/media/FjC_pcQX0AERAf2.jpg", "http://pbs.twimg.com/media/FjC_pcQX0AERAf2.jpg")</f>
        <v>http://pbs.twimg.com/media/FjC_pcQX0AERAf2.jpg</v>
      </c>
      <c r="I42" t="str">
        <f>HYPERLINK("http://pbs.twimg.com/media/FjC_pq0XgAAQvFY.jpg", "http://pbs.twimg.com/media/FjC_pq0XgAAQvFY.jpg")</f>
        <v>http://pbs.twimg.com/media/FjC_pq0XgAAQvFY.jpg</v>
      </c>
      <c r="L42">
        <v>0</v>
      </c>
      <c r="M42">
        <v>0</v>
      </c>
      <c r="N42">
        <v>1</v>
      </c>
      <c r="O42">
        <v>0</v>
      </c>
    </row>
    <row r="43" spans="1:15" x14ac:dyDescent="0.2">
      <c r="A43" s="1" t="str">
        <f>HYPERLINK("http://www.twitter.com/banuakdenizli/status/1598810574623752192", "1598810574623752192")</f>
        <v>1598810574623752192</v>
      </c>
      <c r="B43" t="s">
        <v>15</v>
      </c>
      <c r="C43" s="2">
        <v>44897.948148148149</v>
      </c>
      <c r="D43">
        <v>5</v>
      </c>
      <c r="E43">
        <v>1</v>
      </c>
      <c r="G43" t="s">
        <v>66</v>
      </c>
      <c r="H43" t="str">
        <f>HYPERLINK("http://pbs.twimg.com/media/FjAdvp8XoA8S_xf.jpg", "http://pbs.twimg.com/media/FjAdvp8XoA8S_xf.jpg")</f>
        <v>http://pbs.twimg.com/media/FjAdvp8XoA8S_xf.jpg</v>
      </c>
      <c r="L43">
        <v>0</v>
      </c>
      <c r="M43">
        <v>0</v>
      </c>
      <c r="N43">
        <v>1</v>
      </c>
      <c r="O43">
        <v>0</v>
      </c>
    </row>
    <row r="44" spans="1:15" x14ac:dyDescent="0.2">
      <c r="A44" s="1" t="str">
        <f>HYPERLINK("http://www.twitter.com/banuakdenizli/status/1598764921440784385", "1598764921440784385")</f>
        <v>1598764921440784385</v>
      </c>
      <c r="B44" t="s">
        <v>15</v>
      </c>
      <c r="C44" s="2">
        <v>44897.822164351863</v>
      </c>
      <c r="D44">
        <v>6</v>
      </c>
      <c r="E44">
        <v>0</v>
      </c>
      <c r="G44" t="s">
        <v>67</v>
      </c>
      <c r="H44" t="str">
        <f>HYPERLINK("http://pbs.twimg.com/media/Fi_0M9uWABYUmFy.jpg", "http://pbs.twimg.com/media/Fi_0M9uWABYUmFy.jpg")</f>
        <v>http://pbs.twimg.com/media/Fi_0M9uWABYUmFy.jpg</v>
      </c>
      <c r="I44" t="str">
        <f>HYPERLINK("http://pbs.twimg.com/media/Fi_0NvUWAAs1Qoj.jpg", "http://pbs.twimg.com/media/Fi_0NvUWAAs1Qoj.jpg")</f>
        <v>http://pbs.twimg.com/media/Fi_0NvUWAAs1Qoj.jpg</v>
      </c>
      <c r="L44">
        <v>0</v>
      </c>
      <c r="M44">
        <v>0</v>
      </c>
      <c r="N44">
        <v>1</v>
      </c>
      <c r="O44">
        <v>0</v>
      </c>
    </row>
    <row r="45" spans="1:15" x14ac:dyDescent="0.2">
      <c r="A45" s="1" t="str">
        <f>HYPERLINK("http://www.twitter.com/banuakdenizli/status/1598748627119349764", "1598748627119349764")</f>
        <v>1598748627119349764</v>
      </c>
      <c r="B45" t="s">
        <v>15</v>
      </c>
      <c r="C45" s="2">
        <v>44897.777199074073</v>
      </c>
      <c r="D45">
        <v>5</v>
      </c>
      <c r="E45">
        <v>1</v>
      </c>
      <c r="G45" t="s">
        <v>68</v>
      </c>
      <c r="H45" t="str">
        <f>HYPERLINK("http://pbs.twimg.com/media/Fi_lXqfXEAQXnkK.jpg", "http://pbs.twimg.com/media/Fi_lXqfXEAQXnkK.jpg")</f>
        <v>http://pbs.twimg.com/media/Fi_lXqfXEAQXnkK.jpg</v>
      </c>
      <c r="I45" t="str">
        <f>HYPERLINK("http://pbs.twimg.com/media/Fi_lYM1WYAEhA9m.jpg", "http://pbs.twimg.com/media/Fi_lYM1WYAEhA9m.jpg")</f>
        <v>http://pbs.twimg.com/media/Fi_lYM1WYAEhA9m.jpg</v>
      </c>
      <c r="J45" t="str">
        <f>HYPERLINK("http://pbs.twimg.com/media/Fi_lY2zXkAAawlQ.jpg", "http://pbs.twimg.com/media/Fi_lY2zXkAAawlQ.jpg")</f>
        <v>http://pbs.twimg.com/media/Fi_lY2zXkAAawlQ.jpg</v>
      </c>
      <c r="K45" t="str">
        <f>HYPERLINK("http://pbs.twimg.com/media/Fi_lZfAWYAAvH6e.jpg", "http://pbs.twimg.com/media/Fi_lZfAWYAAvH6e.jpg")</f>
        <v>http://pbs.twimg.com/media/Fi_lZfAWYAAvH6e.jpg</v>
      </c>
      <c r="L45">
        <v>0</v>
      </c>
      <c r="M45">
        <v>0</v>
      </c>
      <c r="N45">
        <v>1</v>
      </c>
      <c r="O45">
        <v>0</v>
      </c>
    </row>
    <row r="46" spans="1:15" x14ac:dyDescent="0.2">
      <c r="A46" s="1" t="str">
        <f>HYPERLINK("http://www.twitter.com/banuakdenizli/status/1598318277717118979", "1598318277717118979")</f>
        <v>1598318277717118979</v>
      </c>
      <c r="B46" t="s">
        <v>15</v>
      </c>
      <c r="C46" s="2">
        <v>44896.58966435185</v>
      </c>
      <c r="D46">
        <v>3</v>
      </c>
      <c r="E46">
        <v>1</v>
      </c>
      <c r="G46" t="s">
        <v>69</v>
      </c>
      <c r="H46" t="str">
        <f>HYPERLINK("http://pbs.twimg.com/media/Fi5d_vAXoAA9HNF.jpg", "http://pbs.twimg.com/media/Fi5d_vAXoAA9HNF.jpg")</f>
        <v>http://pbs.twimg.com/media/Fi5d_vAXoAA9HNF.jpg</v>
      </c>
      <c r="L46">
        <v>0</v>
      </c>
      <c r="M46">
        <v>0</v>
      </c>
      <c r="N46">
        <v>1</v>
      </c>
      <c r="O46">
        <v>0</v>
      </c>
    </row>
    <row r="47" spans="1:15" x14ac:dyDescent="0.2">
      <c r="A47" s="1" t="str">
        <f>HYPERLINK("http://www.twitter.com/banuakdenizli/status/1598272135218495488", "1598272135218495488")</f>
        <v>1598272135218495488</v>
      </c>
      <c r="B47" t="s">
        <v>15</v>
      </c>
      <c r="C47" s="2">
        <v>44896.462337962963</v>
      </c>
      <c r="D47">
        <v>4</v>
      </c>
      <c r="E47">
        <v>1</v>
      </c>
      <c r="G47" t="s">
        <v>70</v>
      </c>
      <c r="H47" t="str">
        <f>HYPERLINK("http://pbs.twimg.com/media/Fi40B2dX0AEqyYX.jpg", "http://pbs.twimg.com/media/Fi40B2dX0AEqyYX.jpg")</f>
        <v>http://pbs.twimg.com/media/Fi40B2dX0AEqyYX.jpg</v>
      </c>
      <c r="I47" t="str">
        <f>HYPERLINK("http://pbs.twimg.com/media/Fi40CHOWQAAea92.jpg", "http://pbs.twimg.com/media/Fi40CHOWQAAea92.jpg")</f>
        <v>http://pbs.twimg.com/media/Fi40CHOWQAAea92.jpg</v>
      </c>
      <c r="J47" t="str">
        <f>HYPERLINK("http://pbs.twimg.com/media/Fi40CVLXwAENQ00.jpg", "http://pbs.twimg.com/media/Fi40CVLXwAENQ00.jpg")</f>
        <v>http://pbs.twimg.com/media/Fi40CVLXwAENQ00.jpg</v>
      </c>
      <c r="L47">
        <v>-0.82330000000000003</v>
      </c>
      <c r="M47">
        <v>0.29699999999999999</v>
      </c>
      <c r="N47">
        <v>0.70299999999999996</v>
      </c>
      <c r="O47">
        <v>0</v>
      </c>
    </row>
    <row r="48" spans="1:15" x14ac:dyDescent="0.2">
      <c r="A48" s="1" t="str">
        <f>HYPERLINK("http://www.twitter.com/banuakdenizli/status/1598237339125698563", "1598237339125698563")</f>
        <v>1598237339125698563</v>
      </c>
      <c r="B48" t="s">
        <v>15</v>
      </c>
      <c r="C48" s="2">
        <v>44896.366319444453</v>
      </c>
      <c r="D48">
        <v>3</v>
      </c>
      <c r="E48">
        <v>1</v>
      </c>
      <c r="G48" t="s">
        <v>71</v>
      </c>
      <c r="H48" t="str">
        <f>HYPERLINK("http://pbs.twimg.com/media/Fi4UQNEWYAAEZiA.jpg", "http://pbs.twimg.com/media/Fi4UQNEWYAAEZiA.jpg")</f>
        <v>http://pbs.twimg.com/media/Fi4UQNEWYAAEZiA.jpg</v>
      </c>
      <c r="I48" t="str">
        <f>HYPERLINK("http://pbs.twimg.com/media/Fi4UYxKWQAEwjPN.jpg", "http://pbs.twimg.com/media/Fi4UYxKWQAEwjPN.jpg")</f>
        <v>http://pbs.twimg.com/media/Fi4UYxKWQAEwjPN.jpg</v>
      </c>
      <c r="L48">
        <v>0</v>
      </c>
      <c r="M48">
        <v>0</v>
      </c>
      <c r="N48">
        <v>1</v>
      </c>
      <c r="O48">
        <v>0</v>
      </c>
    </row>
    <row r="49" spans="1:15" x14ac:dyDescent="0.2">
      <c r="A49" s="1" t="str">
        <f>HYPERLINK("http://www.twitter.com/banuakdenizli/status/1598211237778972672", "1598211237778972672")</f>
        <v>1598211237778972672</v>
      </c>
      <c r="B49" t="s">
        <v>15</v>
      </c>
      <c r="C49" s="2">
        <v>44896.294293981482</v>
      </c>
      <c r="D49">
        <v>6</v>
      </c>
      <c r="E49">
        <v>1</v>
      </c>
      <c r="G49" t="s">
        <v>72</v>
      </c>
      <c r="H49" t="str">
        <f>HYPERLINK("http://pbs.twimg.com/media/Fi38pocWYAESJSM.jpg", "http://pbs.twimg.com/media/Fi38pocWYAESJSM.jpg")</f>
        <v>http://pbs.twimg.com/media/Fi38pocWYAESJSM.jpg</v>
      </c>
      <c r="L49">
        <v>0</v>
      </c>
      <c r="M49">
        <v>0</v>
      </c>
      <c r="N49">
        <v>1</v>
      </c>
      <c r="O49">
        <v>0</v>
      </c>
    </row>
    <row r="50" spans="1:15" x14ac:dyDescent="0.2">
      <c r="A50" s="1" t="str">
        <f>HYPERLINK("http://www.twitter.com/banuakdenizli/status/1598032239199387649", "1598032239199387649")</f>
        <v>1598032239199387649</v>
      </c>
      <c r="B50" t="s">
        <v>15</v>
      </c>
      <c r="C50" s="2">
        <v>44895.800347222219</v>
      </c>
      <c r="D50">
        <v>2</v>
      </c>
      <c r="E50">
        <v>1</v>
      </c>
      <c r="G50" t="s">
        <v>73</v>
      </c>
      <c r="H50" t="str">
        <f>HYPERLINK("http://pbs.twimg.com/media/Fi1Z2JfXEBsck8Z.jpg", "http://pbs.twimg.com/media/Fi1Z2JfXEBsck8Z.jpg")</f>
        <v>http://pbs.twimg.com/media/Fi1Z2JfXEBsck8Z.jpg</v>
      </c>
      <c r="L50">
        <v>0</v>
      </c>
      <c r="M50">
        <v>0</v>
      </c>
      <c r="N50">
        <v>1</v>
      </c>
      <c r="O50">
        <v>0</v>
      </c>
    </row>
    <row r="51" spans="1:15" x14ac:dyDescent="0.2">
      <c r="A51" s="1" t="str">
        <f>HYPERLINK("http://www.twitter.com/banuakdenizli/status/1598022198136311811", "1598022198136311811")</f>
        <v>1598022198136311811</v>
      </c>
      <c r="B51" t="s">
        <v>15</v>
      </c>
      <c r="C51" s="2">
        <v>44895.772638888891</v>
      </c>
      <c r="D51">
        <v>14</v>
      </c>
      <c r="E51">
        <v>2</v>
      </c>
      <c r="G51" t="s">
        <v>74</v>
      </c>
      <c r="H51" t="str">
        <f>HYPERLINK("http://pbs.twimg.com/media/Fi1QttcXEAgA-5Q.jpg", "http://pbs.twimg.com/media/Fi1QttcXEAgA-5Q.jpg")</f>
        <v>http://pbs.twimg.com/media/Fi1QttcXEAgA-5Q.jpg</v>
      </c>
      <c r="L51">
        <v>0</v>
      </c>
      <c r="M51">
        <v>0</v>
      </c>
      <c r="N51">
        <v>1</v>
      </c>
      <c r="O51">
        <v>0</v>
      </c>
    </row>
    <row r="52" spans="1:15" x14ac:dyDescent="0.2">
      <c r="A52" s="1" t="str">
        <f>HYPERLINK("http://www.twitter.com/banuakdenizli/status/1597235325189132290", "1597235325189132290")</f>
        <v>1597235325189132290</v>
      </c>
      <c r="B52" t="s">
        <v>15</v>
      </c>
      <c r="C52" s="2">
        <v>44893.601284722223</v>
      </c>
      <c r="D52">
        <v>0</v>
      </c>
      <c r="E52">
        <v>235</v>
      </c>
      <c r="F52" t="s">
        <v>75</v>
      </c>
      <c r="G52" t="s">
        <v>76</v>
      </c>
      <c r="H52" t="str">
        <f>HYPERLINK("http://pbs.twimg.com/media/FhSFFy2WIAEwcA5.jpg", "http://pbs.twimg.com/media/FhSFFy2WIAEwcA5.jpg")</f>
        <v>http://pbs.twimg.com/media/FhSFFy2WIAEwcA5.jpg</v>
      </c>
      <c r="L52">
        <v>0</v>
      </c>
      <c r="M52">
        <v>0</v>
      </c>
      <c r="N52">
        <v>1</v>
      </c>
      <c r="O52">
        <v>0</v>
      </c>
    </row>
    <row r="53" spans="1:15" x14ac:dyDescent="0.2">
      <c r="A53" s="1" t="str">
        <f>HYPERLINK("http://www.twitter.com/banuakdenizli/status/1597197667612110848", "1597197667612110848")</f>
        <v>1597197667612110848</v>
      </c>
      <c r="B53" t="s">
        <v>15</v>
      </c>
      <c r="C53" s="2">
        <v>44893.497372685182</v>
      </c>
      <c r="D53">
        <v>8</v>
      </c>
      <c r="E53">
        <v>1</v>
      </c>
      <c r="G53" t="s">
        <v>77</v>
      </c>
      <c r="H53" t="str">
        <f>HYPERLINK("http://pbs.twimg.com/media/FipizzzXoAAGtWS.jpg", "http://pbs.twimg.com/media/FipizzzXoAAGtWS.jpg")</f>
        <v>http://pbs.twimg.com/media/FipizzzXoAAGtWS.jpg</v>
      </c>
      <c r="L53">
        <v>0</v>
      </c>
      <c r="M53">
        <v>0</v>
      </c>
      <c r="N53">
        <v>1</v>
      </c>
      <c r="O53">
        <v>0</v>
      </c>
    </row>
    <row r="54" spans="1:15" x14ac:dyDescent="0.2">
      <c r="A54" s="1" t="str">
        <f>HYPERLINK("http://www.twitter.com/banuakdenizli/status/1596740264844222464", "1596740264844222464")</f>
        <v>1596740264844222464</v>
      </c>
      <c r="B54" t="s">
        <v>15</v>
      </c>
      <c r="C54" s="2">
        <v>44892.235173611109</v>
      </c>
      <c r="D54">
        <v>1</v>
      </c>
      <c r="E54">
        <v>1</v>
      </c>
      <c r="G54" t="s">
        <v>78</v>
      </c>
      <c r="H54" t="str">
        <f>HYPERLINK("http://pbs.twimg.com/media/FijCzvKWQAACqL2.jpg", "http://pbs.twimg.com/media/FijCzvKWQAACqL2.jpg")</f>
        <v>http://pbs.twimg.com/media/FijCzvKWQAACqL2.jpg</v>
      </c>
      <c r="L54">
        <v>0</v>
      </c>
      <c r="M54">
        <v>0</v>
      </c>
      <c r="N54">
        <v>1</v>
      </c>
      <c r="O54">
        <v>0</v>
      </c>
    </row>
    <row r="55" spans="1:15" x14ac:dyDescent="0.2">
      <c r="A55" s="1" t="str">
        <f>HYPERLINK("http://www.twitter.com/banuakdenizli/status/1595874401081511936", "1595874401081511936")</f>
        <v>1595874401081511936</v>
      </c>
      <c r="B55" t="s">
        <v>15</v>
      </c>
      <c r="C55" s="2">
        <v>44889.84584490741</v>
      </c>
      <c r="D55">
        <v>0</v>
      </c>
      <c r="E55">
        <v>13</v>
      </c>
      <c r="F55" t="s">
        <v>17</v>
      </c>
      <c r="G55" t="s">
        <v>79</v>
      </c>
      <c r="H55" t="str">
        <f>HYPERLINK("http://pbs.twimg.com/media/FiWUImAXkAE0QGC.jpg", "http://pbs.twimg.com/media/FiWUImAXkAE0QGC.jpg")</f>
        <v>http://pbs.twimg.com/media/FiWUImAXkAE0QGC.jpg</v>
      </c>
      <c r="L55">
        <v>0.91169999999999995</v>
      </c>
      <c r="M55">
        <v>0</v>
      </c>
      <c r="N55">
        <v>0.73499999999999999</v>
      </c>
      <c r="O55">
        <v>0.26500000000000001</v>
      </c>
    </row>
    <row r="56" spans="1:15" x14ac:dyDescent="0.2">
      <c r="A56" s="1" t="str">
        <f>HYPERLINK("http://www.twitter.com/banuakdenizli/status/1595874091868856320", "1595874091868856320")</f>
        <v>1595874091868856320</v>
      </c>
      <c r="B56" t="s">
        <v>15</v>
      </c>
      <c r="C56" s="2">
        <v>44889.845000000001</v>
      </c>
      <c r="D56">
        <v>17</v>
      </c>
      <c r="E56">
        <v>2</v>
      </c>
      <c r="G56" t="s">
        <v>80</v>
      </c>
      <c r="H56" t="str">
        <f>HYPERLINK("http://pbs.twimg.com/media/FiWu91vXoAMDf_M.jpg", "http://pbs.twimg.com/media/FiWu91vXoAMDf_M.jpg")</f>
        <v>http://pbs.twimg.com/media/FiWu91vXoAMDf_M.jpg</v>
      </c>
      <c r="I56" t="str">
        <f>HYPERLINK("http://pbs.twimg.com/media/FiWu-h9WQAU0k29.jpg", "http://pbs.twimg.com/media/FiWu-h9WQAU0k29.jpg")</f>
        <v>http://pbs.twimg.com/media/FiWu-h9WQAU0k29.jpg</v>
      </c>
      <c r="J56" t="str">
        <f>HYPERLINK("http://pbs.twimg.com/media/FiWu_vKX0AIEqJ8.jpg", "http://pbs.twimg.com/media/FiWu_vKX0AIEqJ8.jpg")</f>
        <v>http://pbs.twimg.com/media/FiWu_vKX0AIEqJ8.jpg</v>
      </c>
      <c r="K56" t="str">
        <f>HYPERLINK("http://pbs.twimg.com/media/FiWvAvyXgAAOoEw.jpg", "http://pbs.twimg.com/media/FiWvAvyXgAAOoEw.jpg")</f>
        <v>http://pbs.twimg.com/media/FiWvAvyXgAAOoEw.jpg</v>
      </c>
      <c r="L56">
        <v>0</v>
      </c>
      <c r="M56">
        <v>0</v>
      </c>
      <c r="N56">
        <v>1</v>
      </c>
      <c r="O56">
        <v>0</v>
      </c>
    </row>
    <row r="57" spans="1:15" x14ac:dyDescent="0.2">
      <c r="A57" s="1" t="str">
        <f>HYPERLINK("http://www.twitter.com/banuakdenizli/status/1595013571561377792", "1595013571561377792")</f>
        <v>1595013571561377792</v>
      </c>
      <c r="B57" t="s">
        <v>15</v>
      </c>
      <c r="C57" s="2">
        <v>44887.470416666663</v>
      </c>
      <c r="D57">
        <v>0</v>
      </c>
      <c r="E57">
        <v>1458</v>
      </c>
      <c r="F57" t="s">
        <v>16</v>
      </c>
      <c r="G57" t="s">
        <v>81</v>
      </c>
      <c r="H57" t="str">
        <f>HYPERLINK("https://video.twimg.com/ext_tw_video/1594802109404401664/pu/vid/1280x720/03jZaWWa7BTcYcHh.mp4?tag=12", "https://video.twimg.com/ext_tw_video/1594802109404401664/pu/vid/1280x720/03jZaWWa7BTcYcHh.mp4?tag=12")</f>
        <v>https://video.twimg.com/ext_tw_video/1594802109404401664/pu/vid/1280x720/03jZaWWa7BTcYcHh.mp4?tag=12</v>
      </c>
      <c r="L57">
        <v>0</v>
      </c>
      <c r="M57">
        <v>0</v>
      </c>
      <c r="N57">
        <v>1</v>
      </c>
      <c r="O57">
        <v>0</v>
      </c>
    </row>
    <row r="58" spans="1:15" x14ac:dyDescent="0.2">
      <c r="A58" s="1" t="str">
        <f>HYPERLINK("http://www.twitter.com/banuakdenizli/status/1594758832852451332", "1594758832852451332")</f>
        <v>1594758832852451332</v>
      </c>
      <c r="B58" t="s">
        <v>15</v>
      </c>
      <c r="C58" s="2">
        <v>44886.767465277779</v>
      </c>
      <c r="D58">
        <v>0</v>
      </c>
      <c r="E58">
        <v>1293</v>
      </c>
      <c r="F58" t="s">
        <v>16</v>
      </c>
      <c r="G58" t="s">
        <v>82</v>
      </c>
      <c r="L58">
        <v>0</v>
      </c>
      <c r="M58">
        <v>0</v>
      </c>
      <c r="N58">
        <v>1</v>
      </c>
      <c r="O58">
        <v>0</v>
      </c>
    </row>
    <row r="59" spans="1:15" x14ac:dyDescent="0.2">
      <c r="A59" s="1" t="str">
        <f>HYPERLINK("http://www.twitter.com/banuakdenizli/status/1594696584817774593", "1594696584817774593")</f>
        <v>1594696584817774593</v>
      </c>
      <c r="B59" t="s">
        <v>15</v>
      </c>
      <c r="C59" s="2">
        <v>44886.595694444448</v>
      </c>
      <c r="D59">
        <v>1</v>
      </c>
      <c r="E59">
        <v>1</v>
      </c>
      <c r="G59" t="s">
        <v>83</v>
      </c>
      <c r="H59" t="str">
        <f>HYPERLINK("http://pbs.twimg.com/media/FiGAF6hXoAADgDc.jpg", "http://pbs.twimg.com/media/FiGAF6hXoAADgDc.jpg")</f>
        <v>http://pbs.twimg.com/media/FiGAF6hXoAADgDc.jpg</v>
      </c>
      <c r="L59">
        <v>0</v>
      </c>
      <c r="M59">
        <v>0</v>
      </c>
      <c r="N59">
        <v>1</v>
      </c>
      <c r="O59">
        <v>0</v>
      </c>
    </row>
    <row r="60" spans="1:15" x14ac:dyDescent="0.2">
      <c r="A60" s="1" t="str">
        <f>HYPERLINK("http://www.twitter.com/banuakdenizli/status/1594439061246283784", "1594439061246283784")</f>
        <v>1594439061246283784</v>
      </c>
      <c r="B60" t="s">
        <v>15</v>
      </c>
      <c r="C60" s="2">
        <v>44885.885069444441</v>
      </c>
      <c r="D60">
        <v>0</v>
      </c>
      <c r="E60">
        <v>12</v>
      </c>
      <c r="F60" t="s">
        <v>84</v>
      </c>
      <c r="G60" t="s">
        <v>85</v>
      </c>
      <c r="H60" t="str">
        <f>HYPERLINK("https://video.twimg.com/ext_tw_video/1594383971495907330/pu/vid/1280x720/kTVjoBMIkXgMbAn0.mp4?tag=12", "https://video.twimg.com/ext_tw_video/1594383971495907330/pu/vid/1280x720/kTVjoBMIkXgMbAn0.mp4?tag=12")</f>
        <v>https://video.twimg.com/ext_tw_video/1594383971495907330/pu/vid/1280x720/kTVjoBMIkXgMbAn0.mp4?tag=12</v>
      </c>
      <c r="L60">
        <v>0</v>
      </c>
      <c r="M60">
        <v>0</v>
      </c>
      <c r="N60">
        <v>1</v>
      </c>
      <c r="O60">
        <v>0</v>
      </c>
    </row>
    <row r="61" spans="1:15" x14ac:dyDescent="0.2">
      <c r="A61" s="1" t="str">
        <f>HYPERLINK("http://www.twitter.com/banuakdenizli/status/1594383918282985473", "1594383918282985473")</f>
        <v>1594383918282985473</v>
      </c>
      <c r="B61" t="s">
        <v>15</v>
      </c>
      <c r="C61" s="2">
        <v>44885.732893518521</v>
      </c>
      <c r="D61">
        <v>29</v>
      </c>
      <c r="E61">
        <v>5</v>
      </c>
      <c r="G61" t="s">
        <v>86</v>
      </c>
      <c r="H61" t="str">
        <f>HYPERLINK("http://pbs.twimg.com/media/FiBjnDJXwAAUZkU.jpg", "http://pbs.twimg.com/media/FiBjnDJXwAAUZkU.jpg")</f>
        <v>http://pbs.twimg.com/media/FiBjnDJXwAAUZkU.jpg</v>
      </c>
      <c r="L61">
        <v>0</v>
      </c>
      <c r="M61">
        <v>0</v>
      </c>
      <c r="N61">
        <v>1</v>
      </c>
      <c r="O61">
        <v>0</v>
      </c>
    </row>
    <row r="62" spans="1:15" x14ac:dyDescent="0.2">
      <c r="A62" s="1" t="str">
        <f>HYPERLINK("http://www.twitter.com/banuakdenizli/status/1593813881650036737", "1593813881650036737")</f>
        <v>1593813881650036737</v>
      </c>
      <c r="B62" t="s">
        <v>15</v>
      </c>
      <c r="C62" s="2">
        <v>44884.159895833327</v>
      </c>
      <c r="D62">
        <v>0</v>
      </c>
      <c r="E62">
        <v>1179</v>
      </c>
      <c r="F62" t="s">
        <v>87</v>
      </c>
      <c r="G62" t="s">
        <v>88</v>
      </c>
      <c r="H62" t="str">
        <f>HYPERLINK("http://pbs.twimg.com/media/Fh14I5OWIAAJPg5.jpg", "http://pbs.twimg.com/media/Fh14I5OWIAAJPg5.jpg")</f>
        <v>http://pbs.twimg.com/media/Fh14I5OWIAAJPg5.jpg</v>
      </c>
      <c r="L62">
        <v>0</v>
      </c>
      <c r="M62">
        <v>0</v>
      </c>
      <c r="N62">
        <v>1</v>
      </c>
      <c r="O62">
        <v>0</v>
      </c>
    </row>
    <row r="63" spans="1:15" x14ac:dyDescent="0.2">
      <c r="A63" s="1" t="str">
        <f>HYPERLINK("http://www.twitter.com/banuakdenizli/status/1593811104324616195", "1593811104324616195")</f>
        <v>1593811104324616195</v>
      </c>
      <c r="B63" t="s">
        <v>15</v>
      </c>
      <c r="C63" s="2">
        <v>44884.152233796303</v>
      </c>
      <c r="D63">
        <v>7</v>
      </c>
      <c r="E63">
        <v>2</v>
      </c>
      <c r="G63" t="s">
        <v>89</v>
      </c>
      <c r="H63" t="str">
        <f>HYPERLINK("http://pbs.twimg.com/media/Fh5awLBWIAAam1w.jpg", "http://pbs.twimg.com/media/Fh5awLBWIAAam1w.jpg")</f>
        <v>http://pbs.twimg.com/media/Fh5awLBWIAAam1w.jpg</v>
      </c>
      <c r="L63">
        <v>0</v>
      </c>
      <c r="M63">
        <v>0</v>
      </c>
      <c r="N63">
        <v>1</v>
      </c>
      <c r="O63">
        <v>0</v>
      </c>
    </row>
    <row r="64" spans="1:15" x14ac:dyDescent="0.2">
      <c r="A64" s="1" t="str">
        <f>HYPERLINK("http://www.twitter.com/banuakdenizli/status/1593809446815268869", "1593809446815268869")</f>
        <v>1593809446815268869</v>
      </c>
      <c r="B64" t="s">
        <v>15</v>
      </c>
      <c r="C64" s="2">
        <v>44884.147662037038</v>
      </c>
      <c r="D64">
        <v>12</v>
      </c>
      <c r="E64">
        <v>1</v>
      </c>
      <c r="G64" t="s">
        <v>90</v>
      </c>
      <c r="H64" t="str">
        <f>HYPERLINK("http://pbs.twimg.com/media/Fh5ZPrvXEAAb_vw.jpg", "http://pbs.twimg.com/media/Fh5ZPrvXEAAb_vw.jpg")</f>
        <v>http://pbs.twimg.com/media/Fh5ZPrvXEAAb_vw.jpg</v>
      </c>
      <c r="L64">
        <v>0.78349999999999997</v>
      </c>
      <c r="M64">
        <v>0</v>
      </c>
      <c r="N64">
        <v>0.71699999999999997</v>
      </c>
      <c r="O64">
        <v>0.28299999999999997</v>
      </c>
    </row>
    <row r="65" spans="1:15" x14ac:dyDescent="0.2">
      <c r="A65" s="1" t="str">
        <f>HYPERLINK("http://www.twitter.com/banuakdenizli/status/1593808402656161793", "1593808402656161793")</f>
        <v>1593808402656161793</v>
      </c>
      <c r="B65" t="s">
        <v>15</v>
      </c>
      <c r="C65" s="2">
        <v>44884.144780092603</v>
      </c>
      <c r="D65">
        <v>17</v>
      </c>
      <c r="E65">
        <v>5</v>
      </c>
      <c r="G65" t="s">
        <v>91</v>
      </c>
      <c r="H65" t="str">
        <f>HYPERLINK("http://pbs.twimg.com/media/Fh5YS7hX0AMb5Rl.jpg", "http://pbs.twimg.com/media/Fh5YS7hX0AMb5Rl.jpg")</f>
        <v>http://pbs.twimg.com/media/Fh5YS7hX0AMb5Rl.jpg</v>
      </c>
      <c r="L65">
        <v>0</v>
      </c>
      <c r="M65">
        <v>0</v>
      </c>
      <c r="N65">
        <v>1</v>
      </c>
      <c r="O65">
        <v>0</v>
      </c>
    </row>
    <row r="66" spans="1:15" x14ac:dyDescent="0.2">
      <c r="A66" s="1" t="str">
        <f>HYPERLINK("http://www.twitter.com/banuakdenizli/status/1592859037410152451", "1592859037410152451")</f>
        <v>1592859037410152451</v>
      </c>
      <c r="B66" t="s">
        <v>15</v>
      </c>
      <c r="C66" s="2">
        <v>44881.525034722217</v>
      </c>
      <c r="D66">
        <v>10</v>
      </c>
      <c r="E66">
        <v>1</v>
      </c>
      <c r="G66" t="s">
        <v>92</v>
      </c>
      <c r="H66" t="str">
        <f>HYPERLINK("http://pbs.twimg.com/media/Fhr42fkWAAEQjtS.jpg", "http://pbs.twimg.com/media/Fhr42fkWAAEQjtS.jpg")</f>
        <v>http://pbs.twimg.com/media/Fhr42fkWAAEQjtS.jpg</v>
      </c>
      <c r="L66">
        <v>0</v>
      </c>
      <c r="M66">
        <v>0</v>
      </c>
      <c r="N66">
        <v>1</v>
      </c>
      <c r="O66">
        <v>0</v>
      </c>
    </row>
    <row r="67" spans="1:15" x14ac:dyDescent="0.2">
      <c r="A67" s="1" t="str">
        <f>HYPERLINK("http://www.twitter.com/banuakdenizli/status/1592434465355501568", "1592434465355501568")</f>
        <v>1592434465355501568</v>
      </c>
      <c r="B67" t="s">
        <v>15</v>
      </c>
      <c r="C67" s="2">
        <v>44880.353437500002</v>
      </c>
      <c r="D67">
        <v>8</v>
      </c>
      <c r="E67">
        <v>1</v>
      </c>
      <c r="G67" t="s">
        <v>93</v>
      </c>
      <c r="H67" t="str">
        <f>HYPERLINK("http://pbs.twimg.com/media/Fhl2tO8WAAEDmb7.jpg", "http://pbs.twimg.com/media/Fhl2tO8WAAEDmb7.jpg")</f>
        <v>http://pbs.twimg.com/media/Fhl2tO8WAAEDmb7.jpg</v>
      </c>
      <c r="L67">
        <v>0</v>
      </c>
      <c r="M67">
        <v>0</v>
      </c>
      <c r="N67">
        <v>1</v>
      </c>
      <c r="O67">
        <v>0</v>
      </c>
    </row>
    <row r="68" spans="1:15" x14ac:dyDescent="0.2">
      <c r="A68" s="1" t="str">
        <f>HYPERLINK("http://www.twitter.com/banuakdenizli/status/1592014819305328640", "1592014819305328640")</f>
        <v>1592014819305328640</v>
      </c>
      <c r="B68" t="s">
        <v>15</v>
      </c>
      <c r="C68" s="2">
        <v>44879.195428240739</v>
      </c>
      <c r="D68">
        <v>4</v>
      </c>
      <c r="E68">
        <v>2</v>
      </c>
      <c r="G68" t="s">
        <v>94</v>
      </c>
      <c r="L68">
        <v>0</v>
      </c>
      <c r="M68">
        <v>0</v>
      </c>
      <c r="N68">
        <v>1</v>
      </c>
      <c r="O68">
        <v>0</v>
      </c>
    </row>
    <row r="69" spans="1:15" x14ac:dyDescent="0.2">
      <c r="A69" s="1" t="str">
        <f>HYPERLINK("http://www.twitter.com/banuakdenizli/status/1591092402391257088", "1591092402391257088")</f>
        <v>1591092402391257088</v>
      </c>
      <c r="B69" t="s">
        <v>15</v>
      </c>
      <c r="C69" s="2">
        <v>44876.650046296287</v>
      </c>
      <c r="D69">
        <v>1</v>
      </c>
      <c r="E69">
        <v>1</v>
      </c>
      <c r="G69" t="s">
        <v>95</v>
      </c>
      <c r="L69">
        <v>0</v>
      </c>
      <c r="M69">
        <v>0</v>
      </c>
      <c r="N69">
        <v>1</v>
      </c>
      <c r="O69">
        <v>0</v>
      </c>
    </row>
    <row r="70" spans="1:15" x14ac:dyDescent="0.2">
      <c r="A70" s="1" t="str">
        <f>HYPERLINK("http://www.twitter.com/banuakdenizli/status/1591089119962488835", "1591089119962488835")</f>
        <v>1591089119962488835</v>
      </c>
      <c r="B70" t="s">
        <v>15</v>
      </c>
      <c r="C70" s="2">
        <v>44876.640983796293</v>
      </c>
      <c r="D70">
        <v>0</v>
      </c>
      <c r="E70">
        <v>1176</v>
      </c>
      <c r="F70" t="s">
        <v>96</v>
      </c>
      <c r="G70" t="s">
        <v>97</v>
      </c>
      <c r="H70" t="str">
        <f>HYPERLINK("https://video.twimg.com/ext_tw_video/1591087510620442624/pu/vid/720x720/DBZzJqMpG56gki3j.mp4?tag=12", "https://video.twimg.com/ext_tw_video/1591087510620442624/pu/vid/720x720/DBZzJqMpG56gki3j.mp4?tag=12")</f>
        <v>https://video.twimg.com/ext_tw_video/1591087510620442624/pu/vid/720x720/DBZzJqMpG56gki3j.mp4?tag=12</v>
      </c>
      <c r="L70">
        <v>0.51060000000000005</v>
      </c>
      <c r="M70">
        <v>7.0999999999999994E-2</v>
      </c>
      <c r="N70">
        <v>0.746</v>
      </c>
      <c r="O70">
        <v>0.183</v>
      </c>
    </row>
    <row r="71" spans="1:15" x14ac:dyDescent="0.2">
      <c r="A71" s="1" t="str">
        <f>HYPERLINK("http://www.twitter.com/banuakdenizli/status/1591054594393899013", "1591054594393899013")</f>
        <v>1591054594393899013</v>
      </c>
      <c r="B71" t="s">
        <v>15</v>
      </c>
      <c r="C71" s="2">
        <v>44876.545717592591</v>
      </c>
      <c r="D71">
        <v>0</v>
      </c>
      <c r="E71">
        <v>75</v>
      </c>
      <c r="F71" t="s">
        <v>17</v>
      </c>
      <c r="G71" t="s">
        <v>98</v>
      </c>
      <c r="H71" t="str">
        <f>HYPERLINK("https://video.twimg.com/ext_tw_video/1591048593707880448/pu/vid/1280x720/JB5dbisYNeNYJmtF.mp4?tag=12", "https://video.twimg.com/ext_tw_video/1591048593707880448/pu/vid/1280x720/JB5dbisYNeNYJmtF.mp4?tag=12")</f>
        <v>https://video.twimg.com/ext_tw_video/1591048593707880448/pu/vid/1280x720/JB5dbisYNeNYJmtF.mp4?tag=12</v>
      </c>
      <c r="L71">
        <v>0.86250000000000004</v>
      </c>
      <c r="M71">
        <v>4.1000000000000002E-2</v>
      </c>
      <c r="N71">
        <v>0.747</v>
      </c>
      <c r="O71">
        <v>0.21199999999999999</v>
      </c>
    </row>
    <row r="72" spans="1:15" x14ac:dyDescent="0.2">
      <c r="A72" s="1" t="str">
        <f>HYPERLINK("http://www.twitter.com/banuakdenizli/status/1591016455201431554", "1591016455201431554")</f>
        <v>1591016455201431554</v>
      </c>
      <c r="B72" t="s">
        <v>15</v>
      </c>
      <c r="C72" s="2">
        <v>44876.440474537027</v>
      </c>
      <c r="D72">
        <v>0</v>
      </c>
      <c r="E72">
        <v>2</v>
      </c>
      <c r="F72" t="s">
        <v>19</v>
      </c>
      <c r="G72" t="s">
        <v>99</v>
      </c>
      <c r="H72" t="str">
        <f>HYPERLINK("http://pbs.twimg.com/media/FhRhMHJWAAAgChL.jpg", "http://pbs.twimg.com/media/FhRhMHJWAAAgChL.jpg")</f>
        <v>http://pbs.twimg.com/media/FhRhMHJWAAAgChL.jpg</v>
      </c>
      <c r="L72">
        <v>0</v>
      </c>
      <c r="M72">
        <v>0</v>
      </c>
      <c r="N72">
        <v>1</v>
      </c>
      <c r="O72">
        <v>0</v>
      </c>
    </row>
    <row r="73" spans="1:15" x14ac:dyDescent="0.2">
      <c r="A73" s="1" t="str">
        <f>HYPERLINK("http://www.twitter.com/banuakdenizli/status/1590612593785204736", "1590612593785204736")</f>
        <v>1590612593785204736</v>
      </c>
      <c r="B73" t="s">
        <v>15</v>
      </c>
      <c r="C73" s="2">
        <v>44875.32603009259</v>
      </c>
      <c r="D73">
        <v>7</v>
      </c>
      <c r="E73">
        <v>2</v>
      </c>
      <c r="G73" t="s">
        <v>100</v>
      </c>
      <c r="H73" t="str">
        <f>HYPERLINK("http://pbs.twimg.com/media/FhL9uSCWQAA6HAA.jpg", "http://pbs.twimg.com/media/FhL9uSCWQAA6HAA.jpg")</f>
        <v>http://pbs.twimg.com/media/FhL9uSCWQAA6HAA.jpg</v>
      </c>
      <c r="L73">
        <v>0</v>
      </c>
      <c r="M73">
        <v>0</v>
      </c>
      <c r="N73">
        <v>1</v>
      </c>
      <c r="O73">
        <v>0</v>
      </c>
    </row>
    <row r="74" spans="1:15" x14ac:dyDescent="0.2">
      <c r="A74" s="1" t="str">
        <f>HYPERLINK("http://www.twitter.com/banuakdenizli/status/1590521917349720064", "1590521917349720064")</f>
        <v>1590521917349720064</v>
      </c>
      <c r="B74" t="s">
        <v>15</v>
      </c>
      <c r="C74" s="2">
        <v>44875.075810185182</v>
      </c>
      <c r="D74">
        <v>0</v>
      </c>
      <c r="E74">
        <v>1243</v>
      </c>
      <c r="F74" t="s">
        <v>16</v>
      </c>
      <c r="G74" t="s">
        <v>101</v>
      </c>
      <c r="H74" t="str">
        <f>HYPERLINK("https://video.twimg.com/ext_tw_video/1590403898782662658/pu/vid/1280x720/DcZjvggilzKBq47P.mp4?tag=12", "https://video.twimg.com/ext_tw_video/1590403898782662658/pu/vid/1280x720/DcZjvggilzKBq47P.mp4?tag=12")</f>
        <v>https://video.twimg.com/ext_tw_video/1590403898782662658/pu/vid/1280x720/DcZjvggilzKBq47P.mp4?tag=12</v>
      </c>
      <c r="L74">
        <v>0</v>
      </c>
      <c r="M74">
        <v>0</v>
      </c>
      <c r="N74">
        <v>1</v>
      </c>
      <c r="O74">
        <v>0</v>
      </c>
    </row>
    <row r="75" spans="1:15" x14ac:dyDescent="0.2">
      <c r="A75" s="1" t="str">
        <f>HYPERLINK("http://www.twitter.com/banuakdenizli/status/1590313762317557761", "1590313762317557761")</f>
        <v>1590313762317557761</v>
      </c>
      <c r="B75" t="s">
        <v>15</v>
      </c>
      <c r="C75" s="2">
        <v>44874.50141203704</v>
      </c>
      <c r="D75">
        <v>4</v>
      </c>
      <c r="E75">
        <v>2</v>
      </c>
      <c r="G75" t="s">
        <v>102</v>
      </c>
      <c r="L75">
        <v>0</v>
      </c>
      <c r="M75">
        <v>0</v>
      </c>
      <c r="N75">
        <v>1</v>
      </c>
      <c r="O75">
        <v>0</v>
      </c>
    </row>
    <row r="76" spans="1:15" x14ac:dyDescent="0.2">
      <c r="A76" s="1" t="str">
        <f>HYPERLINK("http://www.twitter.com/banuakdenizli/status/1590017781432733697", "1590017781432733697")</f>
        <v>1590017781432733697</v>
      </c>
      <c r="B76" t="s">
        <v>15</v>
      </c>
      <c r="C76" s="2">
        <v>44873.684652777767</v>
      </c>
      <c r="D76">
        <v>5</v>
      </c>
      <c r="E76">
        <v>1</v>
      </c>
      <c r="G76" t="s">
        <v>103</v>
      </c>
      <c r="L76">
        <v>0</v>
      </c>
      <c r="M76">
        <v>0</v>
      </c>
      <c r="N76">
        <v>1</v>
      </c>
      <c r="O76">
        <v>0</v>
      </c>
    </row>
    <row r="77" spans="1:15" x14ac:dyDescent="0.2">
      <c r="A77" s="1" t="str">
        <f>HYPERLINK("http://www.twitter.com/banuakdenizli/status/1589493669987782659", "1589493669987782659")</f>
        <v>1589493669987782659</v>
      </c>
      <c r="B77" t="s">
        <v>15</v>
      </c>
      <c r="C77" s="2">
        <v>44872.238379629627</v>
      </c>
      <c r="D77">
        <v>0</v>
      </c>
      <c r="E77">
        <v>14</v>
      </c>
      <c r="F77" t="s">
        <v>17</v>
      </c>
      <c r="G77" t="s">
        <v>104</v>
      </c>
      <c r="H77" t="str">
        <f>HYPERLINK("http://pbs.twimg.com/media/FguoFvnWQAclcrn.jpg", "http://pbs.twimg.com/media/FguoFvnWQAclcrn.jpg")</f>
        <v>http://pbs.twimg.com/media/FguoFvnWQAclcrn.jpg</v>
      </c>
      <c r="L77">
        <v>0.20230000000000001</v>
      </c>
      <c r="M77">
        <v>0</v>
      </c>
      <c r="N77">
        <v>0.94299999999999995</v>
      </c>
      <c r="O77">
        <v>5.7000000000000002E-2</v>
      </c>
    </row>
    <row r="78" spans="1:15" x14ac:dyDescent="0.2">
      <c r="A78" s="1" t="str">
        <f>HYPERLINK("http://www.twitter.com/banuakdenizli/status/1589460158882594819", "1589460158882594819")</f>
        <v>1589460158882594819</v>
      </c>
      <c r="B78" t="s">
        <v>15</v>
      </c>
      <c r="C78" s="2">
        <v>44872.145914351851</v>
      </c>
      <c r="D78">
        <v>0</v>
      </c>
      <c r="E78">
        <v>2</v>
      </c>
      <c r="F78" t="s">
        <v>18</v>
      </c>
      <c r="G78" t="s">
        <v>105</v>
      </c>
      <c r="H78" t="str">
        <f>HYPERLINK("http://pbs.twimg.com/media/Fg4TTbgXEAUFpwC.jpg", "http://pbs.twimg.com/media/Fg4TTbgXEAUFpwC.jpg")</f>
        <v>http://pbs.twimg.com/media/Fg4TTbgXEAUFpwC.jpg</v>
      </c>
      <c r="L78">
        <v>0.45879999999999999</v>
      </c>
      <c r="M78">
        <v>0</v>
      </c>
      <c r="N78">
        <v>0.86699999999999999</v>
      </c>
      <c r="O78">
        <v>0.13300000000000001</v>
      </c>
    </row>
    <row r="79" spans="1:15" x14ac:dyDescent="0.2">
      <c r="A79" s="1" t="str">
        <f>HYPERLINK("http://www.twitter.com/banuakdenizli/status/1589154872532037632", "1589154872532037632")</f>
        <v>1589154872532037632</v>
      </c>
      <c r="B79" t="s">
        <v>15</v>
      </c>
      <c r="C79" s="2">
        <v>44871.303483796299</v>
      </c>
      <c r="D79">
        <v>8</v>
      </c>
      <c r="E79">
        <v>0</v>
      </c>
      <c r="G79" t="s">
        <v>106</v>
      </c>
      <c r="H79" t="str">
        <f>HYPERLINK("http://pbs.twimg.com/media/Fg3P7SGWAAErZIi.jpg", "http://pbs.twimg.com/media/Fg3P7SGWAAErZIi.jpg")</f>
        <v>http://pbs.twimg.com/media/Fg3P7SGWAAErZIi.jpg</v>
      </c>
      <c r="L79">
        <v>0.2732</v>
      </c>
      <c r="M79">
        <v>0</v>
      </c>
      <c r="N79">
        <v>0.93700000000000006</v>
      </c>
      <c r="O79">
        <v>6.3E-2</v>
      </c>
    </row>
    <row r="80" spans="1:15" x14ac:dyDescent="0.2">
      <c r="A80" s="1" t="str">
        <f>HYPERLINK("http://www.twitter.com/banuakdenizli/status/1588212898702163969", "1588212898702163969")</f>
        <v>1588212898702163969</v>
      </c>
      <c r="B80" t="s">
        <v>15</v>
      </c>
      <c r="C80" s="2">
        <v>44868.704131944447</v>
      </c>
      <c r="D80">
        <v>0</v>
      </c>
      <c r="E80">
        <v>2</v>
      </c>
      <c r="F80" t="s">
        <v>18</v>
      </c>
      <c r="G80" t="s">
        <v>107</v>
      </c>
      <c r="H80" t="str">
        <f>HYPERLINK("http://pbs.twimg.com/media/Fgp2eIiWQAE4wE4.jpg", "http://pbs.twimg.com/media/Fgp2eIiWQAE4wE4.jpg")</f>
        <v>http://pbs.twimg.com/media/Fgp2eIiWQAE4wE4.jpg</v>
      </c>
      <c r="L80">
        <v>0</v>
      </c>
      <c r="M80">
        <v>0</v>
      </c>
      <c r="N80">
        <v>1</v>
      </c>
      <c r="O80">
        <v>0</v>
      </c>
    </row>
    <row r="81" spans="1:15" x14ac:dyDescent="0.2">
      <c r="A81" s="1" t="str">
        <f>HYPERLINK("http://www.twitter.com/banuakdenizli/status/1587608427827793922", "1587608427827793922")</f>
        <v>1587608427827793922</v>
      </c>
      <c r="B81" t="s">
        <v>15</v>
      </c>
      <c r="C81" s="2">
        <v>44867.036111111112</v>
      </c>
      <c r="D81">
        <v>0</v>
      </c>
      <c r="E81">
        <v>6</v>
      </c>
      <c r="F81" t="s">
        <v>108</v>
      </c>
      <c r="G81" t="s">
        <v>109</v>
      </c>
      <c r="H81" t="str">
        <f>HYPERLINK("http://pbs.twimg.com/media/FgeqxSDXwAUeYo1.jpg", "http://pbs.twimg.com/media/FgeqxSDXwAUeYo1.jpg")</f>
        <v>http://pbs.twimg.com/media/FgeqxSDXwAUeYo1.jpg</v>
      </c>
      <c r="L81">
        <v>0</v>
      </c>
      <c r="M81">
        <v>0</v>
      </c>
      <c r="N81">
        <v>1</v>
      </c>
      <c r="O81">
        <v>0</v>
      </c>
    </row>
    <row r="82" spans="1:15" x14ac:dyDescent="0.2">
      <c r="A82" s="1" t="str">
        <f>HYPERLINK("http://www.twitter.com/banuakdenizli/status/1585817151365005312", "1585817151365005312")</f>
        <v>1585817151365005312</v>
      </c>
      <c r="B82" t="s">
        <v>15</v>
      </c>
      <c r="C82" s="2">
        <v>44862.093124999999</v>
      </c>
      <c r="D82">
        <v>21</v>
      </c>
      <c r="E82">
        <v>5</v>
      </c>
      <c r="G82" t="s">
        <v>110</v>
      </c>
      <c r="H82" t="str">
        <f>HYPERLINK("http://pbs.twimg.com/media/FgH0S0ZXwAAmzRa.jpg", "http://pbs.twimg.com/media/FgH0S0ZXwAAmzRa.jpg")</f>
        <v>http://pbs.twimg.com/media/FgH0S0ZXwAAmzRa.jpg</v>
      </c>
      <c r="L82">
        <v>0</v>
      </c>
      <c r="M82">
        <v>0</v>
      </c>
      <c r="N82">
        <v>1</v>
      </c>
      <c r="O82">
        <v>0</v>
      </c>
    </row>
    <row r="83" spans="1:15" x14ac:dyDescent="0.2">
      <c r="A83" s="1" t="str">
        <f>HYPERLINK("http://www.twitter.com/banuakdenizli/status/1585668662236684289", "1585668662236684289")</f>
        <v>1585668662236684289</v>
      </c>
      <c r="B83" t="s">
        <v>15</v>
      </c>
      <c r="C83" s="2">
        <v>44861.683379629627</v>
      </c>
      <c r="D83">
        <v>4</v>
      </c>
      <c r="E83">
        <v>0</v>
      </c>
      <c r="G83" t="s">
        <v>111</v>
      </c>
      <c r="H83" t="str">
        <f>HYPERLINK("http://pbs.twimg.com/media/FgFtOPKWIAE1FsX.jpg", "http://pbs.twimg.com/media/FgFtOPKWIAE1FsX.jpg")</f>
        <v>http://pbs.twimg.com/media/FgFtOPKWIAE1FsX.jpg</v>
      </c>
      <c r="I83" t="str">
        <f>HYPERLINK("http://pbs.twimg.com/media/FgFtPE6XgAUFKV_.jpg", "http://pbs.twimg.com/media/FgFtPE6XgAUFKV_.jpg")</f>
        <v>http://pbs.twimg.com/media/FgFtPE6XgAUFKV_.jpg</v>
      </c>
      <c r="L83">
        <v>0</v>
      </c>
      <c r="M83">
        <v>0</v>
      </c>
      <c r="N83">
        <v>1</v>
      </c>
      <c r="O83">
        <v>0</v>
      </c>
    </row>
    <row r="84" spans="1:15" x14ac:dyDescent="0.2">
      <c r="A84" s="1" t="str">
        <f>HYPERLINK("http://www.twitter.com/banuakdenizli/status/1585603365131649024", "1585603365131649024")</f>
        <v>1585603365131649024</v>
      </c>
      <c r="B84" t="s">
        <v>15</v>
      </c>
      <c r="C84" s="2">
        <v>44861.503182870372</v>
      </c>
      <c r="D84">
        <v>0</v>
      </c>
      <c r="E84">
        <v>17</v>
      </c>
      <c r="F84" t="s">
        <v>17</v>
      </c>
      <c r="G84" t="s">
        <v>112</v>
      </c>
      <c r="H84" t="str">
        <f>HYPERLINK("http://pbs.twimg.com/media/FgEWPt1XkAE2kwe.jpg", "http://pbs.twimg.com/media/FgEWPt1XkAE2kwe.jpg")</f>
        <v>http://pbs.twimg.com/media/FgEWPt1XkAE2kwe.jpg</v>
      </c>
      <c r="L84">
        <v>0</v>
      </c>
      <c r="M84">
        <v>0</v>
      </c>
      <c r="N84">
        <v>1</v>
      </c>
      <c r="O84">
        <v>0</v>
      </c>
    </row>
    <row r="85" spans="1:15" x14ac:dyDescent="0.2">
      <c r="A85" s="1" t="str">
        <f>HYPERLINK("http://www.twitter.com/banuakdenizli/status/1585308293118889984", "1585308293118889984")</f>
        <v>1585308293118889984</v>
      </c>
      <c r="B85" t="s">
        <v>15</v>
      </c>
      <c r="C85" s="2">
        <v>44860.688946759263</v>
      </c>
      <c r="D85">
        <v>7</v>
      </c>
      <c r="E85">
        <v>0</v>
      </c>
      <c r="G85" t="s">
        <v>113</v>
      </c>
      <c r="H85" t="str">
        <f>HYPERLINK("http://pbs.twimg.com/media/FgAlehEWQAU1cWQ.jpg", "http://pbs.twimg.com/media/FgAlehEWQAU1cWQ.jpg")</f>
        <v>http://pbs.twimg.com/media/FgAlehEWQAU1cWQ.jpg</v>
      </c>
      <c r="I85" t="str">
        <f>HYPERLINK("http://pbs.twimg.com/media/FgAlezTWQAA90O9.jpg", "http://pbs.twimg.com/media/FgAlezTWQAA90O9.jpg")</f>
        <v>http://pbs.twimg.com/media/FgAlezTWQAA90O9.jpg</v>
      </c>
      <c r="J85" t="str">
        <f>HYPERLINK("http://pbs.twimg.com/media/FgAlfF0WQAAJcxc.jpg", "http://pbs.twimg.com/media/FgAlfF0WQAAJcxc.jpg")</f>
        <v>http://pbs.twimg.com/media/FgAlfF0WQAAJcxc.jpg</v>
      </c>
      <c r="K85" t="str">
        <f>HYPERLINK("http://pbs.twimg.com/media/FgAlfWbWAAEWDwz.jpg", "http://pbs.twimg.com/media/FgAlfWbWAAEWDwz.jpg")</f>
        <v>http://pbs.twimg.com/media/FgAlfWbWAAEWDwz.jpg</v>
      </c>
      <c r="L85">
        <v>0.68079999999999996</v>
      </c>
      <c r="M85">
        <v>0</v>
      </c>
      <c r="N85">
        <v>0.81100000000000005</v>
      </c>
      <c r="O85">
        <v>0.189</v>
      </c>
    </row>
    <row r="86" spans="1:15" x14ac:dyDescent="0.2">
      <c r="A86" s="1" t="str">
        <f>HYPERLINK("http://www.twitter.com/banuakdenizli/status/1585279250210381827", "1585279250210381827")</f>
        <v>1585279250210381827</v>
      </c>
      <c r="B86" t="s">
        <v>15</v>
      </c>
      <c r="C86" s="2">
        <v>44860.608796296299</v>
      </c>
      <c r="D86">
        <v>2</v>
      </c>
      <c r="E86">
        <v>0</v>
      </c>
      <c r="G86" t="s">
        <v>114</v>
      </c>
      <c r="H86" t="str">
        <f>HYPERLINK("http://pbs.twimg.com/media/FgALE58XkAkt23h.jpg", "http://pbs.twimg.com/media/FgALE58XkAkt23h.jpg")</f>
        <v>http://pbs.twimg.com/media/FgALE58XkAkt23h.jpg</v>
      </c>
      <c r="L86">
        <v>0</v>
      </c>
      <c r="M86">
        <v>0</v>
      </c>
      <c r="N86">
        <v>1</v>
      </c>
      <c r="O86">
        <v>0</v>
      </c>
    </row>
    <row r="87" spans="1:15" x14ac:dyDescent="0.2">
      <c r="A87" s="1" t="str">
        <f>HYPERLINK("http://www.twitter.com/banuakdenizli/status/1585277368138190848", "1585277368138190848")</f>
        <v>1585277368138190848</v>
      </c>
      <c r="B87" t="s">
        <v>15</v>
      </c>
      <c r="C87" s="2">
        <v>44860.60361111111</v>
      </c>
      <c r="D87">
        <v>0</v>
      </c>
      <c r="E87">
        <v>18</v>
      </c>
      <c r="F87" t="s">
        <v>96</v>
      </c>
      <c r="G87" t="s">
        <v>115</v>
      </c>
      <c r="H87" t="str">
        <f>HYPERLINK("http://pbs.twimg.com/media/FgAJLc_XgAAzqBT.jpg", "http://pbs.twimg.com/media/FgAJLc_XgAAzqBT.jpg")</f>
        <v>http://pbs.twimg.com/media/FgAJLc_XgAAzqBT.jpg</v>
      </c>
      <c r="L87">
        <v>0.47670000000000001</v>
      </c>
      <c r="M87">
        <v>0</v>
      </c>
      <c r="N87">
        <v>0.85299999999999998</v>
      </c>
      <c r="O87">
        <v>0.14699999999999999</v>
      </c>
    </row>
    <row r="88" spans="1:15" x14ac:dyDescent="0.2">
      <c r="A88" s="1" t="str">
        <f>HYPERLINK("http://www.twitter.com/banuakdenizli/status/1585244706338140162", "1585244706338140162")</f>
        <v>1585244706338140162</v>
      </c>
      <c r="B88" t="s">
        <v>15</v>
      </c>
      <c r="C88" s="2">
        <v>44860.513483796298</v>
      </c>
      <c r="D88">
        <v>0</v>
      </c>
      <c r="E88">
        <v>4</v>
      </c>
      <c r="F88" t="s">
        <v>116</v>
      </c>
      <c r="G88" t="s">
        <v>117</v>
      </c>
      <c r="H88" t="str">
        <f>HYPERLINK("http://pbs.twimg.com/media/Ff_nOV4WAAIvwed.jpg", "http://pbs.twimg.com/media/Ff_nOV4WAAIvwed.jpg")</f>
        <v>http://pbs.twimg.com/media/Ff_nOV4WAAIvwed.jpg</v>
      </c>
      <c r="I88" t="str">
        <f>HYPERLINK("http://pbs.twimg.com/media/Ff_nOV6WQAA8l5H.jpg", "http://pbs.twimg.com/media/Ff_nOV6WQAA8l5H.jpg")</f>
        <v>http://pbs.twimg.com/media/Ff_nOV6WQAA8l5H.jpg</v>
      </c>
      <c r="J88" t="str">
        <f>HYPERLINK("http://pbs.twimg.com/media/Ff_nOWBWIAAz6qA.jpg", "http://pbs.twimg.com/media/Ff_nOWBWIAAz6qA.jpg")</f>
        <v>http://pbs.twimg.com/media/Ff_nOWBWIAAz6qA.jpg</v>
      </c>
      <c r="K88" t="str">
        <f>HYPERLINK("http://pbs.twimg.com/media/Ff_nOWFXgAAtY08.jpg", "http://pbs.twimg.com/media/Ff_nOWFXgAAtY08.jpg")</f>
        <v>http://pbs.twimg.com/media/Ff_nOWFXgAAtY08.jpg</v>
      </c>
      <c r="L88">
        <v>0</v>
      </c>
      <c r="M88">
        <v>0</v>
      </c>
      <c r="N88">
        <v>1</v>
      </c>
      <c r="O88">
        <v>0</v>
      </c>
    </row>
    <row r="89" spans="1:15" x14ac:dyDescent="0.2">
      <c r="A89" s="1" t="str">
        <f>HYPERLINK("http://www.twitter.com/banuakdenizli/status/1585101250747432961", "1585101250747432961")</f>
        <v>1585101250747432961</v>
      </c>
      <c r="B89" t="s">
        <v>15</v>
      </c>
      <c r="C89" s="2">
        <v>44860.117615740739</v>
      </c>
      <c r="D89">
        <v>17</v>
      </c>
      <c r="E89">
        <v>1</v>
      </c>
      <c r="G89" t="s">
        <v>118</v>
      </c>
      <c r="H89" t="str">
        <f>HYPERLINK("http://pbs.twimg.com/media/Ff9pLM_X0AAmjXi.jpg", "http://pbs.twimg.com/media/Ff9pLM_X0AAmjXi.jpg")</f>
        <v>http://pbs.twimg.com/media/Ff9pLM_X0AAmjXi.jpg</v>
      </c>
      <c r="I89" t="str">
        <f>HYPERLINK("http://pbs.twimg.com/media/Ff9pLcHWQAEamli.jpg", "http://pbs.twimg.com/media/Ff9pLcHWQAEamli.jpg")</f>
        <v>http://pbs.twimg.com/media/Ff9pLcHWQAEamli.jpg</v>
      </c>
      <c r="J89" t="str">
        <f>HYPERLINK("http://pbs.twimg.com/media/Ff9pLthXEAA_zt4.jpg", "http://pbs.twimg.com/media/Ff9pLthXEAA_zt4.jpg")</f>
        <v>http://pbs.twimg.com/media/Ff9pLthXEAA_zt4.jpg</v>
      </c>
      <c r="K89" t="str">
        <f>HYPERLINK("http://pbs.twimg.com/media/Ff9pL9ZWIAATh6z.jpg", "http://pbs.twimg.com/media/Ff9pL9ZWIAATh6z.jpg")</f>
        <v>http://pbs.twimg.com/media/Ff9pL9ZWIAATh6z.jpg</v>
      </c>
      <c r="L89">
        <v>0.45739999999999997</v>
      </c>
      <c r="M89">
        <v>0</v>
      </c>
      <c r="N89">
        <v>0.88</v>
      </c>
      <c r="O89">
        <v>0.12</v>
      </c>
    </row>
    <row r="90" spans="1:15" x14ac:dyDescent="0.2">
      <c r="A90" s="1" t="str">
        <f>HYPERLINK("http://www.twitter.com/banuakdenizli/status/1585000974527401984", "1585000974527401984")</f>
        <v>1585000974527401984</v>
      </c>
      <c r="B90" t="s">
        <v>15</v>
      </c>
      <c r="C90" s="2">
        <v>44859.840902777767</v>
      </c>
      <c r="D90">
        <v>14</v>
      </c>
      <c r="E90">
        <v>5</v>
      </c>
      <c r="G90" t="s">
        <v>119</v>
      </c>
      <c r="H90" t="str">
        <f>HYPERLINK("http://pbs.twimg.com/media/Ff8N-_0X0AM3hUv.jpg", "http://pbs.twimg.com/media/Ff8N-_0X0AM3hUv.jpg")</f>
        <v>http://pbs.twimg.com/media/Ff8N-_0X0AM3hUv.jpg</v>
      </c>
      <c r="L90">
        <v>0</v>
      </c>
      <c r="M90">
        <v>0</v>
      </c>
      <c r="N90">
        <v>1</v>
      </c>
      <c r="O90">
        <v>0</v>
      </c>
    </row>
    <row r="91" spans="1:15" x14ac:dyDescent="0.2">
      <c r="A91" s="1" t="str">
        <f>HYPERLINK("http://www.twitter.com/banuakdenizli/status/1584808443038531585", "1584808443038531585")</f>
        <v>1584808443038531585</v>
      </c>
      <c r="B91" t="s">
        <v>15</v>
      </c>
      <c r="C91" s="2">
        <v>44859.309618055559</v>
      </c>
      <c r="D91">
        <v>0</v>
      </c>
      <c r="E91">
        <v>9</v>
      </c>
      <c r="F91" t="s">
        <v>120</v>
      </c>
      <c r="G91" t="s">
        <v>121</v>
      </c>
      <c r="H91" t="str">
        <f>HYPERLINK("http://pbs.twimg.com/media/Ff0jq6ZXEAAh6sV.jpg", "http://pbs.twimg.com/media/Ff0jq6ZXEAAh6sV.jpg")</f>
        <v>http://pbs.twimg.com/media/Ff0jq6ZXEAAh6sV.jpg</v>
      </c>
      <c r="L91">
        <v>0.65880000000000005</v>
      </c>
      <c r="M91">
        <v>0</v>
      </c>
      <c r="N91">
        <v>0.89100000000000001</v>
      </c>
      <c r="O91">
        <v>0.109</v>
      </c>
    </row>
    <row r="92" spans="1:15" x14ac:dyDescent="0.2">
      <c r="A92" s="1" t="str">
        <f>HYPERLINK("http://www.twitter.com/banuakdenizli/status/1584807086474424320", "1584807086474424320")</f>
        <v>1584807086474424320</v>
      </c>
      <c r="B92" t="s">
        <v>15</v>
      </c>
      <c r="C92" s="2">
        <v>44859.305879629632</v>
      </c>
      <c r="D92">
        <v>5</v>
      </c>
      <c r="E92">
        <v>1</v>
      </c>
      <c r="G92" t="s">
        <v>122</v>
      </c>
      <c r="H92" t="str">
        <f>HYPERLINK("http://pbs.twimg.com/media/Ff5dpBsWAAEKJAQ.jpg", "http://pbs.twimg.com/media/Ff5dpBsWAAEKJAQ.jpg")</f>
        <v>http://pbs.twimg.com/media/Ff5dpBsWAAEKJAQ.jpg</v>
      </c>
      <c r="L92">
        <v>0.45879999999999999</v>
      </c>
      <c r="M92">
        <v>0</v>
      </c>
      <c r="N92">
        <v>0.93500000000000005</v>
      </c>
      <c r="O92">
        <v>6.5000000000000002E-2</v>
      </c>
    </row>
    <row r="93" spans="1:15" x14ac:dyDescent="0.2">
      <c r="A93" s="1" t="str">
        <f>HYPERLINK("http://www.twitter.com/banuakdenizli/status/1584062724903796737", "1584062724903796737")</f>
        <v>1584062724903796737</v>
      </c>
      <c r="B93" t="s">
        <v>15</v>
      </c>
      <c r="C93" s="2">
        <v>44857.251828703702</v>
      </c>
      <c r="D93">
        <v>0</v>
      </c>
      <c r="E93">
        <v>20</v>
      </c>
      <c r="F93" t="s">
        <v>75</v>
      </c>
      <c r="G93" t="s">
        <v>123</v>
      </c>
      <c r="H93" t="str">
        <f>HYPERLINK("http://pbs.twimg.com/media/Ffr5u4uXwAIxGV2.jpg", "http://pbs.twimg.com/media/Ffr5u4uXwAIxGV2.jpg")</f>
        <v>http://pbs.twimg.com/media/Ffr5u4uXwAIxGV2.jpg</v>
      </c>
      <c r="L93">
        <v>0</v>
      </c>
      <c r="M93">
        <v>0</v>
      </c>
      <c r="N93">
        <v>1</v>
      </c>
      <c r="O93">
        <v>0</v>
      </c>
    </row>
    <row r="94" spans="1:15" x14ac:dyDescent="0.2">
      <c r="A94" s="1" t="str">
        <f>HYPERLINK("http://www.twitter.com/banuakdenizli/status/1583727921063002112", "1583727921063002112")</f>
        <v>1583727921063002112</v>
      </c>
      <c r="B94" t="s">
        <v>15</v>
      </c>
      <c r="C94" s="2">
        <v>44856.327951388892</v>
      </c>
      <c r="D94">
        <v>0</v>
      </c>
      <c r="E94">
        <v>6</v>
      </c>
      <c r="F94" t="s">
        <v>17</v>
      </c>
      <c r="G94" t="s">
        <v>124</v>
      </c>
      <c r="L94">
        <v>0</v>
      </c>
      <c r="M94">
        <v>0</v>
      </c>
      <c r="N94">
        <v>1</v>
      </c>
      <c r="O94">
        <v>0</v>
      </c>
    </row>
    <row r="95" spans="1:15" x14ac:dyDescent="0.2">
      <c r="A95" s="1" t="str">
        <f>HYPERLINK("http://www.twitter.com/banuakdenizli/status/1583429060524670976", "1583429060524670976")</f>
        <v>1583429060524670976</v>
      </c>
      <c r="B95" t="s">
        <v>15</v>
      </c>
      <c r="C95" s="2">
        <v>44855.503252314818</v>
      </c>
      <c r="D95">
        <v>69</v>
      </c>
      <c r="E95">
        <v>6</v>
      </c>
      <c r="G95" t="s">
        <v>125</v>
      </c>
      <c r="H95" t="str">
        <f>HYPERLINK("http://pbs.twimg.com/media/Ffl4VqfWYAErm43.jpg", "http://pbs.twimg.com/media/Ffl4VqfWYAErm43.jpg")</f>
        <v>http://pbs.twimg.com/media/Ffl4VqfWYAErm43.jpg</v>
      </c>
      <c r="L95">
        <v>0</v>
      </c>
      <c r="M95">
        <v>0</v>
      </c>
      <c r="N95">
        <v>1</v>
      </c>
      <c r="O95">
        <v>0</v>
      </c>
    </row>
    <row r="96" spans="1:15" x14ac:dyDescent="0.2">
      <c r="A96" s="1" t="str">
        <f>HYPERLINK("http://www.twitter.com/banuakdenizli/status/1582691483601481730", "1582691483601481730")</f>
        <v>1582691483601481730</v>
      </c>
      <c r="B96" t="s">
        <v>15</v>
      </c>
      <c r="C96" s="2">
        <v>44853.467928240738</v>
      </c>
      <c r="D96">
        <v>1</v>
      </c>
      <c r="E96">
        <v>0</v>
      </c>
      <c r="G96" t="s">
        <v>126</v>
      </c>
      <c r="L96">
        <v>0</v>
      </c>
      <c r="M96">
        <v>0</v>
      </c>
      <c r="N96">
        <v>1</v>
      </c>
      <c r="O96">
        <v>0</v>
      </c>
    </row>
    <row r="97" spans="1:15" x14ac:dyDescent="0.2">
      <c r="A97" s="1" t="str">
        <f>HYPERLINK("http://www.twitter.com/banuakdenizli/status/1582688424271941632", "1582688424271941632")</f>
        <v>1582688424271941632</v>
      </c>
      <c r="B97" t="s">
        <v>15</v>
      </c>
      <c r="C97" s="2">
        <v>44853.459479166668</v>
      </c>
      <c r="D97">
        <v>9</v>
      </c>
      <c r="E97">
        <v>3</v>
      </c>
      <c r="G97" t="s">
        <v>127</v>
      </c>
      <c r="H97" t="str">
        <f>HYPERLINK("http://pbs.twimg.com/media/FfbWu9XWYAISCGx.jpg", "http://pbs.twimg.com/media/FfbWu9XWYAISCGx.jpg")</f>
        <v>http://pbs.twimg.com/media/FfbWu9XWYAISCGx.jpg</v>
      </c>
      <c r="L97">
        <v>0</v>
      </c>
      <c r="M97">
        <v>0</v>
      </c>
      <c r="N97">
        <v>1</v>
      </c>
      <c r="O97">
        <v>0</v>
      </c>
    </row>
    <row r="98" spans="1:15" x14ac:dyDescent="0.2">
      <c r="A98" s="1" t="str">
        <f>HYPERLINK("http://www.twitter.com/banuakdenizli/status/1582569547516637185", "1582569547516637185")</f>
        <v>1582569547516637185</v>
      </c>
      <c r="B98" t="s">
        <v>15</v>
      </c>
      <c r="C98" s="2">
        <v>44853.13144675926</v>
      </c>
      <c r="D98">
        <v>0</v>
      </c>
      <c r="E98">
        <v>73</v>
      </c>
      <c r="F98" t="s">
        <v>17</v>
      </c>
      <c r="G98" t="s">
        <v>128</v>
      </c>
      <c r="H98" t="str">
        <f>HYPERLINK("http://pbs.twimg.com/media/FfXYedKWIAEKPZs.jpg", "http://pbs.twimg.com/media/FfXYedKWIAEKPZs.jpg")</f>
        <v>http://pbs.twimg.com/media/FfXYedKWIAEKPZs.jpg</v>
      </c>
      <c r="L98">
        <v>0.42149999999999999</v>
      </c>
      <c r="M98">
        <v>0</v>
      </c>
      <c r="N98">
        <v>0.89900000000000002</v>
      </c>
      <c r="O98">
        <v>0.10100000000000001</v>
      </c>
    </row>
    <row r="99" spans="1:15" x14ac:dyDescent="0.2">
      <c r="A99" s="1" t="str">
        <f>HYPERLINK("http://www.twitter.com/banuakdenizli/status/1582569193807155201", "1582569193807155201")</f>
        <v>1582569193807155201</v>
      </c>
      <c r="B99" t="s">
        <v>15</v>
      </c>
      <c r="C99" s="2">
        <v>44853.130474537043</v>
      </c>
      <c r="D99">
        <v>0</v>
      </c>
      <c r="E99">
        <v>11</v>
      </c>
      <c r="F99" t="s">
        <v>17</v>
      </c>
      <c r="G99" t="s">
        <v>129</v>
      </c>
      <c r="L99">
        <v>-0.78449999999999998</v>
      </c>
      <c r="M99">
        <v>0.33</v>
      </c>
      <c r="N99">
        <v>0.67</v>
      </c>
      <c r="O99">
        <v>0</v>
      </c>
    </row>
    <row r="100" spans="1:15" x14ac:dyDescent="0.2">
      <c r="A100" s="1" t="str">
        <f>HYPERLINK("http://www.twitter.com/banuakdenizli/status/1581472068847083520", "1581472068847083520")</f>
        <v>1581472068847083520</v>
      </c>
      <c r="B100" t="s">
        <v>15</v>
      </c>
      <c r="C100" s="2">
        <v>44850.102986111109</v>
      </c>
      <c r="D100">
        <v>0</v>
      </c>
      <c r="E100">
        <v>39</v>
      </c>
      <c r="F100" t="s">
        <v>17</v>
      </c>
      <c r="G100" t="s">
        <v>130</v>
      </c>
      <c r="L100">
        <v>0.91120000000000001</v>
      </c>
      <c r="M100">
        <v>0</v>
      </c>
      <c r="N100">
        <v>0.752</v>
      </c>
      <c r="O100">
        <v>0.248</v>
      </c>
    </row>
    <row r="101" spans="1:15" x14ac:dyDescent="0.2">
      <c r="A101" s="1" t="str">
        <f>HYPERLINK("http://www.twitter.com/banuakdenizli/status/1581471616566841344", "1581471616566841344")</f>
        <v>1581471616566841344</v>
      </c>
      <c r="B101" t="s">
        <v>15</v>
      </c>
      <c r="C101" s="2">
        <v>44850.101736111108</v>
      </c>
      <c r="D101">
        <v>0</v>
      </c>
      <c r="E101">
        <v>1</v>
      </c>
      <c r="F101" t="s">
        <v>131</v>
      </c>
      <c r="G101" t="s">
        <v>132</v>
      </c>
      <c r="L101">
        <v>0</v>
      </c>
      <c r="M101">
        <v>0</v>
      </c>
      <c r="N101">
        <v>1</v>
      </c>
      <c r="O101">
        <v>0</v>
      </c>
    </row>
    <row r="102" spans="1:15" x14ac:dyDescent="0.2">
      <c r="A102" s="1" t="str">
        <f>HYPERLINK("http://www.twitter.com/banuakdenizli/status/1581471067545120768", "1581471067545120768")</f>
        <v>1581471067545120768</v>
      </c>
      <c r="B102" t="s">
        <v>15</v>
      </c>
      <c r="C102" s="2">
        <v>44850.100219907406</v>
      </c>
      <c r="D102">
        <v>0</v>
      </c>
      <c r="E102">
        <v>16</v>
      </c>
      <c r="F102" t="s">
        <v>17</v>
      </c>
      <c r="G102" t="s">
        <v>133</v>
      </c>
      <c r="L102">
        <v>0.77829999999999999</v>
      </c>
      <c r="M102">
        <v>0.13800000000000001</v>
      </c>
      <c r="N102">
        <v>0.60599999999999998</v>
      </c>
      <c r="O102">
        <v>0.25600000000000001</v>
      </c>
    </row>
    <row r="103" spans="1:15" x14ac:dyDescent="0.2">
      <c r="A103" s="1" t="str">
        <f>HYPERLINK("http://www.twitter.com/banuakdenizli/status/1580652046805393408", "1580652046805393408")</f>
        <v>1580652046805393408</v>
      </c>
      <c r="B103" t="s">
        <v>15</v>
      </c>
      <c r="C103" s="2">
        <v>44847.840150462973</v>
      </c>
      <c r="D103">
        <v>2</v>
      </c>
      <c r="E103">
        <v>0</v>
      </c>
      <c r="G103" t="s">
        <v>134</v>
      </c>
      <c r="H103" t="str">
        <f>HYPERLINK("http://pbs.twimg.com/media/Fe-aqLbWYAEGAiA.jpg", "http://pbs.twimg.com/media/Fe-aqLbWYAEGAiA.jpg")</f>
        <v>http://pbs.twimg.com/media/Fe-aqLbWYAEGAiA.jpg</v>
      </c>
      <c r="L103">
        <v>0</v>
      </c>
      <c r="M103">
        <v>0</v>
      </c>
      <c r="N103">
        <v>1</v>
      </c>
      <c r="O103">
        <v>0</v>
      </c>
    </row>
    <row r="104" spans="1:15" x14ac:dyDescent="0.2">
      <c r="A104" s="1" t="str">
        <f>HYPERLINK("http://www.twitter.com/banuakdenizli/status/1580637525370343424", "1580637525370343424")</f>
        <v>1580637525370343424</v>
      </c>
      <c r="B104" t="s">
        <v>15</v>
      </c>
      <c r="C104" s="2">
        <v>44847.800081018519</v>
      </c>
      <c r="D104">
        <v>11</v>
      </c>
      <c r="E104">
        <v>2</v>
      </c>
      <c r="G104" t="s">
        <v>135</v>
      </c>
      <c r="H104" t="str">
        <f>HYPERLINK("http://pbs.twimg.com/media/Fe-Nb3rWAAAh5yr.jpg", "http://pbs.twimg.com/media/Fe-Nb3rWAAAh5yr.jpg")</f>
        <v>http://pbs.twimg.com/media/Fe-Nb3rWAAAh5yr.jpg</v>
      </c>
      <c r="I104" t="str">
        <f>HYPERLINK("http://pbs.twimg.com/media/Fe-NcoGWAAIkLG6.jpg", "http://pbs.twimg.com/media/Fe-NcoGWAAIkLG6.jpg")</f>
        <v>http://pbs.twimg.com/media/Fe-NcoGWAAIkLG6.jpg</v>
      </c>
      <c r="L104">
        <v>0</v>
      </c>
      <c r="M104">
        <v>0</v>
      </c>
      <c r="N104">
        <v>1</v>
      </c>
      <c r="O104">
        <v>0</v>
      </c>
    </row>
    <row r="105" spans="1:15" x14ac:dyDescent="0.2">
      <c r="A105" s="1" t="str">
        <f>HYPERLINK("http://www.twitter.com/banuakdenizli/status/1580487759802028032", "1580487759802028032")</f>
        <v>1580487759802028032</v>
      </c>
      <c r="B105" t="s">
        <v>15</v>
      </c>
      <c r="C105" s="2">
        <v>44847.386805555558</v>
      </c>
      <c r="D105">
        <v>21</v>
      </c>
      <c r="E105">
        <v>4</v>
      </c>
      <c r="G105" t="s">
        <v>136</v>
      </c>
      <c r="H105" t="str">
        <f>HYPERLINK("http://pbs.twimg.com/media/Fe8FPc4XEAEVB3b.jpg", "http://pbs.twimg.com/media/Fe8FPc4XEAEVB3b.jpg")</f>
        <v>http://pbs.twimg.com/media/Fe8FPc4XEAEVB3b.jpg</v>
      </c>
      <c r="L105">
        <v>0</v>
      </c>
      <c r="M105">
        <v>0</v>
      </c>
      <c r="N105">
        <v>1</v>
      </c>
      <c r="O105">
        <v>0</v>
      </c>
    </row>
    <row r="106" spans="1:15" x14ac:dyDescent="0.2">
      <c r="A106" s="1" t="str">
        <f>HYPERLINK("http://www.twitter.com/banuakdenizli/status/1579703394478219264", "1579703394478219264")</f>
        <v>1579703394478219264</v>
      </c>
      <c r="B106" t="s">
        <v>15</v>
      </c>
      <c r="C106" s="2">
        <v>44845.222372685188</v>
      </c>
      <c r="D106">
        <v>0</v>
      </c>
      <c r="E106">
        <v>28</v>
      </c>
      <c r="F106" t="s">
        <v>96</v>
      </c>
      <c r="G106" t="s">
        <v>137</v>
      </c>
      <c r="H106" t="str">
        <f>HYPERLINK("http://pbs.twimg.com/media/Feu0qFeXEAI2CED.jpg", "http://pbs.twimg.com/media/Feu0qFeXEAI2CED.jpg")</f>
        <v>http://pbs.twimg.com/media/Feu0qFeXEAI2CED.jpg</v>
      </c>
      <c r="I106" t="str">
        <f>HYPERLINK("http://pbs.twimg.com/media/Feu0qFfWAAM-_mA.jpg", "http://pbs.twimg.com/media/Feu0qFfWAAM-_mA.jpg")</f>
        <v>http://pbs.twimg.com/media/Feu0qFfWAAM-_mA.jpg</v>
      </c>
      <c r="J106" t="str">
        <f>HYPERLINK("http://pbs.twimg.com/media/Feu0qFfXEA8J0DG.jpg", "http://pbs.twimg.com/media/Feu0qFfXEA8J0DG.jpg")</f>
        <v>http://pbs.twimg.com/media/Feu0qFfXEA8J0DG.jpg</v>
      </c>
      <c r="K106" t="str">
        <f>HYPERLINK("http://pbs.twimg.com/media/Feu0qFgWYAIcUV2.jpg", "http://pbs.twimg.com/media/Feu0qFgWYAIcUV2.jpg")</f>
        <v>http://pbs.twimg.com/media/Feu0qFgWYAIcUV2.jpg</v>
      </c>
      <c r="L106">
        <v>0.38179999999999997</v>
      </c>
      <c r="M106">
        <v>0</v>
      </c>
      <c r="N106">
        <v>0.60599999999999998</v>
      </c>
      <c r="O106">
        <v>0.39400000000000002</v>
      </c>
    </row>
    <row r="107" spans="1:15" x14ac:dyDescent="0.2">
      <c r="A107" s="1" t="str">
        <f>HYPERLINK("http://www.twitter.com/banuakdenizli/status/1579703177234239488", "1579703177234239488")</f>
        <v>1579703177234239488</v>
      </c>
      <c r="B107" t="s">
        <v>15</v>
      </c>
      <c r="C107" s="2">
        <v>44845.221770833326</v>
      </c>
      <c r="D107">
        <v>0</v>
      </c>
      <c r="E107">
        <v>8</v>
      </c>
      <c r="F107" t="s">
        <v>17</v>
      </c>
      <c r="G107" t="s">
        <v>138</v>
      </c>
      <c r="H107" t="str">
        <f>HYPERLINK("http://pbs.twimg.com/media/Fetyq-3XEAUmh-w.jpg", "http://pbs.twimg.com/media/Fetyq-3XEAUmh-w.jpg")</f>
        <v>http://pbs.twimg.com/media/Fetyq-3XEAUmh-w.jpg</v>
      </c>
      <c r="I107" t="str">
        <f>HYPERLINK("http://pbs.twimg.com/media/FetyrarXwAY_LwH.jpg", "http://pbs.twimg.com/media/FetyrarXwAY_LwH.jpg")</f>
        <v>http://pbs.twimg.com/media/FetyrarXwAY_LwH.jpg</v>
      </c>
      <c r="J107" t="str">
        <f>HYPERLINK("http://pbs.twimg.com/media/Fetyr1bXkAEXK8X.jpg", "http://pbs.twimg.com/media/Fetyr1bXkAEXK8X.jpg")</f>
        <v>http://pbs.twimg.com/media/Fetyr1bXkAEXK8X.jpg</v>
      </c>
      <c r="K107" t="str">
        <f>HYPERLINK("http://pbs.twimg.com/media/FetysS8XwAA37xN.jpg", "http://pbs.twimg.com/media/FetysS8XwAA37xN.jpg")</f>
        <v>http://pbs.twimg.com/media/FetysS8XwAA37xN.jpg</v>
      </c>
      <c r="L107">
        <v>0</v>
      </c>
      <c r="M107">
        <v>0</v>
      </c>
      <c r="N107">
        <v>1</v>
      </c>
      <c r="O107">
        <v>0</v>
      </c>
    </row>
    <row r="108" spans="1:15" x14ac:dyDescent="0.2">
      <c r="A108" s="1" t="str">
        <f>HYPERLINK("http://www.twitter.com/banuakdenizli/status/1578004570927759361", "1578004570927759361")</f>
        <v>1578004570927759361</v>
      </c>
      <c r="B108" t="s">
        <v>15</v>
      </c>
      <c r="C108" s="2">
        <v>44840.534513888888</v>
      </c>
      <c r="D108">
        <v>7</v>
      </c>
      <c r="E108">
        <v>2</v>
      </c>
      <c r="G108" t="s">
        <v>139</v>
      </c>
      <c r="H108" t="str">
        <f>HYPERLINK("http://pbs.twimg.com/media/FeYyyzgXoAISO9x.jpg", "http://pbs.twimg.com/media/FeYyyzgXoAISO9x.jpg")</f>
        <v>http://pbs.twimg.com/media/FeYyyzgXoAISO9x.jpg</v>
      </c>
      <c r="L108">
        <v>0</v>
      </c>
      <c r="M108">
        <v>0</v>
      </c>
      <c r="N108">
        <v>1</v>
      </c>
      <c r="O108">
        <v>0</v>
      </c>
    </row>
    <row r="109" spans="1:15" x14ac:dyDescent="0.2">
      <c r="A109" s="1" t="str">
        <f>HYPERLINK("http://www.twitter.com/banuakdenizli/status/1577219395679502336", "1577219395679502336")</f>
        <v>1577219395679502336</v>
      </c>
      <c r="B109" t="s">
        <v>15</v>
      </c>
      <c r="C109" s="2">
        <v>44838.367835648147</v>
      </c>
      <c r="D109">
        <v>79</v>
      </c>
      <c r="E109">
        <v>13</v>
      </c>
      <c r="G109" t="s">
        <v>140</v>
      </c>
      <c r="H109" t="str">
        <f>HYPERLINK("http://pbs.twimg.com/media/FeNopysXwAAkV0C.jpg", "http://pbs.twimg.com/media/FeNopysXwAAkV0C.jpg")</f>
        <v>http://pbs.twimg.com/media/FeNopysXwAAkV0C.jpg</v>
      </c>
      <c r="I109" t="str">
        <f>HYPERLINK("http://pbs.twimg.com/media/FeNoqS7WYAIPJ2U.jpg", "http://pbs.twimg.com/media/FeNoqS7WYAIPJ2U.jpg")</f>
        <v>http://pbs.twimg.com/media/FeNoqS7WYAIPJ2U.jpg</v>
      </c>
      <c r="J109" t="str">
        <f>HYPERLINK("http://pbs.twimg.com/media/FeNoqw5XgAArapb.jpg", "http://pbs.twimg.com/media/FeNoqw5XgAArapb.jpg")</f>
        <v>http://pbs.twimg.com/media/FeNoqw5XgAArapb.jpg</v>
      </c>
      <c r="K109" t="str">
        <f>HYPERLINK("http://pbs.twimg.com/media/FeNorYcXwAA_PAF.jpg", "http://pbs.twimg.com/media/FeNorYcXwAA_PAF.jpg")</f>
        <v>http://pbs.twimg.com/media/FeNorYcXwAA_PAF.jpg</v>
      </c>
      <c r="L109">
        <v>0</v>
      </c>
      <c r="M109">
        <v>0</v>
      </c>
      <c r="N109">
        <v>1</v>
      </c>
      <c r="O109">
        <v>0</v>
      </c>
    </row>
    <row r="110" spans="1:15" x14ac:dyDescent="0.2">
      <c r="A110" s="1" t="str">
        <f>HYPERLINK("http://www.twitter.com/banuakdenizli/status/1576493393043410947", "1576493393043410947")</f>
        <v>1576493393043410947</v>
      </c>
      <c r="B110" t="s">
        <v>15</v>
      </c>
      <c r="C110" s="2">
        <v>44836.36445601852</v>
      </c>
      <c r="D110">
        <v>11</v>
      </c>
      <c r="E110">
        <v>0</v>
      </c>
      <c r="G110" t="s">
        <v>141</v>
      </c>
      <c r="H110" t="str">
        <f>HYPERLINK("http://pbs.twimg.com/media/FeDUYVYXoAEqcpD.jpg", "http://pbs.twimg.com/media/FeDUYVYXoAEqcpD.jpg")</f>
        <v>http://pbs.twimg.com/media/FeDUYVYXoAEqcpD.jpg</v>
      </c>
      <c r="L110">
        <v>0</v>
      </c>
      <c r="M110">
        <v>0</v>
      </c>
      <c r="N110">
        <v>1</v>
      </c>
      <c r="O110">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2023-03-27T09:45:47Z</dcterms:created>
  <dcterms:modified xsi:type="dcterms:W3CDTF">2023-04-03T11:59:43Z</dcterms:modified>
</cp:coreProperties>
</file>