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17EE35C3-523C-794C-BD4A-C6254B3C916E}"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4" i="1" l="1"/>
  <c r="A224" i="1"/>
  <c r="H223" i="1"/>
  <c r="A223" i="1"/>
  <c r="I222" i="1"/>
  <c r="H222" i="1"/>
  <c r="A222" i="1"/>
  <c r="H221" i="1"/>
  <c r="A221" i="1"/>
  <c r="H220" i="1"/>
  <c r="A220" i="1"/>
  <c r="H219" i="1"/>
  <c r="A219" i="1"/>
  <c r="A218" i="1"/>
  <c r="A217" i="1"/>
  <c r="K216" i="1"/>
  <c r="J216" i="1"/>
  <c r="I216" i="1"/>
  <c r="H216" i="1"/>
  <c r="A216" i="1"/>
  <c r="H215" i="1"/>
  <c r="A215" i="1"/>
  <c r="H214" i="1"/>
  <c r="A214" i="1"/>
  <c r="H213" i="1"/>
  <c r="A213" i="1"/>
  <c r="K212" i="1"/>
  <c r="J212" i="1"/>
  <c r="I212" i="1"/>
  <c r="H212" i="1"/>
  <c r="A212" i="1"/>
  <c r="I211" i="1"/>
  <c r="H211" i="1"/>
  <c r="A211" i="1"/>
  <c r="J210" i="1"/>
  <c r="I210" i="1"/>
  <c r="H210" i="1"/>
  <c r="A210" i="1"/>
  <c r="A209" i="1"/>
  <c r="H208" i="1"/>
  <c r="A208" i="1"/>
  <c r="I207" i="1"/>
  <c r="H207" i="1"/>
  <c r="A207" i="1"/>
  <c r="A206" i="1"/>
  <c r="A205" i="1"/>
  <c r="H204" i="1"/>
  <c r="A204" i="1"/>
  <c r="K203" i="1"/>
  <c r="J203" i="1"/>
  <c r="I203" i="1"/>
  <c r="H203" i="1"/>
  <c r="A203" i="1"/>
  <c r="H202" i="1"/>
  <c r="A202" i="1"/>
  <c r="H201" i="1"/>
  <c r="A201" i="1"/>
  <c r="H200" i="1"/>
  <c r="A200" i="1"/>
  <c r="H199" i="1"/>
  <c r="A199" i="1"/>
  <c r="I198" i="1"/>
  <c r="H198" i="1"/>
  <c r="A198" i="1"/>
  <c r="H197" i="1"/>
  <c r="A197" i="1"/>
  <c r="A196" i="1"/>
  <c r="H195" i="1"/>
  <c r="A195" i="1"/>
  <c r="H194" i="1"/>
  <c r="A194" i="1"/>
  <c r="H193" i="1"/>
  <c r="A193" i="1"/>
  <c r="H192" i="1"/>
  <c r="A192" i="1"/>
  <c r="H191" i="1"/>
  <c r="A191" i="1"/>
  <c r="H190" i="1"/>
  <c r="A190" i="1"/>
  <c r="H189" i="1"/>
  <c r="A189" i="1"/>
  <c r="H188" i="1"/>
  <c r="A188" i="1"/>
  <c r="H187" i="1"/>
  <c r="A187" i="1"/>
  <c r="H186" i="1"/>
  <c r="A186" i="1"/>
  <c r="A185" i="1"/>
  <c r="I184" i="1"/>
  <c r="H184" i="1"/>
  <c r="A184" i="1"/>
  <c r="J183" i="1"/>
  <c r="I183" i="1"/>
  <c r="H183" i="1"/>
  <c r="A183" i="1"/>
  <c r="H182" i="1"/>
  <c r="A182" i="1"/>
  <c r="H181" i="1"/>
  <c r="A181" i="1"/>
  <c r="K180" i="1"/>
  <c r="J180" i="1"/>
  <c r="I180" i="1"/>
  <c r="H180" i="1"/>
  <c r="A180" i="1"/>
  <c r="H179" i="1"/>
  <c r="A179" i="1"/>
  <c r="H178" i="1"/>
  <c r="A178" i="1"/>
  <c r="K177" i="1"/>
  <c r="J177" i="1"/>
  <c r="I177" i="1"/>
  <c r="H177" i="1"/>
  <c r="A177" i="1"/>
  <c r="A176" i="1"/>
  <c r="H175" i="1"/>
  <c r="A175" i="1"/>
  <c r="H174" i="1"/>
  <c r="A174" i="1"/>
  <c r="H173" i="1"/>
  <c r="A173" i="1"/>
  <c r="A172" i="1"/>
  <c r="H171" i="1"/>
  <c r="A171" i="1"/>
  <c r="H170" i="1"/>
  <c r="A170" i="1"/>
  <c r="H169" i="1"/>
  <c r="A169" i="1"/>
  <c r="H168" i="1"/>
  <c r="A168" i="1"/>
  <c r="H167" i="1"/>
  <c r="A167" i="1"/>
  <c r="A166" i="1"/>
  <c r="H165" i="1"/>
  <c r="A165" i="1"/>
  <c r="H164" i="1"/>
  <c r="A164" i="1"/>
  <c r="H163" i="1"/>
  <c r="A163" i="1"/>
  <c r="H162" i="1"/>
  <c r="A162" i="1"/>
  <c r="A161" i="1"/>
  <c r="A160" i="1"/>
  <c r="A159" i="1"/>
  <c r="I158" i="1"/>
  <c r="H158" i="1"/>
  <c r="A158" i="1"/>
  <c r="K157" i="1"/>
  <c r="J157" i="1"/>
  <c r="I157" i="1"/>
  <c r="H157" i="1"/>
  <c r="A157" i="1"/>
  <c r="H156" i="1"/>
  <c r="A156" i="1"/>
  <c r="H155" i="1"/>
  <c r="A155" i="1"/>
  <c r="H154" i="1"/>
  <c r="A154" i="1"/>
  <c r="H153" i="1"/>
  <c r="A153" i="1"/>
  <c r="H152" i="1"/>
  <c r="A152" i="1"/>
  <c r="H151" i="1"/>
  <c r="A151" i="1"/>
  <c r="H150" i="1"/>
  <c r="A150" i="1"/>
  <c r="H149" i="1"/>
  <c r="A149" i="1"/>
  <c r="J148" i="1"/>
  <c r="I148" i="1"/>
  <c r="H148" i="1"/>
  <c r="A148" i="1"/>
  <c r="A147" i="1"/>
  <c r="A146" i="1"/>
  <c r="H145" i="1"/>
  <c r="A145" i="1"/>
  <c r="H144" i="1"/>
  <c r="A144" i="1"/>
  <c r="H143" i="1"/>
  <c r="A143" i="1"/>
  <c r="K142" i="1"/>
  <c r="J142" i="1"/>
  <c r="I142" i="1"/>
  <c r="H142" i="1"/>
  <c r="A142" i="1"/>
  <c r="H141" i="1"/>
  <c r="A141" i="1"/>
  <c r="A140" i="1"/>
  <c r="A139" i="1"/>
  <c r="K138" i="1"/>
  <c r="J138" i="1"/>
  <c r="I138" i="1"/>
  <c r="H138" i="1"/>
  <c r="A138" i="1"/>
  <c r="H137" i="1"/>
  <c r="A137" i="1"/>
  <c r="H136" i="1"/>
  <c r="A136" i="1"/>
  <c r="A135" i="1"/>
  <c r="I134" i="1"/>
  <c r="H134" i="1"/>
  <c r="A134" i="1"/>
  <c r="H133" i="1"/>
  <c r="A133" i="1"/>
  <c r="H132" i="1"/>
  <c r="A132" i="1"/>
  <c r="H131" i="1"/>
  <c r="A131" i="1"/>
  <c r="H130" i="1"/>
  <c r="A130" i="1"/>
  <c r="H129" i="1"/>
  <c r="A129" i="1"/>
  <c r="H128" i="1"/>
  <c r="A128" i="1"/>
  <c r="A127" i="1"/>
  <c r="A126" i="1"/>
  <c r="I125" i="1"/>
  <c r="H125" i="1"/>
  <c r="A125" i="1"/>
  <c r="K124" i="1"/>
  <c r="J124" i="1"/>
  <c r="I124" i="1"/>
  <c r="H124" i="1"/>
  <c r="A124" i="1"/>
  <c r="H123" i="1"/>
  <c r="A123" i="1"/>
  <c r="H122" i="1"/>
  <c r="A122" i="1"/>
  <c r="H121" i="1"/>
  <c r="A121" i="1"/>
  <c r="K120" i="1"/>
  <c r="J120" i="1"/>
  <c r="I120" i="1"/>
  <c r="H120" i="1"/>
  <c r="A120" i="1"/>
  <c r="H119" i="1"/>
  <c r="A119" i="1"/>
  <c r="H118" i="1"/>
  <c r="A118" i="1"/>
  <c r="H117" i="1"/>
  <c r="A117" i="1"/>
  <c r="H116" i="1"/>
  <c r="A116" i="1"/>
  <c r="H115" i="1"/>
  <c r="A115" i="1"/>
  <c r="H114" i="1"/>
  <c r="A114" i="1"/>
  <c r="H113" i="1"/>
  <c r="A113" i="1"/>
  <c r="H112" i="1"/>
  <c r="A112" i="1"/>
  <c r="H111" i="1"/>
  <c r="A111" i="1"/>
  <c r="H110" i="1"/>
  <c r="A110" i="1"/>
  <c r="I109" i="1"/>
  <c r="H109" i="1"/>
  <c r="A109" i="1"/>
  <c r="H108" i="1"/>
  <c r="A108" i="1"/>
  <c r="K107" i="1"/>
  <c r="J107" i="1"/>
  <c r="I107" i="1"/>
  <c r="H107" i="1"/>
  <c r="A107" i="1"/>
  <c r="H106" i="1"/>
  <c r="A106" i="1"/>
  <c r="H105" i="1"/>
  <c r="A105" i="1"/>
  <c r="H104" i="1"/>
  <c r="A104" i="1"/>
  <c r="H103" i="1"/>
  <c r="A103" i="1"/>
  <c r="H102" i="1"/>
  <c r="A102" i="1"/>
  <c r="K101" i="1"/>
  <c r="J101" i="1"/>
  <c r="I101" i="1"/>
  <c r="H101" i="1"/>
  <c r="A101" i="1"/>
  <c r="H100" i="1"/>
  <c r="A100" i="1"/>
  <c r="H99" i="1"/>
  <c r="A99" i="1"/>
  <c r="A98" i="1"/>
  <c r="A97" i="1"/>
  <c r="H96" i="1"/>
  <c r="A96" i="1"/>
  <c r="A95" i="1"/>
  <c r="H94" i="1"/>
  <c r="A94" i="1"/>
  <c r="A93" i="1"/>
  <c r="A92" i="1"/>
  <c r="H91" i="1"/>
  <c r="A91" i="1"/>
  <c r="K90" i="1"/>
  <c r="J90" i="1"/>
  <c r="I90" i="1"/>
  <c r="H90" i="1"/>
  <c r="A90" i="1"/>
  <c r="A89" i="1"/>
  <c r="A88" i="1"/>
  <c r="H87" i="1"/>
  <c r="A87" i="1"/>
  <c r="A86" i="1"/>
  <c r="H85" i="1"/>
  <c r="A85" i="1"/>
  <c r="H84" i="1"/>
  <c r="A84" i="1"/>
  <c r="H83" i="1"/>
  <c r="A83" i="1"/>
  <c r="H82" i="1"/>
  <c r="A82" i="1"/>
  <c r="A81" i="1"/>
  <c r="K80" i="1"/>
  <c r="J80" i="1"/>
  <c r="I80" i="1"/>
  <c r="H80" i="1"/>
  <c r="A80" i="1"/>
  <c r="H79" i="1"/>
  <c r="A79" i="1"/>
  <c r="I78" i="1"/>
  <c r="H78" i="1"/>
  <c r="A78" i="1"/>
  <c r="K77" i="1"/>
  <c r="J77" i="1"/>
  <c r="I77" i="1"/>
  <c r="H77" i="1"/>
  <c r="A77" i="1"/>
  <c r="H76" i="1"/>
  <c r="A76" i="1"/>
  <c r="J75" i="1"/>
  <c r="I75" i="1"/>
  <c r="H75" i="1"/>
  <c r="A75" i="1"/>
  <c r="H74" i="1"/>
  <c r="A74" i="1"/>
  <c r="J73" i="1"/>
  <c r="I73" i="1"/>
  <c r="H73" i="1"/>
  <c r="A73" i="1"/>
  <c r="A72" i="1"/>
  <c r="A71" i="1"/>
  <c r="A70" i="1"/>
  <c r="A69" i="1"/>
  <c r="A68" i="1"/>
  <c r="H67" i="1"/>
  <c r="A67" i="1"/>
  <c r="H66" i="1"/>
  <c r="A66" i="1"/>
  <c r="H65" i="1"/>
  <c r="A65" i="1"/>
  <c r="H64" i="1"/>
  <c r="A64" i="1"/>
  <c r="H63" i="1"/>
  <c r="A63" i="1"/>
  <c r="A62" i="1"/>
  <c r="A61" i="1"/>
  <c r="H60" i="1"/>
  <c r="A60" i="1"/>
  <c r="H59" i="1"/>
  <c r="A59" i="1"/>
  <c r="A58" i="1"/>
  <c r="K57" i="1"/>
  <c r="J57" i="1"/>
  <c r="I57" i="1"/>
  <c r="H57" i="1"/>
  <c r="A57" i="1"/>
  <c r="H56" i="1"/>
  <c r="A56" i="1"/>
  <c r="K55" i="1"/>
  <c r="J55" i="1"/>
  <c r="I55" i="1"/>
  <c r="H55" i="1"/>
  <c r="A55" i="1"/>
  <c r="J54" i="1"/>
  <c r="I54" i="1"/>
  <c r="H54" i="1"/>
  <c r="A54" i="1"/>
  <c r="H53" i="1"/>
  <c r="A53" i="1"/>
  <c r="H52" i="1"/>
  <c r="A52" i="1"/>
  <c r="H51" i="1"/>
  <c r="A51" i="1"/>
  <c r="H50" i="1"/>
  <c r="A50" i="1"/>
  <c r="H49" i="1"/>
  <c r="A49" i="1"/>
  <c r="H48" i="1"/>
  <c r="A48" i="1"/>
  <c r="H47" i="1"/>
  <c r="A47" i="1"/>
  <c r="A46" i="1"/>
  <c r="H45" i="1"/>
  <c r="A45" i="1"/>
  <c r="H44" i="1"/>
  <c r="A44" i="1"/>
  <c r="A43" i="1"/>
  <c r="I42" i="1"/>
  <c r="H42" i="1"/>
  <c r="A42" i="1"/>
  <c r="H41" i="1"/>
  <c r="A41" i="1"/>
  <c r="H40" i="1"/>
  <c r="A40" i="1"/>
  <c r="I39" i="1"/>
  <c r="H39" i="1"/>
  <c r="A39" i="1"/>
  <c r="H38" i="1"/>
  <c r="A38" i="1"/>
  <c r="H37" i="1"/>
  <c r="A37" i="1"/>
  <c r="A36" i="1"/>
  <c r="H35" i="1"/>
  <c r="A35" i="1"/>
  <c r="H34" i="1"/>
  <c r="A34" i="1"/>
  <c r="H33" i="1"/>
  <c r="A33" i="1"/>
  <c r="A32" i="1"/>
  <c r="H31" i="1"/>
  <c r="A31" i="1"/>
  <c r="H30" i="1"/>
  <c r="A30" i="1"/>
  <c r="H29" i="1"/>
  <c r="A29" i="1"/>
  <c r="H28" i="1"/>
  <c r="A28" i="1"/>
  <c r="H27" i="1"/>
  <c r="A27" i="1"/>
  <c r="A26" i="1"/>
  <c r="H25" i="1"/>
  <c r="A25" i="1"/>
  <c r="H24" i="1"/>
  <c r="A24" i="1"/>
  <c r="H23" i="1"/>
  <c r="A23" i="1"/>
  <c r="H22" i="1"/>
  <c r="A22" i="1"/>
  <c r="J21" i="1"/>
  <c r="I21" i="1"/>
  <c r="H21" i="1"/>
  <c r="A21" i="1"/>
  <c r="H20" i="1"/>
  <c r="A20" i="1"/>
  <c r="K19" i="1"/>
  <c r="J19" i="1"/>
  <c r="I19" i="1"/>
  <c r="H19" i="1"/>
  <c r="A19" i="1"/>
  <c r="H18" i="1"/>
  <c r="A18" i="1"/>
  <c r="H17" i="1"/>
  <c r="A17" i="1"/>
  <c r="H16" i="1"/>
  <c r="A16" i="1"/>
  <c r="H15" i="1"/>
  <c r="A15" i="1"/>
  <c r="A14" i="1"/>
  <c r="A13" i="1"/>
  <c r="A12" i="1"/>
  <c r="A11" i="1"/>
  <c r="H10" i="1"/>
  <c r="A10" i="1"/>
  <c r="J9" i="1"/>
  <c r="I9" i="1"/>
  <c r="H9" i="1"/>
  <c r="A9" i="1"/>
  <c r="H8" i="1"/>
  <c r="A8" i="1"/>
  <c r="H7" i="1"/>
  <c r="A7" i="1"/>
  <c r="H6" i="1"/>
  <c r="A6" i="1"/>
  <c r="H5" i="1"/>
  <c r="A5" i="1"/>
  <c r="A4" i="1"/>
  <c r="H3" i="1"/>
  <c r="A3" i="1"/>
  <c r="H2" i="1"/>
  <c r="A2" i="1"/>
</calcChain>
</file>

<file path=xl/sharedStrings.xml><?xml version="1.0" encoding="utf-8"?>
<sst xmlns="http://schemas.openxmlformats.org/spreadsheetml/2006/main" count="590" uniqueCount="282">
  <si>
    <t>id</t>
  </si>
  <si>
    <t>screen_name</t>
  </si>
  <si>
    <t>created_at</t>
  </si>
  <si>
    <t>fav</t>
  </si>
  <si>
    <t>rt</t>
  </si>
  <si>
    <t>RTed</t>
  </si>
  <si>
    <t>text</t>
  </si>
  <si>
    <t>media1</t>
  </si>
  <si>
    <t>media2</t>
  </si>
  <si>
    <t>media3</t>
  </si>
  <si>
    <t>media4</t>
  </si>
  <si>
    <t>compound</t>
  </si>
  <si>
    <t>neg</t>
  </si>
  <si>
    <t>neu</t>
  </si>
  <si>
    <t>pos</t>
  </si>
  <si>
    <t>ukinqatar</t>
  </si>
  <si>
    <t>RosieDyasUK</t>
  </si>
  <si>
    <t>JonWilksFCDO</t>
  </si>
  <si>
    <t>JamesCleverly</t>
  </si>
  <si>
    <t>MOD_Qatar</t>
  </si>
  <si>
    <t>FCDOArabic</t>
  </si>
  <si>
    <t>RoyalAirForce</t>
  </si>
  <si>
    <t>FCDOGovUK</t>
  </si>
  <si>
    <t>10DowningStreet</t>
  </si>
  <si>
    <t>MBA_AlThani_</t>
  </si>
  <si>
    <t>RoyalFamily</t>
  </si>
  <si>
    <t>RishiSunak</t>
  </si>
  <si>
    <t>tariqahmadbt</t>
  </si>
  <si>
    <t>UKAlexCole</t>
  </si>
  <si>
    <t>The British Embassy will be closed on Sunday 1 January on New Year's Day. We will reopen on Monday 2 January 2023.
Consular staff will still be available to help with emergencies involving British nationals. Call +974 4496 2000 if you need us.
We wish you a Happy New Year! https://t.co/FxuCB8E756</t>
  </si>
  <si>
    <t>تعليق وزير الخارجية، جيمس كليفرلي، على قرار طالبان منع النساء من العمل في المنظمات غير الحكومية. https://t.co/LEwkU0m7Iq</t>
  </si>
  <si>
    <t>Join UK Mission to Afghanistan in Doha!
We are looking for a Press and Politics Officer, UK Mission to Afghanistan
📆 Application deadline: 9 January 2023
Apply now👇👇👇
https://t.co/EAcXZt2BGG</t>
  </si>
  <si>
    <t>🎄 Tomorrow The King’s first Christmas Broadcast as Monarch will be available to watch from 3pm GMT on our YouTube channel:
📺 https://t.co/51iHM20Qlq https://t.co/GRn2OmQzNS</t>
  </si>
  <si>
    <t>A great discussion with Ambassador Jon Wilks &amp;amp; @iamkashsiddiqi on the Power of Football which was shown throughout the #FIFAWorldCup 🏆 #Qatar2022      
We look forward to working together on the Legacy as we build towards 2026 🇺🇸🇲🇽🇨🇦
#ukinqatar
#FootballforPeace https://t.co/16ypNeW98q</t>
  </si>
  <si>
    <t>It was an honour to attend the reception for Qatar National Day. The UK 🇬🇧 and Qatar🇶🇦 enjoy a diverse and historic relationship, and I look forward to strengthening this further in 2023 @QatarEmb_London https://t.co/32dJ59816G</t>
  </si>
  <si>
    <t>The British Embassy will be closed from 22-26 December.We will reopen on Tuesday 27 December
Consular staff will be available throughout the holiday to help with emergencies involving British nationals Call +974 4496 2000 if you need us
We wish you all a very Merry Christmas 🎄 https://t.co/dZWsZtYWyD</t>
  </si>
  <si>
    <t>⚽ @DefenceHQ deployment to Qatar to support the 2022 Football World Cup has finished.
The @RoyalNavy, @BritishArmy and @RoyalAirForce helped to ensure a safe and secure event for those attending and participating.
Read more https://t.co/21xNGDy3XG
#ukinqatar https://t.co/gVkP9OEDH7</t>
  </si>
  <si>
    <t>The final whistle has blown at the @FIFAWorldCup in #Qatar and so ends RAF support to the tournament's air security. ⚽🏆
Typhoons from @12Sqn @RAFConingsby &amp;amp; a Voyager @RAFBrizeNorton worked with @MOD_Qatar to help keep football fans safe. More: https://t.co/hWGVUb7YiB https://t.co/cZiGIugKTQ</t>
  </si>
  <si>
    <t>❤🏴󠁧󠁢󠁷󠁬󠁳󠁿 https://t.co/KJZbvd5qDl</t>
  </si>
  <si>
    <t>❤🏴󠁧󠁢󠁥󠁮󠁧󠁿 https://t.co/MJAXA8kSkS</t>
  </si>
  <si>
    <t>KensingtonRoyal</t>
  </si>
  <si>
    <t>What. A. Final. Congratulations to Argentina and to Messi. 🐐?!
Commiserations to France - both teams played brilliantly. W</t>
  </si>
  <si>
    <t>خالص التهاني من السفارة البريطانية للشعب القطري بمناسبة #اليوم_الوطني_القطري 🇶🇦
#وحدتنا_مصدر_قوتنا
#العلاقات_البريطانية_القطرية https://t.co/WoI4W5aywp</t>
  </si>
  <si>
    <t>The countdown to the World Cup final is on ⚽ 
If you’re travelling to Qatar for the match on Sunday, make sure you submit a new “Matchday Visit” request on Hayya as soon as possible. 
Check our Travel Advice now: https://t.co/HEcEdI8dpl https://t.co/5JE6OUYtiN</t>
  </si>
  <si>
    <t>What a journey… Check out some of The Garden of GREAT’s highlights!
But it is not over yet. You can still join us and #SeeThingsDifferently. We will remain at MIA Park/Corniche until the final whistle ⚽
#UKinqatar
#GREATCreativity
#FIFAWorldCup2022
#FIFAWorldCupQatar2022 https://t.co/DD1JWeFSar</t>
  </si>
  <si>
    <t>Who are you cheering for? ⚽️
12 Squadron, the joint UK-Qatar Typhoon squadron, is helping keep football fans safe at the FIFA World Cup in Qatar by supporting air security operations.
Read more: https://t.co/Z87fecgyGD
#UKinQatar
#WorldCup2022
#FIFAWorldCup2022 https://t.co/ATX5IiRGRI</t>
  </si>
  <si>
    <t>With the World Cup drawing to a close it is great to reflect on the role #UK companies from the Sports Economy have played in supporting the organisation and delivery of the #FIFAWorldCup 
@GREATBritain 
#FIFAWorldCupQatar2022 
#ukinqatar https://t.co/jJ4ojpyGny</t>
  </si>
  <si>
    <t>This week, #InsideAIR heads to Qatar as the Typhoons of 12 Squadron support air security operations alongside their Qatari counterparts.
Sqn Ldr Barker talks to the Squadron to discover what it takes to keep Typhoons flying in the heat: https://t.co/cZTLnwxydS
@RAFConingsby https://t.co/nGCYlh3hhC</t>
  </si>
  <si>
    <t>DBTInvestment</t>
  </si>
  <si>
    <t>Enjoyed hearing about @QF's vision &amp;amp; partnerships with international business and education institutions to foster regional innovation &amp;amp; Qatar’s knowledge economy
@tradegovuk colleagues are working hard in #Doha to further develop  UK - Qatari education partnerships. https://t.co/dbxPhvMzh7</t>
  </si>
  <si>
    <t>Qatar is an important trading partner for the UK, so it was great to be in the country, meeting with important stakeholders and banging the drum for UK investment. [1/4] https://t.co/a5fDDnCKKQ</t>
  </si>
  <si>
    <t>Sharing a new picture of the family for this year’s Christmas card! 🎄 https://t.co/R98RyMmQ5C</t>
  </si>
  <si>
    <t>💬 علينا أن ندرك بأن نفوذ المملكة المتحدة مستقبلا سوف يعتمد على إقناع وكسب ثقة مجموعة أوسع من الدول. واجبنا هو أن نوضح موقفنا لها ونكسب تأييدها.
من كلمة وزير الخارجية، جيمس كليفرلي، حول مستقبل السياسة الخارجية البريطانية https://t.co/p9GBH2d3vI</t>
  </si>
  <si>
    <t>Planning to be in 🇶🇦 for the semi-finals? 
Make sure you keep your passport safe  
You’ll need an Emergency Travel Document to exit 🇶🇦 if you lose or damage it
 They cost £100 and will take at least 2 working days to get
Check our Travel Advice now: https://t.co/n8xAb7jzcI https://t.co/qFgiB9Ft57</t>
  </si>
  <si>
    <t>#GreatCreativity grows from diversity
Thank you @TheBasementJaxx for performing a lively set at The Garden of GREAT last night!
#ukinqatar https://t.co/eFsumVASI0 https://t.co/gim18agf0z</t>
  </si>
  <si>
    <t>Great to meet HE Ali Al Kuwari to discuss:
⚽️ Qatar's post-World Cup priorities, 
🤝the UK-Qatari investment relationship 
💼@hmtreasury recent financial services announcement, unlocking more opportunities for investment.
@tradegovukMEAP @ukinqatar https://t.co/CaKDZVBvV8</t>
  </si>
  <si>
    <t>Building on the #WorldCup, it's fantastic to be here in Qatar 🇶🇦 driving UK-Qatari bilateral trade &amp;amp; investment.
My visit got off to a strong start with partnership discussions with Qatar's Minister for Commerce, HE Sheikh Mohammed bin Hamad bin Qassim Al-Abdullah Al-Thani. https://t.co/p6wyV5Z4Ex</t>
  </si>
  <si>
    <t>📢If you’re travelling to Qatar for the semi-final match tomorrow, make sure you submit a new ‘Matchday Visit’ request on Hayya as soon as possible.
To get automatically updated with the latest World Cup travel advice, sign up for email alerts here: https://t.co/Pq3JX1qIRc https://t.co/1dUaNva09s</t>
  </si>
  <si>
    <t>QNAEnglish</t>
  </si>
  <si>
    <t>#QNA_Infographic |
UK Minister of State for Middle East to QNA: Qatar is Close Friend of UK, We Look Forward to Strengthening Bilateral Relations. #QNA
#UK
https://t.co/DFoTWsckAg https://t.co/p3cMEDdV5J</t>
  </si>
  <si>
    <t>While @England may have sadly left the #WorldCup2022, our consular staff are still here to support fans 24/7.
Get in touch on +974 4496 200 if you have any questions. https://t.co/7YCQKgESwB</t>
  </si>
  <si>
    <t>Huge honour to meet the inspirational -#QatarWorldCup2022 Ambassador Ghanim Al Muftah @g_almuftah in Doha https://t.co/bXsDw7nx34</t>
  </si>
  <si>
    <t>Harry and the team gave it everything but it wasn’t to be. They can hold their heads high tonight. 
Best of luck to France in the next round.</t>
  </si>
  <si>
    <t>A great game! @England fought hard and never gave up, but congratulations to an amazing French team. 
Well done #Qatar on hosting an unforgettable night for us all.
#ukinqatar 
#England
#FIFAWorldcup 
#FIFAWorldCup2022 #FIFAWorldCupQatar2022 https://t.co/wrOfwJqH46</t>
  </si>
  <si>
    <t>England</t>
  </si>
  <si>
    <t>Heartbroken. We so desperately wanted this time to be our time, but it wasn’t meant to be.
Thank you for being there with us every step of the way. Your support back home and in Qatar has been incredible. ❤️ https://t.co/bpZILVDtAE</t>
  </si>
  <si>
    <t>Our @FIFAWorldCup campaign comes to an end, as the #ThreeLions are beaten 2-1 by France. https://t.co/DtWBaWp1E0</t>
  </si>
  <si>
    <t>England - once again you’ve broken my heart.
It wasn’t meant to be this year but we are all immensely proud of this @England team. 
Huge credit to a fantastic French side. Best of luck for the rest of the tournament #EntenteCordiale</t>
  </si>
  <si>
    <t>Busy schedule here in Qatar ahead of the big #Qatar2022 Quarter Final this evening. Come on @England let’s hear the three lions roar 🏴󠁧󠁢󠁥󠁮󠁧󠁿 https://t.co/MOZ1iXRFpH</t>
  </si>
  <si>
    <t>Come on England 🏴󠁧󠁢󠁥󠁮󠁧󠁿 
Make us proud #ThreeLions https://t.co/v0uOCuXuRc</t>
  </si>
  <si>
    <t>RAFMiddleEast</t>
  </si>
  <si>
    <t>Good luck tonight @England! 🏴󠁧󠁢󠁥󠁮󠁧󠁿⚽️
@12Sqn has embraced football fever in Qatar with a @RoyalAirForce v QEAF friendly match. The joint UK-Qatar Typhoon squadron has deployed to help keep football fans safe at the FIFA World Cup. https://t.co/NWzxUi0raP</t>
  </si>
  <si>
    <t>With just over a week till the World Cup final, I was pleased to meet with @HAlThawadi to hear about the preparations that went into hosting the tournament. The 🇬🇧 continues to work closely with 🇶🇦 to support a safe and enjoyable experience for England fans https://t.co/aTJnZZqIYc</t>
  </si>
  <si>
    <t>Great to be back in Qatar and with HE Sultan Al-Muraikhi to discuss ways to further develop the 🇬🇧 🇶🇦 partnership and shared goals on regional and global stability @MofaQatar_EN https://t.co/YaYBr4e3sB</t>
  </si>
  <si>
    <t>Good to visit the International Police Cooperation Centre for #FIFAWorldCup2022. The 🇬🇧 continues to work closely with 🇶🇦 to support a safe &amp;amp; enjoyable World Cup experience for all fans. Thanks to @SECommittee2022 and UK Police for their cooperation throughout the tournament https://t.co/Bq8DwIzz2H</t>
  </si>
  <si>
    <t>Hopefully I won’t have to 😅
But you’ve got a deal.
Look forward to you getting behind the Three Lions in the next round 😉🏴󠁧󠁢󠁥󠁮󠁧󠁿 https://t.co/5ooYce0fDC</t>
  </si>
  <si>
    <t>Are you ready for England's match tonight? 
⚽ #England VS #France
📍  Al Bayt Stadium
📅 10 Dec @ 2200
Here is how to get to Al Bayt Stadium using the various transport options 
#FIFAWorldCup   
#ThreeLions   
 #LionsDen
#OurEngland
#UKinQatar https://t.co/cqVgTKhiFh</t>
  </si>
  <si>
    <t>Fans wishing to attend World Cup matches must have a ticket and a Hayya card. Those who do not have tickets will not be allowed to enter the stadium. 
To get automatically updated with the latest World Cup travel advice, sign up for email alerts here: https://t.co/Pq3JX1qIRc https://t.co/ZoEagtJbj2</t>
  </si>
  <si>
    <t>England fans travelling into Qatar from Saudi Arabia by road today should head for the border as early as they can to avoid any delays. 
#UKinQatar
@FCDOtravelGovUK</t>
  </si>
  <si>
    <t>Tonight: an opportunity to reach the @FIFAWorldCup semi-finals.
COME ON ENGLAND! 🏴󠁧󠁢󠁥󠁮󠁧󠁿 https://t.co/SVGX0W69t8</t>
  </si>
  <si>
    <t>Meanwhile the Deputies enjoy l’Entente Cordiale! (C’mon 🏴󠁧󠁢󠁥󠁮󠁧󠁿!) https://t.co/La4ud65qym https://t.co/w55q5XqtDl</t>
  </si>
  <si>
    <t>🏴󠁧󠁢󠁥󠁮󠁧󠁿 or 🇫🇷?
Both Ambassadors @JonWilksFCDO &amp;amp; @FranceauQatar are arguing about their favourite team!
Thanks to the 🇶🇦 mediation, they reached an agreement!
🏴󠁧󠁢󠁥󠁮󠁧󠁿 أو 🇫🇷؟ السفير @JonWilksFCDO وسفير @FranceauQatar يناقشان من الأفضل! ولحسن الحظ وساطة 🇶🇦 ستجعلهما يتفقان!
#FIFAWorldCup https://t.co/ddD6P1fY8C</t>
  </si>
  <si>
    <t>📢If you’re shuttling into Qatar for the @England match tomorrow, make sure you submit a new ‘Matchday Visit’ request on Hayya as soon as possible ❗ 
To get automatically updated with the latest World Cup travel advice, sign up for email alerts here: https://t.co/Pq3JX1qb1E https://t.co/2Wp5XKGcKr</t>
  </si>
  <si>
    <t>The countdown to the quarter-final is on ⚽️
If you’re in Qatar, make sure you keep your passport safe. 
You’ll need an Emergency Travel Document to exit Qatar if you lose or damage it.  
They cost £100 and will take at least two working days to get.
 https://t.co/JRwCIgWoJi https://t.co/69RhF8yrO3</t>
  </si>
  <si>
    <t>Exercise Soaring Falcon has seen an RAF Voyager deploy to Qatar to provide air-to-air refuelling for RAF &amp;amp; @MOD_Qatar fast jets over the past two weeks. This capability has supported security operations for the @FIFAWorldCup ⚽️.
Full story: https://t.co/6rTeGwuYF6
@UKinQatar https://t.co/3hnJkHIOR2</t>
  </si>
  <si>
    <t>Planning on travelling to Qatar without a match ticket? 
You still need to apply for a Hayya Card. 
You will need proof of accommodation and you should get your application in early. 
Check our Travel Advice now: https://t.co/rIYNetOb4I https://t.co/qSwy3Hwp2s</t>
  </si>
  <si>
    <t>Thank you @KBKAlThani, @almayassahamad, @HAlThawadi, @NasserFAlKhater for visiting The Garden of GREAT.
If you haven't already visited, join us at the MIA Park to #seethingsdifferently 
#ukinqatar 
@GREATBritain https://t.co/qtaSC1ZB1v</t>
  </si>
  <si>
    <t>Delighted to host our Principal GREAT 🇬🇧 sponsors @GleedsGlobal and guests for an evening reception at my residence. Gleeds’ partnership with @GREATBritain has helped to deliver our UK pavilion, The Garden of GREAT, on the Corniche. https://t.co/yJIHTHFXE4</t>
  </si>
  <si>
    <t>The countdown to the quarter-final is on ⚽️
If you’re in Qatar, make sure you keep your passport safe. 
You’ll need an Emergency Travel Document to exit Qatar if you lose or damage it.  
They cost £100 and will take at least two working days to get.
 https://t.co/JRwCIgWoJi https://t.co/Y18IABnOKT</t>
  </si>
  <si>
    <t>QF</t>
  </si>
  <si>
    <t>Meet Rocco McGowan, a star at the #FIFAWorldCup #Qatar2022™.
Rocco is a Scottish football fan who was born &amp;amp; raised in Qatar. Due to his disability, he had never been to a football game until #Qatar2022. He was able to attend five matches for the first time in his life! https://t.co/MNZMn92Sv1</t>
  </si>
  <si>
    <t>Citizens and residents of the GCC countries can now enter #Qatar without a Hayya Card. Match ticket holders will still require a Hayya Card to attend matches. Please check the entry requirements before travel.
#UKinQatar
 https://t.co/wq5pKUQXgn</t>
  </si>
  <si>
    <t>Congratulations @England! 
Are you going to Qatar for the business end of the World Cup? 🇶🇦 
Remember, you could face significant penalties if you drink alcohol outside of designated areas.  
Find out more: https://t.co/PkQ5MnEJ7P https://t.co/9phmztvIxE</t>
  </si>
  <si>
    <t>What a welcome back at basecamp! 🥳 https://t.co/fFnZE7eZec</t>
  </si>
  <si>
    <t>Come @England keep it going - let’s now bring this home https://t.co/lebgShM4KR</t>
  </si>
  <si>
    <t>Is it too early to say #ItsComingHome?
@MinColonna, rendez vous aux quarts.</t>
  </si>
  <si>
    <t>Congratulations to @England for reaching the quarter-final 👏👏👏.
🏴󠁧󠁢󠁥󠁮󠁧󠁿 will play 🇨🇵 on Saturday at the Al Bayt Stadium 🏟 
For fans planning to travel to Qatar, check our World Cup Travel Advice for all the key info: https://t.co/M5xKCiMsOZ 
#ukinqatar
#ThreeLions
#FIFAWorldCup https://t.co/jwKGUknuhM</t>
  </si>
  <si>
    <t>Hats off to Qatar for hosting an incredible World Cup so far.
The group stages will be remembered as one of the all-time greats.
Come on @England keep the dream alive 🦁🦁🦁
#FIFAWorldCup #ENGSEN 
 https://t.co/YyLv9Y2VjZ</t>
  </si>
  <si>
    <t>Today in Qatar we are flying the national flag of England alongside the Union Flag to show our support for @England who take on #Senegal at 10pm #Qatar time.
Come on England 🙌🏴󠁧󠁢󠁥󠁮󠁧󠁿
🏴󠁧󠁢󠁥󠁮󠁧󠁿vs🇸🇳 
#ukinqatar 
#ENGLAND
#ThreeLions
#FIFAWorldCup https://t.co/JmfvOWoSpE</t>
  </si>
  <si>
    <t>Interested in the future of the built environment? 
Join us at the Garden of GREAT for a fascinating talk with James Garner, tomorrow 5 December at 14:00.
#ukinqatar https://t.co/g4uwR1YCgr</t>
  </si>
  <si>
    <t>Are you ready for England's match tonight? 
⚽ #England VS #Senegal
📍  Al Bayt Stadium
📅 4 Dec @ 2200
Here is how to get to Al Bayt Stadium using the various transport options 
#FIFAWorldCup   
#ThreeLions   
#OurEngland
#UKinQatar https://t.co/l5JwhNGyaf</t>
  </si>
  <si>
    <t>Ahead of England v Senegal match tonight, statement below from Security Committee. 
Please do not travel to stadiums without holding a valid match ticket. 
#UKinQatar
#FIFAWorldCup2022 https://t.co/BlOg9wADhI</t>
  </si>
  <si>
    <t>Good luck England! 🏴󠁧󠁢󠁥󠁮󠁧󠁿🙌⚽
#UKinQatar
#England
#FIFAWorldCup
#FIFAWorldCup2022
#FIFAWorldCupQatar2022 https://t.co/GDB1Z6wfjZ</t>
  </si>
  <si>
    <t>Of the memories of the #QatarWorldCup2022 this young man is truly an Ambassador the whole world - no problem too great no hurdle too high - strength overcomes adversity with perseverance &amp;amp; faith - @g_almuftah you’re an  inspiration ‘ Jazakamullah Khairan’ https://t.co/dOPnGxKhx0</t>
  </si>
  <si>
    <t>FCDOtravelGovUK</t>
  </si>
  <si>
    <t>Game day for England ⚽  
If you’re in Qatar for the big match, make sure you keep your passport safe. 
You’ll need an Emergency Travel Document to exit Qatar if you lose or damage it. 
They cost £100 and will take at least two working days to get. 
Good luck @England!</t>
  </si>
  <si>
    <t>رئيس الوزراء ريشي سوناك يهنئ أمير #قطر صاحب السمو الشيخ تميم بن حمد آل ثاني على استضافة دورة ناجحة لكأس العالم، مشيرا إلى التعاون الممتاز بين الشرطة البريطانية والقطرية والقوات المسلحة للبلدين لضمان دورة آمنة.
https://t.co/E0SImn73mJ</t>
  </si>
  <si>
    <t>GREATBritain</t>
  </si>
  <si>
    <t>As a child growing up in Kent, @jomalonecbe would make her own perfumes with flowers from the garden. 
Today, she had created a scented experience in to tell the stories of the 🇬🇧 and showcase our #GREATCreativity. Thank you Jo!
📍 Visit The Garden of GREAT
📅 Until 18 Dec https://t.co/2MRjDQJibc</t>
  </si>
  <si>
    <t>Are you ready for England's next match? 
⚽ #England VS #Senegal
📍  Al Bayt Stadium
📅 4 Dec @ 2200
Here is how to get to Al Bayt Stadium using the various transport options 
#FIFAWorldCup   
#ThreeLions   
#OurEngland
#UKinQatar https://t.co/mMzePaZ8WY</t>
  </si>
  <si>
    <t>So a big thank you to everyone who has been on this journey with us over the last 6 months, helping to promote Welsh trade, culture and sport. Diolch. 
🏴󠁧󠁢󠁷󠁬󠁳󠁿🇬🇧🇶🇦
#SeeThingsDifferently
@UKGovWales @WelshGovernment @FAWales  @GREATBritain @qaBritish @WeAreFSACymru @WalesPoliceFoot https://t.co/5B1iztDd43</t>
  </si>
  <si>
    <t>Ambassador @JonWilksFCDO was also encouraged to reconnect with his Welsh heritage, welcoming the #RedWall #YWalGoch and their famous bucket hats: https://t.co/KQFSeWwBNL</t>
  </si>
  <si>
    <t>We hosted a launch party showcasing Welsh food and drink in October, and joined a celebratory breakfast for the Welsh community living in Qatar: https://t.co/rvduDr49SP</t>
  </si>
  <si>
    <t>From raising the Welsh flag 🏴󠁧󠁢󠁷󠁬󠁳󠁿on the Corniche in June, to Ambassador @JonWilksFCDO traveling back to Cardiff in July to discuss tournament preparations: https://t.co/qZggbSnsZr</t>
  </si>
  <si>
    <t>Before the #WorldCup2022 knockout rounds kick off tonight, we wanted to take a moment to reflect on the fantastic contribution that @Cymru 🏴󠁧󠁢󠁷󠁬󠁳󠁿&amp;amp; the #RedWall have made. 
The team may have sadly departed, but there has been plenty of highlights in Qatar over the last 6 months: https://t.co/IgtsFjic29</t>
  </si>
  <si>
    <t>🎄It’s beginning to look a lot like Christmas!
At Windsor Castle and the Palace of Holyroodhouse, the decorations are up and ready for visitors to enjoy. Visit @RCT to find out more about how you can visit. https://t.co/EIiF7aaUWk</t>
  </si>
  <si>
    <t>PM, @RishiSunak, spoke to Sheikh @TamimBinHamad. He congratulated Sheikh Tamim on hosting a successful #WorldCup2022, noting the excellent collaboration between🇬🇧&amp;amp;🇶🇦police and armed forces to support a safe event. 
Press release: https://t.co/f7ZBAGzuUt https://t.co/Oem0XjxS5m</t>
  </si>
  <si>
    <t>🧵 Today is International Day of Persons with Disabilities.
1/
#IDPWD https://t.co/FlfWlzj6E8</t>
  </si>
  <si>
    <t>One day to go! 👊
#ThreeLions | @NuffieldHealth https://t.co/L7kwmeuvMR</t>
  </si>
  <si>
    <t>📢If you’re shuttling into Qatar for the @England match tomorrow, make sure you submit a new ‘Matchday Visit’ request on Hayya as soon as possible ❗ 
To get automatically updated with the latest World Cup travel advice, sign up for email alerts here: https://t.co/Pq3JX1qb1E https://t.co/kYVpTt1DMm</t>
  </si>
  <si>
    <t>Wishing England best of luck in their game tomorrow.
If you’ll be there, make sure you keep your passport safe.
You’ll need an Emergency Travel Document to exit Qatar if you lose or damage it.
They cost £100 and will take at least two working days to get:
https://t.co/xdSZOV1HPW https://t.co/ZGGryc70WS</t>
  </si>
  <si>
    <t>UKinSaudiArabia</t>
  </si>
  <si>
    <t>🇸🇦Saudi Arabia Travel Advice: https://t.co/EwGM0LcOva
🇶🇦 Qatar Travel Advice: https://t.co/Q4MRPA514W
2/2
#BritsinKSA #WorldCup #Qatar2022</t>
  </si>
  <si>
    <t>Traveling to Saudi Arabia for upcoming events or on your way to the World Cup?
✅ Read our travel advice
✅ Sign up for email alerts to stay up to date: https://t.co/uaRxQbL36h
✅ entry requirements and local laws and customs  
1/2
#BritsinKSA #WorldCup #Qatar2022 https://t.co/ZLI3AGAkoY</t>
  </si>
  <si>
    <t>You now don't require a match ticket to apply for a Hayya card on the Hayya platform. 
Please make sure you check the requirements when applying for your Hayya card and ensure that you have an approved Hayya status before travelling.
#WorldCupQatar2022 https://t.co/psfetdDHga</t>
  </si>
  <si>
    <t>You'll find inspirational &amp;amp; surprising stories about some of the visionaries that brought the best of 🇬🇧food, fashion, music and design to the #WorldCupQatar2022 at The Garden of GREAT open on the Corniche near the Museum of Islamic Art.
#SeeThingsDifferently
@GREATBritain https://t.co/Koy8C42qGJ</t>
  </si>
  <si>
    <t>TheVineetBhatia</t>
  </si>
  <si>
    <t>An honour, a pleasure &amp;amp; memories for a lifetime.
Experiencing the first World Cup in the Middle East &amp;amp; hosting a very special dinner at the British Embassy @ukinqatar 
Showcasing the Best of British produce with my own unique twists of flavours
Thank you HMA @JonWilksFCDO https://t.co/FutzBvPfhv</t>
  </si>
  <si>
    <t>Enjoyed visiting the superb @England training facilities in Al Wakra. Wishing the #ThreeLions all the best as they prepare for Sunday against Senegal.
#ukinqatar 
#England
#FIFAWorldCup
#FIFAWorldCup2022 
#FIFAWorldCupQatar2022 https://t.co/T3ASqDXjKK</t>
  </si>
  <si>
    <t>12Sqn</t>
  </si>
  <si>
    <t>A great look from @AlJazeera into some of the work of the Joint Squadron team as we contribute to the security of the @FIFAWorldCup together. https://t.co/v8lP4a9cJi 🇶🇦 🇬🇧 @RoyalAirForce @MOD_Qatar @ukinqatar @DefenceOps https://t.co/KhujVrNCxp</t>
  </si>
  <si>
    <t>Join UK Mission to Afghanistan in Doha!
We are looking for a Press and Politics Officer, UK Mission to Afghanistan
📆 Application deadline: 7 December 2022
Apply now👇👇👇
https://t.co/vBMFejOaz2</t>
  </si>
  <si>
    <t>Just a reminder @SecBlinken - it’s football, not soccer.
Massive congratulations to @England and the @USMNT for going through. Commiserations to @Cymru.
#WALENG https://t.co/0ctivmVytU</t>
  </si>
  <si>
    <t>Congratulations to @England for reaching the knockout stages, but commiserations to @Cymru. They and the Red Wall have added so much to this tournament.
For anyone planning to travel to Qatar, check our World Cup Travel Advice for all the key info – https://t.co/Hfl6BZQBLM</t>
  </si>
  <si>
    <t>UKGovWales</t>
  </si>
  <si>
    <t>It’s always a huge match when @cymru play #England.
#Welsh  Secretary @davidtcdavies is in #Qatar2022 ahead of one of the biggest of the lot. 🏴󠁧󠁢󠁷󠁬󠁳󠁿⚽️🏴󠁧󠁢󠁥󠁮󠁧󠁿
@FIFAWorldCup 
@FCDOGovUK https://t.co/NNRrD6O1er</t>
  </si>
  <si>
    <t>alkhori</t>
  </si>
  <si>
    <t>Was a pleasure meeting Hon @StuartAndrew at @GA4good @roadto2022news HQ earlier today. Good luck on the pitch tonight! 🏴󠁧󠁢󠁷󠁬󠁳󠁿 🇬🇧 😄😅 #FIFAWorldCupQatar2022</t>
  </si>
  <si>
    <t>That's the spirit! 🏴󠁧󠁢󠁷󠁬󠁳󠁿 👏
#ENGvsWales
#WorldCup2022
#ArBenYByd
#CmonCymru
#TheRedWall https://t.co/sTqePaQPkU</t>
  </si>
  <si>
    <t>Best of luck to 🏴󠁧󠁢󠁥󠁮󠁧󠁿and 🏴󠁧󠁢󠁷󠁬󠁳󠁿 in tonight's match!
If you’re there, make sure you keep your passport safe.
You’ll need an Emergency Travel Document to exit Qatar if you lose or damage it.
They cost £100 and will take at least two working days to get:
https://t.co/xdSZOVjR44 https://t.co/6BQTO8nLPX</t>
  </si>
  <si>
    <t>Are you ready for tonight’s match? 
⚽ #Wales VS #England 
📍  Ahmad Bin Ali Stadium
📅 29 Nov @ 2200 
Here is how to get to Ahmad Bin Ali Stadium using the various transport options 👇
#CmonCymru
#ThreeLions 
#TheRedWall
#ArBenYByd 
#UKinQatar https://t.co/oFwqfZnXbx</t>
  </si>
  <si>
    <t>أمسية رائعة احتفلنا فيها بمشاركة🏴󠁧󠁢󠁥󠁮󠁧󠁿و🏴󠁧󠁢󠁷󠁬󠁳󠁿في #كأس_العالم_قطر_2022 وبقطاع الأغذية والمشروبات 🇬🇧.تذوقنا بعضا من أشهى إبداعات الشيف البريطاني فينيت الحائز على نجمة ميشلان وتشرفنا بحضور الوزراء 🇬🇧@DavidTCDavies,@StuartAndrew,@vaughangething وغانم المفتاح وعدد من كبار رجال الأعمال القطريين https://t.co/6QPp2g4zav</t>
  </si>
  <si>
    <t>Matchday is here 👏 May the best team win! 🏴󠁧󠁢󠁥󠁮󠁧󠁿🏴󠁧󠁢󠁷󠁬󠁳󠁿
Good luck England! ⚽️✨️
Come on Cymru! ⚽️✨️
Which team are you cheering for tonight? 
#UKinQatar 
#WorldCup2022 🏆
#ArBenYByd
#ThreeLions
#TheRedWall
#CmonCymru https://t.co/yUCe8CpD6a</t>
  </si>
  <si>
    <t>ukinuae</t>
  </si>
  <si>
    <t>To all @England and @Cymru fans traveling to the Gulf for #WorldCup2022 , make sure to check our travel advice!👇🏼 https://t.co/mssSKss1nU</t>
  </si>
  <si>
    <t>من قلب مشيرب، شاهدوا مقابلة سعادة السفير جون ويلكس مع تلفزيون قطر حول استضافة 🇶🇦 لكأس العالم 2022.
#العلاقات_البريطانية_القطرية
@QatarTelevision https://t.co/W6uffx4zj2</t>
  </si>
  <si>
    <t>If you're applying for a further #WorldcupQatar2022 match day visit on the #hayya app, log on to your existing Hayya app profile &amp;amp; apply for another match day visit pass. Do not create a new profile which will not get approved. For further details visit: https://t.co/M5xKCj4C37 https://t.co/EnGGb74hyj</t>
  </si>
  <si>
    <t>Enjoying the World Cup so far? ⚽
If you’re in Qatar or are planning on going, make sure you’re familiar with the local laws &amp;amp; customs.
There may be serious penalties for doing something that might be legal in the UK.
Find out more on our travel advice: https://t.co/pex2eSkQIm https://t.co/JEyVQPRDQo</t>
  </si>
  <si>
    <t>Highlights from the Welsh reception hosted at the Ambassador’s residence with the Foreign Secretary @JamesCleverly &amp;amp; First Minister of 🏴󠁧󠁢󠁷󠁬󠁳󠁿 @PrifWeinidog in attendance. A great opportunity to celebrate Wales’ participation in the World Cup for the first time in 64 years.
#UKinQatar https://t.co/8smPfJOqah</t>
  </si>
  <si>
    <t>اليوم تنطلق أعمال مؤتمر #إنهاء_العنف_الجنسي_في_حالات_النزاع في #لندن والذي يستمر ليومين، 28-29 نوفمبر
سوف عمل لضمان عدالة أكبر لأكثر الناس عرضة لهذا العنف، وسوف نضع احتياجات الناجين والناجيات في صميم عملنا.
#لأجل_الناجين_ومع_الناجين https://t.co/wX9B68JT7m</t>
  </si>
  <si>
    <t>qaBritish</t>
  </si>
  <si>
    <t>Our CEO, Scott McDonald and H.E. Dr Khalid Al Sulaiti, General Manager of Katara Cultural Village Foundation, signed a letter of collaboration committing to deepening cultural relations.
@McDonaldScott_
@kataraqatar @BritishCouncil https://t.co/x8FxHW9pk6</t>
  </si>
  <si>
    <t>Don’t score an own goal! ⚽  Take care of your [🇬🇧] passport as emergency passports can only be used for travel direct to the UK and cost £100 #TravelAware #UKinQatar #FIFAWorldCup https://t.co/CbEKrtTriS</t>
  </si>
  <si>
    <t>If travelling to Qatar using a match day permit, make sure you update your existing Hayya app each time you want to enter Qatar. This should be done a minimum of 24 hours from the date of travel.  For any issues, call the Hayya Centre on 800 2022 (+974 4441 2022 outside Qatar) https://t.co/e9vjFIFlJj</t>
  </si>
  <si>
    <t>إن العنف ضد النساء والفتيات هو أحد أكثر انتهاكات حقوق الإنسان انتشارا في مختلف أنحاء العالم ولقد نشرت أمس أرقاما مرعبة لانتشار هذه الظاهرة في العالم. واليوم أنشر إحصائيّات لمنظمات دولية حول معدّل انتشار هذه الظاهرة في المنطقة. #لوّن_العالم_بُرتقاليًا #تحدّ_العنف_لاتغض_الطرف 🧡🧡 https://t.co/51xTkitZmV</t>
  </si>
  <si>
    <t>USEmbassyDoha</t>
  </si>
  <si>
    <t>يواجه المنتخب الأميركي المنتخب الانجليزي اليوم. ما هي توقعاتك للنتيجة؟
It's England versus the United States today!  What are your predictions for the result
@ukinqatar @USMNT #FIFAWorldCup #EnglandvsUSA https://t.co/NEOkhhCddT</t>
  </si>
  <si>
    <t>المباراة الكبرى اليوم! استمعوا إلى الرسالة المشتركة من السفير البريطاني والسفير الأمريكي إلى الجميع.
Today's the day of the big football game! The UK and US ambassadors have a joint message for everyone.
@USAmbQatar
#UKinQatar https://t.co/SgbFDxqDcB</t>
  </si>
  <si>
    <t>Good luck, Cymru! ⚽🏴󠁧󠁢󠁷󠁬󠁳󠁿
#ArBenYByd
#CmonCymru
#TheRedWall
#UKinQatar https://t.co/xYx1BGLNix</t>
  </si>
  <si>
    <t>Are you ready for England's next match? 
⚽ #England VS #USA   
📍  Al Bayt Stadium
📅 25 Nov @ 2200
Here is how to get to Al Bayt Stadium using the various transport options 👇
#FIFAWorldCup   
#ThreeLions   
#OurEngland
#UKinQatar https://t.co/UjLVBpLZDH</t>
  </si>
  <si>
    <t>If you’re in Qatar for the @FIFAWorldCup, make sure you keep your passport safe at all times.  
If it gets lost or damaged, you’ll need an Emergency Travel Document to exit Qatar.
It'll cost £100, will take at least 2 working days to issue &amp;amp; is only valid for travel to the 🇬🇧. https://t.co/LOT13cNYDT</t>
  </si>
  <si>
    <t>Are you ready for Wales' next match? 
⚽ #Wales VS #Iran
📍  Ahmad Bin Ali Stadium
📅 25 Nov @ 1300
Here is how to get to Ahmad Bin Ali Stadium using the various transport options 👇
#CmonCymru
#TheRedWall
#UKinQatar https://t.co/wegRrdhJWQ</t>
  </si>
  <si>
    <t>Update to Qatar Travel Advice:
Updated information on travelling early to World Cup matches and ensuring that Hayya Card applications are approved for individual matchday visits.
Check our travel advice [https://t.co/COr85ee3OC] for further information. https://t.co/Hr3Rqvp8xi</t>
  </si>
  <si>
    <t>صور من جناح المملكة المتّحدة 🇬🇧المشارك في الفعاليات المصاحبة لبطولة كأس العالم FIFA قطر 2022، وذلك بالقرب من متحف الفن الإسلامي على كورنيش #الدوحة ..ندعو المتواجدين في #قطر إلى زيارة هذا الجناح الذي يحمل اسم "حديقة جريت"#كأس_العالم_قطر_2022 #كأس_العالم_2022 ⚽️ @ukinqatar 🏆 https://t.co/hkVPWQYSJW</t>
  </si>
  <si>
    <t>From parkour shows to live illustrations, @qaBritish are showcasing UK culture and diversity through sport and arts in Qatar. Looks GREAT!
📍 Join us at The Garden of GREAT, MIA Park, Doha 
📅 23 - 29 Nov
👉 https://t.co/V8e7pcMxPS
#SeeThingsDifferently
#GreatCreativity https://t.co/dBt6BhMXPA</t>
  </si>
  <si>
    <t>كجزء من الدعم البريطاني الكامل لقطر و#كأس_العالم_2022، نُشِر السرب 12 المشترك البريطاني-القطري لطائرات التايفون في قطر في إطار مشروع الذاريات. شاهدوا في هذا المقطع الشرح المقدم من قبل المقدم طيار كريس رايت، قائد السرب 12، حول هدف الانتشار.
@12Sqn 
@RoyalAirForce 
@MOD_Qatar https://t.co/ODlzwh3OMc</t>
  </si>
  <si>
    <t>Already in Qatar, soaking up the tournament experience or travelling here soon?  🇶🇦
Make sure you’re well prepared. 
For all the key info including safety and security and local laws and customs check our Travel Advice - https://t.co/F4r3Qo4HF7 https://t.co/nxe1bRqaUN</t>
  </si>
  <si>
    <t>The Foreign Secretary has visited 83 Expeditionary Air Group @UKACCMiddleEast in Qatar. He said the Royal Air Force is unwavering in its commitment to @coalition’s mission to #DefeatDaesh, protect the UK and help deliver security across the region. 
More: https://t.co/MQrZVsjpEn https://t.co/pi0NNdX6yO</t>
  </si>
  <si>
    <t>Are you ready? We are very excited to start the UK Festival activities and to have as many of you participate. @BritishArts @McDonaldScott_ @BritishCouncil If you still have not seen the programme, make sure to visit our website https://t.co/tcpkgCyvU1 https://t.co/WJVYecjvws</t>
  </si>
  <si>
    <t>Well done Wales for hanging in there. Congratulations to Bale on the first Welsh World Cup goal since 1958.  #WALUSA</t>
  </si>
  <si>
    <t>Great spirit on both sides. My wife is American and our US family is in town. So I am in the minority supporting 🏴󠁧󠁢󠁷󠁬󠁳󠁿 and 🏴󠁧󠁢󠁥󠁮󠁧󠁿. My marriage survives at least until 🏴󠁧󠁢󠁥󠁮󠁧󠁿 and 🇺🇸 match on Friday. https://t.co/CeQyXzOG3f</t>
  </si>
  <si>
    <t>سعدت بلقاء سعادة السيد @JamesCleverly، وزير الخارجية بالمملكة المتحدة حيث ناقشنا سبل تعزيز علاقاتنا الثنائية وذلك في إطار مشاركته في فعاليات  #كأس_العالم_قطر_2022 ، ونتطلع للاستمتاع بمباراة اليوم بين انجلترا وايران، متمنياً التوفيق للجميع. https://t.co/9dY7a2D2Vh</t>
  </si>
  <si>
    <t>Pleased to meet HE @JamesCleverly Foreign Minister of the United Kingdom, to discuss ways to strengthen bilateral relations, alongside his participation in the #WorldCup2022 activities. We look forward to enjoying today's match between England &amp;amp; Iran, wishing success to everyone. https://t.co/9bdH92E2OL</t>
  </si>
  <si>
    <t>USAmbQatar</t>
  </si>
  <si>
    <t>Enjoyed every minute of last night’s #USAvWAL game. Great performance from both teams and great comradery up in the stands with @JonWilksFCDO @ukinqatar
#USMNT #WeScoredFirst #WorldCup2022 https://t.co/jwMs1jptq6</t>
  </si>
  <si>
    <t>Great to visit 83 Expeditionary Air Group @UKACCMiddleEast in Qatar.  
The @RoyalAirForce is unwavering in its commitment to @Coalition’s mission to #DefeatDaesh, protect the UK and help deliver security across the region. https://t.co/V92hmxYIo2</t>
  </si>
  <si>
    <t>Pob lwc, Cymru for their first World Cup match in 64 years! ⚽🏴󠁧󠁢󠁷󠁬󠁳󠁿
بالتوفيق للمنتخب الويلزي في أول مباراة لهم في بطولة كأس العالم منذ ٦٤ عامًا.
#ArBenYByd
#CmonCymru
#FIFAWorldCup https://t.co/rJC7x0B708</t>
  </si>
  <si>
    <t>FAWales</t>
  </si>
  <si>
    <t>🇺🇸🏴󠁧󠁢󠁷󠁬󠁳󠁿 | For those fans who are in Doha for @Cymru's opening match at the #FIFAWorldCup, we advise everyone to make their way to the stadium as early as possible. 
Gates open 3 hours before KO. 
Please be patient following the match as transport links will be busy.
#TheRedWall https://t.co/h8iswMTO2g</t>
  </si>
  <si>
    <t>Keeping fans safe is my number one priority at this World Cup. 
I’ve met with UK police commanders and our @FCDOGovUK consular staff here in Qatar who are working nonstop so that all fans can safely enjoy the football. https://t.co/odXHwDfAZu</t>
  </si>
  <si>
    <t>Well done @England!
Such a great start. ⚽🏴󠁧󠁢󠁥󠁮󠁧󠁿 👏👏
#FIFAWorldCup
#ThreeLions
#OurEngland https://t.co/VBTl2NIDCM</t>
  </si>
  <si>
    <t>fifamedia</t>
  </si>
  <si>
    <t>https://t.co/xZIXlJIUHv</t>
  </si>
  <si>
    <t>Best of luck to England 🏴󠁧󠁢󠁥󠁮󠁧󠁿 for their first match! ⚽
بالتوفيق للمنتخب الإنجليزي في مباراته الأولى ⚽
#FIFAWorldCup
#ThreeLions
#LionsDen
#OurEngland https://t.co/vw0lAc6o0e</t>
  </si>
  <si>
    <t>The UK pavilion, The Garden of GREAT, at the #FIFAWorldCup in Qatar is now open on the Corniche near the Museum of Islamic Art.
“This garden is a great statement of what the UK stands for in the 21st century; reflecting our diversity".
- HMA Jon Wilks CMG
#SeeThingsDifferently https://t.co/3yUYzJw6Pi</t>
  </si>
  <si>
    <t>A message from @JonWilksFCDO, UK Ambassador to Qatar, to all fans to celebrate the diversity and creativity of the England and the UK.
#FIFAWorldCup
#QatarWorldCup2022
#UKinQatar https://t.co/J1AoNtx83s</t>
  </si>
  <si>
    <t>. @JonWilksFCDO, UK Ambassador to Qatar, invites the world to learn about Wales and the importance of this tournament for the Welsh team.
@UKinUAE
@UKinSaudiArabia https://t.co/v6Oof54SDe</t>
  </si>
  <si>
    <t>If you’re in Qatar for the World Cup, make sure you keep your passport safe at all times.  
If it gets lost or damaged, you’ll need an Emergency Travel Document to exit Qatar 🇶🇦.   
They cost £100 and will take at least two working days to get. 
https://t.co/38EzntNwMa https://t.co/8EBQFJMLA5</t>
  </si>
  <si>
    <t>walesdotcom</t>
  </si>
  <si>
    <t>The bucket hat has landed! For any football fans out in Doha, we’d love you to ‘head’ over to our giant bucket hat for photos and to find out more about the Cymru Wales journey to Qatar. You can find the hat on the Corniche #CmonCymru #TeamCymru #TîmCymru https://t.co/XCEinsuMUc https://t.co/mAMw0bnxhQ</t>
  </si>
  <si>
    <t>PrifWeinidog</t>
  </si>
  <si>
    <t>Fe ddaeth yr awr… the hour has come!
Pob lwc @Cymru.
All you need is the dragon on your chest ❤️🏴󠁧󠁢󠁷󠁬󠁳󠁿
#TogetherStronger | #ArBenYByd https://t.co/08zDofTSSB</t>
  </si>
  <si>
    <t>Do us proud 🏴󠁧󠁢󠁥󠁮󠁧󠁿🏴󠁧󠁢󠁷󠁬󠁳󠁿 
#FIFAWorldCup https://t.co/fvErLf9Rzj</t>
  </si>
  <si>
    <t>As the first World Cup in the Middle East kicks off in Qatar today, pob lwc @Cymru 🏴󠁧󠁢󠁷󠁬󠁳󠁿 and good luck to @England 🏴󠁧󠁢󠁥󠁮󠁧󠁿 - let’s cheer on both home teams in Qatar 🇶🇦 in the weeks ahead.
#YWalGoch #ThreeLions #FIFAWorldCup https://t.co/bu7co3yiSQ</t>
  </si>
  <si>
    <t>Here is some useful advice 'from Welsh fans to Welsh fans' who are travelling to the @FIFAWorldCup in Qatar. @FAWales @Cymru
https://t.co/qSHdBXWUWF</t>
  </si>
  <si>
    <t>Here is some useful advice 'from English fans to English fans' who are travelling to the @FIFAWorldCup in Qatar. @England @EnglandFootball 
https://t.co/or3gdAiJtz</t>
  </si>
  <si>
    <t>Three days to go! We look forward to seeing you during the UK Festival! Click here and find out more! @BritishArts @McDonaldScott_ @BritishCouncil https://t.co/tcpkgCyvU1 https://t.co/sS5Xa3LNdg</t>
  </si>
  <si>
    <t>If you are a British national and you have a query relating to travel advice, please contact @FCDOTravelGovUK
Consular support for British nationals is available 24/7 on +44 (0)20 7008 5000 or by calling the Embassy locally on +974 4496 2000.
https://t.co/M5xKCj44dz
#UKinQatar https://t.co/DiNRDbdUjP</t>
  </si>
  <si>
    <t>Some things that aren't illegal in the UK are in Qatar.
Our final top tip is about the local laws and customs you'll need to understand ahead of #Qatar2022
Sign up for email alerts to be the first to know if anything changes during your trip: https://t.co/Hfl6BZR9Bk
#BeOnTheBall https://t.co/f49iVrMMkJ</t>
  </si>
  <si>
    <t>https://t.co/yAXN2JWjAh</t>
  </si>
  <si>
    <t>بعد أقل من أسبوعين، تستضيف #المملكة_المتحدة مؤتمرا دوليا حول إنهاء #العنف_الجنسي في حالات النزاع.
سوف نكفل عدالة أكبر لأكثر الناس عرضة للعنف الجنسي، ونضع احتياجات الناجين منه أولا. 
#لأجل_الناجين_ومع_الناجين https://t.co/jDD4uZMv4O</t>
  </si>
  <si>
    <t>QFA</t>
  </si>
  <si>
    <t>المنتخب الإنجليزي 🏴󠁧󠁢󠁥󠁮󠁧󠁿 أهلاً و وسهلاً بكم فالدوحة. 
#كأس_العالم_2022 https://t.co/sIZd3GGP2I</t>
  </si>
  <si>
    <t>https://t.co/Bjftz72M3z</t>
  </si>
  <si>
    <t>Great fun joining some of the Welsh community for a celebratory breakfast to summon the Welsh spirit (hwyl) in support of Wales at the #WorldCup2022 next week. 🏴󠁧󠁢󠁷󠁬󠁳󠁿🇶🇦
#UKinQatar https://t.co/Fki7Fj3wZC</t>
  </si>
  <si>
    <t>Wishing His Majesty The King a very happy birthday today. https://t.co/J1ziCRIyU5</t>
  </si>
  <si>
    <t>سعدت بالاستقبال الذي تلقته سفن البحرية الملكية عند وصولها قاعدة أم الحول البحرية من قبل القوات البحرية الأميرية القطرية والقوات الحليفة والشريكة للقوات المسلحة القطرية. إن صائدات الألغام البريطانية مستعدة للمشاركة في عمليات الأمن البحري لدعم بطولة #كأس_العالم_قطر_2022 . https://t.co/od9z5VdGKQ</t>
  </si>
  <si>
    <t>#LestWeForget 
#ArmisticeDay
#UKinQatar https://t.co/ochRKwvbJ1 https://t.co/79ASfB6ogF</t>
  </si>
  <si>
    <t>Join us shortly on @UKinQatar on Instagram to watch our Remembrance Service live streaming! https://t.co/qfRlTaCbuu</t>
  </si>
  <si>
    <t>Are you getting ready to support @England in Qatar?⚽ 
Make sure getting travel insurance features on your to do list, and check that it will cover all your planned activities.    
For all the key info, check our Travel Advice before you go: https://t.co/s0qAT8Lqy3 https://t.co/unuqABccEh</t>
  </si>
  <si>
    <t>Travelling to Qatar to support @Cymru at the World Cup? 
Make sure you keep your passport safe.  
If you lose or damage it, you’ll need an Emergency Travel Document to exit Qatar.   
They cost £100 and will take at least two working days to get. 
https://t.co/uPxzghgNOI https://t.co/Q1gmT99M92</t>
  </si>
  <si>
    <t>We will be live streaming our Remembrance Service on Sunday 13 November from 8am. This will be on @ukinqatar on Instagram. We will tweet again when we are about to go live. https://t.co/cWGL2lXnnX</t>
  </si>
  <si>
    <t>It's only 10 Days until #Qatar2022 kicks off!
This week's top tip tells you all about what not to pack if you're joining us to cheer on #England or #Wales.
Check out our travel advice for more tips: https://t.co/Hfl6C08cDk
#UKinQatar
#TravelAware
#BeOnTheBall https://t.co/Q4S2f6CiTV</t>
  </si>
  <si>
    <t>Constructive discussion with Ambassador Al-Attiyah @QatarEmb_London &amp;amp; @StuartAndrew, to discuss UK 🇬🇧 - 🇶🇦 Qatar relationship and preparations for the World Cup. We are engaging closely to support Qatar’s delivery of a safe and enjoyable tournament for all British nationals. https://t.co/mVnLLTvRR7</t>
  </si>
  <si>
    <t>kataraqatar</t>
  </si>
  <si>
    <t>كلمة سعادة السيد/ جون ويلكس، سفير #بريطانيا لدى #قطر، عقب زيارته للحي الثقافي #كتارا
Speech of H.E Mr. John Wilkes, the Ambassador of the #UK to #Qatar, after his visit to the Cultural Village #Katara
@ukinqatar https://t.co/f2ytdvZKPo</t>
  </si>
  <si>
    <t>We have delivered poppies to a few organisations – Qatar Armed Forces Reunion Group and the Royal Naval Association, and schools – @DessDoha, @DohaCollege  and @SherborneQatar. (2/2)</t>
  </si>
  <si>
    <t>The Act of Remembrance Service this year will be an internal event with a few external guests due to the  #WorldcupQatar2022 preparations. We hope to hold our service next year with a wider participation. (1/2) https://t.co/omL12GdE3S</t>
  </si>
  <si>
    <t>For those who were unable to watch yesterday's fantastic flypast, here's a view from the @rafredarrows ' cockpit showcasing the #RedArrows flying alongside @RoyalAirForce and #Qatar Emiri Air Force (QEAF) Typhoons.
 @MOD_Qatar @12Sqn 
 #UKinQatar
#العلاقات_البريطانية_القطرية🇬🇧🇶🇦 https://t.co/gxz8EkW94V</t>
  </si>
  <si>
    <t>Not long to go until the start of the World Cup ⚽
Note Qatar’s zero-tolerance approach to drugs ❌ 
If you’re caught in possession of even residual amounts, the punishments are severe and could include lengthy prison sentences.
Learn more: https://t.co/fVoYJQrY5c https://t.co/8mM3ENd6rS</t>
  </si>
  <si>
    <t>Great event 👏👏👍
Thank you! ♥️ @MOD_Qatar @RoyalAirForce  
@rafredarrows
 #UKinQatar
#العلاقات_البريطانية_القطرية🇬🇧🇶🇦 https://t.co/sONKZpH3KO https://t.co/2aS5l35ZzC</t>
  </si>
  <si>
    <t>The Reds are here!
#UKinQatar
#العلاقات_البريطانية_القطرية
@MOD_Qatar https://t.co/kOkRETYVoU</t>
  </si>
  <si>
    <t>Less than one hour to the start of the show!
Stay tuned!
#UKinQatar
#العلاقات_البريطانية_القطرية https://t.co/JmJbFpvX2q</t>
  </si>
  <si>
    <t>Residents of Doha!
Look to the skies at 1230 this Saturday for a spectacular show 🇬🇧🇶🇦🇸🇦
#ukinqatar
#RedArrows
#العلاقات_البريطانية_القطرية
@MOD_Qatar https://t.co/RcULHRkH86</t>
  </si>
  <si>
    <t>Wondering what the laws on alcohol are  in Qatar?
Phil from @ukinqatar has the latest.
Look out for another top tip next Thursday and click here to read our Qatar World Cup Travel Advice: https://t.co/Hfl6BZR9Bk
#UKinQatar
#BeOnTheBall https://t.co/1yL3mZkpnX</t>
  </si>
  <si>
    <t>Wondering what the laws on alcohol are  in Qatar?
Phil from @ukinqatar has the latest.
Look out for another top tip next Thursday and click here to read our Qatar World Cup Travel Advice: https://t.co/Hfl6BZQBLM
#UKinQatar
#BeOnTheBall https://t.co/VAGja33HSR</t>
  </si>
  <si>
    <t>I was lucky enough to visit the Flying Eye Hospital this morning. It was really impressive - and the commitment of those being trained truly inspirational. Big thanks to @qcharity @qatar_fund @qatarairways @MOPHQatar https://t.co/J59fu7dJMO</t>
  </si>
  <si>
    <t>‘Great partnership between QFFD, @qcharity &amp;amp; Orbis. Training &amp;amp; educating women in conflict zones is vital &amp;amp; a🇬🇧priority
Honoured to see first-hand Orbis’ Flying Eye Hospital which is offering access to eye care to vulnerable communities around the🌍’
Charge d’Affaires, Alex Cole https://t.co/9Qa2pL3ijZ</t>
  </si>
  <si>
    <t>WATCH: The UK's first female black ambassador, @NneNneUK, meets the first male black ambassador, Lord Boateng.
#BlackHistoryMonth https://t.co/8JUeDjU1Dp</t>
  </si>
  <si>
    <t>roadto2022news</t>
  </si>
  <si>
    <t>The SC has announced the opening of the International Consular Services Centre (ICSC) to support fans attending this year's @FIFAWorldCup. https://t.co/b7vhOpIcRb</t>
  </si>
  <si>
    <t>Splendid launch party for Wales at WC22: a food &amp;amp; drink promotional dinner at my residence with🏴󠁧󠁢󠁷󠁬󠁳󠁿celebrity chef Chris Roberts. 
Guests enjoyed excellent Welsh lamb, cheese (Snowdonia) and mineral water (Ty Nant) All available in supermarkets in🇶🇦.Gwych! (That’s Welsh for awesome) https://t.co/iFduFJCDnd</t>
  </si>
  <si>
    <t>ظلّ العلماء يحذّرون ولسنوات من أن درجات الحرارة في الشرق الأوسط ترتفع بمعدّل ضعف المتوسط العالمي.إذا استمرت التوجهات الحالية فإنّ المنطقة ستكون وبحلول 2050، أكثر دفئاً بأربع درجات مئوية من ال1,5 درجة التي اتُّفق عليها من أجل إنقاذ البشرية - بي دبليو سي الشرق الأوسط #كوكبك_عنوانك https://t.co/ySPxCxAPig</t>
  </si>
  <si>
    <t>Our first top tip to prepare you for #WorldCup2022 ⚽
This week we are focusing on the dress code in Qatar.
#BeOnTheBall by signing up for Travel Advice email alerts at https://t.co/Hfl6BZQBLM https://t.co/xxPcx4TFIY</t>
  </si>
  <si>
    <t>WGRural</t>
  </si>
  <si>
    <t>With just over three weeks to go until #WorldCup2022 kicks off, Welsh food and drink was the star attraction at a very special showcase dinner at the @ukinqatar embassy last night. 🏴󠁧󠁢󠁷󠁬󠁳󠁿 https://t.co/Oy7NzQ0PUa</t>
  </si>
  <si>
    <t>We are delighted to welcome @JamesCleverly back as Secretary of State for Foreign, Commonwealth and Development Affairs. https://t.co/A6vRDzqchG</t>
  </si>
  <si>
    <t>AmiriDiwan</t>
  </si>
  <si>
    <t>سمو الأمير المفدى يهنئ دولة السيد ريشي سوناك، بمناسبة توليه منصب رئيس الوزراء بالمملكة المتحدة الصديقة، متمنيا له التوفيق وللعلاقات بين البلدين المزيد من التطور والنماء. https://t.co/KKFc449hxx</t>
  </si>
  <si>
    <t>The Rt Hon Dominic Raab MP @DominicRaab has been appointed Deputy Prime Minister, Lord Chancellor, and Secretary of State for Justice @MoJGovUK.  
#Reshuffle https://t.co/aikeZwQ1rH</t>
  </si>
  <si>
    <t>The Rt Hon Ben Wallace MP @BWallaceMP has been re-appointed Secretary of State for Defence @DefenceHQ. 
#Reshuffle https://t.co/QeRCjvVLvL</t>
  </si>
  <si>
    <t>السيد جيمس كليفرلي يستمر في منصبه وزيرا للخارجية @FCDOArabic في الحكومة الجديدة @JamesCleverly https://t.co/cXlGpzmNhw</t>
  </si>
  <si>
    <t>The Rt Hon James Cleverly MP @JamesCleverly has been re-appointed Secretary of State for Foreign, Commonwealth and Development Affairs @FCDOGovUK. 
#Reshuffle https://t.co/yVQ3Kjthh2</t>
  </si>
  <si>
    <t>جلالة الملك #تشارلز_الثالث استقبل النائب #ريشي_سوناك في قصر باكنغهام اليوم، وطلب منه تشكيل حكومة جديدة.
السيد سوناك قبل التكليف وبالتالي عُيِّن بمنصب رئيس الوزراء البريطاني. https://t.co/udAuxMRfqm</t>
  </si>
  <si>
    <t>The King received The Rt Hon Rishi Sunak MP at Buckingham Palace today.
His Majesty asked him to form a new Administration. Mr. Sunak accepted His Majesty's offer and was appointed Prime Minister and First Lord of the Treasury. https://t.co/UnT3jMS8so</t>
  </si>
  <si>
    <t>Heading to Qatar for the World Cup? 🇶🇦 
Make sure you’re up to speed with the do’s &amp;amp; don’ts.
Alcohol will only be served in designated areas.
You could be jailed and/or fined if you drink alcohol elsewhere. 
Find out more: https://t.co/0xTtxyzJjO https://t.co/Ty18ZKaFSz</t>
  </si>
  <si>
    <t>After a flying visit for a family wedding and enjoy 🇬🇧 weather, on my way back to 🇶🇦 where @JonWilksFCDO and @ukinqatar  will be gearing up for #FIFAWorldCup. If you’ll be joining us, don’t forget to be #TravelAware and check https://t.co/AvnHvSghvi https://t.co/M8rf7uCqnb</t>
  </si>
  <si>
    <t>UK Ambassador to Qatar, @JonWilksFCDO, has a message for all the @England &amp;amp; @FAWales fans coming to the #WorldCup2022 ⚽. 
So #BeOnTheBall by checking out https://t.co/Hfl6BZR9Bk and signing up for travel advice email alerts. 
#TravelAware https://t.co/TCpNlbHh0t</t>
  </si>
  <si>
    <t>Only one month to go until the Men’s FIFA World Cup ⏰ ⚽
If you’re travelling to Qatar, make sure you’re prepared by following our six top tips. 
Find out more: https://t.co/Aj8EzI8eqr https://t.co/4O0sYy8Tmg</t>
  </si>
  <si>
    <t>The situation in Somalia is very grave, with drought and instability contributing to real hardship. Glad @FCDOGovUK is working with @qatar_fund to deliver support. 🇬🇧🇶🇦 partnerships! @SEMontgomery @ukinqatar @RosyMMeek https://t.co/lHNzmMhH60</t>
  </si>
  <si>
    <t>من بين ما وصلني في تعليقاتكم سابقاً وألهمني كثيراً، هذا الحديث النبوي:"مَا مِن مُسلم يَغرِسُ غَرْسًا أو يَزرَعُ زَرْعًا فيأكُلُ مِنه طَيرٌ أو إنسَانٌ أو بهيْمَةٌ إلا كان لهُ بهِ صَدقَةٌ"فهو يجعلنا نتأمّل في دورة الحياة وأهميّة أن نهتم بجميع الكائنات الحيّة من حولنا #كوكبك_عنوانك https://t.co/RtvsedWZ0K</t>
  </si>
  <si>
    <t>DSAME_Defence</t>
  </si>
  <si>
    <t>كم هو رائع الترحيب بطياري #تايفون ✈️من السرب 12 من القوات الجوية الأميرية القطرية وسلاح الجو الملكي البريطاني لدى وصولهم من #المملكة_المتحدة إلى قاعدة دخان الجوية في #قطر. تعاون وعمل مشترك في أفضل صوره بين بلدينا🇶🇦🇬🇧 قبيل انطلاق #كأس_العالم_2022⚽️ https://t.co/pIP4eEhgTm</t>
  </si>
  <si>
    <t>Plan ahead for your holidays/ winter break.
We encourage you to apply now👉 https://t.co/6U2pE9rOPO
Find the latest visa decision times here 👉 https://t.co/LfKqJ8qFoG https://t.co/LlHwaegwFG</t>
  </si>
  <si>
    <t>A message from Lord @tariqahmadbt at Stadium 974 to 🇬🇧 fans visiting #Qatar🇶🇦 for #WorldCup2022 ⚽️ 
Please sign up for our Travel Advice: (https://t.co/q3AxTStMQO)
#travelaware
@FCDOtravelGovUK 
 @roadto2022en https://t.co/Hz88z6y5Xg</t>
  </si>
  <si>
    <t>Good to be back in Qatar with Assistant Foreign Minister @Lolwah_Alkhater  to discuss Afghanistan and the UK-Qatar partnership. Together 🇬🇧 and 🇶🇦 have supported millions of Afghans, and will continue to do so in the future. https://t.co/XQDRDPLAxx</t>
  </si>
  <si>
    <t>The rules on alcohol at #Qatar2022 are different to previous tournaments.  
It is illegal to import alcohol into Qatar; it is also an offence to drink alcohol, or to be drunk in a public place.  
Read our travel advice to find out more: https://t.co/B3N91csmmX https://t.co/Xh3T67N0dO</t>
  </si>
  <si>
    <t>The final wave of @12Sqn Typhoons arrived in Qatar yesterday for the squadron’s six-month deployment. 
The RAF will support @MOD_Qatar with forming its first Typhoon squadron and with air security operations for the @FIFAWorldCup. Read more: https://t.co/KwwA1ZiVAB https://t.co/WeBDhhghSv</t>
  </si>
  <si>
    <t>The British Embassy cannot offer notarial appointments during the World Cup. If you are getting married in Qatar or need another notarial service, please book your appointment before the end of October here 👇
https://t.co/VZb86UPxzl https://t.co/pM6tmFaWId</t>
  </si>
  <si>
    <t>The Coronation of His Majesty The King will take place on Saturday 6 May 2023 at Westminster Abbey.
The Ceremony will see His Majesty King Charles III crowned alongside The Queen Consort.</t>
  </si>
  <si>
    <t>هؤلاء المشاركات في كأس العالم للأطفال 2022 قد يصبحن قادة الغد. ولذلك، فإن تمكين الفتيات والنساء وتوفير فرص التعليم لهن وحمايتهن من العنف أصبح أكثر أهمية الآن من أي وقت مضى. 
#اليوم_العالمي_للفتاة</t>
  </si>
  <si>
    <t>These participants at the #StreetChildWorldCup 2022 could be the leaders of tomorrow. That is why it’s more important than ever to empower girls and women and give them access to education and protect them from violence.
#DayOfTheGirl  | #IDG | #SheLeads | #IDG2022 https://t.co/lMMQHZ61P8</t>
  </si>
  <si>
    <t>AndrewPtkFCDO</t>
  </si>
  <si>
    <t>Fascinating visit to Doha's Bin Jelmood House Museum which addresses openly the history of slavery in Qatar. @ukinqatar https://t.co/d96gHv5G9f</t>
  </si>
  <si>
    <t>Good meetings with the Qatar Ministry of Labour, the National Human Rights Commission and the International Labour Organisation, hearing about the steps they have taken, what remains to be done and how we can partner with them to support further progress in 2023 @ukinqatar</t>
  </si>
  <si>
    <t>سعادة أ.د. خالد بن إبراهيم السليطي، مدير عام #كتارا يلتقي بالوفد البريطاني لبحث سبل التعاون الثقافي
The General Manager of #Katara, H.E Prof. Khalid bin Ibrahim Al-Sulaiti, met the British delegation to enhance the Cultural ties
@ukinqatar
#الوعد2022 
#كتارا_ملتقى_الثقافات https://t.co/3dCrkiVnvz</t>
  </si>
  <si>
    <t>One simple question “Are you OK?”. Brilliant Friendship Bench concept from ⁦@MOPHQatar⁩ ⁦@PHCCqatar⁩ ⁦@WISHQatar⁩ #worldmentalhealthday   Absolutely loved the England bench and looking forward to seeing all of the others around Doha. https://t.co/Nfkr8dsfTt</t>
  </si>
  <si>
    <t>My Embassy &amp;amp; I have been delighted to support the 4th #StreetChildWorldCup in 🇶🇦. We have been inspired by the participating children from all over the 🌍, impressed with the event organisation by UK @StreetChildUtd and honoured by @QF's huge support and all our 🇶🇦 friends. https://t.co/uUPeev33QG</t>
  </si>
  <si>
    <t>سعدتُ أنا وسفارتي بدعم النسخة الرابعة من بطولة كأس العالم للأطفال في 🇶🇦. لقد كان الأطفال المشاركون من جميع أنحاء العالم مصدر إلهام لنا، وأُعجبنا بتنظيم مؤسسة @StreetChildUtd الخيرية البريطانية للحدث، كما تشرفنا بالدعم الكبير الذي تلقيناه من مؤسسة قطر وجميع أصدقائنا في 🇶🇦. https://t.co/0zvYd0sX9E https://t.co/qXYxywnc2S</t>
  </si>
  <si>
    <t>StreetChildUtd</t>
  </si>
  <si>
    <t>#StreetChildWorldCup reception by @ukinqatar at the @RitzCarlton Doha - what a treat for the children 🤩
#Iamsomebody #SCWC 
@JonWilksFCDO @UKAlexCole https://t.co/3oIj3Y64mG</t>
  </si>
  <si>
    <t>Planning to go to Qatar for the World Cup? 
There are some areas in the wider region where we advise against all travel.  
Check our travel advice for all the countries you visit during your stay: https://t.co/EEOlgKj1Pz #Qatar2022 https://t.co/Z0Hidv48Ns</t>
  </si>
  <si>
    <t>القوات الجوية الأميرية القطرية تستقبل السرب المشترك ١٢ https://t.co/cPCyxm42RK</t>
  </si>
  <si>
    <t>سمو الأمير المفدى يتلقى اتصالًا هاتفيًا من دولة السيدة ليز تراس رئيسة الوزراء بالمملكة المتحدة الصديقة. https://t.co/EonP2QrFDK</t>
  </si>
  <si>
    <t>The @StreetChildUtd World Cup starts this weekend. A traditional “warm up” for the FIFA version. I am so excited we will be meeting all the teams, their mentors and coaches and the ace Streetchild people next week. #iamsomebody @ukinqatar https://t.co/tuhhDrHxDS</t>
  </si>
  <si>
    <t>.@Mo_Farah's message to 🇬🇧 fans attending World Cup in Qatar. 
Please sign up for our travel advice (https://t.co/M5xKCj4C37) ⚽
@FCDOtravelGovUK 
@roadto2022en https://t.co/ookiuekVSu</t>
  </si>
  <si>
    <t>🇬🇧🇶🇦 Join our team!
We are looking for a Government Relationship Officer
📆 Application deadline: 16 October 2022 
Apply now👇👇👇
https://t.co/0lKhwUQV7c https://t.co/0nyFtO0BQk</t>
  </si>
  <si>
    <t>SimonPenneyHMTC</t>
  </si>
  <si>
    <t>Fantastic to be landing in Qatar again. 🇬🇧 🇶🇦 trade stands at £6.2bn with significant potential to grow. Looking forward to hearing where opportunities lie for 🇬🇧 companies in the years ahead @ukinqatar @tradegovuk @tradegovukMEAP https://t.co/VGVZMOX1yV</t>
  </si>
  <si>
    <t>It was lovely to be back in London, back at FCDO HQ to meet my wonderful regional colleagues, and back at Wembley for the ENGvGER game last Monday.  Now full on to #Qatar2022 - we’ve got exciting plans! @ukinqatar https://t.co/KvzHqhZZr0</t>
  </si>
  <si>
    <t>Joined Ulster University and City University College to celebrate the expansion of their presence in Doha. A flagship success for the partners and for UK/Qatar education partnerships in general. Congratulations!
@CUCUlster https://t.co/WRIzSlieTi</t>
  </si>
  <si>
    <t>الشعار الجديد لجلالة الملك #تشارلز_الثالث.
هل تعلم أن أول ختم بريدي يحمل الشعار الملكي يعود إلى 1901، في عهد الملك إدوارد السابع الذي كان له دور في تأسيس مكاتب البريد بقصر باكنغهام.
تاريخياً، بدأ استخدام الشعار الملكي تأكيداً لهوية الملك في وقت كان عدد قليل من الناس يرى الملك. https://t.co/JhbYSEtzRO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</si>
</sst>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4"/>
  <sheetViews>
    <sheetView tabSelected="1" topLeftCell="A204" workbookViewId="0">
      <selection activeCell="A225" sqref="A225:XFD3113"/>
    </sheetView>
  </sheetViews>
  <sheetFormatPr baseColWidth="10" defaultColWidth="8.83203125" defaultRowHeight="15" x14ac:dyDescent="0.2"/>
  <cols>
    <col min="3" max="3" width="31.832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HYPERLINK("http://www.twitter.com/banuakdenizli/status/1608402820277075969", "1608402820277075969")</f>
        <v>1608402820277075969</v>
      </c>
      <c r="B2" t="s">
        <v>15</v>
      </c>
      <c r="C2" s="2">
        <v>44924.417696759258</v>
      </c>
      <c r="D2">
        <v>9</v>
      </c>
      <c r="E2">
        <v>2</v>
      </c>
      <c r="G2" t="s">
        <v>29</v>
      </c>
      <c r="H2" t="str">
        <f>HYPERLINK("http://pbs.twimg.com/media/FlIxXBTXEAEUcju.jpg", "http://pbs.twimg.com/media/FlIxXBTXEAEUcju.jpg")</f>
        <v>http://pbs.twimg.com/media/FlIxXBTXEAEUcju.jpg</v>
      </c>
      <c r="L2">
        <v>0.85529999999999995</v>
      </c>
      <c r="M2">
        <v>0</v>
      </c>
      <c r="N2">
        <v>0.82699999999999996</v>
      </c>
      <c r="O2">
        <v>0.17299999999999999</v>
      </c>
    </row>
    <row r="3" spans="1:15" x14ac:dyDescent="0.2">
      <c r="A3" s="1" t="str">
        <f>HYPERLINK("http://www.twitter.com/banuakdenizli/status/1608084920009637889", "1608084920009637889")</f>
        <v>1608084920009637889</v>
      </c>
      <c r="B3" t="s">
        <v>15</v>
      </c>
      <c r="C3" s="2">
        <v>44923.540462962963</v>
      </c>
      <c r="D3">
        <v>0</v>
      </c>
      <c r="E3">
        <v>7</v>
      </c>
      <c r="F3" t="s">
        <v>20</v>
      </c>
      <c r="G3" t="s">
        <v>30</v>
      </c>
      <c r="H3" t="str">
        <f>HYPERLINK("http://pbs.twimg.com/media/Fk75n5HWAAAUjf6.jpg", "http://pbs.twimg.com/media/Fk75n5HWAAAUjf6.jpg")</f>
        <v>http://pbs.twimg.com/media/Fk75n5HWAAAUjf6.jpg</v>
      </c>
      <c r="L3">
        <v>0</v>
      </c>
      <c r="M3">
        <v>0</v>
      </c>
      <c r="N3">
        <v>1</v>
      </c>
      <c r="O3">
        <v>0</v>
      </c>
    </row>
    <row r="4" spans="1:15" x14ac:dyDescent="0.2">
      <c r="A4" s="1" t="str">
        <f>HYPERLINK("http://www.twitter.com/banuakdenizli/status/1607624024103829504", "1607624024103829504")</f>
        <v>1607624024103829504</v>
      </c>
      <c r="B4" t="s">
        <v>15</v>
      </c>
      <c r="C4" s="2">
        <v>44922.268634259257</v>
      </c>
      <c r="D4">
        <v>1</v>
      </c>
      <c r="E4">
        <v>0</v>
      </c>
      <c r="G4" t="s">
        <v>31</v>
      </c>
      <c r="L4">
        <v>0.35949999999999999</v>
      </c>
      <c r="M4">
        <v>0</v>
      </c>
      <c r="N4">
        <v>0.90900000000000003</v>
      </c>
      <c r="O4">
        <v>9.0999999999999998E-2</v>
      </c>
    </row>
    <row r="5" spans="1:15" x14ac:dyDescent="0.2">
      <c r="A5" s="1" t="str">
        <f>HYPERLINK("http://www.twitter.com/banuakdenizli/status/1606688159932219393", "1606688159932219393")</f>
        <v>1606688159932219393</v>
      </c>
      <c r="B5" t="s">
        <v>15</v>
      </c>
      <c r="C5" s="2">
        <v>44919.68613425926</v>
      </c>
      <c r="D5">
        <v>0</v>
      </c>
      <c r="E5">
        <v>2212</v>
      </c>
      <c r="F5" t="s">
        <v>25</v>
      </c>
      <c r="G5" t="s">
        <v>32</v>
      </c>
      <c r="H5" t="str">
        <f>HYPERLINK("http://pbs.twimg.com/media/FkupyokWYAEzySX.jpg", "http://pbs.twimg.com/media/FkupyokWYAEzySX.jpg")</f>
        <v>http://pbs.twimg.com/media/FkupyokWYAEzySX.jpg</v>
      </c>
      <c r="L5">
        <v>0</v>
      </c>
      <c r="M5">
        <v>0</v>
      </c>
      <c r="N5">
        <v>1</v>
      </c>
      <c r="O5">
        <v>0</v>
      </c>
    </row>
    <row r="6" spans="1:15" x14ac:dyDescent="0.2">
      <c r="A6" s="1" t="str">
        <f>HYPERLINK("http://www.twitter.com/banuakdenizli/status/1606303719578124292", "1606303719578124292")</f>
        <v>1606303719578124292</v>
      </c>
      <c r="B6" t="s">
        <v>15</v>
      </c>
      <c r="C6" s="2">
        <v>44918.625289351847</v>
      </c>
      <c r="D6">
        <v>10</v>
      </c>
      <c r="E6">
        <v>3</v>
      </c>
      <c r="G6" t="s">
        <v>33</v>
      </c>
      <c r="H6" t="str">
        <f>HYPERLINK("https://video.twimg.com/ext_tw_video/1606303618419855360/pu/vid/848x480/5LG9QLH3jsMX8F5I.mp4?tag=12", "https://video.twimg.com/ext_tw_video/1606303618419855360/pu/vid/848x480/5LG9QLH3jsMX8F5I.mp4?tag=12")</f>
        <v>https://video.twimg.com/ext_tw_video/1606303618419855360/pu/vid/848x480/5LG9QLH3jsMX8F5I.mp4?tag=12</v>
      </c>
      <c r="L6">
        <v>0.62490000000000001</v>
      </c>
      <c r="M6">
        <v>0</v>
      </c>
      <c r="N6">
        <v>0.9</v>
      </c>
      <c r="O6">
        <v>0.1</v>
      </c>
    </row>
    <row r="7" spans="1:15" x14ac:dyDescent="0.2">
      <c r="A7" s="1" t="str">
        <f>HYPERLINK("http://www.twitter.com/banuakdenizli/status/1605925069443649536", "1605925069443649536")</f>
        <v>1605925069443649536</v>
      </c>
      <c r="B7" t="s">
        <v>15</v>
      </c>
      <c r="C7" s="2">
        <v>44917.580405092587</v>
      </c>
      <c r="D7">
        <v>0</v>
      </c>
      <c r="E7">
        <v>5</v>
      </c>
      <c r="F7" t="s">
        <v>27</v>
      </c>
      <c r="G7" t="s">
        <v>34</v>
      </c>
      <c r="H7" t="str">
        <f>HYPERLINK("http://pbs.twimg.com/media/FkW-vp0XEBAI4n5.jpg", "http://pbs.twimg.com/media/FkW-vp0XEBAI4n5.jpg")</f>
        <v>http://pbs.twimg.com/media/FkW-vp0XEBAI4n5.jpg</v>
      </c>
      <c r="L7">
        <v>0.87790000000000001</v>
      </c>
      <c r="M7">
        <v>0</v>
      </c>
      <c r="N7">
        <v>0.748</v>
      </c>
      <c r="O7">
        <v>0.252</v>
      </c>
    </row>
    <row r="8" spans="1:15" x14ac:dyDescent="0.2">
      <c r="A8" s="1" t="str">
        <f>HYPERLINK("http://www.twitter.com/banuakdenizli/status/1605508266557116416", "1605508266557116416")</f>
        <v>1605508266557116416</v>
      </c>
      <c r="B8" t="s">
        <v>15</v>
      </c>
      <c r="C8" s="2">
        <v>44916.430254629631</v>
      </c>
      <c r="D8">
        <v>6</v>
      </c>
      <c r="E8">
        <v>2</v>
      </c>
      <c r="G8" t="s">
        <v>35</v>
      </c>
      <c r="H8" t="str">
        <f>HYPERLINK("http://pbs.twimg.com/media/Fkfk_T0X0AArH0g.jpg", "http://pbs.twimg.com/media/Fkfk_T0X0AArH0g.jpg")</f>
        <v>http://pbs.twimg.com/media/Fkfk_T0X0AArH0g.jpg</v>
      </c>
      <c r="L8">
        <v>0.89770000000000005</v>
      </c>
      <c r="M8">
        <v>0</v>
      </c>
      <c r="N8">
        <v>0.77900000000000003</v>
      </c>
      <c r="O8">
        <v>0.221</v>
      </c>
    </row>
    <row r="9" spans="1:15" x14ac:dyDescent="0.2">
      <c r="A9" s="1" t="str">
        <f>HYPERLINK("http://www.twitter.com/banuakdenizli/status/1605109738148069376", "1605109738148069376")</f>
        <v>1605109738148069376</v>
      </c>
      <c r="B9" t="s">
        <v>15</v>
      </c>
      <c r="C9" s="2">
        <v>44915.330520833333</v>
      </c>
      <c r="D9">
        <v>12</v>
      </c>
      <c r="E9">
        <v>4</v>
      </c>
      <c r="G9" t="s">
        <v>36</v>
      </c>
      <c r="H9" t="str">
        <f>HYPERLINK("http://pbs.twimg.com/media/FkZ-yHDWQAE0Une.jpg", "http://pbs.twimg.com/media/FkZ-yHDWQAE0Une.jpg")</f>
        <v>http://pbs.twimg.com/media/FkZ-yHDWQAE0Une.jpg</v>
      </c>
      <c r="I9" t="str">
        <f>HYPERLINK("http://pbs.twimg.com/media/FkZ-yjJXEAItRW8.jpg", "http://pbs.twimg.com/media/FkZ-yjJXEAItRW8.jpg")</f>
        <v>http://pbs.twimg.com/media/FkZ-yjJXEAItRW8.jpg</v>
      </c>
      <c r="J9" t="str">
        <f>HYPERLINK("http://pbs.twimg.com/media/FkZ-zCeXEAEoWaY.jpg", "http://pbs.twimg.com/media/FkZ-zCeXEAEoWaY.jpg")</f>
        <v>http://pbs.twimg.com/media/FkZ-zCeXEAEoWaY.jpg</v>
      </c>
      <c r="L9">
        <v>0.86250000000000004</v>
      </c>
      <c r="M9">
        <v>0</v>
      </c>
      <c r="N9">
        <v>0.745</v>
      </c>
      <c r="O9">
        <v>0.255</v>
      </c>
    </row>
    <row r="10" spans="1:15" x14ac:dyDescent="0.2">
      <c r="A10" s="1" t="str">
        <f>HYPERLINK("http://www.twitter.com/banuakdenizli/status/1604904085303529485", "1604904085303529485")</f>
        <v>1604904085303529485</v>
      </c>
      <c r="B10" t="s">
        <v>15</v>
      </c>
      <c r="C10" s="2">
        <v>44914.763032407413</v>
      </c>
      <c r="D10">
        <v>0</v>
      </c>
      <c r="E10">
        <v>17</v>
      </c>
      <c r="F10" t="s">
        <v>21</v>
      </c>
      <c r="G10" t="s">
        <v>37</v>
      </c>
      <c r="H10" t="str">
        <f>HYPERLINK("https://video.twimg.com/ext_tw_video/1604520670452408322/pu/vid/1280x720/NvyuLaLG3tp_A7eE.mp4?tag=12", "https://video.twimg.com/ext_tw_video/1604520670452408322/pu/vid/1280x720/NvyuLaLG3tp_A7eE.mp4?tag=12")</f>
        <v>https://video.twimg.com/ext_tw_video/1604520670452408322/pu/vid/1280x720/NvyuLaLG3tp_A7eE.mp4?tag=12</v>
      </c>
      <c r="L10">
        <v>0.87390000000000001</v>
      </c>
      <c r="M10">
        <v>0</v>
      </c>
      <c r="N10">
        <v>0.76700000000000002</v>
      </c>
      <c r="O10">
        <v>0.23300000000000001</v>
      </c>
    </row>
    <row r="11" spans="1:15" x14ac:dyDescent="0.2">
      <c r="A11" s="1" t="str">
        <f>HYPERLINK("http://www.twitter.com/banuakdenizli/status/1604857085941915652", "1604857085941915652")</f>
        <v>1604857085941915652</v>
      </c>
      <c r="B11" t="s">
        <v>15</v>
      </c>
      <c r="C11" s="2">
        <v>44914.633333333331</v>
      </c>
      <c r="D11">
        <v>0</v>
      </c>
      <c r="E11">
        <v>0</v>
      </c>
      <c r="G11" t="s">
        <v>38</v>
      </c>
      <c r="L11">
        <v>0</v>
      </c>
      <c r="M11">
        <v>0</v>
      </c>
      <c r="N11">
        <v>1</v>
      </c>
      <c r="O11">
        <v>0</v>
      </c>
    </row>
    <row r="12" spans="1:15" x14ac:dyDescent="0.2">
      <c r="A12" s="1" t="str">
        <f>HYPERLINK("http://www.twitter.com/banuakdenizli/status/1604856960251490305", "1604856960251490305")</f>
        <v>1604856960251490305</v>
      </c>
      <c r="B12" t="s">
        <v>15</v>
      </c>
      <c r="C12" s="2">
        <v>44914.632986111108</v>
      </c>
      <c r="D12">
        <v>0</v>
      </c>
      <c r="E12">
        <v>0</v>
      </c>
      <c r="G12" t="s">
        <v>39</v>
      </c>
      <c r="L12">
        <v>0</v>
      </c>
      <c r="M12">
        <v>0</v>
      </c>
      <c r="N12">
        <v>1</v>
      </c>
      <c r="O12">
        <v>0</v>
      </c>
    </row>
    <row r="13" spans="1:15" x14ac:dyDescent="0.2">
      <c r="A13" s="1" t="str">
        <f>HYPERLINK("http://www.twitter.com/banuakdenizli/status/1604751135113621504", "1604751135113621504")</f>
        <v>1604751135113621504</v>
      </c>
      <c r="B13" t="s">
        <v>15</v>
      </c>
      <c r="C13" s="2">
        <v>44914.34097222222</v>
      </c>
      <c r="D13">
        <v>0</v>
      </c>
      <c r="E13">
        <v>2377</v>
      </c>
      <c r="F13" t="s">
        <v>40</v>
      </c>
      <c r="G13" t="s">
        <v>41</v>
      </c>
      <c r="L13">
        <v>0.89080000000000004</v>
      </c>
      <c r="M13">
        <v>0</v>
      </c>
      <c r="N13">
        <v>0.56899999999999995</v>
      </c>
      <c r="O13">
        <v>0.43099999999999999</v>
      </c>
    </row>
    <row r="14" spans="1:15" x14ac:dyDescent="0.2">
      <c r="A14" s="1" t="str">
        <f>HYPERLINK("http://www.twitter.com/banuakdenizli/status/1604170814135435266", "1604170814135435266")</f>
        <v>1604170814135435266</v>
      </c>
      <c r="B14" t="s">
        <v>15</v>
      </c>
      <c r="C14" s="2">
        <v>44912.739583333343</v>
      </c>
      <c r="D14">
        <v>5</v>
      </c>
      <c r="E14">
        <v>4</v>
      </c>
      <c r="G14" t="s">
        <v>42</v>
      </c>
      <c r="L14">
        <v>0</v>
      </c>
      <c r="M14">
        <v>0</v>
      </c>
      <c r="N14">
        <v>1</v>
      </c>
      <c r="O14">
        <v>0</v>
      </c>
    </row>
    <row r="15" spans="1:15" x14ac:dyDescent="0.2">
      <c r="A15" s="1" t="str">
        <f>HYPERLINK("http://www.twitter.com/banuakdenizli/status/1603755258810978304", "1603755258810978304")</f>
        <v>1603755258810978304</v>
      </c>
      <c r="B15" t="s">
        <v>15</v>
      </c>
      <c r="C15" s="2">
        <v>44911.592870370368</v>
      </c>
      <c r="D15">
        <v>0</v>
      </c>
      <c r="E15">
        <v>1</v>
      </c>
      <c r="G15" t="s">
        <v>43</v>
      </c>
      <c r="H15" t="str">
        <f>HYPERLINK("http://pbs.twimg.com/media/FkGu5sqXgAA9SaL.jpg", "http://pbs.twimg.com/media/FkGu5sqXgAA9SaL.jpg")</f>
        <v>http://pbs.twimg.com/media/FkGu5sqXgAA9SaL.jpg</v>
      </c>
      <c r="L15">
        <v>0.31819999999999998</v>
      </c>
      <c r="M15">
        <v>0</v>
      </c>
      <c r="N15">
        <v>0.94399999999999995</v>
      </c>
      <c r="O15">
        <v>5.6000000000000001E-2</v>
      </c>
    </row>
    <row r="16" spans="1:15" x14ac:dyDescent="0.2">
      <c r="A16" s="1" t="str">
        <f>HYPERLINK("http://www.twitter.com/banuakdenizli/status/1603361510394314752", "1603361510394314752")</f>
        <v>1603361510394314752</v>
      </c>
      <c r="B16" t="s">
        <v>15</v>
      </c>
      <c r="C16" s="2">
        <v>44910.506331018521</v>
      </c>
      <c r="D16">
        <v>12</v>
      </c>
      <c r="E16">
        <v>4</v>
      </c>
      <c r="G16" t="s">
        <v>44</v>
      </c>
      <c r="H16" t="str">
        <f>HYPERLINK("https://video.twimg.com/ext_tw_video/1603361402286231553/pu/vid/1280x720/CxSpnoTkgzAj6Vvp.mp4?tag=12", "https://video.twimg.com/ext_tw_video/1603361402286231553/pu/vid/1280x720/CxSpnoTkgzAj6Vvp.mp4?tag=12")</f>
        <v>https://video.twimg.com/ext_tw_video/1603361402286231553/pu/vid/1280x720/CxSpnoTkgzAj6Vvp.mp4?tag=12</v>
      </c>
      <c r="L16">
        <v>-0.25580000000000003</v>
      </c>
      <c r="M16">
        <v>7.5999999999999998E-2</v>
      </c>
      <c r="N16">
        <v>0.872</v>
      </c>
      <c r="O16">
        <v>5.1999999999999998E-2</v>
      </c>
    </row>
    <row r="17" spans="1:15" x14ac:dyDescent="0.2">
      <c r="A17" s="1" t="str">
        <f>HYPERLINK("http://www.twitter.com/banuakdenizli/status/1603341811900096512", "1603341811900096512")</f>
        <v>1603341811900096512</v>
      </c>
      <c r="B17" t="s">
        <v>15</v>
      </c>
      <c r="C17" s="2">
        <v>44910.451979166668</v>
      </c>
      <c r="D17">
        <v>8</v>
      </c>
      <c r="E17">
        <v>1</v>
      </c>
      <c r="G17" t="s">
        <v>45</v>
      </c>
      <c r="H17" t="str">
        <f>HYPERLINK("https://video.twimg.com/ext_tw_video/1603341742161403905/pu/vid/1280x720/pnbPDyYVuxJ21xOr.mp4?tag=12", "https://video.twimg.com/ext_tw_video/1603341742161403905/pu/vid/1280x720/pnbPDyYVuxJ21xOr.mp4?tag=12")</f>
        <v>https://video.twimg.com/ext_tw_video/1603341742161403905/pu/vid/1280x720/pnbPDyYVuxJ21xOr.mp4?tag=12</v>
      </c>
      <c r="L17">
        <v>0.91359999999999997</v>
      </c>
      <c r="M17">
        <v>0</v>
      </c>
      <c r="N17">
        <v>0.70699999999999996</v>
      </c>
      <c r="O17">
        <v>0.29299999999999998</v>
      </c>
    </row>
    <row r="18" spans="1:15" x14ac:dyDescent="0.2">
      <c r="A18" s="1" t="str">
        <f>HYPERLINK("http://www.twitter.com/banuakdenizli/status/1602978761485557761", "1602978761485557761")</f>
        <v>1602978761485557761</v>
      </c>
      <c r="B18" t="s">
        <v>15</v>
      </c>
      <c r="C18" s="2">
        <v>44909.450150462973</v>
      </c>
      <c r="D18">
        <v>13</v>
      </c>
      <c r="E18">
        <v>4</v>
      </c>
      <c r="G18" t="s">
        <v>46</v>
      </c>
      <c r="H18" t="str">
        <f>HYPERLINK("https://video.twimg.com/ext_tw_video/1602976093505568768/pu/vid/1280x720/DykITyjW2uQt8lVY.mp4?tag=12", "https://video.twimg.com/ext_tw_video/1602976093505568768/pu/vid/1280x720/DykITyjW2uQt8lVY.mp4?tag=12")</f>
        <v>https://video.twimg.com/ext_tw_video/1602976093505568768/pu/vid/1280x720/DykITyjW2uQt8lVY.mp4?tag=12</v>
      </c>
      <c r="L18">
        <v>0.85550000000000004</v>
      </c>
      <c r="M18">
        <v>0</v>
      </c>
      <c r="N18">
        <v>0.77800000000000002</v>
      </c>
      <c r="O18">
        <v>0.222</v>
      </c>
    </row>
    <row r="19" spans="1:15" x14ac:dyDescent="0.2">
      <c r="A19" s="1" t="str">
        <f>HYPERLINK("http://www.twitter.com/banuakdenizli/status/1602947753310654466", "1602947753310654466")</f>
        <v>1602947753310654466</v>
      </c>
      <c r="B19" t="s">
        <v>15</v>
      </c>
      <c r="C19" s="2">
        <v>44909.364583333343</v>
      </c>
      <c r="D19">
        <v>0</v>
      </c>
      <c r="E19">
        <v>19</v>
      </c>
      <c r="F19" t="s">
        <v>21</v>
      </c>
      <c r="G19" t="s">
        <v>47</v>
      </c>
      <c r="H19" t="str">
        <f>HYPERLINK("http://pbs.twimg.com/media/Fj2csFIXgAArapJ.jpg", "http://pbs.twimg.com/media/Fj2csFIXgAArapJ.jpg")</f>
        <v>http://pbs.twimg.com/media/Fj2csFIXgAArapJ.jpg</v>
      </c>
      <c r="I19" t="str">
        <f>HYPERLINK("http://pbs.twimg.com/media/Fj2cr_NXEAASNb5.jpg", "http://pbs.twimg.com/media/Fj2cr_NXEAASNb5.jpg")</f>
        <v>http://pbs.twimg.com/media/Fj2cr_NXEAASNb5.jpg</v>
      </c>
      <c r="J19" t="str">
        <f>HYPERLINK("http://pbs.twimg.com/media/Fj2csCnX0AEp7vl.jpg", "http://pbs.twimg.com/media/Fj2csCnX0AEp7vl.jpg")</f>
        <v>http://pbs.twimg.com/media/Fj2csCnX0AEp7vl.jpg</v>
      </c>
      <c r="K19" t="str">
        <f>HYPERLINK("http://pbs.twimg.com/media/Fj2csCyXoAAAvIS.jpg", "http://pbs.twimg.com/media/Fj2csCyXoAAAvIS.jpg")</f>
        <v>http://pbs.twimg.com/media/Fj2csCyXoAAAvIS.jpg</v>
      </c>
      <c r="L19">
        <v>0.62490000000000001</v>
      </c>
      <c r="M19">
        <v>0</v>
      </c>
      <c r="N19">
        <v>0.88700000000000001</v>
      </c>
      <c r="O19">
        <v>0.113</v>
      </c>
    </row>
    <row r="20" spans="1:15" x14ac:dyDescent="0.2">
      <c r="A20" s="1" t="str">
        <f>HYPERLINK("http://www.twitter.com/banuakdenizli/status/1602940523051884546", "1602940523051884546")</f>
        <v>1602940523051884546</v>
      </c>
      <c r="B20" t="s">
        <v>15</v>
      </c>
      <c r="C20" s="2">
        <v>44909.344629629632</v>
      </c>
      <c r="D20">
        <v>0</v>
      </c>
      <c r="E20">
        <v>1</v>
      </c>
      <c r="F20" t="s">
        <v>48</v>
      </c>
      <c r="G20" t="s">
        <v>49</v>
      </c>
      <c r="H20" t="str">
        <f>HYPERLINK("http://pbs.twimg.com/media/FjxQhdnWYAEGUzh.jpg", "http://pbs.twimg.com/media/FjxQhdnWYAEGUzh.jpg")</f>
        <v>http://pbs.twimg.com/media/FjxQhdnWYAEGUzh.jpg</v>
      </c>
      <c r="L20">
        <v>0.75790000000000002</v>
      </c>
      <c r="M20">
        <v>3.4000000000000002E-2</v>
      </c>
      <c r="N20">
        <v>0.77500000000000002</v>
      </c>
      <c r="O20">
        <v>0.191</v>
      </c>
    </row>
    <row r="21" spans="1:15" x14ac:dyDescent="0.2">
      <c r="A21" s="1" t="str">
        <f>HYPERLINK("http://www.twitter.com/banuakdenizli/status/1602940287101403137", "1602940287101403137")</f>
        <v>1602940287101403137</v>
      </c>
      <c r="B21" t="s">
        <v>15</v>
      </c>
      <c r="C21" s="2">
        <v>44909.343981481477</v>
      </c>
      <c r="D21">
        <v>0</v>
      </c>
      <c r="E21">
        <v>3</v>
      </c>
      <c r="F21" t="s">
        <v>48</v>
      </c>
      <c r="G21" t="s">
        <v>50</v>
      </c>
      <c r="H21" t="str">
        <f>HYPERLINK("http://pbs.twimg.com/media/Fj3DNYGXwAAIUd_.jpg", "http://pbs.twimg.com/media/Fj3DNYGXwAAIUd_.jpg")</f>
        <v>http://pbs.twimg.com/media/Fj3DNYGXwAAIUd_.jpg</v>
      </c>
      <c r="I21" t="str">
        <f>HYPERLINK("http://pbs.twimg.com/media/Fj3DNk5WIAAB-EA.jpg", "http://pbs.twimg.com/media/Fj3DNk5WIAAB-EA.jpg")</f>
        <v>http://pbs.twimg.com/media/Fj3DNk5WIAAB-EA.jpg</v>
      </c>
      <c r="J21" t="str">
        <f>HYPERLINK("http://pbs.twimg.com/media/Fj3DN3qWIAYUopE.jpg", "http://pbs.twimg.com/media/Fj3DN3qWIAYUopE.jpg")</f>
        <v>http://pbs.twimg.com/media/Fj3DN3qWIAYUopE.jpg</v>
      </c>
      <c r="L21">
        <v>0.78839999999999999</v>
      </c>
      <c r="M21">
        <v>0</v>
      </c>
      <c r="N21">
        <v>0.77900000000000003</v>
      </c>
      <c r="O21">
        <v>0.221</v>
      </c>
    </row>
    <row r="22" spans="1:15" x14ac:dyDescent="0.2">
      <c r="A22" s="1" t="str">
        <f>HYPERLINK("http://www.twitter.com/banuakdenizli/status/1602937010838245376", "1602937010838245376")</f>
        <v>1602937010838245376</v>
      </c>
      <c r="B22" t="s">
        <v>15</v>
      </c>
      <c r="C22" s="2">
        <v>44909.33494212963</v>
      </c>
      <c r="D22">
        <v>0</v>
      </c>
      <c r="E22">
        <v>9196</v>
      </c>
      <c r="F22" t="s">
        <v>40</v>
      </c>
      <c r="G22" t="s">
        <v>51</v>
      </c>
      <c r="H22" t="str">
        <f>HYPERLINK("http://pbs.twimg.com/media/Fj5Dvq_WAAMmidC.jpg", "http://pbs.twimg.com/media/Fj5Dvq_WAAMmidC.jpg")</f>
        <v>http://pbs.twimg.com/media/Fj5Dvq_WAAMmidC.jpg</v>
      </c>
      <c r="L22">
        <v>0.4753</v>
      </c>
      <c r="M22">
        <v>0</v>
      </c>
      <c r="N22">
        <v>0.78100000000000003</v>
      </c>
      <c r="O22">
        <v>0.219</v>
      </c>
    </row>
    <row r="23" spans="1:15" x14ac:dyDescent="0.2">
      <c r="A23" s="1" t="str">
        <f>HYPERLINK("http://www.twitter.com/banuakdenizli/status/1602596181049331713", "1602596181049331713")</f>
        <v>1602596181049331713</v>
      </c>
      <c r="B23" t="s">
        <v>15</v>
      </c>
      <c r="C23" s="2">
        <v>44908.394432870373</v>
      </c>
      <c r="D23">
        <v>0</v>
      </c>
      <c r="E23">
        <v>22</v>
      </c>
      <c r="F23" t="s">
        <v>20</v>
      </c>
      <c r="G23" t="s">
        <v>52</v>
      </c>
      <c r="H23" t="str">
        <f>HYPERLINK("https://video.twimg.com/ext_tw_video/1602573056177803265/pu/vid/1280x720/wdTzTEoGBrKz0qMF.mp4?tag=12", "https://video.twimg.com/ext_tw_video/1602573056177803265/pu/vid/1280x720/wdTzTEoGBrKz0qMF.mp4?tag=12")</f>
        <v>https://video.twimg.com/ext_tw_video/1602573056177803265/pu/vid/1280x720/wdTzTEoGBrKz0qMF.mp4?tag=12</v>
      </c>
      <c r="L23">
        <v>0</v>
      </c>
      <c r="M23">
        <v>0</v>
      </c>
      <c r="N23">
        <v>1</v>
      </c>
      <c r="O23">
        <v>0</v>
      </c>
    </row>
    <row r="24" spans="1:15" x14ac:dyDescent="0.2">
      <c r="A24" s="1" t="str">
        <f>HYPERLINK("http://www.twitter.com/banuakdenizli/status/1602531906242985986", "1602531906242985986")</f>
        <v>1602531906242985986</v>
      </c>
      <c r="B24" t="s">
        <v>15</v>
      </c>
      <c r="C24" s="2">
        <v>44908.217060185183</v>
      </c>
      <c r="D24">
        <v>1</v>
      </c>
      <c r="E24">
        <v>1</v>
      </c>
      <c r="G24" t="s">
        <v>53</v>
      </c>
      <c r="H24" t="str">
        <f>HYPERLINK("http://pbs.twimg.com/media/Fj1WRsoXkAAsks8.png", "http://pbs.twimg.com/media/Fj1WRsoXkAAsks8.png")</f>
        <v>http://pbs.twimg.com/media/Fj1WRsoXkAAsks8.png</v>
      </c>
      <c r="L24">
        <v>-0.51060000000000005</v>
      </c>
      <c r="M24">
        <v>0.14699999999999999</v>
      </c>
      <c r="N24">
        <v>0.76300000000000001</v>
      </c>
      <c r="O24">
        <v>0.09</v>
      </c>
    </row>
    <row r="25" spans="1:15" x14ac:dyDescent="0.2">
      <c r="A25" s="1" t="str">
        <f>HYPERLINK("http://www.twitter.com/banuakdenizli/status/1602324757315309570", "1602324757315309570")</f>
        <v>1602324757315309570</v>
      </c>
      <c r="B25" t="s">
        <v>15</v>
      </c>
      <c r="C25" s="2">
        <v>44907.645439814813</v>
      </c>
      <c r="D25">
        <v>15</v>
      </c>
      <c r="E25">
        <v>8</v>
      </c>
      <c r="G25" t="s">
        <v>54</v>
      </c>
      <c r="H25" t="str">
        <f>HYPERLINK("https://video.twimg.com/ext_tw_video/1602324679276085252/pu/vid/480x848/5hpDibp2B0aM627R.mp4?tag=12", "https://video.twimg.com/ext_tw_video/1602324679276085252/pu/vid/480x848/5hpDibp2B0aM627R.mp4?tag=12")</f>
        <v>https://video.twimg.com/ext_tw_video/1602324679276085252/pu/vid/480x848/5hpDibp2B0aM627R.mp4?tag=12</v>
      </c>
      <c r="L25">
        <v>0.8891</v>
      </c>
      <c r="M25">
        <v>0</v>
      </c>
      <c r="N25">
        <v>0.63100000000000001</v>
      </c>
      <c r="O25">
        <v>0.36899999999999999</v>
      </c>
    </row>
    <row r="26" spans="1:15" x14ac:dyDescent="0.2">
      <c r="A26" s="1" t="str">
        <f>HYPERLINK("http://www.twitter.com/banuakdenizli/status/1602322945141088256", "1602322945141088256")</f>
        <v>1602322945141088256</v>
      </c>
      <c r="B26" t="s">
        <v>15</v>
      </c>
      <c r="C26" s="2">
        <v>44907.640439814822</v>
      </c>
      <c r="D26">
        <v>0</v>
      </c>
      <c r="E26">
        <v>1</v>
      </c>
      <c r="F26" t="s">
        <v>48</v>
      </c>
      <c r="G26" t="s">
        <v>55</v>
      </c>
      <c r="L26">
        <v>0.79020000000000001</v>
      </c>
      <c r="M26">
        <v>0</v>
      </c>
      <c r="N26">
        <v>0.80600000000000005</v>
      </c>
      <c r="O26">
        <v>0.19400000000000001</v>
      </c>
    </row>
    <row r="27" spans="1:15" x14ac:dyDescent="0.2">
      <c r="A27" s="1" t="str">
        <f>HYPERLINK("http://www.twitter.com/banuakdenizli/status/1602244739813736448", "1602244739813736448")</f>
        <v>1602244739813736448</v>
      </c>
      <c r="B27" t="s">
        <v>15</v>
      </c>
      <c r="C27" s="2">
        <v>44907.424629629633</v>
      </c>
      <c r="D27">
        <v>0</v>
      </c>
      <c r="E27">
        <v>5</v>
      </c>
      <c r="F27" t="s">
        <v>48</v>
      </c>
      <c r="G27" t="s">
        <v>56</v>
      </c>
      <c r="H27" t="str">
        <f>HYPERLINK("http://pbs.twimg.com/media/FjxPiuMWQAEtUPp.jpg", "http://pbs.twimg.com/media/FjxPiuMWQAEtUPp.jpg")</f>
        <v>http://pbs.twimg.com/media/FjxPiuMWQAEtUPp.jpg</v>
      </c>
      <c r="L27">
        <v>0.78449999999999998</v>
      </c>
      <c r="M27">
        <v>0</v>
      </c>
      <c r="N27">
        <v>0.85599999999999998</v>
      </c>
      <c r="O27">
        <v>0.14399999999999999</v>
      </c>
    </row>
    <row r="28" spans="1:15" x14ac:dyDescent="0.2">
      <c r="A28" s="1" t="str">
        <f>HYPERLINK("http://www.twitter.com/banuakdenizli/status/1602208436435156992", "1602208436435156992")</f>
        <v>1602208436435156992</v>
      </c>
      <c r="B28" t="s">
        <v>15</v>
      </c>
      <c r="C28" s="2">
        <v>44907.324456018519</v>
      </c>
      <c r="D28">
        <v>2</v>
      </c>
      <c r="E28">
        <v>2</v>
      </c>
      <c r="G28" t="s">
        <v>57</v>
      </c>
      <c r="H28" t="str">
        <f>HYPERLINK("http://pbs.twimg.com/media/Fjwv3bSXEAEinEB.png", "http://pbs.twimg.com/media/Fjwv3bSXEAEinEB.png")</f>
        <v>http://pbs.twimg.com/media/Fjwv3bSXEAEinEB.png</v>
      </c>
      <c r="L28">
        <v>0.31819999999999998</v>
      </c>
      <c r="M28">
        <v>0</v>
      </c>
      <c r="N28">
        <v>0.94799999999999995</v>
      </c>
      <c r="O28">
        <v>5.1999999999999998E-2</v>
      </c>
    </row>
    <row r="29" spans="1:15" x14ac:dyDescent="0.2">
      <c r="A29" s="1" t="str">
        <f>HYPERLINK("http://www.twitter.com/banuakdenizli/status/1602024748321771520", "1602024748321771520")</f>
        <v>1602024748321771520</v>
      </c>
      <c r="B29" t="s">
        <v>15</v>
      </c>
      <c r="C29" s="2">
        <v>44906.817569444444</v>
      </c>
      <c r="D29">
        <v>0</v>
      </c>
      <c r="E29">
        <v>8</v>
      </c>
      <c r="F29" t="s">
        <v>58</v>
      </c>
      <c r="G29" t="s">
        <v>59</v>
      </c>
      <c r="H29" t="str">
        <f>HYPERLINK("http://pbs.twimg.com/media/Fjt52m6WIAMV_tn.jpg", "http://pbs.twimg.com/media/Fjt52m6WIAMV_tn.jpg")</f>
        <v>http://pbs.twimg.com/media/Fjt52m6WIAMV_tn.jpg</v>
      </c>
      <c r="L29">
        <v>0.75060000000000004</v>
      </c>
      <c r="M29">
        <v>0</v>
      </c>
      <c r="N29">
        <v>0.79600000000000004</v>
      </c>
      <c r="O29">
        <v>0.20399999999999999</v>
      </c>
    </row>
    <row r="30" spans="1:15" x14ac:dyDescent="0.2">
      <c r="A30" s="1" t="str">
        <f>HYPERLINK("http://www.twitter.com/banuakdenizli/status/1601917041413427201", "1601917041413427201")</f>
        <v>1601917041413427201</v>
      </c>
      <c r="B30" t="s">
        <v>15</v>
      </c>
      <c r="C30" s="2">
        <v>44906.520358796297</v>
      </c>
      <c r="D30">
        <v>3</v>
      </c>
      <c r="E30">
        <v>1</v>
      </c>
      <c r="G30" t="s">
        <v>60</v>
      </c>
      <c r="H30" t="str">
        <f>HYPERLINK("http://pbs.twimg.com/media/FjsnD20XoAEQJdR.jpg", "http://pbs.twimg.com/media/FjsnD20XoAEQJdR.jpg")</f>
        <v>http://pbs.twimg.com/media/FjsnD20XoAEQJdR.jpg</v>
      </c>
      <c r="L30">
        <v>-2.58E-2</v>
      </c>
      <c r="M30">
        <v>8.1000000000000003E-2</v>
      </c>
      <c r="N30">
        <v>0.84099999999999997</v>
      </c>
      <c r="O30">
        <v>7.8E-2</v>
      </c>
    </row>
    <row r="31" spans="1:15" x14ac:dyDescent="0.2">
      <c r="A31" s="1" t="str">
        <f>HYPERLINK("http://www.twitter.com/banuakdenizli/status/1601853718231646208", "1601853718231646208")</f>
        <v>1601853718231646208</v>
      </c>
      <c r="B31" t="s">
        <v>15</v>
      </c>
      <c r="C31" s="2">
        <v>44906.345625000002</v>
      </c>
      <c r="D31">
        <v>0</v>
      </c>
      <c r="E31">
        <v>94</v>
      </c>
      <c r="F31" t="s">
        <v>27</v>
      </c>
      <c r="G31" t="s">
        <v>61</v>
      </c>
      <c r="H31" t="str">
        <f>HYPERLINK("http://pbs.twimg.com/media/Fjpnw_IWYAY1uJH.jpg", "http://pbs.twimg.com/media/Fjpnw_IWYAY1uJH.jpg")</f>
        <v>http://pbs.twimg.com/media/Fjpnw_IWYAY1uJH.jpg</v>
      </c>
      <c r="L31">
        <v>0.85189999999999999</v>
      </c>
      <c r="M31">
        <v>0</v>
      </c>
      <c r="N31">
        <v>0.56299999999999994</v>
      </c>
      <c r="O31">
        <v>0.437</v>
      </c>
    </row>
    <row r="32" spans="1:15" x14ac:dyDescent="0.2">
      <c r="A32" s="1" t="str">
        <f>HYPERLINK("http://www.twitter.com/banuakdenizli/status/1601718138500153344", "1601718138500153344")</f>
        <v>1601718138500153344</v>
      </c>
      <c r="B32" t="s">
        <v>15</v>
      </c>
      <c r="C32" s="2">
        <v>44905.971493055556</v>
      </c>
      <c r="D32">
        <v>0</v>
      </c>
      <c r="E32">
        <v>1950</v>
      </c>
      <c r="F32" t="s">
        <v>26</v>
      </c>
      <c r="G32" t="s">
        <v>62</v>
      </c>
      <c r="L32">
        <v>0.89570000000000005</v>
      </c>
      <c r="M32">
        <v>0</v>
      </c>
      <c r="N32">
        <v>0.72599999999999998</v>
      </c>
      <c r="O32">
        <v>0.27400000000000002</v>
      </c>
    </row>
    <row r="33" spans="1:15" x14ac:dyDescent="0.2">
      <c r="A33" s="1" t="str">
        <f>HYPERLINK("http://www.twitter.com/banuakdenizli/status/1601717826389045248", "1601717826389045248")</f>
        <v>1601717826389045248</v>
      </c>
      <c r="B33" t="s">
        <v>15</v>
      </c>
      <c r="C33" s="2">
        <v>44905.970625000002</v>
      </c>
      <c r="D33">
        <v>0</v>
      </c>
      <c r="E33">
        <v>3</v>
      </c>
      <c r="F33" t="s">
        <v>17</v>
      </c>
      <c r="G33" t="s">
        <v>63</v>
      </c>
      <c r="H33" t="str">
        <f>HYPERLINK("http://pbs.twimg.com/media/FjpxynrXEAc9IM9.jpg", "http://pbs.twimg.com/media/FjpxynrXEAc9IM9.jpg")</f>
        <v>http://pbs.twimg.com/media/FjpxynrXEAc9IM9.jpg</v>
      </c>
      <c r="L33">
        <v>0.94499999999999995</v>
      </c>
      <c r="M33">
        <v>6.2E-2</v>
      </c>
      <c r="N33">
        <v>0.58799999999999997</v>
      </c>
      <c r="O33">
        <v>0.35</v>
      </c>
    </row>
    <row r="34" spans="1:15" x14ac:dyDescent="0.2">
      <c r="A34" s="1" t="str">
        <f>HYPERLINK("http://www.twitter.com/banuakdenizli/status/1601698936661905408", "1601698936661905408")</f>
        <v>1601698936661905408</v>
      </c>
      <c r="B34" t="s">
        <v>15</v>
      </c>
      <c r="C34" s="2">
        <v>44905.918506944443</v>
      </c>
      <c r="D34">
        <v>0</v>
      </c>
      <c r="E34">
        <v>5663</v>
      </c>
      <c r="F34" t="s">
        <v>64</v>
      </c>
      <c r="G34" t="s">
        <v>65</v>
      </c>
      <c r="H34" t="str">
        <f>HYPERLINK("http://pbs.twimg.com/media/FjpaeLwX0AYcQOS.jpg", "http://pbs.twimg.com/media/FjpaeLwX0AYcQOS.jpg")</f>
        <v>http://pbs.twimg.com/media/FjpaeLwX0AYcQOS.jpg</v>
      </c>
      <c r="L34">
        <v>0.4945</v>
      </c>
      <c r="M34">
        <v>9.5000000000000001E-2</v>
      </c>
      <c r="N34">
        <v>0.76500000000000001</v>
      </c>
      <c r="O34">
        <v>0.14099999999999999</v>
      </c>
    </row>
    <row r="35" spans="1:15" x14ac:dyDescent="0.2">
      <c r="A35" s="1" t="str">
        <f>HYPERLINK("http://www.twitter.com/banuakdenizli/status/1601691552354795520", "1601691552354795520")</f>
        <v>1601691552354795520</v>
      </c>
      <c r="B35" t="s">
        <v>15</v>
      </c>
      <c r="C35" s="2">
        <v>44905.898125</v>
      </c>
      <c r="D35">
        <v>0</v>
      </c>
      <c r="E35">
        <v>1435</v>
      </c>
      <c r="F35" t="s">
        <v>64</v>
      </c>
      <c r="G35" t="s">
        <v>66</v>
      </c>
      <c r="H35" t="str">
        <f>HYPERLINK("http://pbs.twimg.com/media/FjpSdeJacAA0vj6.jpg", "http://pbs.twimg.com/media/FjpSdeJacAA0vj6.jpg")</f>
        <v>http://pbs.twimg.com/media/FjpSdeJacAA0vj6.jpg</v>
      </c>
      <c r="L35">
        <v>-0.42149999999999999</v>
      </c>
      <c r="M35">
        <v>0.157</v>
      </c>
      <c r="N35">
        <v>0.84299999999999997</v>
      </c>
      <c r="O35">
        <v>0</v>
      </c>
    </row>
    <row r="36" spans="1:15" x14ac:dyDescent="0.2">
      <c r="A36" s="1" t="str">
        <f>HYPERLINK("http://www.twitter.com/banuakdenizli/status/1601691365725073408", "1601691365725073408")</f>
        <v>1601691365725073408</v>
      </c>
      <c r="B36" t="s">
        <v>15</v>
      </c>
      <c r="C36" s="2">
        <v>44905.897615740738</v>
      </c>
      <c r="D36">
        <v>0</v>
      </c>
      <c r="E36">
        <v>18</v>
      </c>
      <c r="F36" t="s">
        <v>18</v>
      </c>
      <c r="G36" t="s">
        <v>67</v>
      </c>
      <c r="L36">
        <v>0.97799999999999998</v>
      </c>
      <c r="M36">
        <v>3.4000000000000002E-2</v>
      </c>
      <c r="N36">
        <v>0.54800000000000004</v>
      </c>
      <c r="O36">
        <v>0.41799999999999998</v>
      </c>
    </row>
    <row r="37" spans="1:15" x14ac:dyDescent="0.2">
      <c r="A37" s="1" t="str">
        <f>HYPERLINK("http://www.twitter.com/banuakdenizli/status/1601688774161092608", "1601688774161092608")</f>
        <v>1601688774161092608</v>
      </c>
      <c r="B37" t="s">
        <v>15</v>
      </c>
      <c r="C37" s="2">
        <v>44905.890462962961</v>
      </c>
      <c r="D37">
        <v>0</v>
      </c>
      <c r="E37">
        <v>8</v>
      </c>
      <c r="F37" t="s">
        <v>27</v>
      </c>
      <c r="G37" t="s">
        <v>68</v>
      </c>
      <c r="H37" t="str">
        <f>HYPERLINK("https://video.twimg.com/ext_tw_video/1601665764939149312/pu/vid/848x480/dMzuGfOWxWaUR3z5.mp4?tag=12", "https://video.twimg.com/ext_tw_video/1601665764939149312/pu/vid/848x480/dMzuGfOWxWaUR3z5.mp4?tag=12")</f>
        <v>https://video.twimg.com/ext_tw_video/1601665764939149312/pu/vid/848x480/dMzuGfOWxWaUR3z5.mp4?tag=12</v>
      </c>
      <c r="L37">
        <v>0</v>
      </c>
      <c r="M37">
        <v>0</v>
      </c>
      <c r="N37">
        <v>1</v>
      </c>
      <c r="O37">
        <v>0</v>
      </c>
    </row>
    <row r="38" spans="1:15" x14ac:dyDescent="0.2">
      <c r="A38" s="1" t="str">
        <f>HYPERLINK("http://www.twitter.com/banuakdenizli/status/1601652971997392896", "1601652971997392896")</f>
        <v>1601652971997392896</v>
      </c>
      <c r="B38" t="s">
        <v>15</v>
      </c>
      <c r="C38" s="2">
        <v>44905.791666666657</v>
      </c>
      <c r="D38">
        <v>0</v>
      </c>
      <c r="E38">
        <v>2331</v>
      </c>
      <c r="F38" t="s">
        <v>26</v>
      </c>
      <c r="G38" t="s">
        <v>69</v>
      </c>
      <c r="H38" t="str">
        <f>HYPERLINK("http://pbs.twimg.com/media/Fjo0_eyXwAMv03S.jpg", "http://pbs.twimg.com/media/Fjo0_eyXwAMv03S.jpg")</f>
        <v>http://pbs.twimg.com/media/Fjo0_eyXwAMv03S.jpg</v>
      </c>
      <c r="L38">
        <v>0.47670000000000001</v>
      </c>
      <c r="M38">
        <v>0</v>
      </c>
      <c r="N38">
        <v>0.72099999999999997</v>
      </c>
      <c r="O38">
        <v>0.27900000000000003</v>
      </c>
    </row>
    <row r="39" spans="1:15" x14ac:dyDescent="0.2">
      <c r="A39" s="1" t="str">
        <f>HYPERLINK("http://www.twitter.com/banuakdenizli/status/1601648668565987328", "1601648668565987328")</f>
        <v>1601648668565987328</v>
      </c>
      <c r="B39" t="s">
        <v>15</v>
      </c>
      <c r="C39" s="2">
        <v>44905.779791666668</v>
      </c>
      <c r="D39">
        <v>0</v>
      </c>
      <c r="E39">
        <v>3</v>
      </c>
      <c r="F39" t="s">
        <v>70</v>
      </c>
      <c r="G39" t="s">
        <v>71</v>
      </c>
      <c r="H39" t="str">
        <f>HYPERLINK("http://pbs.twimg.com/media/FjoyI3mX0AIM85J.jpg", "http://pbs.twimg.com/media/FjoyI3mX0AIM85J.jpg")</f>
        <v>http://pbs.twimg.com/media/FjoyI3mX0AIM85J.jpg</v>
      </c>
      <c r="I39" t="str">
        <f>HYPERLINK("http://pbs.twimg.com/media/FjoyI3mXkAcSDCx.jpg", "http://pbs.twimg.com/media/FjoyI3mXkAcSDCx.jpg")</f>
        <v>http://pbs.twimg.com/media/FjoyI3mXkAcSDCx.jpg</v>
      </c>
      <c r="L39">
        <v>0.93240000000000001</v>
      </c>
      <c r="M39">
        <v>0</v>
      </c>
      <c r="N39">
        <v>0.67400000000000004</v>
      </c>
      <c r="O39">
        <v>0.32600000000000001</v>
      </c>
    </row>
    <row r="40" spans="1:15" x14ac:dyDescent="0.2">
      <c r="A40" s="1" t="str">
        <f>HYPERLINK("http://www.twitter.com/banuakdenizli/status/1601634501796327424", "1601634501796327424")</f>
        <v>1601634501796327424</v>
      </c>
      <c r="B40" t="s">
        <v>15</v>
      </c>
      <c r="C40" s="2">
        <v>44905.740694444437</v>
      </c>
      <c r="D40">
        <v>0</v>
      </c>
      <c r="E40">
        <v>8</v>
      </c>
      <c r="F40" t="s">
        <v>27</v>
      </c>
      <c r="G40" t="s">
        <v>72</v>
      </c>
      <c r="H40" t="str">
        <f>HYPERLINK("http://pbs.twimg.com/media/FjolZNIWIAU05f3.jpg", "http://pbs.twimg.com/media/FjolZNIWIAU05f3.jpg")</f>
        <v>http://pbs.twimg.com/media/FjolZNIWIAU05f3.jpg</v>
      </c>
      <c r="L40">
        <v>0.88600000000000001</v>
      </c>
      <c r="M40">
        <v>0</v>
      </c>
      <c r="N40">
        <v>0.77800000000000002</v>
      </c>
      <c r="O40">
        <v>0.222</v>
      </c>
    </row>
    <row r="41" spans="1:15" x14ac:dyDescent="0.2">
      <c r="A41" s="1" t="str">
        <f>HYPERLINK("http://www.twitter.com/banuakdenizli/status/1601630602423595008", "1601630602423595008")</f>
        <v>1601630602423595008</v>
      </c>
      <c r="B41" t="s">
        <v>15</v>
      </c>
      <c r="C41" s="2">
        <v>44905.729942129627</v>
      </c>
      <c r="D41">
        <v>0</v>
      </c>
      <c r="E41">
        <v>10</v>
      </c>
      <c r="F41" t="s">
        <v>27</v>
      </c>
      <c r="G41" t="s">
        <v>73</v>
      </c>
      <c r="H41" t="str">
        <f>HYPERLINK("http://pbs.twimg.com/media/FjohJHPWYAEXxBX.jpg", "http://pbs.twimg.com/media/FjohJHPWYAEXxBX.jpg")</f>
        <v>http://pbs.twimg.com/media/FjohJHPWYAEXxBX.jpg</v>
      </c>
      <c r="L41">
        <v>0.75790000000000002</v>
      </c>
      <c r="M41">
        <v>0</v>
      </c>
      <c r="N41">
        <v>0.81699999999999995</v>
      </c>
      <c r="O41">
        <v>0.183</v>
      </c>
    </row>
    <row r="42" spans="1:15" x14ac:dyDescent="0.2">
      <c r="A42" s="1" t="str">
        <f>HYPERLINK("http://www.twitter.com/banuakdenizli/status/1601630580416081920", "1601630580416081920")</f>
        <v>1601630580416081920</v>
      </c>
      <c r="B42" t="s">
        <v>15</v>
      </c>
      <c r="C42" s="2">
        <v>44905.729872685188</v>
      </c>
      <c r="D42">
        <v>0</v>
      </c>
      <c r="E42">
        <v>5</v>
      </c>
      <c r="F42" t="s">
        <v>27</v>
      </c>
      <c r="G42" t="s">
        <v>74</v>
      </c>
      <c r="H42" t="str">
        <f>HYPERLINK("http://pbs.twimg.com/media/Fjn6W1VXoAM8UGf.jpg", "http://pbs.twimg.com/media/Fjn6W1VXoAM8UGf.jpg")</f>
        <v>http://pbs.twimg.com/media/Fjn6W1VXoAM8UGf.jpg</v>
      </c>
      <c r="I42" t="str">
        <f>HYPERLINK("http://pbs.twimg.com/media/Fjn6W1KXgAMgC2I.jpg", "http://pbs.twimg.com/media/Fjn6W1KXgAMgC2I.jpg")</f>
        <v>http://pbs.twimg.com/media/Fjn6W1KXgAMgC2I.jpg</v>
      </c>
      <c r="L42">
        <v>0.92310000000000003</v>
      </c>
      <c r="M42">
        <v>0</v>
      </c>
      <c r="N42">
        <v>0.72099999999999997</v>
      </c>
      <c r="O42">
        <v>0.27900000000000003</v>
      </c>
    </row>
    <row r="43" spans="1:15" x14ac:dyDescent="0.2">
      <c r="A43" s="1" t="str">
        <f>HYPERLINK("http://www.twitter.com/banuakdenizli/status/1601619247217532930", "1601619247217532930")</f>
        <v>1601619247217532930</v>
      </c>
      <c r="B43" t="s">
        <v>15</v>
      </c>
      <c r="C43" s="2">
        <v>44905.698599537027</v>
      </c>
      <c r="D43">
        <v>0</v>
      </c>
      <c r="E43">
        <v>2900</v>
      </c>
      <c r="F43" t="s">
        <v>26</v>
      </c>
      <c r="G43" t="s">
        <v>75</v>
      </c>
      <c r="L43">
        <v>0.40189999999999998</v>
      </c>
      <c r="M43">
        <v>0</v>
      </c>
      <c r="N43">
        <v>0.89100000000000001</v>
      </c>
      <c r="O43">
        <v>0.109</v>
      </c>
    </row>
    <row r="44" spans="1:15" x14ac:dyDescent="0.2">
      <c r="A44" s="1" t="str">
        <f>HYPERLINK("http://www.twitter.com/banuakdenizli/status/1601578028802392065", "1601578028802392065")</f>
        <v>1601578028802392065</v>
      </c>
      <c r="B44" t="s">
        <v>15</v>
      </c>
      <c r="C44" s="2">
        <v>44905.584861111107</v>
      </c>
      <c r="D44">
        <v>0</v>
      </c>
      <c r="E44">
        <v>0</v>
      </c>
      <c r="G44" t="s">
        <v>76</v>
      </c>
      <c r="H44" t="str">
        <f>HYPERLINK("http://pbs.twimg.com/media/FjnyutFXkAEAZoF.jpg", "http://pbs.twimg.com/media/FjnyutFXkAEAZoF.jpg")</f>
        <v>http://pbs.twimg.com/media/FjnyutFXkAEAZoF.jpg</v>
      </c>
      <c r="L44">
        <v>0.36120000000000002</v>
      </c>
      <c r="M44">
        <v>0</v>
      </c>
      <c r="N44">
        <v>0.93300000000000005</v>
      </c>
      <c r="O44">
        <v>6.7000000000000004E-2</v>
      </c>
    </row>
    <row r="45" spans="1:15" x14ac:dyDescent="0.2">
      <c r="A45" s="1" t="str">
        <f>HYPERLINK("http://www.twitter.com/banuakdenizli/status/1601570732626305025", "1601570732626305025")</f>
        <v>1601570732626305025</v>
      </c>
      <c r="B45" t="s">
        <v>15</v>
      </c>
      <c r="C45" s="2">
        <v>44905.564733796287</v>
      </c>
      <c r="D45">
        <v>2</v>
      </c>
      <c r="E45">
        <v>0</v>
      </c>
      <c r="G45" t="s">
        <v>77</v>
      </c>
      <c r="H45" t="str">
        <f>HYPERLINK("http://pbs.twimg.com/media/Fjnr-WhXEAA55OV.jpg", "http://pbs.twimg.com/media/Fjnr-WhXEAA55OV.jpg")</f>
        <v>http://pbs.twimg.com/media/Fjnr-WhXEAA55OV.jpg</v>
      </c>
      <c r="L45">
        <v>0.2263</v>
      </c>
      <c r="M45">
        <v>0</v>
      </c>
      <c r="N45">
        <v>0.95899999999999996</v>
      </c>
      <c r="O45">
        <v>4.1000000000000002E-2</v>
      </c>
    </row>
    <row r="46" spans="1:15" x14ac:dyDescent="0.2">
      <c r="A46" s="1" t="str">
        <f>HYPERLINK("http://www.twitter.com/banuakdenizli/status/1601514418491490305", "1601514418491490305")</f>
        <v>1601514418491490305</v>
      </c>
      <c r="B46" t="s">
        <v>15</v>
      </c>
      <c r="C46" s="2">
        <v>44905.409328703703</v>
      </c>
      <c r="D46">
        <v>0</v>
      </c>
      <c r="E46">
        <v>2</v>
      </c>
      <c r="G46" t="s">
        <v>78</v>
      </c>
      <c r="L46">
        <v>-0.29599999999999999</v>
      </c>
      <c r="M46">
        <v>7.8E-2</v>
      </c>
      <c r="N46">
        <v>0.92200000000000004</v>
      </c>
      <c r="O46">
        <v>0</v>
      </c>
    </row>
    <row r="47" spans="1:15" x14ac:dyDescent="0.2">
      <c r="A47" s="1" t="str">
        <f>HYPERLINK("http://www.twitter.com/banuakdenizli/status/1601504494248157184", "1601504494248157184")</f>
        <v>1601504494248157184</v>
      </c>
      <c r="B47" t="s">
        <v>15</v>
      </c>
      <c r="C47" s="2">
        <v>44905.381944444453</v>
      </c>
      <c r="D47">
        <v>0</v>
      </c>
      <c r="E47">
        <v>659</v>
      </c>
      <c r="F47" t="s">
        <v>64</v>
      </c>
      <c r="G47" t="s">
        <v>79</v>
      </c>
      <c r="H47" t="str">
        <f>HYPERLINK("https://video.twimg.com/amplify_video/1600944529976496128/vid/1080x1080/X8WVSzTSVop5OrXL.mp4?tag=16", "https://video.twimg.com/amplify_video/1600944529976496128/vid/1080x1080/X8WVSzTSVop5OrXL.mp4?tag=16")</f>
        <v>https://video.twimg.com/amplify_video/1600944529976496128/vid/1080x1080/X8WVSzTSVop5OrXL.mp4?tag=16</v>
      </c>
      <c r="L47">
        <v>0.49259999999999998</v>
      </c>
      <c r="M47">
        <v>0</v>
      </c>
      <c r="N47">
        <v>0.72399999999999998</v>
      </c>
      <c r="O47">
        <v>0.27600000000000002</v>
      </c>
    </row>
    <row r="48" spans="1:15" x14ac:dyDescent="0.2">
      <c r="A48" s="1" t="str">
        <f>HYPERLINK("http://www.twitter.com/banuakdenizli/status/1601501241527635968", "1601501241527635968")</f>
        <v>1601501241527635968</v>
      </c>
      <c r="B48" t="s">
        <v>15</v>
      </c>
      <c r="C48" s="2">
        <v>44905.372974537036</v>
      </c>
      <c r="D48">
        <v>0</v>
      </c>
      <c r="E48">
        <v>3</v>
      </c>
      <c r="F48" t="s">
        <v>28</v>
      </c>
      <c r="G48" t="s">
        <v>80</v>
      </c>
      <c r="H48" t="str">
        <f>HYPERLINK("http://pbs.twimg.com/media/FjmmwiSXoAIIQFM.jpg", "http://pbs.twimg.com/media/FjmmwiSXoAIIQFM.jpg")</f>
        <v>http://pbs.twimg.com/media/FjmmwiSXoAIIQFM.jpg</v>
      </c>
      <c r="L48">
        <v>0.5837</v>
      </c>
      <c r="M48">
        <v>0</v>
      </c>
      <c r="N48">
        <v>0.70399999999999996</v>
      </c>
      <c r="O48">
        <v>0.29599999999999999</v>
      </c>
    </row>
    <row r="49" spans="1:15" x14ac:dyDescent="0.2">
      <c r="A49" s="1" t="str">
        <f>HYPERLINK("http://www.twitter.com/banuakdenizli/status/1601449322561748992", "1601449322561748992")</f>
        <v>1601449322561748992</v>
      </c>
      <c r="B49" t="s">
        <v>15</v>
      </c>
      <c r="C49" s="2">
        <v>44905.229699074072</v>
      </c>
      <c r="D49">
        <v>184</v>
      </c>
      <c r="E49">
        <v>53</v>
      </c>
      <c r="G49" t="s">
        <v>81</v>
      </c>
      <c r="H49" t="str">
        <f>HYPERLINK("https://video.twimg.com/ext_tw_video/1601449246900772864/pu/vid/720x900/ClaidLmS-AGFNxBf.mp4?tag=12", "https://video.twimg.com/ext_tw_video/1601449246900772864/pu/vid/720x900/ClaidLmS-AGFNxBf.mp4?tag=12")</f>
        <v>https://video.twimg.com/ext_tw_video/1601449246900772864/pu/vid/720x900/ClaidLmS-AGFNxBf.mp4?tag=12</v>
      </c>
      <c r="L49">
        <v>0.68759999999999999</v>
      </c>
      <c r="M49">
        <v>6.2E-2</v>
      </c>
      <c r="N49">
        <v>0.76</v>
      </c>
      <c r="O49">
        <v>0.17799999999999999</v>
      </c>
    </row>
    <row r="50" spans="1:15" x14ac:dyDescent="0.2">
      <c r="A50" s="1" t="str">
        <f>HYPERLINK("http://www.twitter.com/banuakdenizli/status/1601162333954478089", "1601162333954478089")</f>
        <v>1601162333954478089</v>
      </c>
      <c r="B50" t="s">
        <v>15</v>
      </c>
      <c r="C50" s="2">
        <v>44904.4377662037</v>
      </c>
      <c r="D50">
        <v>5</v>
      </c>
      <c r="E50">
        <v>4</v>
      </c>
      <c r="G50" t="s">
        <v>82</v>
      </c>
      <c r="H50" t="str">
        <f>HYPERLINK("http://pbs.twimg.com/media/Fjh4qHEXoAI_Qhh.png", "http://pbs.twimg.com/media/Fjh4qHEXoAI_Qhh.png")</f>
        <v>http://pbs.twimg.com/media/Fjh4qHEXoAI_Qhh.png</v>
      </c>
      <c r="L50">
        <v>0.31819999999999998</v>
      </c>
      <c r="M50">
        <v>0</v>
      </c>
      <c r="N50">
        <v>0.94799999999999995</v>
      </c>
      <c r="O50">
        <v>5.1999999999999998E-2</v>
      </c>
    </row>
    <row r="51" spans="1:15" x14ac:dyDescent="0.2">
      <c r="A51" s="1" t="str">
        <f>HYPERLINK("http://www.twitter.com/banuakdenizli/status/1601126521401483265", "1601126521401483265")</f>
        <v>1601126521401483265</v>
      </c>
      <c r="B51" t="s">
        <v>15</v>
      </c>
      <c r="C51" s="2">
        <v>44904.338935185187</v>
      </c>
      <c r="D51">
        <v>2</v>
      </c>
      <c r="E51">
        <v>1</v>
      </c>
      <c r="G51" t="s">
        <v>83</v>
      </c>
      <c r="H51" t="str">
        <f>HYPERLINK("http://pbs.twimg.com/media/FjhYFhyXoAIEnf6.png", "http://pbs.twimg.com/media/FjhYFhyXoAIEnf6.png")</f>
        <v>http://pbs.twimg.com/media/FjhYFhyXoAIEnf6.png</v>
      </c>
      <c r="L51">
        <v>-0.51060000000000005</v>
      </c>
      <c r="M51">
        <v>0.14699999999999999</v>
      </c>
      <c r="N51">
        <v>0.76300000000000001</v>
      </c>
      <c r="O51">
        <v>0.09</v>
      </c>
    </row>
    <row r="52" spans="1:15" x14ac:dyDescent="0.2">
      <c r="A52" s="1" t="str">
        <f>HYPERLINK("http://www.twitter.com/banuakdenizli/status/1601117497968558080", "1601117497968558080")</f>
        <v>1601117497968558080</v>
      </c>
      <c r="B52" t="s">
        <v>15</v>
      </c>
      <c r="C52" s="2">
        <v>44904.314039351862</v>
      </c>
      <c r="D52">
        <v>0</v>
      </c>
      <c r="E52">
        <v>25</v>
      </c>
      <c r="F52" t="s">
        <v>21</v>
      </c>
      <c r="G52" t="s">
        <v>84</v>
      </c>
      <c r="H52" t="str">
        <f>HYPERLINK("https://video.twimg.com/amplify_video/1600458719355359233/vid/1920x1080/yc-NLBd4B-KV8oAM.mp4?tag=16", "https://video.twimg.com/amplify_video/1600458719355359233/vid/1920x1080/yc-NLBd4B-KV8oAM.mp4?tag=16")</f>
        <v>https://video.twimg.com/amplify_video/1600458719355359233/vid/1920x1080/yc-NLBd4B-KV8oAM.mp4?tag=16</v>
      </c>
      <c r="L52">
        <v>0.57189999999999996</v>
      </c>
      <c r="M52">
        <v>0</v>
      </c>
      <c r="N52">
        <v>0.89200000000000002</v>
      </c>
      <c r="O52">
        <v>0.108</v>
      </c>
    </row>
    <row r="53" spans="1:15" x14ac:dyDescent="0.2">
      <c r="A53" s="1" t="str">
        <f>HYPERLINK("http://www.twitter.com/banuakdenizli/status/1600803942052597761", "1600803942052597761")</f>
        <v>1600803942052597761</v>
      </c>
      <c r="B53" t="s">
        <v>15</v>
      </c>
      <c r="C53" s="2">
        <v>44903.448784722219</v>
      </c>
      <c r="D53">
        <v>1</v>
      </c>
      <c r="E53">
        <v>0</v>
      </c>
      <c r="G53" t="s">
        <v>85</v>
      </c>
      <c r="H53" t="str">
        <f>HYPERLINK("http://pbs.twimg.com/media/Fjcys2MWAAAbTSO.jpg", "http://pbs.twimg.com/media/Fjcys2MWAAAbTSO.jpg")</f>
        <v>http://pbs.twimg.com/media/Fjcys2MWAAAbTSO.jpg</v>
      </c>
      <c r="L53">
        <v>0</v>
      </c>
      <c r="M53">
        <v>0</v>
      </c>
      <c r="N53">
        <v>1</v>
      </c>
      <c r="O53">
        <v>0</v>
      </c>
    </row>
    <row r="54" spans="1:15" x14ac:dyDescent="0.2">
      <c r="A54" s="1" t="str">
        <f>HYPERLINK("http://www.twitter.com/banuakdenizli/status/1600552850614095872", "1600552850614095872")</f>
        <v>1600552850614095872</v>
      </c>
      <c r="B54" t="s">
        <v>15</v>
      </c>
      <c r="C54" s="2">
        <v>44902.755914351852</v>
      </c>
      <c r="D54">
        <v>13</v>
      </c>
      <c r="E54">
        <v>7</v>
      </c>
      <c r="G54" t="s">
        <v>86</v>
      </c>
      <c r="H54" t="str">
        <f>HYPERLINK("http://pbs.twimg.com/media/FjZOUcOXwBY-Bji.jpg", "http://pbs.twimg.com/media/FjZOUcOXwBY-Bji.jpg")</f>
        <v>http://pbs.twimg.com/media/FjZOUcOXwBY-Bji.jpg</v>
      </c>
      <c r="I54" t="str">
        <f>HYPERLINK("http://pbs.twimg.com/media/FjZOUrzXwBoo_5Y.jpg", "http://pbs.twimg.com/media/FjZOUrzXwBoo_5Y.jpg")</f>
        <v>http://pbs.twimg.com/media/FjZOUrzXwBoo_5Y.jpg</v>
      </c>
      <c r="J54" t="str">
        <f>HYPERLINK("http://pbs.twimg.com/media/FjZOVZfXkAISRZm.jpg", "http://pbs.twimg.com/media/FjZOVZfXkAISRZm.jpg")</f>
        <v>http://pbs.twimg.com/media/FjZOVZfXkAISRZm.jpg</v>
      </c>
      <c r="L54">
        <v>0.54420000000000002</v>
      </c>
      <c r="M54">
        <v>0.13300000000000001</v>
      </c>
      <c r="N54">
        <v>0.66400000000000003</v>
      </c>
      <c r="O54">
        <v>0.20300000000000001</v>
      </c>
    </row>
    <row r="55" spans="1:15" x14ac:dyDescent="0.2">
      <c r="A55" s="1" t="str">
        <f>HYPERLINK("http://www.twitter.com/banuakdenizli/status/1600532597607653376", "1600532597607653376")</f>
        <v>1600532597607653376</v>
      </c>
      <c r="B55" t="s">
        <v>15</v>
      </c>
      <c r="C55" s="2">
        <v>44902.700023148151</v>
      </c>
      <c r="D55">
        <v>0</v>
      </c>
      <c r="E55">
        <v>1</v>
      </c>
      <c r="F55" t="s">
        <v>17</v>
      </c>
      <c r="G55" t="s">
        <v>87</v>
      </c>
      <c r="H55" t="str">
        <f>HYPERLINK("http://pbs.twimg.com/media/FjYrWLlWYAAMm2o.jpg", "http://pbs.twimg.com/media/FjYrWLlWYAAMm2o.jpg")</f>
        <v>http://pbs.twimg.com/media/FjYrWLlWYAAMm2o.jpg</v>
      </c>
      <c r="I55" t="str">
        <f>HYPERLINK("http://pbs.twimg.com/media/FjYrWvnXEAAOzdp.jpg", "http://pbs.twimg.com/media/FjYrWvnXEAAOzdp.jpg")</f>
        <v>http://pbs.twimg.com/media/FjYrWvnXEAAOzdp.jpg</v>
      </c>
      <c r="J55" t="str">
        <f>HYPERLINK("http://pbs.twimg.com/media/FjYrXY7XoAEyXjf.jpg", "http://pbs.twimg.com/media/FjYrXY7XoAEyXjf.jpg")</f>
        <v>http://pbs.twimg.com/media/FjYrXY7XoAEyXjf.jpg</v>
      </c>
      <c r="K55" t="str">
        <f>HYPERLINK("http://pbs.twimg.com/media/FjYrX9JXoAAfJTq.jpg", "http://pbs.twimg.com/media/FjYrX9JXoAAfJTq.jpg")</f>
        <v>http://pbs.twimg.com/media/FjYrX9JXoAAfJTq.jpg</v>
      </c>
      <c r="L55">
        <v>0.93210000000000004</v>
      </c>
      <c r="M55">
        <v>0</v>
      </c>
      <c r="N55">
        <v>0.72399999999999998</v>
      </c>
      <c r="O55">
        <v>0.27600000000000002</v>
      </c>
    </row>
    <row r="56" spans="1:15" x14ac:dyDescent="0.2">
      <c r="A56" s="1" t="str">
        <f>HYPERLINK("http://www.twitter.com/banuakdenizli/status/1600496078134165511", "1600496078134165511")</f>
        <v>1600496078134165511</v>
      </c>
      <c r="B56" t="s">
        <v>15</v>
      </c>
      <c r="C56" s="2">
        <v>44902.599247685182</v>
      </c>
      <c r="D56">
        <v>0</v>
      </c>
      <c r="E56">
        <v>1</v>
      </c>
      <c r="G56" t="s">
        <v>88</v>
      </c>
      <c r="H56" t="str">
        <f>HYPERLINK("http://pbs.twimg.com/media/FjYZ5mWXkAEjPwl.jpg", "http://pbs.twimg.com/media/FjYZ5mWXkAEjPwl.jpg")</f>
        <v>http://pbs.twimg.com/media/FjYZ5mWXkAEjPwl.jpg</v>
      </c>
      <c r="L56">
        <v>-0.51060000000000005</v>
      </c>
      <c r="M56">
        <v>0.14699999999999999</v>
      </c>
      <c r="N56">
        <v>0.76300000000000001</v>
      </c>
      <c r="O56">
        <v>0.09</v>
      </c>
    </row>
    <row r="57" spans="1:15" x14ac:dyDescent="0.2">
      <c r="A57" s="1" t="str">
        <f>HYPERLINK("http://www.twitter.com/banuakdenizli/status/1600446352978194432", "1600446352978194432")</f>
        <v>1600446352978194432</v>
      </c>
      <c r="B57" t="s">
        <v>15</v>
      </c>
      <c r="C57" s="2">
        <v>44902.462037037039</v>
      </c>
      <c r="D57">
        <v>0</v>
      </c>
      <c r="E57">
        <v>27</v>
      </c>
      <c r="F57" t="s">
        <v>89</v>
      </c>
      <c r="G57" t="s">
        <v>90</v>
      </c>
      <c r="H57" t="str">
        <f>HYPERLINK("http://pbs.twimg.com/media/FjXG9IAWQAECFLB.png", "http://pbs.twimg.com/media/FjXG9IAWQAECFLB.png")</f>
        <v>http://pbs.twimg.com/media/FjXG9IAWQAECFLB.png</v>
      </c>
      <c r="I57" t="str">
        <f>HYPERLINK("http://pbs.twimg.com/media/FjXG_KfWIAA8Ysb.png", "http://pbs.twimg.com/media/FjXG_KfWIAA8Ysb.png")</f>
        <v>http://pbs.twimg.com/media/FjXG_KfWIAA8Ysb.png</v>
      </c>
      <c r="J57" t="str">
        <f>HYPERLINK("http://pbs.twimg.com/media/FjXHCqWWAAATWdn.png", "http://pbs.twimg.com/media/FjXHCqWWAAATWdn.png")</f>
        <v>http://pbs.twimg.com/media/FjXHCqWWAAATWdn.png</v>
      </c>
      <c r="K57" t="str">
        <f>HYPERLINK("http://pbs.twimg.com/media/FjXHIwyX0AANKPL.png", "http://pbs.twimg.com/media/FjXHIwyX0AANKPL.png")</f>
        <v>http://pbs.twimg.com/media/FjXHIwyX0AANKPL.png</v>
      </c>
      <c r="L57">
        <v>0.38019999999999998</v>
      </c>
      <c r="M57">
        <v>0</v>
      </c>
      <c r="N57">
        <v>0.94799999999999995</v>
      </c>
      <c r="O57">
        <v>5.1999999999999998E-2</v>
      </c>
    </row>
    <row r="58" spans="1:15" x14ac:dyDescent="0.2">
      <c r="A58" s="1" t="str">
        <f>HYPERLINK("http://www.twitter.com/banuakdenizli/status/1600100740344827907", "1600100740344827907")</f>
        <v>1600100740344827907</v>
      </c>
      <c r="B58" t="s">
        <v>15</v>
      </c>
      <c r="C58" s="2">
        <v>44901.508321759262</v>
      </c>
      <c r="D58">
        <v>5</v>
      </c>
      <c r="E58">
        <v>5</v>
      </c>
      <c r="G58" t="s">
        <v>91</v>
      </c>
      <c r="L58">
        <v>0.31819999999999998</v>
      </c>
      <c r="M58">
        <v>0</v>
      </c>
      <c r="N58">
        <v>0.93500000000000005</v>
      </c>
      <c r="O58">
        <v>6.5000000000000002E-2</v>
      </c>
    </row>
    <row r="59" spans="1:15" x14ac:dyDescent="0.2">
      <c r="A59" s="1" t="str">
        <f>HYPERLINK("http://www.twitter.com/banuakdenizli/status/1599735830813315072", "1599735830813315072")</f>
        <v>1599735830813315072</v>
      </c>
      <c r="B59" t="s">
        <v>15</v>
      </c>
      <c r="C59" s="2">
        <v>44900.50136574074</v>
      </c>
      <c r="D59">
        <v>3</v>
      </c>
      <c r="E59">
        <v>1</v>
      </c>
      <c r="G59" t="s">
        <v>92</v>
      </c>
      <c r="H59" t="str">
        <f>HYPERLINK("http://pbs.twimg.com/media/FjNnQtPWQAASAbo.png", "http://pbs.twimg.com/media/FjNnQtPWQAASAbo.png")</f>
        <v>http://pbs.twimg.com/media/FjNnQtPWQAASAbo.png</v>
      </c>
      <c r="L59">
        <v>0.7177</v>
      </c>
      <c r="M59">
        <v>0</v>
      </c>
      <c r="N59">
        <v>0.84599999999999997</v>
      </c>
      <c r="O59">
        <v>0.154</v>
      </c>
    </row>
    <row r="60" spans="1:15" x14ac:dyDescent="0.2">
      <c r="A60" s="1" t="str">
        <f>HYPERLINK("http://www.twitter.com/banuakdenizli/status/1599712631686074369", "1599712631686074369")</f>
        <v>1599712631686074369</v>
      </c>
      <c r="B60" t="s">
        <v>15</v>
      </c>
      <c r="C60" s="2">
        <v>44900.437349537038</v>
      </c>
      <c r="D60">
        <v>0</v>
      </c>
      <c r="E60">
        <v>3274</v>
      </c>
      <c r="F60" t="s">
        <v>64</v>
      </c>
      <c r="G60" t="s">
        <v>93</v>
      </c>
      <c r="H60" t="str">
        <f>HYPERLINK("https://video.twimg.com/ext_tw_video/1599557784303026176/pu/vid/720x1280/DWwVJ1KlptOttYSl.mp4?tag=12", "https://video.twimg.com/ext_tw_video/1599557784303026176/pu/vid/720x1280/DWwVJ1KlptOttYSl.mp4?tag=12")</f>
        <v>https://video.twimg.com/ext_tw_video/1599557784303026176/pu/vid/720x1280/DWwVJ1KlptOttYSl.mp4?tag=12</v>
      </c>
      <c r="L60">
        <v>0.50929999999999997</v>
      </c>
      <c r="M60">
        <v>0</v>
      </c>
      <c r="N60">
        <v>0.60299999999999998</v>
      </c>
      <c r="O60">
        <v>0.39700000000000002</v>
      </c>
    </row>
    <row r="61" spans="1:15" x14ac:dyDescent="0.2">
      <c r="A61" s="1" t="str">
        <f>HYPERLINK("http://www.twitter.com/banuakdenizli/status/1599685303270113280", "1599685303270113280")</f>
        <v>1599685303270113280</v>
      </c>
      <c r="B61" t="s">
        <v>15</v>
      </c>
      <c r="C61" s="2">
        <v>44900.361932870372</v>
      </c>
      <c r="D61">
        <v>0</v>
      </c>
      <c r="E61">
        <v>2</v>
      </c>
      <c r="F61" t="s">
        <v>27</v>
      </c>
      <c r="G61" t="s">
        <v>94</v>
      </c>
      <c r="L61">
        <v>0</v>
      </c>
      <c r="M61">
        <v>0</v>
      </c>
      <c r="N61">
        <v>1</v>
      </c>
      <c r="O61">
        <v>0</v>
      </c>
    </row>
    <row r="62" spans="1:15" x14ac:dyDescent="0.2">
      <c r="A62" s="1" t="str">
        <f>HYPERLINK("http://www.twitter.com/banuakdenizli/status/1599535248210948096", "1599535248210948096")</f>
        <v>1599535248210948096</v>
      </c>
      <c r="B62" t="s">
        <v>15</v>
      </c>
      <c r="C62" s="2">
        <v>44899.947858796288</v>
      </c>
      <c r="D62">
        <v>0</v>
      </c>
      <c r="E62">
        <v>8</v>
      </c>
      <c r="F62" t="s">
        <v>18</v>
      </c>
      <c r="G62" t="s">
        <v>95</v>
      </c>
      <c r="L62">
        <v>0</v>
      </c>
      <c r="M62">
        <v>0</v>
      </c>
      <c r="N62">
        <v>1</v>
      </c>
      <c r="O62">
        <v>0</v>
      </c>
    </row>
    <row r="63" spans="1:15" x14ac:dyDescent="0.2">
      <c r="A63" s="1" t="str">
        <f>HYPERLINK("http://www.twitter.com/banuakdenizli/status/1599509643583053824", "1599509643583053824")</f>
        <v>1599509643583053824</v>
      </c>
      <c r="B63" t="s">
        <v>15</v>
      </c>
      <c r="C63" s="2">
        <v>44899.877210648148</v>
      </c>
      <c r="D63">
        <v>2</v>
      </c>
      <c r="E63">
        <v>2</v>
      </c>
      <c r="G63" t="s">
        <v>96</v>
      </c>
      <c r="H63" t="str">
        <f>HYPERLINK("http://pbs.twimg.com/media/FjKZiNLXgAIriXS.jpg", "http://pbs.twimg.com/media/FjKZiNLXgAIriXS.jpg")</f>
        <v>http://pbs.twimg.com/media/FjKZiNLXgAIriXS.jpg</v>
      </c>
      <c r="L63">
        <v>0.7964</v>
      </c>
      <c r="M63">
        <v>0</v>
      </c>
      <c r="N63">
        <v>0.82799999999999996</v>
      </c>
      <c r="O63">
        <v>0.17199999999999999</v>
      </c>
    </row>
    <row r="64" spans="1:15" x14ac:dyDescent="0.2">
      <c r="A64" s="1" t="str">
        <f>HYPERLINK("http://www.twitter.com/banuakdenizli/status/1599474465586352129", "1599474465586352129")</f>
        <v>1599474465586352129</v>
      </c>
      <c r="B64" t="s">
        <v>15</v>
      </c>
      <c r="C64" s="2">
        <v>44899.780138888891</v>
      </c>
      <c r="D64">
        <v>0</v>
      </c>
      <c r="E64">
        <v>980</v>
      </c>
      <c r="F64" t="s">
        <v>26</v>
      </c>
      <c r="G64" t="s">
        <v>97</v>
      </c>
      <c r="H64" t="str">
        <f>HYPERLINK("https://video.twimg.com/amplify_video/1599449350425686016/vid/1080x1080/W_wwrsiSsE_Y5g2s.mp4?tag=16", "https://video.twimg.com/amplify_video/1599449350425686016/vid/1080x1080/W_wwrsiSsE_Y5g2s.mp4?tag=16")</f>
        <v>https://video.twimg.com/amplify_video/1599449350425686016/vid/1080x1080/W_wwrsiSsE_Y5g2s.mp4?tag=16</v>
      </c>
      <c r="L64">
        <v>0.55740000000000001</v>
      </c>
      <c r="M64">
        <v>0</v>
      </c>
      <c r="N64">
        <v>0.878</v>
      </c>
      <c r="O64">
        <v>0.122</v>
      </c>
    </row>
    <row r="65" spans="1:15" x14ac:dyDescent="0.2">
      <c r="A65" s="1" t="str">
        <f>HYPERLINK("http://www.twitter.com/banuakdenizli/status/1599451498471038976", "1599451498471038976")</f>
        <v>1599451498471038976</v>
      </c>
      <c r="B65" t="s">
        <v>15</v>
      </c>
      <c r="C65" s="2">
        <v>44899.71675925926</v>
      </c>
      <c r="D65">
        <v>10</v>
      </c>
      <c r="E65">
        <v>2</v>
      </c>
      <c r="G65" t="s">
        <v>98</v>
      </c>
      <c r="H65" t="str">
        <f>HYPERLINK("http://pbs.twimg.com/media/FjJkp9AXgAIBQ-Z.jpg", "http://pbs.twimg.com/media/FjJkp9AXgAIBQ-Z.jpg")</f>
        <v>http://pbs.twimg.com/media/FjJkp9AXgAIBQ-Z.jpg</v>
      </c>
      <c r="L65">
        <v>0.40189999999999998</v>
      </c>
      <c r="M65">
        <v>0</v>
      </c>
      <c r="N65">
        <v>0.93400000000000005</v>
      </c>
      <c r="O65">
        <v>6.6000000000000003E-2</v>
      </c>
    </row>
    <row r="66" spans="1:15" x14ac:dyDescent="0.2">
      <c r="A66" s="1" t="str">
        <f>HYPERLINK("http://www.twitter.com/banuakdenizli/status/1599446400013463552", "1599446400013463552")</f>
        <v>1599446400013463552</v>
      </c>
      <c r="B66" t="s">
        <v>15</v>
      </c>
      <c r="C66" s="2">
        <v>44899.702685185177</v>
      </c>
      <c r="D66">
        <v>1</v>
      </c>
      <c r="E66">
        <v>2</v>
      </c>
      <c r="G66" t="s">
        <v>99</v>
      </c>
      <c r="H66" t="str">
        <f>HYPERLINK("http://pbs.twimg.com/media/FjJb6RjWYAElhfP.jpg", "http://pbs.twimg.com/media/FjJb6RjWYAElhfP.jpg")</f>
        <v>http://pbs.twimg.com/media/FjJb6RjWYAElhfP.jpg</v>
      </c>
      <c r="L66">
        <v>0.92220000000000002</v>
      </c>
      <c r="M66">
        <v>0</v>
      </c>
      <c r="N66">
        <v>0.63500000000000001</v>
      </c>
      <c r="O66">
        <v>0.36499999999999999</v>
      </c>
    </row>
    <row r="67" spans="1:15" x14ac:dyDescent="0.2">
      <c r="A67" s="1" t="str">
        <f>HYPERLINK("http://www.twitter.com/banuakdenizli/status/1599373252874452994", "1599373252874452994")</f>
        <v>1599373252874452994</v>
      </c>
      <c r="B67" t="s">
        <v>15</v>
      </c>
      <c r="C67" s="2">
        <v>44899.500844907408</v>
      </c>
      <c r="D67">
        <v>1</v>
      </c>
      <c r="E67">
        <v>0</v>
      </c>
      <c r="G67" t="s">
        <v>100</v>
      </c>
      <c r="H67" t="str">
        <f>HYPERLINK("http://pbs.twimg.com/media/FjIdf4JXoAA8C1i.jpg", "http://pbs.twimg.com/media/FjIdf4JXoAA8C1i.jpg")</f>
        <v>http://pbs.twimg.com/media/FjIdf4JXoAA8C1i.jpg</v>
      </c>
      <c r="L67">
        <v>0.36120000000000002</v>
      </c>
      <c r="M67">
        <v>0</v>
      </c>
      <c r="N67">
        <v>0.93</v>
      </c>
      <c r="O67">
        <v>7.0000000000000007E-2</v>
      </c>
    </row>
    <row r="68" spans="1:15" x14ac:dyDescent="0.2">
      <c r="A68" s="1" t="str">
        <f>HYPERLINK("http://www.twitter.com/banuakdenizli/status/1599346325228617728", "1599346325228617728")</f>
        <v>1599346325228617728</v>
      </c>
      <c r="B68" t="s">
        <v>15</v>
      </c>
      <c r="C68" s="2">
        <v>44899.426539351851</v>
      </c>
      <c r="D68">
        <v>2</v>
      </c>
      <c r="E68">
        <v>2</v>
      </c>
      <c r="G68" t="s">
        <v>101</v>
      </c>
      <c r="L68">
        <v>0.57189999999999996</v>
      </c>
      <c r="M68">
        <v>0</v>
      </c>
      <c r="N68">
        <v>0.83</v>
      </c>
      <c r="O68">
        <v>0.17</v>
      </c>
    </row>
    <row r="69" spans="1:15" x14ac:dyDescent="0.2">
      <c r="A69" s="1" t="str">
        <f>HYPERLINK("http://www.twitter.com/banuakdenizli/status/1599339030159962112", "1599339030159962112")</f>
        <v>1599339030159962112</v>
      </c>
      <c r="B69" t="s">
        <v>15</v>
      </c>
      <c r="C69" s="2">
        <v>44899.406400462962</v>
      </c>
      <c r="D69">
        <v>1</v>
      </c>
      <c r="E69">
        <v>2</v>
      </c>
      <c r="G69" t="s">
        <v>102</v>
      </c>
      <c r="L69">
        <v>0.73450000000000004</v>
      </c>
      <c r="M69">
        <v>0</v>
      </c>
      <c r="N69">
        <v>0.56399999999999995</v>
      </c>
      <c r="O69">
        <v>0.436</v>
      </c>
    </row>
    <row r="70" spans="1:15" x14ac:dyDescent="0.2">
      <c r="A70" s="1" t="str">
        <f>HYPERLINK("http://www.twitter.com/banuakdenizli/status/1599322955963830273", "1599322955963830273")</f>
        <v>1599322955963830273</v>
      </c>
      <c r="B70" t="s">
        <v>15</v>
      </c>
      <c r="C70" s="2">
        <v>44899.36204861111</v>
      </c>
      <c r="D70">
        <v>0</v>
      </c>
      <c r="E70">
        <v>25</v>
      </c>
      <c r="F70" t="s">
        <v>27</v>
      </c>
      <c r="G70" t="s">
        <v>103</v>
      </c>
      <c r="L70">
        <v>0.81759999999999999</v>
      </c>
      <c r="M70">
        <v>0.17899999999999999</v>
      </c>
      <c r="N70">
        <v>0.52400000000000002</v>
      </c>
      <c r="O70">
        <v>0.29699999999999999</v>
      </c>
    </row>
    <row r="71" spans="1:15" x14ac:dyDescent="0.2">
      <c r="A71" s="1" t="str">
        <f>HYPERLINK("http://www.twitter.com/banuakdenizli/status/1599321095030468608", "1599321095030468608")</f>
        <v>1599321095030468608</v>
      </c>
      <c r="B71" t="s">
        <v>15</v>
      </c>
      <c r="C71" s="2">
        <v>44899.356909722221</v>
      </c>
      <c r="D71">
        <v>0</v>
      </c>
      <c r="E71">
        <v>4</v>
      </c>
      <c r="F71" t="s">
        <v>104</v>
      </c>
      <c r="G71" t="s">
        <v>105</v>
      </c>
      <c r="L71">
        <v>0.43890000000000001</v>
      </c>
      <c r="M71">
        <v>0.13500000000000001</v>
      </c>
      <c r="N71">
        <v>0.68400000000000005</v>
      </c>
      <c r="O71">
        <v>0.18099999999999999</v>
      </c>
    </row>
    <row r="72" spans="1:15" x14ac:dyDescent="0.2">
      <c r="A72" s="1" t="str">
        <f>HYPERLINK("http://www.twitter.com/banuakdenizli/status/1599293294369853440", "1599293294369853440")</f>
        <v>1599293294369853440</v>
      </c>
      <c r="B72" t="s">
        <v>15</v>
      </c>
      <c r="C72" s="2">
        <v>44899.28019675926</v>
      </c>
      <c r="D72">
        <v>0</v>
      </c>
      <c r="E72">
        <v>8</v>
      </c>
      <c r="F72" t="s">
        <v>20</v>
      </c>
      <c r="G72" t="s">
        <v>106</v>
      </c>
      <c r="L72">
        <v>0</v>
      </c>
      <c r="M72">
        <v>0</v>
      </c>
      <c r="N72">
        <v>1</v>
      </c>
      <c r="O72">
        <v>0</v>
      </c>
    </row>
    <row r="73" spans="1:15" x14ac:dyDescent="0.2">
      <c r="A73" s="1" t="str">
        <f>HYPERLINK("http://www.twitter.com/banuakdenizli/status/1599293216074842112", "1599293216074842112")</f>
        <v>1599293216074842112</v>
      </c>
      <c r="B73" t="s">
        <v>15</v>
      </c>
      <c r="C73" s="2">
        <v>44899.279976851853</v>
      </c>
      <c r="D73">
        <v>0</v>
      </c>
      <c r="E73">
        <v>10</v>
      </c>
      <c r="F73" t="s">
        <v>107</v>
      </c>
      <c r="G73" t="s">
        <v>108</v>
      </c>
      <c r="H73" t="str">
        <f>HYPERLINK("http://pbs.twimg.com/media/FjEdGsRXoAEsbBt.jpg", "http://pbs.twimg.com/media/FjEdGsRXoAEsbBt.jpg")</f>
        <v>http://pbs.twimg.com/media/FjEdGsRXoAEsbBt.jpg</v>
      </c>
      <c r="I73" t="str">
        <f>HYPERLINK("http://pbs.twimg.com/media/FjEdH5_X0AAgpM2.jpg", "http://pbs.twimg.com/media/FjEdH5_X0AAgpM2.jpg")</f>
        <v>http://pbs.twimg.com/media/FjEdH5_X0AAgpM2.jpg</v>
      </c>
      <c r="J73" t="str">
        <f>HYPERLINK("http://pbs.twimg.com/media/FjEdJIIXwAAM_lO.jpg", "http://pbs.twimg.com/media/FjEdJIIXwAAM_lO.jpg")</f>
        <v>http://pbs.twimg.com/media/FjEdJIIXwAAM_lO.jpg</v>
      </c>
      <c r="L73">
        <v>0.88400000000000001</v>
      </c>
      <c r="M73">
        <v>0</v>
      </c>
      <c r="N73">
        <v>0.79200000000000004</v>
      </c>
      <c r="O73">
        <v>0.20799999999999999</v>
      </c>
    </row>
    <row r="74" spans="1:15" x14ac:dyDescent="0.2">
      <c r="A74" s="1" t="str">
        <f>HYPERLINK("http://www.twitter.com/banuakdenizli/status/1599056344560144384", "1599056344560144384")</f>
        <v>1599056344560144384</v>
      </c>
      <c r="B74" t="s">
        <v>15</v>
      </c>
      <c r="C74" s="2">
        <v>44898.626342592594</v>
      </c>
      <c r="D74">
        <v>0</v>
      </c>
      <c r="E74">
        <v>1</v>
      </c>
      <c r="G74" t="s">
        <v>109</v>
      </c>
      <c r="H74" t="str">
        <f>HYPERLINK("http://pbs.twimg.com/media/FjD9RWxWAAEwNUN.jpg", "http://pbs.twimg.com/media/FjD9RWxWAAEwNUN.jpg")</f>
        <v>http://pbs.twimg.com/media/FjD9RWxWAAEwNUN.jpg</v>
      </c>
      <c r="L74">
        <v>0.36120000000000002</v>
      </c>
      <c r="M74">
        <v>0</v>
      </c>
      <c r="N74">
        <v>0.93</v>
      </c>
      <c r="O74">
        <v>7.0000000000000007E-2</v>
      </c>
    </row>
    <row r="75" spans="1:15" x14ac:dyDescent="0.2">
      <c r="A75" s="1" t="str">
        <f>HYPERLINK("http://www.twitter.com/banuakdenizli/status/1599039779156348928", "1599039779156348928")</f>
        <v>1599039779156348928</v>
      </c>
      <c r="B75" t="s">
        <v>15</v>
      </c>
      <c r="C75" s="2">
        <v>44898.580625000002</v>
      </c>
      <c r="D75">
        <v>4</v>
      </c>
      <c r="E75">
        <v>2</v>
      </c>
      <c r="G75" t="s">
        <v>110</v>
      </c>
      <c r="H75" t="str">
        <f>HYPERLINK("http://pbs.twimg.com/media/FjDm6gsXwAI-cB7.jpg", "http://pbs.twimg.com/media/FjDm6gsXwAI-cB7.jpg")</f>
        <v>http://pbs.twimg.com/media/FjDm6gsXwAI-cB7.jpg</v>
      </c>
      <c r="I75" t="str">
        <f>HYPERLINK("http://pbs.twimg.com/media/FjDm6kUXkAMqgis.jpg", "http://pbs.twimg.com/media/FjDm6kUXkAMqgis.jpg")</f>
        <v>http://pbs.twimg.com/media/FjDm6kUXkAMqgis.jpg</v>
      </c>
      <c r="J75" t="str">
        <f>HYPERLINK("http://pbs.twimg.com/media/FjDtlMvXoAIIQaq.jpg", "http://pbs.twimg.com/media/FjDtlMvXoAIIQaq.jpg")</f>
        <v>http://pbs.twimg.com/media/FjDtlMvXoAIIQaq.jpg</v>
      </c>
      <c r="L75">
        <v>0.76349999999999996</v>
      </c>
      <c r="M75">
        <v>0</v>
      </c>
      <c r="N75">
        <v>0.81799999999999995</v>
      </c>
      <c r="O75">
        <v>0.182</v>
      </c>
    </row>
    <row r="76" spans="1:15" x14ac:dyDescent="0.2">
      <c r="A76" s="1" t="str">
        <f>HYPERLINK("http://www.twitter.com/banuakdenizli/status/1599039762488512514", "1599039762488512514")</f>
        <v>1599039762488512514</v>
      </c>
      <c r="B76" t="s">
        <v>15</v>
      </c>
      <c r="C76" s="2">
        <v>44898.580578703702</v>
      </c>
      <c r="D76">
        <v>4</v>
      </c>
      <c r="E76">
        <v>0</v>
      </c>
      <c r="G76" t="s">
        <v>111</v>
      </c>
      <c r="H76" t="str">
        <f>HYPERLINK("https://video.twimg.com/ext_tw_video/1599029678555152384/pu/vid/640x352/Sj1eVnhJGWVMBR-D.mp4?tag=12", "https://video.twimg.com/ext_tw_video/1599029678555152384/pu/vid/640x352/Sj1eVnhJGWVMBR-D.mp4?tag=12")</f>
        <v>https://video.twimg.com/ext_tw_video/1599029678555152384/pu/vid/640x352/Sj1eVnhJGWVMBR-D.mp4?tag=12</v>
      </c>
      <c r="L76">
        <v>0.65969999999999995</v>
      </c>
      <c r="M76">
        <v>0</v>
      </c>
      <c r="N76">
        <v>0.77900000000000003</v>
      </c>
      <c r="O76">
        <v>0.221</v>
      </c>
    </row>
    <row r="77" spans="1:15" x14ac:dyDescent="0.2">
      <c r="A77" s="1" t="str">
        <f>HYPERLINK("http://www.twitter.com/banuakdenizli/status/1599039724642934784", "1599039724642934784")</f>
        <v>1599039724642934784</v>
      </c>
      <c r="B77" t="s">
        <v>15</v>
      </c>
      <c r="C77" s="2">
        <v>44898.580474537041</v>
      </c>
      <c r="D77">
        <v>3</v>
      </c>
      <c r="E77">
        <v>0</v>
      </c>
      <c r="G77" t="s">
        <v>112</v>
      </c>
      <c r="H77" t="str">
        <f>HYPERLINK("http://pbs.twimg.com/media/FjDkjFCWQAE-S5T.jpg", "http://pbs.twimg.com/media/FjDkjFCWQAE-S5T.jpg")</f>
        <v>http://pbs.twimg.com/media/FjDkjFCWQAE-S5T.jpg</v>
      </c>
      <c r="I77" t="str">
        <f>HYPERLINK("http://pbs.twimg.com/media/FjDmKruXgAYOUW2.jpg", "http://pbs.twimg.com/media/FjDmKruXgAYOUW2.jpg")</f>
        <v>http://pbs.twimg.com/media/FjDmKruXgAYOUW2.jpg</v>
      </c>
      <c r="J77" t="str">
        <f>HYPERLINK("http://pbs.twimg.com/media/FjDmKvwXEAAXJpa.jpg", "http://pbs.twimg.com/media/FjDmKvwXEAAXJpa.jpg")</f>
        <v>http://pbs.twimg.com/media/FjDmKvwXEAAXJpa.jpg</v>
      </c>
      <c r="K77" t="str">
        <f>HYPERLINK("http://pbs.twimg.com/media/FjDmSYBXoAAha-4.jpg", "http://pbs.twimg.com/media/FjDmSYBXoAAha-4.jpg")</f>
        <v>http://pbs.twimg.com/media/FjDmSYBXoAAha-4.jpg</v>
      </c>
      <c r="L77">
        <v>0.40189999999999998</v>
      </c>
      <c r="M77">
        <v>0</v>
      </c>
      <c r="N77">
        <v>0.89100000000000001</v>
      </c>
      <c r="O77">
        <v>0.109</v>
      </c>
    </row>
    <row r="78" spans="1:15" x14ac:dyDescent="0.2">
      <c r="A78" s="1" t="str">
        <f>HYPERLINK("http://www.twitter.com/banuakdenizli/status/1599039713683247104", "1599039713683247104")</f>
        <v>1599039713683247104</v>
      </c>
      <c r="B78" t="s">
        <v>15</v>
      </c>
      <c r="C78" s="2">
        <v>44898.580451388887</v>
      </c>
      <c r="D78">
        <v>2</v>
      </c>
      <c r="E78">
        <v>0</v>
      </c>
      <c r="G78" t="s">
        <v>113</v>
      </c>
      <c r="H78" t="str">
        <f>HYPERLINK("http://pbs.twimg.com/media/FjDkNMBXEAEYUmD.jpg", "http://pbs.twimg.com/media/FjDkNMBXEAEYUmD.jpg")</f>
        <v>http://pbs.twimg.com/media/FjDkNMBXEAEYUmD.jpg</v>
      </c>
      <c r="I78" t="str">
        <f>HYPERLINK("http://pbs.twimg.com/media/FjDly-gX0AYXUSH.jpg", "http://pbs.twimg.com/media/FjDly-gX0AYXUSH.jpg")</f>
        <v>http://pbs.twimg.com/media/FjDly-gX0AYXUSH.jpg</v>
      </c>
      <c r="L78">
        <v>0</v>
      </c>
      <c r="M78">
        <v>0</v>
      </c>
      <c r="N78">
        <v>1</v>
      </c>
      <c r="O78">
        <v>0</v>
      </c>
    </row>
    <row r="79" spans="1:15" x14ac:dyDescent="0.2">
      <c r="A79" s="1" t="str">
        <f>HYPERLINK("http://www.twitter.com/banuakdenizli/status/1599039701511376896", "1599039701511376896")</f>
        <v>1599039701511376896</v>
      </c>
      <c r="B79" t="s">
        <v>15</v>
      </c>
      <c r="C79" s="2">
        <v>44898.580416666657</v>
      </c>
      <c r="D79">
        <v>7</v>
      </c>
      <c r="E79">
        <v>3</v>
      </c>
      <c r="G79" t="s">
        <v>114</v>
      </c>
      <c r="H79" t="str">
        <f>HYPERLINK("http://pbs.twimg.com/media/FjDrJDoXwAIBGu4.jpg", "http://pbs.twimg.com/media/FjDrJDoXwAIBGu4.jpg")</f>
        <v>http://pbs.twimg.com/media/FjDrJDoXwAIBGu4.jpg</v>
      </c>
      <c r="L79">
        <v>0.1027</v>
      </c>
      <c r="M79">
        <v>3.9E-2</v>
      </c>
      <c r="N79">
        <v>0.91300000000000003</v>
      </c>
      <c r="O79">
        <v>4.8000000000000001E-2</v>
      </c>
    </row>
    <row r="80" spans="1:15" x14ac:dyDescent="0.2">
      <c r="A80" s="1" t="str">
        <f>HYPERLINK("http://www.twitter.com/banuakdenizli/status/1599024383598944257", "1599024383598944257")</f>
        <v>1599024383598944257</v>
      </c>
      <c r="B80" t="s">
        <v>15</v>
      </c>
      <c r="C80" s="2">
        <v>44898.538148148153</v>
      </c>
      <c r="D80">
        <v>0</v>
      </c>
      <c r="E80">
        <v>1122</v>
      </c>
      <c r="F80" t="s">
        <v>25</v>
      </c>
      <c r="G80" t="s">
        <v>115</v>
      </c>
      <c r="H80" t="str">
        <f>HYPERLINK("http://pbs.twimg.com/media/Fi-z3QkWQAARStb.jpg", "http://pbs.twimg.com/media/Fi-z3QkWQAARStb.jpg")</f>
        <v>http://pbs.twimg.com/media/Fi-z3QkWQAARStb.jpg</v>
      </c>
      <c r="I80" t="str">
        <f>HYPERLINK("http://pbs.twimg.com/media/Fi-z9CiX0AQsDcc.jpg", "http://pbs.twimg.com/media/Fi-z9CiX0AQsDcc.jpg")</f>
        <v>http://pbs.twimg.com/media/Fi-z9CiX0AQsDcc.jpg</v>
      </c>
      <c r="J80" t="str">
        <f>HYPERLINK("http://pbs.twimg.com/media/Fi-0K8RXoAAZ5To.jpg", "http://pbs.twimg.com/media/Fi-0K8RXoAAZ5To.jpg")</f>
        <v>http://pbs.twimg.com/media/Fi-0K8RXoAAZ5To.jpg</v>
      </c>
      <c r="K80" t="str">
        <f>HYPERLINK("http://pbs.twimg.com/media/Fi-0ORKWYAEPHhB.jpg", "http://pbs.twimg.com/media/Fi-0ORKWYAEPHhB.jpg")</f>
        <v>http://pbs.twimg.com/media/Fi-0ORKWYAEPHhB.jpg</v>
      </c>
      <c r="L80">
        <v>0.81720000000000004</v>
      </c>
      <c r="M80">
        <v>0</v>
      </c>
      <c r="N80">
        <v>0.8</v>
      </c>
      <c r="O80">
        <v>0.2</v>
      </c>
    </row>
    <row r="81" spans="1:15" x14ac:dyDescent="0.2">
      <c r="A81" s="1" t="str">
        <f>HYPERLINK("http://www.twitter.com/banuakdenizli/status/1599002251892137984", "1599002251892137984")</f>
        <v>1599002251892137984</v>
      </c>
      <c r="B81" t="s">
        <v>15</v>
      </c>
      <c r="C81" s="2">
        <v>44898.477071759262</v>
      </c>
      <c r="D81">
        <v>4</v>
      </c>
      <c r="E81">
        <v>4</v>
      </c>
      <c r="G81" t="s">
        <v>116</v>
      </c>
      <c r="L81">
        <v>0.92010000000000003</v>
      </c>
      <c r="M81">
        <v>0</v>
      </c>
      <c r="N81">
        <v>0.66500000000000004</v>
      </c>
      <c r="O81">
        <v>0.33500000000000002</v>
      </c>
    </row>
    <row r="82" spans="1:15" x14ac:dyDescent="0.2">
      <c r="A82" s="1" t="str">
        <f>HYPERLINK("http://www.twitter.com/banuakdenizli/status/1598994087046041600", "1598994087046041600")</f>
        <v>1598994087046041600</v>
      </c>
      <c r="B82" t="s">
        <v>15</v>
      </c>
      <c r="C82" s="2">
        <v>44898.45453703704</v>
      </c>
      <c r="D82">
        <v>0</v>
      </c>
      <c r="E82">
        <v>61</v>
      </c>
      <c r="F82" t="s">
        <v>22</v>
      </c>
      <c r="G82" t="s">
        <v>117</v>
      </c>
      <c r="H82" t="str">
        <f>HYPERLINK("http://pbs.twimg.com/media/FjDC4eUWYAEH-t6.png", "http://pbs.twimg.com/media/FjDC4eUWYAEH-t6.png")</f>
        <v>http://pbs.twimg.com/media/FjDC4eUWYAEH-t6.png</v>
      </c>
      <c r="L82">
        <v>0</v>
      </c>
      <c r="M82">
        <v>0</v>
      </c>
      <c r="N82">
        <v>1</v>
      </c>
      <c r="O82">
        <v>0</v>
      </c>
    </row>
    <row r="83" spans="1:15" x14ac:dyDescent="0.2">
      <c r="A83" s="1" t="str">
        <f>HYPERLINK("http://www.twitter.com/banuakdenizli/status/1598984206155063298", "1598984206155063298")</f>
        <v>1598984206155063298</v>
      </c>
      <c r="B83" t="s">
        <v>15</v>
      </c>
      <c r="C83" s="2">
        <v>44898.42728009259</v>
      </c>
      <c r="D83">
        <v>0</v>
      </c>
      <c r="E83">
        <v>591</v>
      </c>
      <c r="F83" t="s">
        <v>64</v>
      </c>
      <c r="G83" t="s">
        <v>118</v>
      </c>
      <c r="H83" t="str">
        <f>HYPERLINK("http://pbs.twimg.com/media/FjCev1MXwAAmTh8.jpg", "http://pbs.twimg.com/media/FjCev1MXwAAmTh8.jpg")</f>
        <v>http://pbs.twimg.com/media/FjCev1MXwAAmTh8.jpg</v>
      </c>
      <c r="L83">
        <v>0</v>
      </c>
      <c r="M83">
        <v>0</v>
      </c>
      <c r="N83">
        <v>1</v>
      </c>
      <c r="O83">
        <v>0</v>
      </c>
    </row>
    <row r="84" spans="1:15" x14ac:dyDescent="0.2">
      <c r="A84" s="1" t="str">
        <f>HYPERLINK("http://www.twitter.com/banuakdenizli/status/1598980730318737408", "1598980730318737408")</f>
        <v>1598980730318737408</v>
      </c>
      <c r="B84" t="s">
        <v>15</v>
      </c>
      <c r="C84" s="2">
        <v>44898.417685185188</v>
      </c>
      <c r="D84">
        <v>1</v>
      </c>
      <c r="E84">
        <v>3</v>
      </c>
      <c r="G84" t="s">
        <v>119</v>
      </c>
      <c r="H84" t="str">
        <f>HYPERLINK("http://pbs.twimg.com/media/FjC4gDrWIAEKtdE.png", "http://pbs.twimg.com/media/FjC4gDrWIAEKtdE.png")</f>
        <v>http://pbs.twimg.com/media/FjC4gDrWIAEKtdE.png</v>
      </c>
      <c r="L84">
        <v>0.31819999999999998</v>
      </c>
      <c r="M84">
        <v>0</v>
      </c>
      <c r="N84">
        <v>0.94799999999999995</v>
      </c>
      <c r="O84">
        <v>5.1999999999999998E-2</v>
      </c>
    </row>
    <row r="85" spans="1:15" x14ac:dyDescent="0.2">
      <c r="A85" s="1" t="str">
        <f>HYPERLINK("http://www.twitter.com/banuakdenizli/status/1598966595652530176", "1598966595652530176")</f>
        <v>1598966595652530176</v>
      </c>
      <c r="B85" t="s">
        <v>15</v>
      </c>
      <c r="C85" s="2">
        <v>44898.378680555557</v>
      </c>
      <c r="D85">
        <v>0</v>
      </c>
      <c r="E85">
        <v>1</v>
      </c>
      <c r="G85" t="s">
        <v>120</v>
      </c>
      <c r="H85" t="str">
        <f>HYPERLINK("http://pbs.twimg.com/media/FjCqpyXX0AETeEt.png", "http://pbs.twimg.com/media/FjCqpyXX0AETeEt.png")</f>
        <v>http://pbs.twimg.com/media/FjCqpyXX0AETeEt.png</v>
      </c>
      <c r="L85">
        <v>0.70030000000000003</v>
      </c>
      <c r="M85">
        <v>0.13100000000000001</v>
      </c>
      <c r="N85">
        <v>0.64800000000000002</v>
      </c>
      <c r="O85">
        <v>0.221</v>
      </c>
    </row>
    <row r="86" spans="1:15" x14ac:dyDescent="0.2">
      <c r="A86" s="1" t="str">
        <f>HYPERLINK("http://www.twitter.com/banuakdenizli/status/1598662070286819331", "1598662070286819331")</f>
        <v>1598662070286819331</v>
      </c>
      <c r="B86" t="s">
        <v>15</v>
      </c>
      <c r="C86" s="2">
        <v>44897.538344907407</v>
      </c>
      <c r="D86">
        <v>0</v>
      </c>
      <c r="E86">
        <v>1</v>
      </c>
      <c r="F86" t="s">
        <v>121</v>
      </c>
      <c r="G86" t="s">
        <v>122</v>
      </c>
      <c r="L86">
        <v>0</v>
      </c>
      <c r="M86">
        <v>0</v>
      </c>
      <c r="N86">
        <v>1</v>
      </c>
      <c r="O86">
        <v>0</v>
      </c>
    </row>
    <row r="87" spans="1:15" x14ac:dyDescent="0.2">
      <c r="A87" s="1" t="str">
        <f>HYPERLINK("http://www.twitter.com/banuakdenizli/status/1598662059801153540", "1598662059801153540")</f>
        <v>1598662059801153540</v>
      </c>
      <c r="B87" t="s">
        <v>15</v>
      </c>
      <c r="C87" s="2">
        <v>44897.538321759261</v>
      </c>
      <c r="D87">
        <v>0</v>
      </c>
      <c r="E87">
        <v>1</v>
      </c>
      <c r="F87" t="s">
        <v>121</v>
      </c>
      <c r="G87" t="s">
        <v>123</v>
      </c>
      <c r="H87" t="str">
        <f>HYPERLINK("http://pbs.twimg.com/media/Fi4w2nzXoAEaFoC.jpg", "http://pbs.twimg.com/media/Fi4w2nzXoAEaFoC.jpg")</f>
        <v>http://pbs.twimg.com/media/Fi4w2nzXoAEaFoC.jpg</v>
      </c>
      <c r="L87">
        <v>0</v>
      </c>
      <c r="M87">
        <v>0</v>
      </c>
      <c r="N87">
        <v>1</v>
      </c>
      <c r="O87">
        <v>0</v>
      </c>
    </row>
    <row r="88" spans="1:15" x14ac:dyDescent="0.2">
      <c r="A88" s="1" t="str">
        <f>HYPERLINK("http://www.twitter.com/banuakdenizli/status/1598639249892540417", "1598639249892540417")</f>
        <v>1598639249892540417</v>
      </c>
      <c r="B88" t="s">
        <v>15</v>
      </c>
      <c r="C88" s="2">
        <v>44897.475381944438</v>
      </c>
      <c r="D88">
        <v>4</v>
      </c>
      <c r="E88">
        <v>4</v>
      </c>
      <c r="G88" t="s">
        <v>124</v>
      </c>
      <c r="L88">
        <v>0.84019999999999995</v>
      </c>
      <c r="M88">
        <v>0</v>
      </c>
      <c r="N88">
        <v>0.78700000000000003</v>
      </c>
      <c r="O88">
        <v>0.21299999999999999</v>
      </c>
    </row>
    <row r="89" spans="1:15" x14ac:dyDescent="0.2">
      <c r="A89" s="1" t="str">
        <f>HYPERLINK("http://www.twitter.com/banuakdenizli/status/1598617731913465856", "1598617731913465856")</f>
        <v>1598617731913465856</v>
      </c>
      <c r="B89" t="s">
        <v>15</v>
      </c>
      <c r="C89" s="2">
        <v>44897.415995370371</v>
      </c>
      <c r="D89">
        <v>4</v>
      </c>
      <c r="E89">
        <v>1</v>
      </c>
      <c r="G89" t="s">
        <v>125</v>
      </c>
      <c r="L89">
        <v>0.9375</v>
      </c>
      <c r="M89">
        <v>0</v>
      </c>
      <c r="N89">
        <v>0.72499999999999998</v>
      </c>
      <c r="O89">
        <v>0.27500000000000002</v>
      </c>
    </row>
    <row r="90" spans="1:15" x14ac:dyDescent="0.2">
      <c r="A90" s="1" t="str">
        <f>HYPERLINK("http://www.twitter.com/banuakdenizli/status/1598361102341255168", "1598361102341255168")</f>
        <v>1598361102341255168</v>
      </c>
      <c r="B90" t="s">
        <v>15</v>
      </c>
      <c r="C90" s="2">
        <v>44896.707835648151</v>
      </c>
      <c r="D90">
        <v>0</v>
      </c>
      <c r="E90">
        <v>2</v>
      </c>
      <c r="F90" t="s">
        <v>126</v>
      </c>
      <c r="G90" t="s">
        <v>127</v>
      </c>
      <c r="H90" t="str">
        <f>HYPERLINK("http://pbs.twimg.com/media/Fi52rmnXEAIFnEX.jpg", "http://pbs.twimg.com/media/Fi52rmnXEAIFnEX.jpg")</f>
        <v>http://pbs.twimg.com/media/Fi52rmnXEAIFnEX.jpg</v>
      </c>
      <c r="I90" t="str">
        <f>HYPERLINK("http://pbs.twimg.com/media/Fi52rmxXkAApth4.jpg", "http://pbs.twimg.com/media/Fi52rmxXkAApth4.jpg")</f>
        <v>http://pbs.twimg.com/media/Fi52rmxXkAApth4.jpg</v>
      </c>
      <c r="J90" t="str">
        <f>HYPERLINK("http://pbs.twimg.com/media/Fi52rmoWIAE3iKE.jpg", "http://pbs.twimg.com/media/Fi52rmoWIAE3iKE.jpg")</f>
        <v>http://pbs.twimg.com/media/Fi52rmoWIAE3iKE.jpg</v>
      </c>
      <c r="K90" t="str">
        <f>HYPERLINK("http://pbs.twimg.com/media/Fi52rmpX0AEw3DN.jpg", "http://pbs.twimg.com/media/Fi52rmpX0AEw3DN.jpg")</f>
        <v>http://pbs.twimg.com/media/Fi52rmpX0AEw3DN.jpg</v>
      </c>
      <c r="L90">
        <v>0.95240000000000002</v>
      </c>
      <c r="M90">
        <v>0</v>
      </c>
      <c r="N90">
        <v>0.69499999999999995</v>
      </c>
      <c r="O90">
        <v>0.30499999999999999</v>
      </c>
    </row>
    <row r="91" spans="1:15" x14ac:dyDescent="0.2">
      <c r="A91" s="1" t="str">
        <f>HYPERLINK("http://www.twitter.com/banuakdenizli/status/1598311869068050436", "1598311869068050436")</f>
        <v>1598311869068050436</v>
      </c>
      <c r="B91" t="s">
        <v>15</v>
      </c>
      <c r="C91" s="2">
        <v>44896.571979166663</v>
      </c>
      <c r="D91">
        <v>0</v>
      </c>
      <c r="E91">
        <v>2</v>
      </c>
      <c r="F91" t="s">
        <v>17</v>
      </c>
      <c r="G91" t="s">
        <v>128</v>
      </c>
      <c r="H91" t="str">
        <f>HYPERLINK("http://pbs.twimg.com/media/Fi5W7xsWAAQSM8R.jpg", "http://pbs.twimg.com/media/Fi5W7xsWAAQSM8R.jpg")</f>
        <v>http://pbs.twimg.com/media/Fi5W7xsWAAQSM8R.jpg</v>
      </c>
      <c r="L91">
        <v>0.92600000000000005</v>
      </c>
      <c r="M91">
        <v>0</v>
      </c>
      <c r="N91">
        <v>0.64900000000000002</v>
      </c>
      <c r="O91">
        <v>0.35099999999999998</v>
      </c>
    </row>
    <row r="92" spans="1:15" x14ac:dyDescent="0.2">
      <c r="A92" s="1" t="str">
        <f>HYPERLINK("http://www.twitter.com/banuakdenizli/status/1598049533782593551", "1598049533782593551")</f>
        <v>1598049533782593551</v>
      </c>
      <c r="B92" t="s">
        <v>15</v>
      </c>
      <c r="C92" s="2">
        <v>44895.848067129627</v>
      </c>
      <c r="D92">
        <v>0</v>
      </c>
      <c r="E92">
        <v>2</v>
      </c>
      <c r="F92" t="s">
        <v>129</v>
      </c>
      <c r="G92" t="s">
        <v>130</v>
      </c>
      <c r="L92">
        <v>0.75790000000000002</v>
      </c>
      <c r="M92">
        <v>0</v>
      </c>
      <c r="N92">
        <v>0.82199999999999995</v>
      </c>
      <c r="O92">
        <v>0.17799999999999999</v>
      </c>
    </row>
    <row r="93" spans="1:15" x14ac:dyDescent="0.2">
      <c r="A93" s="1" t="str">
        <f>HYPERLINK("http://www.twitter.com/banuakdenizli/status/1597955539941851137", "1597955539941851137")</f>
        <v>1597955539941851137</v>
      </c>
      <c r="B93" t="s">
        <v>15</v>
      </c>
      <c r="C93" s="2">
        <v>44895.588692129633</v>
      </c>
      <c r="D93">
        <v>1</v>
      </c>
      <c r="E93">
        <v>4</v>
      </c>
      <c r="G93" t="s">
        <v>131</v>
      </c>
      <c r="L93">
        <v>0.35949999999999999</v>
      </c>
      <c r="M93">
        <v>0</v>
      </c>
      <c r="N93">
        <v>0.90900000000000003</v>
      </c>
      <c r="O93">
        <v>9.0999999999999998E-2</v>
      </c>
    </row>
    <row r="94" spans="1:15" x14ac:dyDescent="0.2">
      <c r="A94" s="1" t="str">
        <f>HYPERLINK("http://www.twitter.com/banuakdenizli/status/1597710997543952385", "1597710997543952385")</f>
        <v>1597710997543952385</v>
      </c>
      <c r="B94" t="s">
        <v>15</v>
      </c>
      <c r="C94" s="2">
        <v>44894.913888888892</v>
      </c>
      <c r="D94">
        <v>0</v>
      </c>
      <c r="E94">
        <v>98</v>
      </c>
      <c r="F94" t="s">
        <v>18</v>
      </c>
      <c r="G94" t="s">
        <v>132</v>
      </c>
      <c r="H94" t="str">
        <f>HYPERLINK("http://pbs.twimg.com/media/FiwrSooWYAAVzRK.jpg", "http://pbs.twimg.com/media/FiwrSooWYAAVzRK.jpg")</f>
        <v>http://pbs.twimg.com/media/FiwrSooWYAAVzRK.jpg</v>
      </c>
      <c r="L94">
        <v>-0.48470000000000002</v>
      </c>
      <c r="M94">
        <v>0.13</v>
      </c>
      <c r="N94">
        <v>0.87</v>
      </c>
      <c r="O94">
        <v>0</v>
      </c>
    </row>
    <row r="95" spans="1:15" x14ac:dyDescent="0.2">
      <c r="A95" s="1" t="str">
        <f>HYPERLINK("http://www.twitter.com/banuakdenizli/status/1597703374849409025", "1597703374849409025")</f>
        <v>1597703374849409025</v>
      </c>
      <c r="B95" t="s">
        <v>15</v>
      </c>
      <c r="C95" s="2">
        <v>44894.892858796287</v>
      </c>
      <c r="D95">
        <v>5</v>
      </c>
      <c r="E95">
        <v>2</v>
      </c>
      <c r="G95" t="s">
        <v>133</v>
      </c>
      <c r="L95">
        <v>0.43099999999999999</v>
      </c>
      <c r="M95">
        <v>0</v>
      </c>
      <c r="N95">
        <v>0.91400000000000003</v>
      </c>
      <c r="O95">
        <v>8.5999999999999993E-2</v>
      </c>
    </row>
    <row r="96" spans="1:15" x14ac:dyDescent="0.2">
      <c r="A96" s="1" t="str">
        <f>HYPERLINK("http://www.twitter.com/banuakdenizli/status/1597688971794214913", "1597688971794214913")</f>
        <v>1597688971794214913</v>
      </c>
      <c r="B96" t="s">
        <v>15</v>
      </c>
      <c r="C96" s="2">
        <v>44894.853113425917</v>
      </c>
      <c r="D96">
        <v>0</v>
      </c>
      <c r="E96">
        <v>3</v>
      </c>
      <c r="F96" t="s">
        <v>134</v>
      </c>
      <c r="G96" t="s">
        <v>135</v>
      </c>
      <c r="H96" t="str">
        <f>HYPERLINK("https://video.twimg.com/ext_tw_video/1597628166469828609/pu/vid/1280x720/NBBhIElfurwyG7xm.mp4?tag=12", "https://video.twimg.com/ext_tw_video/1597628166469828609/pu/vid/1280x720/NBBhIElfurwyG7xm.mp4?tag=12")</f>
        <v>https://video.twimg.com/ext_tw_video/1597628166469828609/pu/vid/1280x720/NBBhIElfurwyG7xm.mp4?tag=12</v>
      </c>
      <c r="L96">
        <v>0.57189999999999996</v>
      </c>
      <c r="M96">
        <v>0</v>
      </c>
      <c r="N96">
        <v>0.84199999999999997</v>
      </c>
      <c r="O96">
        <v>0.158</v>
      </c>
    </row>
    <row r="97" spans="1:15" x14ac:dyDescent="0.2">
      <c r="A97" s="1" t="str">
        <f>HYPERLINK("http://www.twitter.com/banuakdenizli/status/1597639973750333440", "1597639973750333440")</f>
        <v>1597639973750333440</v>
      </c>
      <c r="B97" t="s">
        <v>15</v>
      </c>
      <c r="C97" s="2">
        <v>44894.717905092592</v>
      </c>
      <c r="D97">
        <v>0</v>
      </c>
      <c r="E97">
        <v>1</v>
      </c>
      <c r="F97" t="s">
        <v>136</v>
      </c>
      <c r="G97" t="s">
        <v>137</v>
      </c>
      <c r="L97">
        <v>0.87180000000000002</v>
      </c>
      <c r="M97">
        <v>0</v>
      </c>
      <c r="N97">
        <v>0.64500000000000002</v>
      </c>
      <c r="O97">
        <v>0.35499999999999998</v>
      </c>
    </row>
    <row r="98" spans="1:15" x14ac:dyDescent="0.2">
      <c r="A98" s="1" t="str">
        <f>HYPERLINK("http://www.twitter.com/banuakdenizli/status/1597629550049251329", "1597629550049251329")</f>
        <v>1597629550049251329</v>
      </c>
      <c r="B98" t="s">
        <v>15</v>
      </c>
      <c r="C98" s="2">
        <v>44894.689131944448</v>
      </c>
      <c r="D98">
        <v>1</v>
      </c>
      <c r="E98">
        <v>0</v>
      </c>
      <c r="G98" t="s">
        <v>138</v>
      </c>
      <c r="L98">
        <v>0.24809999999999999</v>
      </c>
      <c r="M98">
        <v>0</v>
      </c>
      <c r="N98">
        <v>0.81899999999999995</v>
      </c>
      <c r="O98">
        <v>0.18099999999999999</v>
      </c>
    </row>
    <row r="99" spans="1:15" x14ac:dyDescent="0.2">
      <c r="A99" s="1" t="str">
        <f>HYPERLINK("http://www.twitter.com/banuakdenizli/status/1597618883137265664", "1597618883137265664")</f>
        <v>1597618883137265664</v>
      </c>
      <c r="B99" t="s">
        <v>15</v>
      </c>
      <c r="C99" s="2">
        <v>44894.659699074073</v>
      </c>
      <c r="D99">
        <v>2</v>
      </c>
      <c r="E99">
        <v>0</v>
      </c>
      <c r="G99" t="s">
        <v>139</v>
      </c>
      <c r="H99" t="str">
        <f>HYPERLINK("http://pbs.twimg.com/media/FivhGpLXwAEo1d4.png", "http://pbs.twimg.com/media/FivhGpLXwAEo1d4.png")</f>
        <v>http://pbs.twimg.com/media/FivhGpLXwAEo1d4.png</v>
      </c>
      <c r="L99">
        <v>0.63600000000000001</v>
      </c>
      <c r="M99">
        <v>0.13500000000000001</v>
      </c>
      <c r="N99">
        <v>0.66500000000000004</v>
      </c>
      <c r="O99">
        <v>0.20100000000000001</v>
      </c>
    </row>
    <row r="100" spans="1:15" x14ac:dyDescent="0.2">
      <c r="A100" s="1" t="str">
        <f>HYPERLINK("http://www.twitter.com/banuakdenizli/status/1597603530105581568", "1597603530105581568")</f>
        <v>1597603530105581568</v>
      </c>
      <c r="B100" t="s">
        <v>15</v>
      </c>
      <c r="C100" s="2">
        <v>44894.617337962962</v>
      </c>
      <c r="D100">
        <v>2</v>
      </c>
      <c r="E100">
        <v>1</v>
      </c>
      <c r="G100" t="s">
        <v>140</v>
      </c>
      <c r="H100" t="str">
        <f>HYPERLINK("http://pbs.twimg.com/media/FivT8XYX0AEXZlY.jpg", "http://pbs.twimg.com/media/FivT8XYX0AEXZlY.jpg")</f>
        <v>http://pbs.twimg.com/media/FivT8XYX0AEXZlY.jpg</v>
      </c>
      <c r="L100">
        <v>0.36120000000000002</v>
      </c>
      <c r="M100">
        <v>0</v>
      </c>
      <c r="N100">
        <v>0.93500000000000005</v>
      </c>
      <c r="O100">
        <v>6.5000000000000002E-2</v>
      </c>
    </row>
    <row r="101" spans="1:15" x14ac:dyDescent="0.2">
      <c r="A101" s="1" t="str">
        <f>HYPERLINK("http://www.twitter.com/banuakdenizli/status/1597543924058722304", "1597543924058722304")</f>
        <v>1597543924058722304</v>
      </c>
      <c r="B101" t="s">
        <v>15</v>
      </c>
      <c r="C101" s="2">
        <v>44894.4528587963</v>
      </c>
      <c r="D101">
        <v>0</v>
      </c>
      <c r="E101">
        <v>3</v>
      </c>
      <c r="F101" t="s">
        <v>17</v>
      </c>
      <c r="G101" t="s">
        <v>141</v>
      </c>
      <c r="H101" t="str">
        <f>HYPERLINK("http://pbs.twimg.com/media/Fiub3JnWYAA8QTm.jpg", "http://pbs.twimg.com/media/Fiub3JnWYAA8QTm.jpg")</f>
        <v>http://pbs.twimg.com/media/Fiub3JnWYAA8QTm.jpg</v>
      </c>
      <c r="I101" t="str">
        <f>HYPERLINK("http://pbs.twimg.com/media/Fiub3kAXwAgI6_N.jpg", "http://pbs.twimg.com/media/Fiub3kAXwAgI6_N.jpg")</f>
        <v>http://pbs.twimg.com/media/Fiub3kAXwAgI6_N.jpg</v>
      </c>
      <c r="J101" t="str">
        <f>HYPERLINK("http://pbs.twimg.com/media/Fiub4EHWIAAGax3.jpg", "http://pbs.twimg.com/media/Fiub4EHWIAAGax3.jpg")</f>
        <v>http://pbs.twimg.com/media/Fiub4EHWIAAGax3.jpg</v>
      </c>
      <c r="K101" t="str">
        <f>HYPERLINK("http://pbs.twimg.com/media/Fiub4lNXkAEKeaC.jpg", "http://pbs.twimg.com/media/Fiub4lNXkAEKeaC.jpg")</f>
        <v>http://pbs.twimg.com/media/Fiub4lNXkAEKeaC.jpg</v>
      </c>
      <c r="L101">
        <v>0</v>
      </c>
      <c r="M101">
        <v>0</v>
      </c>
      <c r="N101">
        <v>1</v>
      </c>
      <c r="O101">
        <v>0</v>
      </c>
    </row>
    <row r="102" spans="1:15" x14ac:dyDescent="0.2">
      <c r="A102" s="1" t="str">
        <f>HYPERLINK("http://www.twitter.com/banuakdenizli/status/1597513143047327745", "1597513143047327745")</f>
        <v>1597513143047327745</v>
      </c>
      <c r="B102" t="s">
        <v>15</v>
      </c>
      <c r="C102" s="2">
        <v>44894.36791666667</v>
      </c>
      <c r="D102">
        <v>35</v>
      </c>
      <c r="E102">
        <v>4</v>
      </c>
      <c r="G102" t="s">
        <v>142</v>
      </c>
      <c r="H102" t="str">
        <f>HYPERLINK("https://video.twimg.com/ext_tw_video/1597513066408706048/pu/vid/848x480/_plAywbPFA4YdsGU.mp4?tag=12", "https://video.twimg.com/ext_tw_video/1597513066408706048/pu/vid/848x480/_plAywbPFA4YdsGU.mp4?tag=12")</f>
        <v>https://video.twimg.com/ext_tw_video/1597513066408706048/pu/vid/848x480/_plAywbPFA4YdsGU.mp4?tag=12</v>
      </c>
      <c r="L102">
        <v>0.95879999999999999</v>
      </c>
      <c r="M102">
        <v>0</v>
      </c>
      <c r="N102">
        <v>0.59</v>
      </c>
      <c r="O102">
        <v>0.41</v>
      </c>
    </row>
    <row r="103" spans="1:15" x14ac:dyDescent="0.2">
      <c r="A103" s="1" t="str">
        <f>HYPERLINK("http://www.twitter.com/banuakdenizli/status/1597500274817368064", "1597500274817368064")</f>
        <v>1597500274817368064</v>
      </c>
      <c r="B103" t="s">
        <v>15</v>
      </c>
      <c r="C103" s="2">
        <v>44894.332407407397</v>
      </c>
      <c r="D103">
        <v>0</v>
      </c>
      <c r="E103">
        <v>9</v>
      </c>
      <c r="F103" t="s">
        <v>143</v>
      </c>
      <c r="G103" t="s">
        <v>144</v>
      </c>
      <c r="H103" t="str">
        <f>HYPERLINK("https://video.twimg.com/ext_tw_video/1597291502891417602/pu/vid/720x1280/kXdWu7G2FRoRy5aE.mp4?tag=12", "https://video.twimg.com/ext_tw_video/1597291502891417602/pu/vid/720x1280/kXdWu7G2FRoRy5aE.mp4?tag=12")</f>
        <v>https://video.twimg.com/ext_tw_video/1597291502891417602/pu/vid/720x1280/kXdWu7G2FRoRy5aE.mp4?tag=12</v>
      </c>
      <c r="L103">
        <v>0.38019999999999998</v>
      </c>
      <c r="M103">
        <v>0</v>
      </c>
      <c r="N103">
        <v>0.88</v>
      </c>
      <c r="O103">
        <v>0.12</v>
      </c>
    </row>
    <row r="104" spans="1:15" x14ac:dyDescent="0.2">
      <c r="A104" s="1" t="str">
        <f>HYPERLINK("http://www.twitter.com/banuakdenizli/status/1597304877545566209", "1597304877545566209")</f>
        <v>1597304877545566209</v>
      </c>
      <c r="B104" t="s">
        <v>15</v>
      </c>
      <c r="C104" s="2">
        <v>44893.793206018519</v>
      </c>
      <c r="D104">
        <v>23</v>
      </c>
      <c r="E104">
        <v>9</v>
      </c>
      <c r="G104" t="s">
        <v>145</v>
      </c>
      <c r="H104" t="str">
        <f>HYPERLINK("https://video.twimg.com/ext_tw_video/1597304771932741633/pu/vid/1280x720/R1Stqj5ftpdd7PoE.mp4?tag=12", "https://video.twimg.com/ext_tw_video/1597304771932741633/pu/vid/1280x720/R1Stqj5ftpdd7PoE.mp4?tag=12")</f>
        <v>https://video.twimg.com/ext_tw_video/1597304771932741633/pu/vid/1280x720/R1Stqj5ftpdd7PoE.mp4?tag=12</v>
      </c>
      <c r="L104">
        <v>0</v>
      </c>
      <c r="M104">
        <v>0</v>
      </c>
      <c r="N104">
        <v>1</v>
      </c>
      <c r="O104">
        <v>0</v>
      </c>
    </row>
    <row r="105" spans="1:15" x14ac:dyDescent="0.2">
      <c r="A105" s="1" t="str">
        <f>HYPERLINK("http://www.twitter.com/banuakdenizli/status/1597217111918907399", "1597217111918907399")</f>
        <v>1597217111918907399</v>
      </c>
      <c r="B105" t="s">
        <v>15</v>
      </c>
      <c r="C105" s="2">
        <v>44893.551018518519</v>
      </c>
      <c r="D105">
        <v>1</v>
      </c>
      <c r="E105">
        <v>1</v>
      </c>
      <c r="G105" t="s">
        <v>146</v>
      </c>
      <c r="H105" t="str">
        <f>HYPERLINK("http://pbs.twimg.com/media/FipzornXgAE5kSF.jpg", "http://pbs.twimg.com/media/FipzornXgAE5kSF.jpg")</f>
        <v>http://pbs.twimg.com/media/FipzornXgAE5kSF.jpg</v>
      </c>
      <c r="L105">
        <v>-0.48470000000000002</v>
      </c>
      <c r="M105">
        <v>8.7999999999999995E-2</v>
      </c>
      <c r="N105">
        <v>0.91200000000000003</v>
      </c>
      <c r="O105">
        <v>0</v>
      </c>
    </row>
    <row r="106" spans="1:15" x14ac:dyDescent="0.2">
      <c r="A106" s="1" t="str">
        <f>HYPERLINK("http://www.twitter.com/banuakdenizli/status/1597195498561339393", "1597195498561339393")</f>
        <v>1597195498561339393</v>
      </c>
      <c r="B106" t="s">
        <v>15</v>
      </c>
      <c r="C106" s="2">
        <v>44893.491377314807</v>
      </c>
      <c r="D106">
        <v>2</v>
      </c>
      <c r="E106">
        <v>3</v>
      </c>
      <c r="G106" t="s">
        <v>147</v>
      </c>
      <c r="H106" t="str">
        <f>HYPERLINK("http://pbs.twimg.com/media/Fipg16sXoAEtP_n.jpg", "http://pbs.twimg.com/media/Fipg16sXoAEtP_n.jpg")</f>
        <v>http://pbs.twimg.com/media/Fipg16sXoAEtP_n.jpg</v>
      </c>
      <c r="L106">
        <v>0.70960000000000001</v>
      </c>
      <c r="M106">
        <v>2.4E-2</v>
      </c>
      <c r="N106">
        <v>0.84099999999999997</v>
      </c>
      <c r="O106">
        <v>0.13500000000000001</v>
      </c>
    </row>
    <row r="107" spans="1:15" x14ac:dyDescent="0.2">
      <c r="A107" s="1" t="str">
        <f>HYPERLINK("http://www.twitter.com/banuakdenizli/status/1597187715795410944", "1597187715795410944")</f>
        <v>1597187715795410944</v>
      </c>
      <c r="B107" t="s">
        <v>15</v>
      </c>
      <c r="C107" s="2">
        <v>44893.469907407409</v>
      </c>
      <c r="D107">
        <v>11</v>
      </c>
      <c r="E107">
        <v>2</v>
      </c>
      <c r="G107" t="s">
        <v>148</v>
      </c>
      <c r="H107" t="str">
        <f>HYPERLINK("http://pbs.twimg.com/media/FipZvzfXwAAZI5M.jpg", "http://pbs.twimg.com/media/FipZvzfXwAAZI5M.jpg")</f>
        <v>http://pbs.twimg.com/media/FipZvzfXwAAZI5M.jpg</v>
      </c>
      <c r="I107" t="str">
        <f>HYPERLINK("http://pbs.twimg.com/media/FipZwIOWAAEdb2a.jpg", "http://pbs.twimg.com/media/FipZwIOWAAEdb2a.jpg")</f>
        <v>http://pbs.twimg.com/media/FipZwIOWAAEdb2a.jpg</v>
      </c>
      <c r="J107" t="str">
        <f>HYPERLINK("http://pbs.twimg.com/media/FipZwfvWQAAKqgp.jpg", "http://pbs.twimg.com/media/FipZwfvWQAAKqgp.jpg")</f>
        <v>http://pbs.twimg.com/media/FipZwfvWQAAKqgp.jpg</v>
      </c>
      <c r="K107" t="str">
        <f>HYPERLINK("http://pbs.twimg.com/media/FipZwy9WIAAvZgt.jpg", "http://pbs.twimg.com/media/FipZwy9WIAAvZgt.jpg")</f>
        <v>http://pbs.twimg.com/media/FipZwy9WIAAvZgt.jpg</v>
      </c>
      <c r="L107">
        <v>0.89100000000000001</v>
      </c>
      <c r="M107">
        <v>0</v>
      </c>
      <c r="N107">
        <v>0.78600000000000003</v>
      </c>
      <c r="O107">
        <v>0.214</v>
      </c>
    </row>
    <row r="108" spans="1:15" x14ac:dyDescent="0.2">
      <c r="A108" s="1" t="str">
        <f>HYPERLINK("http://www.twitter.com/banuakdenizli/status/1597184916705275905", "1597184916705275905")</f>
        <v>1597184916705275905</v>
      </c>
      <c r="B108" t="s">
        <v>15</v>
      </c>
      <c r="C108" s="2">
        <v>44893.462187500001</v>
      </c>
      <c r="D108">
        <v>0</v>
      </c>
      <c r="E108">
        <v>22</v>
      </c>
      <c r="F108" t="s">
        <v>20</v>
      </c>
      <c r="G108" t="s">
        <v>149</v>
      </c>
      <c r="H108" t="str">
        <f>HYPERLINK("https://video.twimg.com/ext_tw_video/1597180744278876160/pu/vid/1280x720/ptywKMiv7gacADLt.mp4?tag=12", "https://video.twimg.com/ext_tw_video/1597180744278876160/pu/vid/1280x720/ptywKMiv7gacADLt.mp4?tag=12")</f>
        <v>https://video.twimg.com/ext_tw_video/1597180744278876160/pu/vid/1280x720/ptywKMiv7gacADLt.mp4?tag=12</v>
      </c>
      <c r="L108">
        <v>0</v>
      </c>
      <c r="M108">
        <v>0</v>
      </c>
      <c r="N108">
        <v>1</v>
      </c>
      <c r="O108">
        <v>0</v>
      </c>
    </row>
    <row r="109" spans="1:15" x14ac:dyDescent="0.2">
      <c r="A109" s="1" t="str">
        <f>HYPERLINK("http://www.twitter.com/banuakdenizli/status/1597181487052267520", "1597181487052267520")</f>
        <v>1597181487052267520</v>
      </c>
      <c r="B109" t="s">
        <v>15</v>
      </c>
      <c r="C109" s="2">
        <v>44893.452719907407</v>
      </c>
      <c r="D109">
        <v>0</v>
      </c>
      <c r="E109">
        <v>2</v>
      </c>
      <c r="F109" t="s">
        <v>150</v>
      </c>
      <c r="G109" t="s">
        <v>151</v>
      </c>
      <c r="H109" t="str">
        <f>HYPERLINK("http://pbs.twimg.com/media/FipLgR3WAAAR36G.jpg", "http://pbs.twimg.com/media/FipLgR3WAAAR36G.jpg")</f>
        <v>http://pbs.twimg.com/media/FipLgR3WAAAR36G.jpg</v>
      </c>
      <c r="I109" t="str">
        <f>HYPERLINK("http://pbs.twimg.com/media/FipLgSKXkAEhluJ.jpg", "http://pbs.twimg.com/media/FipLgSKXkAEhluJ.jpg")</f>
        <v>http://pbs.twimg.com/media/FipLgSKXkAEhluJ.jpg</v>
      </c>
      <c r="L109">
        <v>7.7200000000000005E-2</v>
      </c>
      <c r="M109">
        <v>0</v>
      </c>
      <c r="N109">
        <v>0.95699999999999996</v>
      </c>
      <c r="O109">
        <v>4.2999999999999997E-2</v>
      </c>
    </row>
    <row r="110" spans="1:15" x14ac:dyDescent="0.2">
      <c r="A110" s="1" t="str">
        <f>HYPERLINK("http://www.twitter.com/banuakdenizli/status/1596868821297643520", "1596868821297643520")</f>
        <v>1596868821297643520</v>
      </c>
      <c r="B110" t="s">
        <v>15</v>
      </c>
      <c r="C110" s="2">
        <v>44892.589930555558</v>
      </c>
      <c r="D110">
        <v>2</v>
      </c>
      <c r="E110">
        <v>2</v>
      </c>
      <c r="G110" t="s">
        <v>152</v>
      </c>
      <c r="H110" t="str">
        <f>HYPERLINK("http://pbs.twimg.com/media/Fik3uydWYAA6AHn.png", "http://pbs.twimg.com/media/Fik3uydWYAA6AHn.png")</f>
        <v>http://pbs.twimg.com/media/Fik3uydWYAA6AHn.png</v>
      </c>
      <c r="L110">
        <v>0.22439999999999999</v>
      </c>
      <c r="M110">
        <v>7.3999999999999996E-2</v>
      </c>
      <c r="N110">
        <v>0.82599999999999996</v>
      </c>
      <c r="O110">
        <v>0.1</v>
      </c>
    </row>
    <row r="111" spans="1:15" x14ac:dyDescent="0.2">
      <c r="A111" s="1" t="str">
        <f>HYPERLINK("http://www.twitter.com/banuakdenizli/status/1596857736922247171", "1596857736922247171")</f>
        <v>1596857736922247171</v>
      </c>
      <c r="B111" t="s">
        <v>15</v>
      </c>
      <c r="C111" s="2">
        <v>44892.559340277781</v>
      </c>
      <c r="D111">
        <v>2</v>
      </c>
      <c r="E111">
        <v>1</v>
      </c>
      <c r="G111" t="s">
        <v>153</v>
      </c>
      <c r="H111" t="str">
        <f>HYPERLINK("http://pbs.twimg.com/media/FiktpmzWAAYoD9G.jpg", "http://pbs.twimg.com/media/FiktpmzWAAYoD9G.jpg")</f>
        <v>http://pbs.twimg.com/media/FiktpmzWAAYoD9G.jpg</v>
      </c>
      <c r="L111">
        <v>0.38179999999999997</v>
      </c>
      <c r="M111">
        <v>0</v>
      </c>
      <c r="N111">
        <v>0.93300000000000005</v>
      </c>
      <c r="O111">
        <v>6.7000000000000004E-2</v>
      </c>
    </row>
    <row r="112" spans="1:15" x14ac:dyDescent="0.2">
      <c r="A112" s="1" t="str">
        <f>HYPERLINK("http://www.twitter.com/banuakdenizli/status/1596854372725846018", "1596854372725846018")</f>
        <v>1596854372725846018</v>
      </c>
      <c r="B112" t="s">
        <v>15</v>
      </c>
      <c r="C112" s="2">
        <v>44892.550057870372</v>
      </c>
      <c r="D112">
        <v>0</v>
      </c>
      <c r="E112">
        <v>13</v>
      </c>
      <c r="F112" t="s">
        <v>16</v>
      </c>
      <c r="G112" t="s">
        <v>154</v>
      </c>
      <c r="H112" t="str">
        <f>HYPERLINK("https://video.twimg.com/ext_tw_video/1596845577119096833/pu/vid/720x720/FciQhk6XkKP-O6YB.mp4?tag=12", "https://video.twimg.com/ext_tw_video/1596845577119096833/pu/vid/720x720/FciQhk6XkKP-O6YB.mp4?tag=12")</f>
        <v>https://video.twimg.com/ext_tw_video/1596845577119096833/pu/vid/720x720/FciQhk6XkKP-O6YB.mp4?tag=12</v>
      </c>
      <c r="L112">
        <v>0</v>
      </c>
      <c r="M112">
        <v>0</v>
      </c>
      <c r="N112">
        <v>1</v>
      </c>
      <c r="O112">
        <v>0</v>
      </c>
    </row>
    <row r="113" spans="1:15" x14ac:dyDescent="0.2">
      <c r="A113" s="1" t="str">
        <f>HYPERLINK("http://www.twitter.com/banuakdenizli/status/1596174891795062793", "1596174891795062793")</f>
        <v>1596174891795062793</v>
      </c>
      <c r="B113" t="s">
        <v>15</v>
      </c>
      <c r="C113" s="2">
        <v>44890.675046296303</v>
      </c>
      <c r="D113">
        <v>0</v>
      </c>
      <c r="E113">
        <v>8</v>
      </c>
      <c r="F113" t="s">
        <v>155</v>
      </c>
      <c r="G113" t="s">
        <v>156</v>
      </c>
      <c r="H113" t="str">
        <f>HYPERLINK("https://video.twimg.com/ext_tw_video/1596169424922353667/pu/vid/718x1280/1Ea29_YQ1QVEqcFZ.mp4?tag=12", "https://video.twimg.com/ext_tw_video/1596169424922353667/pu/vid/718x1280/1Ea29_YQ1QVEqcFZ.mp4?tag=12")</f>
        <v>https://video.twimg.com/ext_tw_video/1596169424922353667/pu/vid/718x1280/1Ea29_YQ1QVEqcFZ.mp4?tag=12</v>
      </c>
      <c r="L113">
        <v>0.4753</v>
      </c>
      <c r="M113">
        <v>0</v>
      </c>
      <c r="N113">
        <v>0.90100000000000002</v>
      </c>
      <c r="O113">
        <v>9.9000000000000005E-2</v>
      </c>
    </row>
    <row r="114" spans="1:15" x14ac:dyDescent="0.2">
      <c r="A114" s="1" t="str">
        <f>HYPERLINK("http://www.twitter.com/banuakdenizli/status/1596121243878510593", "1596121243878510593")</f>
        <v>1596121243878510593</v>
      </c>
      <c r="B114" t="s">
        <v>15</v>
      </c>
      <c r="C114" s="2">
        <v>44890.527002314811</v>
      </c>
      <c r="D114">
        <v>66</v>
      </c>
      <c r="E114">
        <v>19</v>
      </c>
      <c r="G114" t="s">
        <v>157</v>
      </c>
      <c r="H114" t="str">
        <f>HYPERLINK("https://video.twimg.com/ext_tw_video/1596121184088768512/pu/vid/718x1278/NmF8wlyHBfwonIOA.mp4?tag=12", "https://video.twimg.com/ext_tw_video/1596121184088768512/pu/vid/718x1278/NmF8wlyHBfwonIOA.mp4?tag=12")</f>
        <v>https://video.twimg.com/ext_tw_video/1596121184088768512/pu/vid/718x1278/NmF8wlyHBfwonIOA.mp4?tag=12</v>
      </c>
      <c r="L114">
        <v>0</v>
      </c>
      <c r="M114">
        <v>0</v>
      </c>
      <c r="N114">
        <v>1</v>
      </c>
      <c r="O114">
        <v>0</v>
      </c>
    </row>
    <row r="115" spans="1:15" x14ac:dyDescent="0.2">
      <c r="A115" s="1" t="str">
        <f>HYPERLINK("http://www.twitter.com/banuakdenizli/status/1596082633276006401", "1596082633276006401")</f>
        <v>1596082633276006401</v>
      </c>
      <c r="B115" t="s">
        <v>15</v>
      </c>
      <c r="C115" s="2">
        <v>44890.42046296296</v>
      </c>
      <c r="D115">
        <v>0</v>
      </c>
      <c r="E115">
        <v>1</v>
      </c>
      <c r="F115" t="s">
        <v>17</v>
      </c>
      <c r="G115" t="s">
        <v>158</v>
      </c>
      <c r="H115" t="str">
        <f>HYPERLINK("https://video.twimg.com/ext_tw_video/1596082370184204288/pu/vid/848x480/BJY0Wb_M8U_lsDtY.mp4?tag=12", "https://video.twimg.com/ext_tw_video/1596082370184204288/pu/vid/848x480/BJY0Wb_M8U_lsDtY.mp4?tag=12")</f>
        <v>https://video.twimg.com/ext_tw_video/1596082370184204288/pu/vid/848x480/BJY0Wb_M8U_lsDtY.mp4?tag=12</v>
      </c>
      <c r="L115">
        <v>0.73450000000000004</v>
      </c>
      <c r="M115">
        <v>0</v>
      </c>
      <c r="N115">
        <v>0.53100000000000003</v>
      </c>
      <c r="O115">
        <v>0.46899999999999997</v>
      </c>
    </row>
    <row r="116" spans="1:15" x14ac:dyDescent="0.2">
      <c r="A116" s="1" t="str">
        <f>HYPERLINK("http://www.twitter.com/banuakdenizli/status/1595816963443675136", "1595816963443675136")</f>
        <v>1595816963443675136</v>
      </c>
      <c r="B116" t="s">
        <v>15</v>
      </c>
      <c r="C116" s="2">
        <v>44889.687349537038</v>
      </c>
      <c r="D116">
        <v>0</v>
      </c>
      <c r="E116">
        <v>0</v>
      </c>
      <c r="G116" t="s">
        <v>159</v>
      </c>
      <c r="H116" t="str">
        <f>HYPERLINK("http://pbs.twimg.com/media/FiV7EhRX0AAMthZ.jpg", "http://pbs.twimg.com/media/FiV7EhRX0AAMthZ.jpg")</f>
        <v>http://pbs.twimg.com/media/FiV7EhRX0AAMthZ.jpg</v>
      </c>
      <c r="L116">
        <v>0.36120000000000002</v>
      </c>
      <c r="M116">
        <v>0</v>
      </c>
      <c r="N116">
        <v>0.93200000000000005</v>
      </c>
      <c r="O116">
        <v>6.8000000000000005E-2</v>
      </c>
    </row>
    <row r="117" spans="1:15" x14ac:dyDescent="0.2">
      <c r="A117" s="1" t="str">
        <f>HYPERLINK("http://www.twitter.com/banuakdenizli/status/1595780459887214593", "1595780459887214593")</f>
        <v>1595780459887214593</v>
      </c>
      <c r="B117" t="s">
        <v>15</v>
      </c>
      <c r="C117" s="2">
        <v>44889.58662037037</v>
      </c>
      <c r="D117">
        <v>2</v>
      </c>
      <c r="E117">
        <v>2</v>
      </c>
      <c r="G117" t="s">
        <v>160</v>
      </c>
      <c r="H117" t="str">
        <f>HYPERLINK("http://pbs.twimg.com/media/FiVZ3yyXEAEyo2h.png", "http://pbs.twimg.com/media/FiVZ3yyXEAEyo2h.png")</f>
        <v>http://pbs.twimg.com/media/FiVZ3yyXEAEyo2h.png</v>
      </c>
      <c r="L117">
        <v>-0.38179999999999997</v>
      </c>
      <c r="M117">
        <v>0.128</v>
      </c>
      <c r="N117">
        <v>0.78700000000000003</v>
      </c>
      <c r="O117">
        <v>8.5000000000000006E-2</v>
      </c>
    </row>
    <row r="118" spans="1:15" x14ac:dyDescent="0.2">
      <c r="A118" s="1" t="str">
        <f>HYPERLINK("http://www.twitter.com/banuakdenizli/status/1595765210853216256", "1595765210853216256")</f>
        <v>1595765210853216256</v>
      </c>
      <c r="B118" t="s">
        <v>15</v>
      </c>
      <c r="C118" s="2">
        <v>44889.544537037043</v>
      </c>
      <c r="D118">
        <v>0</v>
      </c>
      <c r="E118">
        <v>1</v>
      </c>
      <c r="G118" t="s">
        <v>161</v>
      </c>
      <c r="H118" t="str">
        <f>HYPERLINK("http://pbs.twimg.com/media/FiVMAE4XoAEkTMV.jpg", "http://pbs.twimg.com/media/FiVMAE4XoAEkTMV.jpg")</f>
        <v>http://pbs.twimg.com/media/FiVMAE4XoAEkTMV.jpg</v>
      </c>
      <c r="L118">
        <v>0.36120000000000002</v>
      </c>
      <c r="M118">
        <v>0</v>
      </c>
      <c r="N118">
        <v>0.93300000000000005</v>
      </c>
      <c r="O118">
        <v>6.7000000000000004E-2</v>
      </c>
    </row>
    <row r="119" spans="1:15" x14ac:dyDescent="0.2">
      <c r="A119" s="1" t="str">
        <f>HYPERLINK("http://www.twitter.com/banuakdenizli/status/1595761047864242177", "1595761047864242177")</f>
        <v>1595761047864242177</v>
      </c>
      <c r="B119" t="s">
        <v>15</v>
      </c>
      <c r="C119" s="2">
        <v>44889.533055555563</v>
      </c>
      <c r="D119">
        <v>3</v>
      </c>
      <c r="E119">
        <v>3</v>
      </c>
      <c r="G119" t="s">
        <v>162</v>
      </c>
      <c r="H119" t="str">
        <f>HYPERLINK("http://pbs.twimg.com/media/FiVIN3mWQAEbKBY.jpg", "http://pbs.twimg.com/media/FiVIN3mWQAEbKBY.jpg")</f>
        <v>http://pbs.twimg.com/media/FiVIN3mWQAEbKBY.jpg</v>
      </c>
      <c r="L119">
        <v>0.59940000000000004</v>
      </c>
      <c r="M119">
        <v>0</v>
      </c>
      <c r="N119">
        <v>0.871</v>
      </c>
      <c r="O119">
        <v>0.129</v>
      </c>
    </row>
    <row r="120" spans="1:15" x14ac:dyDescent="0.2">
      <c r="A120" s="1" t="str">
        <f>HYPERLINK("http://www.twitter.com/banuakdenizli/status/1595753291245359106", "1595753291245359106")</f>
        <v>1595753291245359106</v>
      </c>
      <c r="B120" t="s">
        <v>15</v>
      </c>
      <c r="C120" s="2">
        <v>44889.511643518519</v>
      </c>
      <c r="D120">
        <v>0</v>
      </c>
      <c r="E120">
        <v>9</v>
      </c>
      <c r="F120" t="s">
        <v>16</v>
      </c>
      <c r="G120" t="s">
        <v>163</v>
      </c>
      <c r="H120" t="str">
        <f>HYPERLINK("http://pbs.twimg.com/media/FiU9LNDaUAA_K4G.jpg", "http://pbs.twimg.com/media/FiU9LNDaUAA_K4G.jpg")</f>
        <v>http://pbs.twimg.com/media/FiU9LNDaUAA_K4G.jpg</v>
      </c>
      <c r="I120" t="str">
        <f>HYPERLINK("http://pbs.twimg.com/media/FiU9LMTXwAg02N8.jpg", "http://pbs.twimg.com/media/FiU9LMTXwAg02N8.jpg")</f>
        <v>http://pbs.twimg.com/media/FiU9LMTXwAg02N8.jpg</v>
      </c>
      <c r="J120" t="str">
        <f>HYPERLINK("http://pbs.twimg.com/media/FiU9LMUXwAIDZgI.jpg", "http://pbs.twimg.com/media/FiU9LMUXwAIDZgI.jpg")</f>
        <v>http://pbs.twimg.com/media/FiU9LMUXwAIDZgI.jpg</v>
      </c>
      <c r="K120" t="str">
        <f>HYPERLINK("http://pbs.twimg.com/media/FiU9LMSX0AA5lNe.jpg", "http://pbs.twimg.com/media/FiU9LMSX0AA5lNe.jpg")</f>
        <v>http://pbs.twimg.com/media/FiU9LMSX0AA5lNe.jpg</v>
      </c>
      <c r="L120">
        <v>0</v>
      </c>
      <c r="M120">
        <v>0</v>
      </c>
      <c r="N120">
        <v>1</v>
      </c>
      <c r="O120">
        <v>0</v>
      </c>
    </row>
    <row r="121" spans="1:15" x14ac:dyDescent="0.2">
      <c r="A121" s="1" t="str">
        <f>HYPERLINK("http://www.twitter.com/banuakdenizli/status/1595727973579370497", "1595727973579370497")</f>
        <v>1595727973579370497</v>
      </c>
      <c r="B121" t="s">
        <v>15</v>
      </c>
      <c r="C121" s="2">
        <v>44889.441782407397</v>
      </c>
      <c r="D121">
        <v>0</v>
      </c>
      <c r="E121">
        <v>7</v>
      </c>
      <c r="F121" t="s">
        <v>107</v>
      </c>
      <c r="G121" t="s">
        <v>164</v>
      </c>
      <c r="H121" t="str">
        <f>HYPERLINK("http://pbs.twimg.com/media/FiR1m46WYAYUo8W.jpg", "http://pbs.twimg.com/media/FiR1m46WYAYUo8W.jpg")</f>
        <v>http://pbs.twimg.com/media/FiR1m46WYAYUo8W.jpg</v>
      </c>
      <c r="L121">
        <v>0.88139999999999996</v>
      </c>
      <c r="M121">
        <v>0.06</v>
      </c>
      <c r="N121">
        <v>0.69299999999999995</v>
      </c>
      <c r="O121">
        <v>0.248</v>
      </c>
    </row>
    <row r="122" spans="1:15" x14ac:dyDescent="0.2">
      <c r="A122" s="1" t="str">
        <f>HYPERLINK("http://www.twitter.com/banuakdenizli/status/1595409826325987328", "1595409826325987328")</f>
        <v>1595409826325987328</v>
      </c>
      <c r="B122" t="s">
        <v>15</v>
      </c>
      <c r="C122" s="2">
        <v>44888.56386574074</v>
      </c>
      <c r="D122">
        <v>4</v>
      </c>
      <c r="E122">
        <v>0</v>
      </c>
      <c r="G122" t="s">
        <v>165</v>
      </c>
      <c r="H122" t="str">
        <f>HYPERLINK("https://video.twimg.com/ext_tw_video/1595409756226732034/pu/vid/1280x720/8VQdgnK_KE5wkgPa.mp4?tag=12", "https://video.twimg.com/ext_tw_video/1595409756226732034/pu/vid/1280x720/8VQdgnK_KE5wkgPa.mp4?tag=12")</f>
        <v>https://video.twimg.com/ext_tw_video/1595409756226732034/pu/vid/1280x720/8VQdgnK_KE5wkgPa.mp4?tag=12</v>
      </c>
      <c r="L122">
        <v>0</v>
      </c>
      <c r="M122">
        <v>0</v>
      </c>
      <c r="N122">
        <v>1</v>
      </c>
      <c r="O122">
        <v>0</v>
      </c>
    </row>
    <row r="123" spans="1:15" x14ac:dyDescent="0.2">
      <c r="A123" s="1" t="str">
        <f>HYPERLINK("http://www.twitter.com/banuakdenizli/status/1595369183138942977", "1595369183138942977")</f>
        <v>1595369183138942977</v>
      </c>
      <c r="B123" t="s">
        <v>15</v>
      </c>
      <c r="C123" s="2">
        <v>44888.45171296296</v>
      </c>
      <c r="D123">
        <v>4</v>
      </c>
      <c r="E123">
        <v>1</v>
      </c>
      <c r="G123" t="s">
        <v>166</v>
      </c>
      <c r="H123" t="str">
        <f>HYPERLINK("http://pbs.twimg.com/media/FiPjwaNXEAEs2Os.jpg", "http://pbs.twimg.com/media/FiPjwaNXEAEs2Os.jpg")</f>
        <v>http://pbs.twimg.com/media/FiPjwaNXEAEs2Os.jpg</v>
      </c>
      <c r="L123">
        <v>0.85909999999999997</v>
      </c>
      <c r="M123">
        <v>0</v>
      </c>
      <c r="N123">
        <v>0.74199999999999999</v>
      </c>
      <c r="O123">
        <v>0.25800000000000001</v>
      </c>
    </row>
    <row r="124" spans="1:15" x14ac:dyDescent="0.2">
      <c r="A124" s="1" t="str">
        <f>HYPERLINK("http://www.twitter.com/banuakdenizli/status/1595358273921847298", "1595358273921847298")</f>
        <v>1595358273921847298</v>
      </c>
      <c r="B124" t="s">
        <v>15</v>
      </c>
      <c r="C124" s="2">
        <v>44888.4216087963</v>
      </c>
      <c r="D124">
        <v>0</v>
      </c>
      <c r="E124">
        <v>8</v>
      </c>
      <c r="F124" t="s">
        <v>21</v>
      </c>
      <c r="G124" t="s">
        <v>167</v>
      </c>
      <c r="H124" t="str">
        <f>HYPERLINK("http://pbs.twimg.com/media/FiLTiC8XEAEe-W7.jpg", "http://pbs.twimg.com/media/FiLTiC8XEAEe-W7.jpg")</f>
        <v>http://pbs.twimg.com/media/FiLTiC8XEAEe-W7.jpg</v>
      </c>
      <c r="I124" t="str">
        <f>HYPERLINK("http://pbs.twimg.com/media/FiLTiHTWAAgpQ7x.jpg", "http://pbs.twimg.com/media/FiLTiHTWAAgpQ7x.jpg")</f>
        <v>http://pbs.twimg.com/media/FiLTiHTWAAgpQ7x.jpg</v>
      </c>
      <c r="J124" t="str">
        <f>HYPERLINK("http://pbs.twimg.com/media/FiLTiHGXoAQGmVr.jpg", "http://pbs.twimg.com/media/FiLTiHGXoAQGmVr.jpg")</f>
        <v>http://pbs.twimg.com/media/FiLTiHGXoAQGmVr.jpg</v>
      </c>
      <c r="K124" t="str">
        <f>HYPERLINK("http://pbs.twimg.com/media/FiLTiFOXgAIeLv7.jpg", "http://pbs.twimg.com/media/FiLTiFOXgAIeLv7.jpg")</f>
        <v>http://pbs.twimg.com/media/FiLTiFOXgAIeLv7.jpg</v>
      </c>
      <c r="L124">
        <v>0.85189999999999999</v>
      </c>
      <c r="M124">
        <v>0</v>
      </c>
      <c r="N124">
        <v>0.78200000000000003</v>
      </c>
      <c r="O124">
        <v>0.218</v>
      </c>
    </row>
    <row r="125" spans="1:15" x14ac:dyDescent="0.2">
      <c r="A125" s="1" t="str">
        <f>HYPERLINK("http://www.twitter.com/banuakdenizli/status/1595111999171534848", "1595111999171534848")</f>
        <v>1595111999171534848</v>
      </c>
      <c r="B125" t="s">
        <v>15</v>
      </c>
      <c r="C125" s="2">
        <v>44887.742025462961</v>
      </c>
      <c r="D125">
        <v>0</v>
      </c>
      <c r="E125">
        <v>1</v>
      </c>
      <c r="F125" t="s">
        <v>150</v>
      </c>
      <c r="G125" t="s">
        <v>168</v>
      </c>
      <c r="H125" t="str">
        <f>HYPERLINK("http://pbs.twimg.com/media/FiLGRYLXgAEeg_O.jpg", "http://pbs.twimg.com/media/FiLGRYLXgAEeg_O.jpg")</f>
        <v>http://pbs.twimg.com/media/FiLGRYLXgAEeg_O.jpg</v>
      </c>
      <c r="I125" t="str">
        <f>HYPERLINK("http://pbs.twimg.com/media/FiLGRZQXoAAjQiX.jpg", "http://pbs.twimg.com/media/FiLGRZQXoAAjQiX.jpg")</f>
        <v>http://pbs.twimg.com/media/FiLGRZQXoAAjQiX.jpg</v>
      </c>
      <c r="L125">
        <v>0.86550000000000005</v>
      </c>
      <c r="M125">
        <v>0</v>
      </c>
      <c r="N125">
        <v>0.77100000000000002</v>
      </c>
      <c r="O125">
        <v>0.22900000000000001</v>
      </c>
    </row>
    <row r="126" spans="1:15" x14ac:dyDescent="0.2">
      <c r="A126" s="1" t="str">
        <f>HYPERLINK("http://www.twitter.com/banuakdenizli/status/1595008538228981761", "1595008538228981761")</f>
        <v>1595008538228981761</v>
      </c>
      <c r="B126" t="s">
        <v>15</v>
      </c>
      <c r="C126" s="2">
        <v>44887.456516203703</v>
      </c>
      <c r="D126">
        <v>0</v>
      </c>
      <c r="E126">
        <v>9</v>
      </c>
      <c r="F126" t="s">
        <v>18</v>
      </c>
      <c r="G126" t="s">
        <v>169</v>
      </c>
      <c r="L126">
        <v>0.71840000000000004</v>
      </c>
      <c r="M126">
        <v>0</v>
      </c>
      <c r="N126">
        <v>0.75</v>
      </c>
      <c r="O126">
        <v>0.25</v>
      </c>
    </row>
    <row r="127" spans="1:15" x14ac:dyDescent="0.2">
      <c r="A127" s="1" t="str">
        <f>HYPERLINK("http://www.twitter.com/banuakdenizli/status/1595007988057923584", "1595007988057923584")</f>
        <v>1595007988057923584</v>
      </c>
      <c r="B127" t="s">
        <v>15</v>
      </c>
      <c r="C127" s="2">
        <v>44887.455000000002</v>
      </c>
      <c r="D127">
        <v>0</v>
      </c>
      <c r="E127">
        <v>2</v>
      </c>
      <c r="F127" t="s">
        <v>17</v>
      </c>
      <c r="G127" t="s">
        <v>170</v>
      </c>
      <c r="L127">
        <v>0.82709999999999995</v>
      </c>
      <c r="M127">
        <v>0</v>
      </c>
      <c r="N127">
        <v>0.80100000000000005</v>
      </c>
      <c r="O127">
        <v>0.19900000000000001</v>
      </c>
    </row>
    <row r="128" spans="1:15" x14ac:dyDescent="0.2">
      <c r="A128" s="1" t="str">
        <f>HYPERLINK("http://www.twitter.com/banuakdenizli/status/1595007914846068736", "1595007914846068736")</f>
        <v>1595007914846068736</v>
      </c>
      <c r="B128" t="s">
        <v>15</v>
      </c>
      <c r="C128" s="2">
        <v>44887.45480324074</v>
      </c>
      <c r="D128">
        <v>0</v>
      </c>
      <c r="E128">
        <v>43</v>
      </c>
      <c r="F128" t="s">
        <v>24</v>
      </c>
      <c r="G128" t="s">
        <v>171</v>
      </c>
      <c r="H128" t="str">
        <f>HYPERLINK("http://pbs.twimg.com/media/FiFgu7-XEAE10uB.jpg", "http://pbs.twimg.com/media/FiFgu7-XEAE10uB.jpg")</f>
        <v>http://pbs.twimg.com/media/FiFgu7-XEAE10uB.jpg</v>
      </c>
      <c r="L128">
        <v>0</v>
      </c>
      <c r="M128">
        <v>0</v>
      </c>
      <c r="N128">
        <v>1</v>
      </c>
      <c r="O128">
        <v>0</v>
      </c>
    </row>
    <row r="129" spans="1:15" x14ac:dyDescent="0.2">
      <c r="A129" s="1" t="str">
        <f>HYPERLINK("http://www.twitter.com/banuakdenizli/status/1595007868893335552", "1595007868893335552")</f>
        <v>1595007868893335552</v>
      </c>
      <c r="B129" t="s">
        <v>15</v>
      </c>
      <c r="C129" s="2">
        <v>44887.454675925917</v>
      </c>
      <c r="D129">
        <v>0</v>
      </c>
      <c r="E129">
        <v>34</v>
      </c>
      <c r="F129" t="s">
        <v>24</v>
      </c>
      <c r="G129" t="s">
        <v>172</v>
      </c>
      <c r="H129" t="str">
        <f>HYPERLINK("http://pbs.twimg.com/media/FiFnEd3XgAsNYaD.jpg", "http://pbs.twimg.com/media/FiFnEd3XgAsNYaD.jpg")</f>
        <v>http://pbs.twimg.com/media/FiFnEd3XgAsNYaD.jpg</v>
      </c>
      <c r="L129">
        <v>0.94320000000000004</v>
      </c>
      <c r="M129">
        <v>0</v>
      </c>
      <c r="N129">
        <v>0.67300000000000004</v>
      </c>
      <c r="O129">
        <v>0.32700000000000001</v>
      </c>
    </row>
    <row r="130" spans="1:15" x14ac:dyDescent="0.2">
      <c r="A130" s="1" t="str">
        <f>HYPERLINK("http://www.twitter.com/banuakdenizli/status/1594953071213395969", "1594953071213395969")</f>
        <v>1594953071213395969</v>
      </c>
      <c r="B130" t="s">
        <v>15</v>
      </c>
      <c r="C130" s="2">
        <v>44887.303460648152</v>
      </c>
      <c r="D130">
        <v>0</v>
      </c>
      <c r="E130">
        <v>10</v>
      </c>
      <c r="F130" t="s">
        <v>173</v>
      </c>
      <c r="G130" t="s">
        <v>174</v>
      </c>
      <c r="H130" t="str">
        <f>HYPERLINK("http://pbs.twimg.com/media/FiJiwOPXwAEUcUm.jpg", "http://pbs.twimg.com/media/FiJiwOPXwAEUcUm.jpg")</f>
        <v>http://pbs.twimg.com/media/FiJiwOPXwAEUcUm.jpg</v>
      </c>
      <c r="L130">
        <v>0.91</v>
      </c>
      <c r="M130">
        <v>0</v>
      </c>
      <c r="N130">
        <v>0.67600000000000005</v>
      </c>
      <c r="O130">
        <v>0.32400000000000001</v>
      </c>
    </row>
    <row r="131" spans="1:15" x14ac:dyDescent="0.2">
      <c r="A131" s="1" t="str">
        <f>HYPERLINK("http://www.twitter.com/banuakdenizli/status/1594768185768935424", "1594768185768935424")</f>
        <v>1594768185768935424</v>
      </c>
      <c r="B131" t="s">
        <v>15</v>
      </c>
      <c r="C131" s="2">
        <v>44886.793275462973</v>
      </c>
      <c r="D131">
        <v>0</v>
      </c>
      <c r="E131">
        <v>14</v>
      </c>
      <c r="F131" t="s">
        <v>18</v>
      </c>
      <c r="G131" t="s">
        <v>175</v>
      </c>
      <c r="H131" t="str">
        <f>HYPERLINK("http://pbs.twimg.com/media/FiG9nViXEAEeJyP.jpg", "http://pbs.twimg.com/media/FiG9nViXEAEeJyP.jpg")</f>
        <v>http://pbs.twimg.com/media/FiG9nViXEAEeJyP.jpg</v>
      </c>
      <c r="L131">
        <v>0.92459999999999998</v>
      </c>
      <c r="M131">
        <v>0</v>
      </c>
      <c r="N131">
        <v>0.66</v>
      </c>
      <c r="O131">
        <v>0.34</v>
      </c>
    </row>
    <row r="132" spans="1:15" x14ac:dyDescent="0.2">
      <c r="A132" s="1" t="str">
        <f>HYPERLINK("http://www.twitter.com/banuakdenizli/status/1594757337931481090", "1594757337931481090")</f>
        <v>1594757337931481090</v>
      </c>
      <c r="B132" t="s">
        <v>15</v>
      </c>
      <c r="C132" s="2">
        <v>44886.763344907413</v>
      </c>
      <c r="D132">
        <v>0</v>
      </c>
      <c r="E132">
        <v>2</v>
      </c>
      <c r="F132" t="s">
        <v>17</v>
      </c>
      <c r="G132" t="s">
        <v>176</v>
      </c>
      <c r="H132" t="str">
        <f>HYPERLINK("http://pbs.twimg.com/media/FiG3TVkWQBESr2b.jpg", "http://pbs.twimg.com/media/FiG3TVkWQBESr2b.jpg")</f>
        <v>http://pbs.twimg.com/media/FiG3TVkWQBESr2b.jpg</v>
      </c>
      <c r="L132">
        <v>0</v>
      </c>
      <c r="M132">
        <v>0</v>
      </c>
      <c r="N132">
        <v>1</v>
      </c>
      <c r="O132">
        <v>0</v>
      </c>
    </row>
    <row r="133" spans="1:15" x14ac:dyDescent="0.2">
      <c r="A133" s="1" t="str">
        <f>HYPERLINK("http://www.twitter.com/banuakdenizli/status/1594743043965566976", "1594743043965566976")</f>
        <v>1594743043965566976</v>
      </c>
      <c r="B133" t="s">
        <v>15</v>
      </c>
      <c r="C133" s="2">
        <v>44886.723900462966</v>
      </c>
      <c r="D133">
        <v>0</v>
      </c>
      <c r="E133">
        <v>47</v>
      </c>
      <c r="F133" t="s">
        <v>177</v>
      </c>
      <c r="G133" t="s">
        <v>178</v>
      </c>
      <c r="H133" t="str">
        <f>HYPERLINK("http://pbs.twimg.com/media/FiF3T_UWIAQDhU5.jpg", "http://pbs.twimg.com/media/FiF3T_UWIAQDhU5.jpg")</f>
        <v>http://pbs.twimg.com/media/FiF3T_UWIAQDhU5.jpg</v>
      </c>
      <c r="L133">
        <v>0.31819999999999998</v>
      </c>
      <c r="M133">
        <v>0</v>
      </c>
      <c r="N133">
        <v>0.95299999999999996</v>
      </c>
      <c r="O133">
        <v>4.7E-2</v>
      </c>
    </row>
    <row r="134" spans="1:15" x14ac:dyDescent="0.2">
      <c r="A134" s="1" t="str">
        <f>HYPERLINK("http://www.twitter.com/banuakdenizli/status/1594737440304021505", "1594737440304021505")</f>
        <v>1594737440304021505</v>
      </c>
      <c r="B134" t="s">
        <v>15</v>
      </c>
      <c r="C134" s="2">
        <v>44886.708437499998</v>
      </c>
      <c r="D134">
        <v>0</v>
      </c>
      <c r="E134">
        <v>21</v>
      </c>
      <c r="F134" t="s">
        <v>18</v>
      </c>
      <c r="G134" t="s">
        <v>179</v>
      </c>
      <c r="H134" t="str">
        <f>HYPERLINK("http://pbs.twimg.com/media/FiGc2OBXwAEZHcX.jpg", "http://pbs.twimg.com/media/FiGc2OBXwAEZHcX.jpg")</f>
        <v>http://pbs.twimg.com/media/FiGc2OBXwAEZHcX.jpg</v>
      </c>
      <c r="I134" t="str">
        <f>HYPERLINK("http://pbs.twimg.com/media/FiGc2N2WAAAoGkz.jpg", "http://pbs.twimg.com/media/FiGc2N2WAAAoGkz.jpg")</f>
        <v>http://pbs.twimg.com/media/FiGc2N2WAAAoGkz.jpg</v>
      </c>
      <c r="L134">
        <v>0.86250000000000004</v>
      </c>
      <c r="M134">
        <v>0</v>
      </c>
      <c r="N134">
        <v>0.77300000000000002</v>
      </c>
      <c r="O134">
        <v>0.22700000000000001</v>
      </c>
    </row>
    <row r="135" spans="1:15" x14ac:dyDescent="0.2">
      <c r="A135" s="1" t="str">
        <f>HYPERLINK("http://www.twitter.com/banuakdenizli/status/1594716138319101954", "1594716138319101954")</f>
        <v>1594716138319101954</v>
      </c>
      <c r="B135" t="s">
        <v>15</v>
      </c>
      <c r="C135" s="2">
        <v>44886.649652777778</v>
      </c>
      <c r="D135">
        <v>3</v>
      </c>
      <c r="E135">
        <v>0</v>
      </c>
      <c r="G135" t="s">
        <v>180</v>
      </c>
      <c r="L135">
        <v>0.75739999999999996</v>
      </c>
      <c r="M135">
        <v>0</v>
      </c>
      <c r="N135">
        <v>0.60599999999999998</v>
      </c>
      <c r="O135">
        <v>0.39400000000000002</v>
      </c>
    </row>
    <row r="136" spans="1:15" x14ac:dyDescent="0.2">
      <c r="A136" s="1" t="str">
        <f>HYPERLINK("http://www.twitter.com/banuakdenizli/status/1594706651114008577", "1594706651114008577")</f>
        <v>1594706651114008577</v>
      </c>
      <c r="B136" t="s">
        <v>15</v>
      </c>
      <c r="C136" s="2">
        <v>44886.623472222222</v>
      </c>
      <c r="D136">
        <v>0</v>
      </c>
      <c r="E136">
        <v>164</v>
      </c>
      <c r="F136" t="s">
        <v>181</v>
      </c>
      <c r="G136" t="s">
        <v>182</v>
      </c>
      <c r="H136" t="str">
        <f>HYPERLINK("http://pbs.twimg.com/media/FiFslm5WIAAZzDy.jpg", "http://pbs.twimg.com/media/FiFslm5WIAAZzDy.jpg")</f>
        <v>http://pbs.twimg.com/media/FiFslm5WIAAZzDy.jpg</v>
      </c>
      <c r="L136">
        <v>0</v>
      </c>
      <c r="M136">
        <v>0</v>
      </c>
      <c r="N136">
        <v>1</v>
      </c>
      <c r="O136">
        <v>0</v>
      </c>
    </row>
    <row r="137" spans="1:15" x14ac:dyDescent="0.2">
      <c r="A137" s="1" t="str">
        <f>HYPERLINK("http://www.twitter.com/banuakdenizli/status/1594676251578564608", "1594676251578564608")</f>
        <v>1594676251578564608</v>
      </c>
      <c r="B137" t="s">
        <v>15</v>
      </c>
      <c r="C137" s="2">
        <v>44886.539583333331</v>
      </c>
      <c r="D137">
        <v>0</v>
      </c>
      <c r="E137">
        <v>2</v>
      </c>
      <c r="F137" t="s">
        <v>17</v>
      </c>
      <c r="G137" t="s">
        <v>183</v>
      </c>
      <c r="H137" t="str">
        <f>HYPERLINK("http://pbs.twimg.com/media/FiFtePWX0AIU7_F.jpg", "http://pbs.twimg.com/media/FiFtePWX0AIU7_F.jpg")</f>
        <v>http://pbs.twimg.com/media/FiFtePWX0AIU7_F.jpg</v>
      </c>
      <c r="L137">
        <v>0.81720000000000004</v>
      </c>
      <c r="M137">
        <v>0</v>
      </c>
      <c r="N137">
        <v>0.71699999999999997</v>
      </c>
      <c r="O137">
        <v>0.28299999999999997</v>
      </c>
    </row>
    <row r="138" spans="1:15" x14ac:dyDescent="0.2">
      <c r="A138" s="1" t="str">
        <f>HYPERLINK("http://www.twitter.com/banuakdenizli/status/1594655995896143872", "1594655995896143872")</f>
        <v>1594655995896143872</v>
      </c>
      <c r="B138" t="s">
        <v>15</v>
      </c>
      <c r="C138" s="2">
        <v>44886.48369212963</v>
      </c>
      <c r="D138">
        <v>11</v>
      </c>
      <c r="E138">
        <v>5</v>
      </c>
      <c r="G138" t="s">
        <v>184</v>
      </c>
      <c r="H138" t="str">
        <f>HYPERLINK("http://pbs.twimg.com/media/FiFbHUzWYAAB-dX.jpg", "http://pbs.twimg.com/media/FiFbHUzWYAAB-dX.jpg")</f>
        <v>http://pbs.twimg.com/media/FiFbHUzWYAAB-dX.jpg</v>
      </c>
      <c r="I138" t="str">
        <f>HYPERLINK("http://pbs.twimg.com/media/FiFbIc9WAAEbMa0.jpg", "http://pbs.twimg.com/media/FiFbIc9WAAEbMa0.jpg")</f>
        <v>http://pbs.twimg.com/media/FiFbIc9WAAEbMa0.jpg</v>
      </c>
      <c r="J138" t="str">
        <f>HYPERLINK("http://pbs.twimg.com/media/FiFbJgMWQAAXh7N.jpg", "http://pbs.twimg.com/media/FiFbJgMWQAAXh7N.jpg")</f>
        <v>http://pbs.twimg.com/media/FiFbJgMWQAAXh7N.jpg</v>
      </c>
      <c r="K138" t="str">
        <f>HYPERLINK("http://pbs.twimg.com/media/FiFbKhtWQAIKlyt.jpg", "http://pbs.twimg.com/media/FiFbKhtWQAIKlyt.jpg")</f>
        <v>http://pbs.twimg.com/media/FiFbKhtWQAIKlyt.jpg</v>
      </c>
      <c r="L138">
        <v>0.873</v>
      </c>
      <c r="M138">
        <v>0</v>
      </c>
      <c r="N138">
        <v>0.83699999999999997</v>
      </c>
      <c r="O138">
        <v>0.16300000000000001</v>
      </c>
    </row>
    <row r="139" spans="1:15" x14ac:dyDescent="0.2">
      <c r="A139" s="1" t="str">
        <f>HYPERLINK("http://www.twitter.com/banuakdenizli/status/1594648491720048640", "1594648491720048640")</f>
        <v>1594648491720048640</v>
      </c>
      <c r="B139" t="s">
        <v>15</v>
      </c>
      <c r="C139" s="2">
        <v>44886.46298611111</v>
      </c>
      <c r="D139">
        <v>3</v>
      </c>
      <c r="E139">
        <v>2</v>
      </c>
      <c r="G139" t="s">
        <v>185</v>
      </c>
      <c r="L139">
        <v>0.74299999999999999</v>
      </c>
      <c r="M139">
        <v>0</v>
      </c>
      <c r="N139">
        <v>0.79200000000000004</v>
      </c>
      <c r="O139">
        <v>0.20799999999999999</v>
      </c>
    </row>
    <row r="140" spans="1:15" x14ac:dyDescent="0.2">
      <c r="A140" s="1" t="str">
        <f>HYPERLINK("http://www.twitter.com/banuakdenizli/status/1594644671107661836", "1594644671107661836")</f>
        <v>1594644671107661836</v>
      </c>
      <c r="B140" t="s">
        <v>15</v>
      </c>
      <c r="C140" s="2">
        <v>44886.45244212963</v>
      </c>
      <c r="D140">
        <v>5</v>
      </c>
      <c r="E140">
        <v>0</v>
      </c>
      <c r="G140" t="s">
        <v>186</v>
      </c>
      <c r="L140">
        <v>0.36120000000000002</v>
      </c>
      <c r="M140">
        <v>0</v>
      </c>
      <c r="N140">
        <v>0.90600000000000003</v>
      </c>
      <c r="O140">
        <v>9.4E-2</v>
      </c>
    </row>
    <row r="141" spans="1:15" x14ac:dyDescent="0.2">
      <c r="A141" s="1" t="str">
        <f>HYPERLINK("http://www.twitter.com/banuakdenizli/status/1594619419426263041", "1594619419426263041")</f>
        <v>1594619419426263041</v>
      </c>
      <c r="B141" t="s">
        <v>15</v>
      </c>
      <c r="C141" s="2">
        <v>44886.382754629631</v>
      </c>
      <c r="D141">
        <v>0</v>
      </c>
      <c r="E141">
        <v>7</v>
      </c>
      <c r="F141" t="s">
        <v>104</v>
      </c>
      <c r="G141" t="s">
        <v>187</v>
      </c>
      <c r="H141" t="str">
        <f>HYPERLINK("http://pbs.twimg.com/media/Fh_t_BvWQAAbwSp.jpg", "http://pbs.twimg.com/media/Fh_t_BvWQAAbwSp.jpg")</f>
        <v>http://pbs.twimg.com/media/Fh_t_BvWQAAbwSp.jpg</v>
      </c>
      <c r="L141">
        <v>-0.38179999999999997</v>
      </c>
      <c r="M141">
        <v>0.13700000000000001</v>
      </c>
      <c r="N141">
        <v>0.77200000000000002</v>
      </c>
      <c r="O141">
        <v>9.0999999999999998E-2</v>
      </c>
    </row>
    <row r="142" spans="1:15" x14ac:dyDescent="0.2">
      <c r="A142" s="1" t="str">
        <f>HYPERLINK("http://www.twitter.com/banuakdenizli/status/1594582138321616896", "1594582138321616896")</f>
        <v>1594582138321616896</v>
      </c>
      <c r="B142" t="s">
        <v>15</v>
      </c>
      <c r="C142" s="2">
        <v>44886.27988425926</v>
      </c>
      <c r="D142">
        <v>0</v>
      </c>
      <c r="E142">
        <v>19</v>
      </c>
      <c r="F142" t="s">
        <v>188</v>
      </c>
      <c r="G142" t="s">
        <v>189</v>
      </c>
      <c r="H142" t="str">
        <f>HYPERLINK("http://pbs.twimg.com/media/FiB-C3RXEAIGWLi.jpg", "http://pbs.twimg.com/media/FiB-C3RXEAIGWLi.jpg")</f>
        <v>http://pbs.twimg.com/media/FiB-C3RXEAIGWLi.jpg</v>
      </c>
      <c r="I142" t="str">
        <f>HYPERLINK("http://pbs.twimg.com/media/FiB-C4vXwAQOhxg.jpg", "http://pbs.twimg.com/media/FiB-C4vXwAQOhxg.jpg")</f>
        <v>http://pbs.twimg.com/media/FiB-C4vXwAQOhxg.jpg</v>
      </c>
      <c r="J142" t="str">
        <f>HYPERLINK("http://pbs.twimg.com/media/FiB-C62WAAUwGe4.jpg", "http://pbs.twimg.com/media/FiB-C62WAAUwGe4.jpg")</f>
        <v>http://pbs.twimg.com/media/FiB-C62WAAUwGe4.jpg</v>
      </c>
      <c r="K142" t="str">
        <f>HYPERLINK("http://pbs.twimg.com/media/FiB_he9XwAAvay6.jpg", "http://pbs.twimg.com/media/FiB_he9XwAAvay6.jpg")</f>
        <v>http://pbs.twimg.com/media/FiB_he9XwAAvay6.jpg</v>
      </c>
      <c r="L142">
        <v>0.66959999999999997</v>
      </c>
      <c r="M142">
        <v>0</v>
      </c>
      <c r="N142">
        <v>0.91600000000000004</v>
      </c>
      <c r="O142">
        <v>8.4000000000000005E-2</v>
      </c>
    </row>
    <row r="143" spans="1:15" x14ac:dyDescent="0.2">
      <c r="A143" s="1" t="str">
        <f>HYPERLINK("http://www.twitter.com/banuakdenizli/status/1594363693906763780", "1594363693906763780")</f>
        <v>1594363693906763780</v>
      </c>
      <c r="B143" t="s">
        <v>15</v>
      </c>
      <c r="C143" s="2">
        <v>44885.677094907413</v>
      </c>
      <c r="D143">
        <v>0</v>
      </c>
      <c r="E143">
        <v>56</v>
      </c>
      <c r="F143" t="s">
        <v>190</v>
      </c>
      <c r="G143" t="s">
        <v>191</v>
      </c>
      <c r="H143" t="str">
        <f>HYPERLINK("https://video.twimg.com/ext_tw_video/1594268109996789761/pu/vid/720x720/RDbbt3IExBL7yrpX.mp4?tag=12", "https://video.twimg.com/ext_tw_video/1594268109996789761/pu/vid/720x720/RDbbt3IExBL7yrpX.mp4?tag=12")</f>
        <v>https://video.twimg.com/ext_tw_video/1594268109996789761/pu/vid/720x720/RDbbt3IExBL7yrpX.mp4?tag=12</v>
      </c>
      <c r="L143">
        <v>0</v>
      </c>
      <c r="M143">
        <v>0</v>
      </c>
      <c r="N143">
        <v>1</v>
      </c>
      <c r="O143">
        <v>0</v>
      </c>
    </row>
    <row r="144" spans="1:15" x14ac:dyDescent="0.2">
      <c r="A144" s="1" t="str">
        <f>HYPERLINK("http://www.twitter.com/banuakdenizli/status/1594353339478659072", "1594353339478659072")</f>
        <v>1594353339478659072</v>
      </c>
      <c r="B144" t="s">
        <v>15</v>
      </c>
      <c r="C144" s="2">
        <v>44885.648518518523</v>
      </c>
      <c r="D144">
        <v>0</v>
      </c>
      <c r="E144">
        <v>2405</v>
      </c>
      <c r="F144" t="s">
        <v>26</v>
      </c>
      <c r="G144" t="s">
        <v>192</v>
      </c>
      <c r="H144" t="str">
        <f>HYPERLINK("https://video.twimg.com/amplify_video/1594253282624651265/vid/1280x720/xzGJFqzjFhAj6vqs.mp4?tag=14", "https://video.twimg.com/amplify_video/1594253282624651265/vid/1280x720/xzGJFqzjFhAj6vqs.mp4?tag=14")</f>
        <v>https://video.twimg.com/amplify_video/1594253282624651265/vid/1280x720/xzGJFqzjFhAj6vqs.mp4?tag=14</v>
      </c>
      <c r="L144">
        <v>0.47670000000000001</v>
      </c>
      <c r="M144">
        <v>0</v>
      </c>
      <c r="N144">
        <v>0.61699999999999999</v>
      </c>
      <c r="O144">
        <v>0.38300000000000001</v>
      </c>
    </row>
    <row r="145" spans="1:15" x14ac:dyDescent="0.2">
      <c r="A145" s="1" t="str">
        <f>HYPERLINK("http://www.twitter.com/banuakdenizli/status/1594343162214072321", "1594343162214072321")</f>
        <v>1594343162214072321</v>
      </c>
      <c r="B145" t="s">
        <v>15</v>
      </c>
      <c r="C145" s="2">
        <v>44885.620428240742</v>
      </c>
      <c r="D145">
        <v>0</v>
      </c>
      <c r="E145">
        <v>15</v>
      </c>
      <c r="F145" t="s">
        <v>27</v>
      </c>
      <c r="G145" t="s">
        <v>193</v>
      </c>
      <c r="H145" t="str">
        <f>HYPERLINK("http://pbs.twimg.com/media/FiA0-1lWIAE2wMj.jpg", "http://pbs.twimg.com/media/FiA0-1lWIAE2wMj.jpg")</f>
        <v>http://pbs.twimg.com/media/FiA0-1lWIAE2wMj.jpg</v>
      </c>
      <c r="L145">
        <v>0.84809999999999997</v>
      </c>
      <c r="M145">
        <v>0</v>
      </c>
      <c r="N145">
        <v>0.80500000000000005</v>
      </c>
      <c r="O145">
        <v>0.19500000000000001</v>
      </c>
    </row>
    <row r="146" spans="1:15" x14ac:dyDescent="0.2">
      <c r="A146" s="1" t="str">
        <f>HYPERLINK("http://www.twitter.com/banuakdenizli/status/1594295428975316992", "1594295428975316992")</f>
        <v>1594295428975316992</v>
      </c>
      <c r="B146" t="s">
        <v>15</v>
      </c>
      <c r="C146" s="2">
        <v>44885.488715277781</v>
      </c>
      <c r="D146">
        <v>0</v>
      </c>
      <c r="E146">
        <v>3</v>
      </c>
      <c r="F146" t="s">
        <v>143</v>
      </c>
      <c r="G146" t="s">
        <v>194</v>
      </c>
      <c r="L146">
        <v>0.44040000000000001</v>
      </c>
      <c r="M146">
        <v>0</v>
      </c>
      <c r="N146">
        <v>0.879</v>
      </c>
      <c r="O146">
        <v>0.121</v>
      </c>
    </row>
    <row r="147" spans="1:15" x14ac:dyDescent="0.2">
      <c r="A147" s="1" t="str">
        <f>HYPERLINK("http://www.twitter.com/banuakdenizli/status/1594295261316395010", "1594295261316395010")</f>
        <v>1594295261316395010</v>
      </c>
      <c r="B147" t="s">
        <v>15</v>
      </c>
      <c r="C147" s="2">
        <v>44885.488252314812</v>
      </c>
      <c r="D147">
        <v>0</v>
      </c>
      <c r="E147">
        <v>6</v>
      </c>
      <c r="F147" t="s">
        <v>143</v>
      </c>
      <c r="G147" t="s">
        <v>195</v>
      </c>
      <c r="L147">
        <v>0.44040000000000001</v>
      </c>
      <c r="M147">
        <v>0</v>
      </c>
      <c r="N147">
        <v>0.879</v>
      </c>
      <c r="O147">
        <v>0.121</v>
      </c>
    </row>
    <row r="148" spans="1:15" x14ac:dyDescent="0.2">
      <c r="A148" s="1" t="str">
        <f>HYPERLINK("http://www.twitter.com/banuakdenizli/status/1594243233789403136", "1594243233789403136")</f>
        <v>1594243233789403136</v>
      </c>
      <c r="B148" t="s">
        <v>15</v>
      </c>
      <c r="C148" s="2">
        <v>44885.344687500001</v>
      </c>
      <c r="D148">
        <v>0</v>
      </c>
      <c r="E148">
        <v>4</v>
      </c>
      <c r="F148" t="s">
        <v>150</v>
      </c>
      <c r="G148" t="s">
        <v>196</v>
      </c>
      <c r="H148" t="str">
        <f>HYPERLINK("http://pbs.twimg.com/media/Fh_gPgZWIAY8xjQ.jpg", "http://pbs.twimg.com/media/Fh_gPgZWIAY8xjQ.jpg")</f>
        <v>http://pbs.twimg.com/media/Fh_gPgZWIAY8xjQ.jpg</v>
      </c>
      <c r="I148" t="str">
        <f>HYPERLINK("http://pbs.twimg.com/media/Fh_gPctXgAQgRTj.jpg", "http://pbs.twimg.com/media/Fh_gPctXgAQgRTj.jpg")</f>
        <v>http://pbs.twimg.com/media/Fh_gPctXgAQgRTj.jpg</v>
      </c>
      <c r="J148" t="str">
        <f>HYPERLINK("http://pbs.twimg.com/media/Fh_gPbHWIAERG4G.jpg", "http://pbs.twimg.com/media/Fh_gPbHWIAERG4G.jpg")</f>
        <v>http://pbs.twimg.com/media/Fh_gPbHWIAERG4G.jpg</v>
      </c>
      <c r="L148">
        <v>0.62190000000000001</v>
      </c>
      <c r="M148">
        <v>0</v>
      </c>
      <c r="N148">
        <v>0.85499999999999998</v>
      </c>
      <c r="O148">
        <v>0.14499999999999999</v>
      </c>
    </row>
    <row r="149" spans="1:15" x14ac:dyDescent="0.2">
      <c r="A149" s="1" t="str">
        <f>HYPERLINK("http://www.twitter.com/banuakdenizli/status/1593871868301381633", "1593871868301381633")</f>
        <v>1593871868301381633</v>
      </c>
      <c r="B149" t="s">
        <v>15</v>
      </c>
      <c r="C149" s="2">
        <v>44884.319907407407</v>
      </c>
      <c r="D149">
        <v>9</v>
      </c>
      <c r="E149">
        <v>12</v>
      </c>
      <c r="G149" t="s">
        <v>197</v>
      </c>
      <c r="H149" t="str">
        <f>HYPERLINK("http://pbs.twimg.com/media/Fh6SBFjWAAETRqA.jpg", "http://pbs.twimg.com/media/Fh6SBFjWAAETRqA.jpg")</f>
        <v>http://pbs.twimg.com/media/Fh6SBFjWAAETRqA.jpg</v>
      </c>
      <c r="L149">
        <v>0.61240000000000006</v>
      </c>
      <c r="M149">
        <v>0</v>
      </c>
      <c r="N149">
        <v>0.88900000000000001</v>
      </c>
      <c r="O149">
        <v>0.111</v>
      </c>
    </row>
    <row r="150" spans="1:15" x14ac:dyDescent="0.2">
      <c r="A150" s="1" t="str">
        <f>HYPERLINK("http://www.twitter.com/banuakdenizli/status/1593233084853673984", "1593233084853673984")</f>
        <v>1593233084853673984</v>
      </c>
      <c r="B150" t="s">
        <v>15</v>
      </c>
      <c r="C150" s="2">
        <v>44882.557199074072</v>
      </c>
      <c r="D150">
        <v>21</v>
      </c>
      <c r="E150">
        <v>17</v>
      </c>
      <c r="G150" t="s">
        <v>198</v>
      </c>
      <c r="H150" t="str">
        <f>HYPERLINK("https://video.twimg.com/ext_tw_video/1593233015718776832/pu/vid/848x480/5yTapKNAcHbWSJXg.mp4?tag=12", "https://video.twimg.com/ext_tw_video/1593233015718776832/pu/vid/848x480/5yTapKNAcHbWSJXg.mp4?tag=12")</f>
        <v>https://video.twimg.com/ext_tw_video/1593233015718776832/pu/vid/848x480/5yTapKNAcHbWSJXg.mp4?tag=12</v>
      </c>
      <c r="L150">
        <v>0.57530000000000003</v>
      </c>
      <c r="M150">
        <v>0</v>
      </c>
      <c r="N150">
        <v>0.90900000000000003</v>
      </c>
      <c r="O150">
        <v>9.0999999999999998E-2</v>
      </c>
    </row>
    <row r="151" spans="1:15" x14ac:dyDescent="0.2">
      <c r="A151" s="1" t="str">
        <f>HYPERLINK("http://www.twitter.com/banuakdenizli/status/1593194244533268483", "1593194244533268483")</f>
        <v>1593194244533268483</v>
      </c>
      <c r="B151" t="s">
        <v>15</v>
      </c>
      <c r="C151" s="2">
        <v>44882.450023148151</v>
      </c>
      <c r="D151">
        <v>13</v>
      </c>
      <c r="E151">
        <v>7</v>
      </c>
      <c r="G151" t="s">
        <v>199</v>
      </c>
      <c r="H151" t="str">
        <f>HYPERLINK("https://video.twimg.com/ext_tw_video/1593194210357923840/pu/vid/640x352/8exTEXwDr9HUYMVa.mp4?tag=12", "https://video.twimg.com/ext_tw_video/1593194210357923840/pu/vid/640x352/8exTEXwDr9HUYMVa.mp4?tag=12")</f>
        <v>https://video.twimg.com/ext_tw_video/1593194210357923840/pu/vid/640x352/8exTEXwDr9HUYMVa.mp4?tag=12</v>
      </c>
      <c r="L151">
        <v>0</v>
      </c>
      <c r="M151">
        <v>0</v>
      </c>
      <c r="N151">
        <v>1</v>
      </c>
      <c r="O151">
        <v>0</v>
      </c>
    </row>
    <row r="152" spans="1:15" x14ac:dyDescent="0.2">
      <c r="A152" s="1" t="str">
        <f>HYPERLINK("http://www.twitter.com/banuakdenizli/status/1592782680986640384", "1592782680986640384")</f>
        <v>1592782680986640384</v>
      </c>
      <c r="B152" t="s">
        <v>15</v>
      </c>
      <c r="C152" s="2">
        <v>44881.314328703702</v>
      </c>
      <c r="D152">
        <v>0</v>
      </c>
      <c r="E152">
        <v>15</v>
      </c>
      <c r="F152" t="s">
        <v>20</v>
      </c>
      <c r="G152" t="s">
        <v>200</v>
      </c>
      <c r="H152" t="str">
        <f>HYPERLINK("https://video.twimg.com/ext_tw_video/1592780818077859840/pu/vid/1280x720/7d0OWu4o5YErBLuI.mp4?tag=12", "https://video.twimg.com/ext_tw_video/1592780818077859840/pu/vid/1280x720/7d0OWu4o5YErBLuI.mp4?tag=12")</f>
        <v>https://video.twimg.com/ext_tw_video/1592780818077859840/pu/vid/1280x720/7d0OWu4o5YErBLuI.mp4?tag=12</v>
      </c>
      <c r="L152">
        <v>0</v>
      </c>
      <c r="M152">
        <v>0</v>
      </c>
      <c r="N152">
        <v>1</v>
      </c>
      <c r="O152">
        <v>0</v>
      </c>
    </row>
    <row r="153" spans="1:15" x14ac:dyDescent="0.2">
      <c r="A153" s="1" t="str">
        <f>HYPERLINK("http://www.twitter.com/banuakdenizli/status/1592571910004838400", "1592571910004838400")</f>
        <v>1592571910004838400</v>
      </c>
      <c r="B153" t="s">
        <v>15</v>
      </c>
      <c r="C153" s="2">
        <v>44880.732708333337</v>
      </c>
      <c r="D153">
        <v>0</v>
      </c>
      <c r="E153">
        <v>19</v>
      </c>
      <c r="F153" t="s">
        <v>201</v>
      </c>
      <c r="G153" t="s">
        <v>202</v>
      </c>
      <c r="H153" t="str">
        <f>HYPERLINK("http://pbs.twimg.com/media/FhnxyDbXgAAiWs3.jpg", "http://pbs.twimg.com/media/FhnxyDbXgAAiWs3.jpg")</f>
        <v>http://pbs.twimg.com/media/FhnxyDbXgAAiWs3.jpg</v>
      </c>
      <c r="L153">
        <v>0</v>
      </c>
      <c r="M153">
        <v>0</v>
      </c>
      <c r="N153">
        <v>1</v>
      </c>
      <c r="O153">
        <v>0</v>
      </c>
    </row>
    <row r="154" spans="1:15" x14ac:dyDescent="0.2">
      <c r="A154" s="1" t="str">
        <f>HYPERLINK("http://www.twitter.com/banuakdenizli/status/1592482046030774273", "1592482046030774273")</f>
        <v>1592482046030774273</v>
      </c>
      <c r="B154" t="s">
        <v>15</v>
      </c>
      <c r="C154" s="2">
        <v>44880.484733796293</v>
      </c>
      <c r="D154">
        <v>4</v>
      </c>
      <c r="E154">
        <v>1</v>
      </c>
      <c r="G154" t="s">
        <v>203</v>
      </c>
      <c r="H154" t="str">
        <f>HYPERLINK("https://video.twimg.com/ext_tw_video/1592457702277611521/pu/vid/720x720/_YOC0tdGXUq0_zBG.mp4?tag=12", "https://video.twimg.com/ext_tw_video/1592457702277611521/pu/vid/720x720/_YOC0tdGXUq0_zBG.mp4?tag=12")</f>
        <v>https://video.twimg.com/ext_tw_video/1592457702277611521/pu/vid/720x720/_YOC0tdGXUq0_zBG.mp4?tag=12</v>
      </c>
      <c r="L154">
        <v>0</v>
      </c>
      <c r="M154">
        <v>0</v>
      </c>
      <c r="N154">
        <v>1</v>
      </c>
      <c r="O154">
        <v>0</v>
      </c>
    </row>
    <row r="155" spans="1:15" x14ac:dyDescent="0.2">
      <c r="A155" s="1" t="str">
        <f>HYPERLINK("http://www.twitter.com/banuakdenizli/status/1592195923329036294", "1592195923329036294")</f>
        <v>1592195923329036294</v>
      </c>
      <c r="B155" t="s">
        <v>15</v>
      </c>
      <c r="C155" s="2">
        <v>44879.695185185177</v>
      </c>
      <c r="D155">
        <v>0</v>
      </c>
      <c r="E155">
        <v>5</v>
      </c>
      <c r="F155" t="s">
        <v>17</v>
      </c>
      <c r="G155" t="s">
        <v>204</v>
      </c>
      <c r="H155" t="str">
        <f>HYPERLINK("http://pbs.twimg.com/media/FhhlvuSX0AAhsIu.jpg", "http://pbs.twimg.com/media/FhhlvuSX0AAhsIu.jpg")</f>
        <v>http://pbs.twimg.com/media/FhhlvuSX0AAhsIu.jpg</v>
      </c>
      <c r="L155">
        <v>0.89570000000000005</v>
      </c>
      <c r="M155">
        <v>0</v>
      </c>
      <c r="N155">
        <v>0.67900000000000005</v>
      </c>
      <c r="O155">
        <v>0.32100000000000001</v>
      </c>
    </row>
    <row r="156" spans="1:15" x14ac:dyDescent="0.2">
      <c r="A156" s="1" t="str">
        <f>HYPERLINK("http://www.twitter.com/banuakdenizli/status/1592070437722259456", "1592070437722259456")</f>
        <v>1592070437722259456</v>
      </c>
      <c r="B156" t="s">
        <v>15</v>
      </c>
      <c r="C156" s="2">
        <v>44879.348912037043</v>
      </c>
      <c r="D156">
        <v>0</v>
      </c>
      <c r="E156">
        <v>4532</v>
      </c>
      <c r="F156" t="s">
        <v>25</v>
      </c>
      <c r="G156" t="s">
        <v>205</v>
      </c>
      <c r="H156" t="str">
        <f>HYPERLINK("http://pbs.twimg.com/media/Fhgi6a-XgAEE27U.jpg", "http://pbs.twimg.com/media/Fhgi6a-XgAEE27U.jpg")</f>
        <v>http://pbs.twimg.com/media/Fhgi6a-XgAEE27U.jpg</v>
      </c>
      <c r="L156">
        <v>0.70889999999999997</v>
      </c>
      <c r="M156">
        <v>0</v>
      </c>
      <c r="N156">
        <v>0.57599999999999996</v>
      </c>
      <c r="O156">
        <v>0.42399999999999999</v>
      </c>
    </row>
    <row r="157" spans="1:15" x14ac:dyDescent="0.2">
      <c r="A157" s="1" t="str">
        <f>HYPERLINK("http://www.twitter.com/banuakdenizli/status/1591842623177768960", "1591842623177768960")</f>
        <v>1591842623177768960</v>
      </c>
      <c r="B157" t="s">
        <v>15</v>
      </c>
      <c r="C157" s="2">
        <v>44878.720266203702</v>
      </c>
      <c r="D157">
        <v>0</v>
      </c>
      <c r="E157">
        <v>1</v>
      </c>
      <c r="F157" t="s">
        <v>17</v>
      </c>
      <c r="G157" t="s">
        <v>206</v>
      </c>
      <c r="H157" t="str">
        <f>HYPERLINK("http://pbs.twimg.com/media/FhdM_cTWYA4fobu.jpg", "http://pbs.twimg.com/media/FhdM_cTWYA4fobu.jpg")</f>
        <v>http://pbs.twimg.com/media/FhdM_cTWYA4fobu.jpg</v>
      </c>
      <c r="I157" t="str">
        <f>HYPERLINK("http://pbs.twimg.com/media/FhdNBhEWIAEtX-S.jpg", "http://pbs.twimg.com/media/FhdNBhEWIAEtX-S.jpg")</f>
        <v>http://pbs.twimg.com/media/FhdNBhEWIAEtX-S.jpg</v>
      </c>
      <c r="J157" t="str">
        <f>HYPERLINK("http://pbs.twimg.com/media/FhdP3oLWAAA4jL9.jpg", "http://pbs.twimg.com/media/FhdP3oLWAAA4jL9.jpg")</f>
        <v>http://pbs.twimg.com/media/FhdP3oLWAAA4jL9.jpg</v>
      </c>
      <c r="K157" t="str">
        <f>HYPERLINK("http://pbs.twimg.com/media/FhdP6bXWIAEsypj.jpg", "http://pbs.twimg.com/media/FhdP6bXWIAEsypj.jpg")</f>
        <v>http://pbs.twimg.com/media/FhdP6bXWIAEsypj.jpg</v>
      </c>
      <c r="L157">
        <v>0</v>
      </c>
      <c r="M157">
        <v>0</v>
      </c>
      <c r="N157">
        <v>1</v>
      </c>
      <c r="O157">
        <v>0</v>
      </c>
    </row>
    <row r="158" spans="1:15" x14ac:dyDescent="0.2">
      <c r="A158" s="1" t="str">
        <f>HYPERLINK("http://www.twitter.com/banuakdenizli/status/1591780364737196033", "1591780364737196033")</f>
        <v>1591780364737196033</v>
      </c>
      <c r="B158" t="s">
        <v>15</v>
      </c>
      <c r="C158" s="2">
        <v>44878.548460648148</v>
      </c>
      <c r="D158">
        <v>3</v>
      </c>
      <c r="E158">
        <v>1</v>
      </c>
      <c r="G158" t="s">
        <v>207</v>
      </c>
      <c r="H158" t="str">
        <f>HYPERLINK("http://pbs.twimg.com/media/FhcjgWZWYAEnk35.jpg", "http://pbs.twimg.com/media/FhcjgWZWYAEnk35.jpg")</f>
        <v>http://pbs.twimg.com/media/FhcjgWZWYAEnk35.jpg</v>
      </c>
      <c r="I158" t="str">
        <f>HYPERLINK("http://pbs.twimg.com/media/FhcjiXqWQAEhOmc.jpg", "http://pbs.twimg.com/media/FhcjiXqWQAEhOmc.jpg")</f>
        <v>http://pbs.twimg.com/media/FhcjiXqWQAEhOmc.jpg</v>
      </c>
      <c r="L158">
        <v>0</v>
      </c>
      <c r="M158">
        <v>0</v>
      </c>
      <c r="N158">
        <v>1</v>
      </c>
      <c r="O158">
        <v>0</v>
      </c>
    </row>
    <row r="159" spans="1:15" x14ac:dyDescent="0.2">
      <c r="A159" s="1" t="str">
        <f>HYPERLINK("http://www.twitter.com/banuakdenizli/status/1591655841534709761", "1591655841534709761")</f>
        <v>1591655841534709761</v>
      </c>
      <c r="B159" t="s">
        <v>15</v>
      </c>
      <c r="C159" s="2">
        <v>44878.204837962963</v>
      </c>
      <c r="D159">
        <v>1</v>
      </c>
      <c r="E159">
        <v>0</v>
      </c>
      <c r="G159" t="s">
        <v>208</v>
      </c>
      <c r="L159">
        <v>0.35949999999999999</v>
      </c>
      <c r="M159">
        <v>0</v>
      </c>
      <c r="N159">
        <v>0.84899999999999998</v>
      </c>
      <c r="O159">
        <v>0.151</v>
      </c>
    </row>
    <row r="160" spans="1:15" x14ac:dyDescent="0.2">
      <c r="A160" s="1" t="str">
        <f>HYPERLINK("http://www.twitter.com/banuakdenizli/status/1590759073128906757", "1590759073128906757")</f>
        <v>1590759073128906757</v>
      </c>
      <c r="B160" t="s">
        <v>15</v>
      </c>
      <c r="C160" s="2">
        <v>44875.730231481481</v>
      </c>
      <c r="D160">
        <v>0</v>
      </c>
      <c r="E160">
        <v>5</v>
      </c>
      <c r="F160" t="s">
        <v>104</v>
      </c>
      <c r="G160" t="s">
        <v>209</v>
      </c>
      <c r="L160">
        <v>0.75790000000000002</v>
      </c>
      <c r="M160">
        <v>0</v>
      </c>
      <c r="N160">
        <v>0.84499999999999997</v>
      </c>
      <c r="O160">
        <v>0.155</v>
      </c>
    </row>
    <row r="161" spans="1:15" x14ac:dyDescent="0.2">
      <c r="A161" s="1" t="str">
        <f>HYPERLINK("http://www.twitter.com/banuakdenizli/status/1590758234281111552", "1590758234281111552")</f>
        <v>1590758234281111552</v>
      </c>
      <c r="B161" t="s">
        <v>15</v>
      </c>
      <c r="C161" s="2">
        <v>44875.727916666663</v>
      </c>
      <c r="D161">
        <v>0</v>
      </c>
      <c r="E161">
        <v>8</v>
      </c>
      <c r="F161" t="s">
        <v>104</v>
      </c>
      <c r="G161" t="s">
        <v>210</v>
      </c>
      <c r="L161">
        <v>-0.15310000000000001</v>
      </c>
      <c r="M161">
        <v>0.14799999999999999</v>
      </c>
      <c r="N161">
        <v>0.71399999999999997</v>
      </c>
      <c r="O161">
        <v>0.13800000000000001</v>
      </c>
    </row>
    <row r="162" spans="1:15" x14ac:dyDescent="0.2">
      <c r="A162" s="1" t="str">
        <f>HYPERLINK("http://www.twitter.com/banuakdenizli/status/1590735649123971072", "1590735649123971072")</f>
        <v>1590735649123971072</v>
      </c>
      <c r="B162" t="s">
        <v>15</v>
      </c>
      <c r="C162" s="2">
        <v>44875.665590277778</v>
      </c>
      <c r="D162">
        <v>3</v>
      </c>
      <c r="E162">
        <v>0</v>
      </c>
      <c r="G162" t="s">
        <v>211</v>
      </c>
      <c r="H162" t="str">
        <f>HYPERLINK("http://pbs.twimg.com/media/FhNtpH8X0AA7G_v.jpg", "http://pbs.twimg.com/media/FhNtpH8X0AA7G_v.jpg")</f>
        <v>http://pbs.twimg.com/media/FhNtpH8X0AA7G_v.jpg</v>
      </c>
      <c r="L162">
        <v>0</v>
      </c>
      <c r="M162">
        <v>0</v>
      </c>
      <c r="N162">
        <v>1</v>
      </c>
      <c r="O162">
        <v>0</v>
      </c>
    </row>
    <row r="163" spans="1:15" x14ac:dyDescent="0.2">
      <c r="A163" s="1" t="str">
        <f>HYPERLINK("http://www.twitter.com/banuakdenizli/status/1590649619473608704", "1590649619473608704")</f>
        <v>1590649619473608704</v>
      </c>
      <c r="B163" t="s">
        <v>15</v>
      </c>
      <c r="C163" s="2">
        <v>44875.428194444437</v>
      </c>
      <c r="D163">
        <v>10</v>
      </c>
      <c r="E163">
        <v>6</v>
      </c>
      <c r="G163" t="s">
        <v>212</v>
      </c>
      <c r="H163" t="str">
        <f>HYPERLINK("https://video.twimg.com/ext_tw_video/1590649408688881664/pu/vid/1280x720/uqr9C2KlTpbY2r59.mp4?tag=12", "https://video.twimg.com/ext_tw_video/1590649408688881664/pu/vid/1280x720/uqr9C2KlTpbY2r59.mp4?tag=12")</f>
        <v>https://video.twimg.com/ext_tw_video/1590649408688881664/pu/vid/1280x720/uqr9C2KlTpbY2r59.mp4?tag=12</v>
      </c>
      <c r="L163">
        <v>0.65880000000000005</v>
      </c>
      <c r="M163">
        <v>0</v>
      </c>
      <c r="N163">
        <v>0.88400000000000001</v>
      </c>
      <c r="O163">
        <v>0.11600000000000001</v>
      </c>
    </row>
    <row r="164" spans="1:15" x14ac:dyDescent="0.2">
      <c r="A164" s="1" t="str">
        <f>HYPERLINK("http://www.twitter.com/banuakdenizli/status/1590570870753628160", "1590570870753628160")</f>
        <v>1590570870753628160</v>
      </c>
      <c r="B164" t="s">
        <v>15</v>
      </c>
      <c r="C164" s="2">
        <v>44875.2108912037</v>
      </c>
      <c r="D164">
        <v>0</v>
      </c>
      <c r="E164">
        <v>12</v>
      </c>
      <c r="F164" t="s">
        <v>27</v>
      </c>
      <c r="G164" t="s">
        <v>213</v>
      </c>
      <c r="H164" t="str">
        <f>HYPERLINK("http://pbs.twimg.com/media/FhIDblSWAAA9iQE.jpg", "http://pbs.twimg.com/media/FhIDblSWAAA9iQE.jpg")</f>
        <v>http://pbs.twimg.com/media/FhIDblSWAAA9iQE.jpg</v>
      </c>
      <c r="L164">
        <v>0.872</v>
      </c>
      <c r="M164">
        <v>0</v>
      </c>
      <c r="N164">
        <v>0.76300000000000001</v>
      </c>
      <c r="O164">
        <v>0.23699999999999999</v>
      </c>
    </row>
    <row r="165" spans="1:15" x14ac:dyDescent="0.2">
      <c r="A165" s="1" t="str">
        <f>HYPERLINK("http://www.twitter.com/banuakdenizli/status/1590287474584326145", "1590287474584326145")</f>
        <v>1590287474584326145</v>
      </c>
      <c r="B165" t="s">
        <v>15</v>
      </c>
      <c r="C165" s="2">
        <v>44874.428865740738</v>
      </c>
      <c r="D165">
        <v>0</v>
      </c>
      <c r="E165">
        <v>3</v>
      </c>
      <c r="F165" t="s">
        <v>214</v>
      </c>
      <c r="G165" t="s">
        <v>215</v>
      </c>
      <c r="H165" t="str">
        <f>HYPERLINK("https://video.twimg.com/ext_tw_video/1590275177509797889/pu/vid/848x480/G2zwhiAzGOS-kkMY.mp4?tag=12", "https://video.twimg.com/ext_tw_video/1590275177509797889/pu/vid/848x480/G2zwhiAzGOS-kkMY.mp4?tag=12")</f>
        <v>https://video.twimg.com/ext_tw_video/1590275177509797889/pu/vid/848x480/G2zwhiAzGOS-kkMY.mp4?tag=12</v>
      </c>
      <c r="L165">
        <v>0</v>
      </c>
      <c r="M165">
        <v>0</v>
      </c>
      <c r="N165">
        <v>1</v>
      </c>
      <c r="O165">
        <v>0</v>
      </c>
    </row>
    <row r="166" spans="1:15" x14ac:dyDescent="0.2">
      <c r="A166" s="1" t="str">
        <f>HYPERLINK("http://www.twitter.com/banuakdenizli/status/1589925481130135552", "1589925481130135552")</f>
        <v>1589925481130135552</v>
      </c>
      <c r="B166" t="s">
        <v>15</v>
      </c>
      <c r="C166" s="2">
        <v>44873.4299537037</v>
      </c>
      <c r="D166">
        <v>1</v>
      </c>
      <c r="E166">
        <v>0</v>
      </c>
      <c r="G166" t="s">
        <v>216</v>
      </c>
      <c r="L166">
        <v>0</v>
      </c>
      <c r="M166">
        <v>0</v>
      </c>
      <c r="N166">
        <v>1</v>
      </c>
      <c r="O166">
        <v>0</v>
      </c>
    </row>
    <row r="167" spans="1:15" x14ac:dyDescent="0.2">
      <c r="A167" s="1" t="str">
        <f>HYPERLINK("http://www.twitter.com/banuakdenizli/status/1589925477678215169", "1589925477678215169")</f>
        <v>1589925477678215169</v>
      </c>
      <c r="B167" t="s">
        <v>15</v>
      </c>
      <c r="C167" s="2">
        <v>44873.429942129631</v>
      </c>
      <c r="D167">
        <v>2</v>
      </c>
      <c r="E167">
        <v>0</v>
      </c>
      <c r="G167" t="s">
        <v>217</v>
      </c>
      <c r="H167" t="str">
        <f>HYPERLINK("http://pbs.twimg.com/media/FhB8nfXX0AA0OBO.png", "http://pbs.twimg.com/media/FhB8nfXX0AA0OBO.png")</f>
        <v>http://pbs.twimg.com/media/FhB8nfXX0AA0OBO.png</v>
      </c>
      <c r="L167">
        <v>0.44040000000000001</v>
      </c>
      <c r="M167">
        <v>0</v>
      </c>
      <c r="N167">
        <v>0.91900000000000004</v>
      </c>
      <c r="O167">
        <v>8.1000000000000003E-2</v>
      </c>
    </row>
    <row r="168" spans="1:15" x14ac:dyDescent="0.2">
      <c r="A168" s="1" t="str">
        <f>HYPERLINK("http://www.twitter.com/banuakdenizli/status/1589237921370234881", "1589237921370234881")</f>
        <v>1589237921370234881</v>
      </c>
      <c r="B168" t="s">
        <v>15</v>
      </c>
      <c r="C168" s="2">
        <v>44871.532650462963</v>
      </c>
      <c r="D168">
        <v>21</v>
      </c>
      <c r="E168">
        <v>2</v>
      </c>
      <c r="G168" t="s">
        <v>218</v>
      </c>
      <c r="H168" t="str">
        <f>HYPERLINK("https://video.twimg.com/ext_tw_video/1589236940662099968/pu/vid/1280x720/y7o1HnvefE-cJOBi.mp4?tag=12", "https://video.twimg.com/ext_tw_video/1589236940662099968/pu/vid/1280x720/y7o1HnvefE-cJOBi.mp4?tag=12")</f>
        <v>https://video.twimg.com/ext_tw_video/1589236940662099968/pu/vid/1280x720/y7o1HnvefE-cJOBi.mp4?tag=12</v>
      </c>
      <c r="L168">
        <v>0.55740000000000001</v>
      </c>
      <c r="M168">
        <v>0</v>
      </c>
      <c r="N168">
        <v>0.90200000000000002</v>
      </c>
      <c r="O168">
        <v>9.8000000000000004E-2</v>
      </c>
    </row>
    <row r="169" spans="1:15" x14ac:dyDescent="0.2">
      <c r="A169" s="1" t="str">
        <f>HYPERLINK("http://www.twitter.com/banuakdenizli/status/1589222539263627265", "1589222539263627265")</f>
        <v>1589222539263627265</v>
      </c>
      <c r="B169" t="s">
        <v>15</v>
      </c>
      <c r="C169" s="2">
        <v>44871.490208333344</v>
      </c>
      <c r="D169">
        <v>0</v>
      </c>
      <c r="E169">
        <v>9</v>
      </c>
      <c r="F169" t="s">
        <v>104</v>
      </c>
      <c r="G169" t="s">
        <v>219</v>
      </c>
      <c r="H169" t="str">
        <f>HYPERLINK("http://pbs.twimg.com/media/Fg3nupiXkAAbnsk.jpg", "http://pbs.twimg.com/media/Fg3nupiXkAAbnsk.jpg")</f>
        <v>http://pbs.twimg.com/media/Fg3nupiXkAAbnsk.jpg</v>
      </c>
      <c r="L169">
        <v>-0.81759999999999999</v>
      </c>
      <c r="M169">
        <v>0.19</v>
      </c>
      <c r="N169">
        <v>0.78400000000000003</v>
      </c>
      <c r="O169">
        <v>2.5999999999999999E-2</v>
      </c>
    </row>
    <row r="170" spans="1:15" x14ac:dyDescent="0.2">
      <c r="A170" s="1" t="str">
        <f>HYPERLINK("http://www.twitter.com/banuakdenizli/status/1588942629559234561", "1588942629559234561")</f>
        <v>1588942629559234561</v>
      </c>
      <c r="B170" t="s">
        <v>15</v>
      </c>
      <c r="C170" s="2">
        <v>44870.717800925922</v>
      </c>
      <c r="D170">
        <v>7</v>
      </c>
      <c r="E170">
        <v>3</v>
      </c>
      <c r="G170" t="s">
        <v>220</v>
      </c>
      <c r="H170" t="str">
        <f>HYPERLINK("https://video.twimg.com/ext_tw_video/1588942545752555520/pu/vid/848x480/Su1pR83EMe1Zfvn2.mp4?tag=12", "https://video.twimg.com/ext_tw_video/1588942545752555520/pu/vid/848x480/Su1pR83EMe1Zfvn2.mp4?tag=12")</f>
        <v>https://video.twimg.com/ext_tw_video/1588942545752555520/pu/vid/848x480/Su1pR83EMe1Zfvn2.mp4?tag=12</v>
      </c>
      <c r="L170">
        <v>0.78400000000000003</v>
      </c>
      <c r="M170">
        <v>0</v>
      </c>
      <c r="N170">
        <v>0.61499999999999999</v>
      </c>
      <c r="O170">
        <v>0.38500000000000001</v>
      </c>
    </row>
    <row r="171" spans="1:15" x14ac:dyDescent="0.2">
      <c r="A171" s="1" t="str">
        <f>HYPERLINK("http://www.twitter.com/banuakdenizli/status/1588830835322810368", "1588830835322810368")</f>
        <v>1588830835322810368</v>
      </c>
      <c r="B171" t="s">
        <v>15</v>
      </c>
      <c r="C171" s="2">
        <v>44870.409305555557</v>
      </c>
      <c r="D171">
        <v>115</v>
      </c>
      <c r="E171">
        <v>22</v>
      </c>
      <c r="G171" t="s">
        <v>221</v>
      </c>
      <c r="H171" t="str">
        <f>HYPERLINK("https://video.twimg.com/ext_tw_video/1588830802770644992/pu/vid/640x352/-2BdwXWzqXmexO9n.mp4?tag=12", "https://video.twimg.com/ext_tw_video/1588830802770644992/pu/vid/640x352/-2BdwXWzqXmexO9n.mp4?tag=12")</f>
        <v>https://video.twimg.com/ext_tw_video/1588830802770644992/pu/vid/640x352/-2BdwXWzqXmexO9n.mp4?tag=12</v>
      </c>
      <c r="L171">
        <v>0</v>
      </c>
      <c r="M171">
        <v>0</v>
      </c>
      <c r="N171">
        <v>1</v>
      </c>
      <c r="O171">
        <v>0</v>
      </c>
    </row>
    <row r="172" spans="1:15" x14ac:dyDescent="0.2">
      <c r="A172" s="1" t="str">
        <f>HYPERLINK("http://www.twitter.com/banuakdenizli/status/1588816335685160960", "1588816335685160960")</f>
        <v>1588816335685160960</v>
      </c>
      <c r="B172" t="s">
        <v>15</v>
      </c>
      <c r="C172" s="2">
        <v>44870.369293981479</v>
      </c>
      <c r="D172">
        <v>56</v>
      </c>
      <c r="E172">
        <v>9</v>
      </c>
      <c r="G172" t="s">
        <v>222</v>
      </c>
      <c r="L172">
        <v>0</v>
      </c>
      <c r="M172">
        <v>0</v>
      </c>
      <c r="N172">
        <v>1</v>
      </c>
      <c r="O172">
        <v>0</v>
      </c>
    </row>
    <row r="173" spans="1:15" x14ac:dyDescent="0.2">
      <c r="A173" s="1" t="str">
        <f>HYPERLINK("http://www.twitter.com/banuakdenizli/status/1588218794631217152", "1588218794631217152")</f>
        <v>1588218794631217152</v>
      </c>
      <c r="B173" t="s">
        <v>15</v>
      </c>
      <c r="C173" s="2">
        <v>44868.720393518517</v>
      </c>
      <c r="D173">
        <v>137</v>
      </c>
      <c r="E173">
        <v>28</v>
      </c>
      <c r="G173" t="s">
        <v>223</v>
      </c>
      <c r="H173" t="str">
        <f>HYPERLINK("https://video.twimg.com/ext_tw_video/1588218753266982916/pu/vid/848x480/LYD_TZMIu6OITGqk.mp4?tag=12", "https://video.twimg.com/ext_tw_video/1588218753266982916/pu/vid/848x480/LYD_TZMIu6OITGqk.mp4?tag=12")</f>
        <v>https://video.twimg.com/ext_tw_video/1588218753266982916/pu/vid/848x480/LYD_TZMIu6OITGqk.mp4?tag=12</v>
      </c>
      <c r="L173">
        <v>0</v>
      </c>
      <c r="M173">
        <v>0</v>
      </c>
      <c r="N173">
        <v>1</v>
      </c>
      <c r="O173">
        <v>0</v>
      </c>
    </row>
    <row r="174" spans="1:15" x14ac:dyDescent="0.2">
      <c r="A174" s="1" t="str">
        <f>HYPERLINK("http://www.twitter.com/banuakdenizli/status/1588181125431971840", "1588181125431971840")</f>
        <v>1588181125431971840</v>
      </c>
      <c r="B174" t="s">
        <v>15</v>
      </c>
      <c r="C174" s="2">
        <v>44868.616446759261</v>
      </c>
      <c r="D174">
        <v>2</v>
      </c>
      <c r="E174">
        <v>1</v>
      </c>
      <c r="G174" t="s">
        <v>224</v>
      </c>
      <c r="H174" t="str">
        <f>HYPERLINK("https://video.twimg.com/ext_tw_video/1588181021484261376/pu/vid/1280x720/LSI8RX2tcwB6Bmlc.mp4?tag=12", "https://video.twimg.com/ext_tw_video/1588181021484261376/pu/vid/1280x720/LSI8RX2tcwB6Bmlc.mp4?tag=12")</f>
        <v>https://video.twimg.com/ext_tw_video/1588181021484261376/pu/vid/1280x720/LSI8RX2tcwB6Bmlc.mp4?tag=12</v>
      </c>
      <c r="L174">
        <v>0.20230000000000001</v>
      </c>
      <c r="M174">
        <v>0</v>
      </c>
      <c r="N174">
        <v>0.95399999999999996</v>
      </c>
      <c r="O174">
        <v>4.5999999999999999E-2</v>
      </c>
    </row>
    <row r="175" spans="1:15" x14ac:dyDescent="0.2">
      <c r="A175" s="1" t="str">
        <f>HYPERLINK("http://www.twitter.com/banuakdenizli/status/1588130420985675776", "1588130420985675776")</f>
        <v>1588130420985675776</v>
      </c>
      <c r="B175" t="s">
        <v>15</v>
      </c>
      <c r="C175" s="2">
        <v>44868.476539351846</v>
      </c>
      <c r="D175">
        <v>12</v>
      </c>
      <c r="E175">
        <v>7</v>
      </c>
      <c r="G175" t="s">
        <v>225</v>
      </c>
      <c r="H175" t="str">
        <f>HYPERLINK("https://video.twimg.com/ext_tw_video/1588129818796851201/pu/vid/1280x720/hgLg4yVNujavG2lU.mp4?tag=12", "https://video.twimg.com/ext_tw_video/1588129818796851201/pu/vid/1280x720/hgLg4yVNujavG2lU.mp4?tag=12")</f>
        <v>https://video.twimg.com/ext_tw_video/1588129818796851201/pu/vid/1280x720/hgLg4yVNujavG2lU.mp4?tag=12</v>
      </c>
      <c r="L175">
        <v>0.20230000000000001</v>
      </c>
      <c r="M175">
        <v>0</v>
      </c>
      <c r="N175">
        <v>0.95399999999999996</v>
      </c>
      <c r="O175">
        <v>4.5999999999999999E-2</v>
      </c>
    </row>
    <row r="176" spans="1:15" x14ac:dyDescent="0.2">
      <c r="A176" s="1" t="str">
        <f>HYPERLINK("http://www.twitter.com/banuakdenizli/status/1587008336754532352", "1587008336754532352")</f>
        <v>1587008336754532352</v>
      </c>
      <c r="B176" t="s">
        <v>15</v>
      </c>
      <c r="C176" s="2">
        <v>44865.380173611113</v>
      </c>
      <c r="D176">
        <v>0</v>
      </c>
      <c r="E176">
        <v>1</v>
      </c>
      <c r="F176" t="s">
        <v>28</v>
      </c>
      <c r="G176" t="s">
        <v>226</v>
      </c>
      <c r="L176">
        <v>0.95240000000000002</v>
      </c>
      <c r="M176">
        <v>0</v>
      </c>
      <c r="N176">
        <v>0.59</v>
      </c>
      <c r="O176">
        <v>0.41</v>
      </c>
    </row>
    <row r="177" spans="1:15" x14ac:dyDescent="0.2">
      <c r="A177" s="1" t="str">
        <f>HYPERLINK("http://www.twitter.com/banuakdenizli/status/1587008024211759104", "1587008024211759104")</f>
        <v>1587008024211759104</v>
      </c>
      <c r="B177" t="s">
        <v>15</v>
      </c>
      <c r="C177" s="2">
        <v>44865.379305555558</v>
      </c>
      <c r="D177">
        <v>7</v>
      </c>
      <c r="E177">
        <v>1</v>
      </c>
      <c r="G177" t="s">
        <v>227</v>
      </c>
      <c r="H177" t="str">
        <f>HYPERLINK("http://pbs.twimg.com/media/FgYuNdDXwAElROM.jpg", "http://pbs.twimg.com/media/FgYuNdDXwAElROM.jpg")</f>
        <v>http://pbs.twimg.com/media/FgYuNdDXwAElROM.jpg</v>
      </c>
      <c r="I177" t="str">
        <f>HYPERLINK("http://pbs.twimg.com/media/FgYuPLIWAAEebBD.jpg", "http://pbs.twimg.com/media/FgYuPLIWAAEebBD.jpg")</f>
        <v>http://pbs.twimg.com/media/FgYuPLIWAAEebBD.jpg</v>
      </c>
      <c r="J177" t="str">
        <f>HYPERLINK("http://pbs.twimg.com/media/FgYuQTEXkAAQ0VC.jpg", "http://pbs.twimg.com/media/FgYuQTEXkAAQ0VC.jpg")</f>
        <v>http://pbs.twimg.com/media/FgYuQTEXkAAQ0VC.jpg</v>
      </c>
      <c r="K177" t="str">
        <f>HYPERLINK("http://pbs.twimg.com/media/FgYuRalWIAAtRM8.jpg", "http://pbs.twimg.com/media/FgYuRalWIAAtRM8.jpg")</f>
        <v>http://pbs.twimg.com/media/FgYuRalWIAAtRM8.jpg</v>
      </c>
      <c r="L177">
        <v>0.65969999999999995</v>
      </c>
      <c r="M177">
        <v>8.3000000000000004E-2</v>
      </c>
      <c r="N177">
        <v>0.748</v>
      </c>
      <c r="O177">
        <v>0.16900000000000001</v>
      </c>
    </row>
    <row r="178" spans="1:15" x14ac:dyDescent="0.2">
      <c r="A178" s="1" t="str">
        <f>HYPERLINK("http://www.twitter.com/banuakdenizli/status/1586958739705417729", "1586958739705417729")</f>
        <v>1586958739705417729</v>
      </c>
      <c r="B178" t="s">
        <v>15</v>
      </c>
      <c r="C178" s="2">
        <v>44865.243310185193</v>
      </c>
      <c r="D178">
        <v>0</v>
      </c>
      <c r="E178">
        <v>184</v>
      </c>
      <c r="F178" t="s">
        <v>22</v>
      </c>
      <c r="G178" t="s">
        <v>228</v>
      </c>
      <c r="H178" t="str">
        <f>HYPERLINK("https://video.twimg.com/amplify_video/1586784207115673601/vid/1280x720/1PdxD3z6z3MxXzcl.mp4?tag=14", "https://video.twimg.com/amplify_video/1586784207115673601/vid/1280x720/1PdxD3z6z3MxXzcl.mp4?tag=14")</f>
        <v>https://video.twimg.com/amplify_video/1586784207115673601/vid/1280x720/1PdxD3z6z3MxXzcl.mp4?tag=14</v>
      </c>
      <c r="L178">
        <v>0</v>
      </c>
      <c r="M178">
        <v>0</v>
      </c>
      <c r="N178">
        <v>1</v>
      </c>
      <c r="O178">
        <v>0</v>
      </c>
    </row>
    <row r="179" spans="1:15" x14ac:dyDescent="0.2">
      <c r="A179" s="1" t="str">
        <f>HYPERLINK("http://www.twitter.com/banuakdenizli/status/1586713629096820737", "1586713629096820737")</f>
        <v>1586713629096820737</v>
      </c>
      <c r="B179" t="s">
        <v>15</v>
      </c>
      <c r="C179" s="2">
        <v>44864.566932870373</v>
      </c>
      <c r="D179">
        <v>0</v>
      </c>
      <c r="E179">
        <v>11</v>
      </c>
      <c r="F179" t="s">
        <v>229</v>
      </c>
      <c r="G179" t="s">
        <v>230</v>
      </c>
      <c r="H179" t="str">
        <f>HYPERLINK("http://pbs.twimg.com/media/FgUVn0qX0AE62yG.jpg", "http://pbs.twimg.com/media/FgUVn0qX0AE62yG.jpg")</f>
        <v>http://pbs.twimg.com/media/FgUVn0qX0AE62yG.jpg</v>
      </c>
      <c r="L179">
        <v>0.40189999999999998</v>
      </c>
      <c r="M179">
        <v>0</v>
      </c>
      <c r="N179">
        <v>0.88100000000000001</v>
      </c>
      <c r="O179">
        <v>0.11899999999999999</v>
      </c>
    </row>
    <row r="180" spans="1:15" x14ac:dyDescent="0.2">
      <c r="A180" s="1" t="str">
        <f>HYPERLINK("http://www.twitter.com/banuakdenizli/status/1586693033621331970", "1586693033621331970")</f>
        <v>1586693033621331970</v>
      </c>
      <c r="B180" t="s">
        <v>15</v>
      </c>
      <c r="C180" s="2">
        <v>44864.510104166657</v>
      </c>
      <c r="D180">
        <v>0</v>
      </c>
      <c r="E180">
        <v>3</v>
      </c>
      <c r="F180" t="s">
        <v>17</v>
      </c>
      <c r="G180" t="s">
        <v>231</v>
      </c>
      <c r="H180" t="str">
        <f>HYPERLINK("http://pbs.twimg.com/media/FgUNTMEXgAAh0a3.jpg", "http://pbs.twimg.com/media/FgUNTMEXgAAh0a3.jpg")</f>
        <v>http://pbs.twimg.com/media/FgUNTMEXgAAh0a3.jpg</v>
      </c>
      <c r="I180" t="str">
        <f>HYPERLINK("http://pbs.twimg.com/media/FgUNUybXEAAJPVd.jpg", "http://pbs.twimg.com/media/FgUNUybXEAAJPVd.jpg")</f>
        <v>http://pbs.twimg.com/media/FgUNUybXEAAJPVd.jpg</v>
      </c>
      <c r="J180" t="str">
        <f>HYPERLINK("http://pbs.twimg.com/media/FgUNWMSXgAMeJ2i.jpg", "http://pbs.twimg.com/media/FgUNWMSXgAMeJ2i.jpg")</f>
        <v>http://pbs.twimg.com/media/FgUNWMSXgAMeJ2i.jpg</v>
      </c>
      <c r="K180" t="str">
        <f>HYPERLINK("http://pbs.twimg.com/media/FgUNoVIXkAAPIVB.jpg", "http://pbs.twimg.com/media/FgUNoVIXkAAPIVB.jpg")</f>
        <v>http://pbs.twimg.com/media/FgUNoVIXkAAPIVB.jpg</v>
      </c>
      <c r="L180">
        <v>0.92989999999999995</v>
      </c>
      <c r="M180">
        <v>0</v>
      </c>
      <c r="N180">
        <v>0.72799999999999998</v>
      </c>
      <c r="O180">
        <v>0.27200000000000002</v>
      </c>
    </row>
    <row r="181" spans="1:15" x14ac:dyDescent="0.2">
      <c r="A181" s="1" t="str">
        <f>HYPERLINK("http://www.twitter.com/banuakdenizli/status/1585873605161721856", "1585873605161721856")</f>
        <v>1585873605161721856</v>
      </c>
      <c r="B181" t="s">
        <v>15</v>
      </c>
      <c r="C181" s="2">
        <v>44862.248912037037</v>
      </c>
      <c r="D181">
        <v>0</v>
      </c>
      <c r="E181">
        <v>23</v>
      </c>
      <c r="F181" t="s">
        <v>16</v>
      </c>
      <c r="G181" t="s">
        <v>232</v>
      </c>
      <c r="H181" t="str">
        <f>HYPERLINK("http://pbs.twimg.com/media/FgIl6hmXkAArM-N.jpg", "http://pbs.twimg.com/media/FgIl6hmXkAArM-N.jpg")</f>
        <v>http://pbs.twimg.com/media/FgIl6hmXkAArM-N.jpg</v>
      </c>
      <c r="L181">
        <v>0</v>
      </c>
      <c r="M181">
        <v>0</v>
      </c>
      <c r="N181">
        <v>1</v>
      </c>
      <c r="O181">
        <v>0</v>
      </c>
    </row>
    <row r="182" spans="1:15" x14ac:dyDescent="0.2">
      <c r="A182" s="1" t="str">
        <f>HYPERLINK("http://www.twitter.com/banuakdenizli/status/1585552383756615681", "1585552383756615681")</f>
        <v>1585552383756615681</v>
      </c>
      <c r="B182" t="s">
        <v>15</v>
      </c>
      <c r="C182" s="2">
        <v>44861.362511574072</v>
      </c>
      <c r="D182">
        <v>38</v>
      </c>
      <c r="E182">
        <v>18</v>
      </c>
      <c r="G182" t="s">
        <v>233</v>
      </c>
      <c r="H182" t="str">
        <f>HYPERLINK("https://video.twimg.com/ext_tw_video/1585552037319786496/pu/vid/1280x720/Rlcpg18CtKjGhl5T.mp4?tag=12", "https://video.twimg.com/ext_tw_video/1585552037319786496/pu/vid/1280x720/Rlcpg18CtKjGhl5T.mp4?tag=12")</f>
        <v>https://video.twimg.com/ext_tw_video/1585552037319786496/pu/vid/1280x720/Rlcpg18CtKjGhl5T.mp4?tag=12</v>
      </c>
      <c r="L182">
        <v>0.20230000000000001</v>
      </c>
      <c r="M182">
        <v>0</v>
      </c>
      <c r="N182">
        <v>0.94499999999999995</v>
      </c>
      <c r="O182">
        <v>5.5E-2</v>
      </c>
    </row>
    <row r="183" spans="1:15" x14ac:dyDescent="0.2">
      <c r="A183" s="1" t="str">
        <f>HYPERLINK("http://www.twitter.com/banuakdenizli/status/1585316139495993346", "1585316139495993346")</f>
        <v>1585316139495993346</v>
      </c>
      <c r="B183" t="s">
        <v>15</v>
      </c>
      <c r="C183" s="2">
        <v>44860.710601851853</v>
      </c>
      <c r="D183">
        <v>0</v>
      </c>
      <c r="E183">
        <v>5</v>
      </c>
      <c r="F183" t="s">
        <v>234</v>
      </c>
      <c r="G183" t="s">
        <v>235</v>
      </c>
      <c r="H183" t="str">
        <f>HYPERLINK("http://pbs.twimg.com/media/FgAeR0bWYAArNtS.jpg", "http://pbs.twimg.com/media/FgAeR0bWYAArNtS.jpg")</f>
        <v>http://pbs.twimg.com/media/FgAeR0bWYAArNtS.jpg</v>
      </c>
      <c r="I183" t="str">
        <f>HYPERLINK("http://pbs.twimg.com/media/FgAeR0WWYAAoE1Z.jpg", "http://pbs.twimg.com/media/FgAeR0WWYAAoE1Z.jpg")</f>
        <v>http://pbs.twimg.com/media/FgAeR0WWYAAoE1Z.jpg</v>
      </c>
      <c r="J183" t="str">
        <f>HYPERLINK("http://pbs.twimg.com/media/FgAeR0-WYAA_TII.jpg", "http://pbs.twimg.com/media/FgAeR0-WYAA_TII.jpg")</f>
        <v>http://pbs.twimg.com/media/FgAeR0-WYAA_TII.jpg</v>
      </c>
      <c r="L183">
        <v>0.71779999999999999</v>
      </c>
      <c r="M183">
        <v>0</v>
      </c>
      <c r="N183">
        <v>0.83299999999999996</v>
      </c>
      <c r="O183">
        <v>0.16700000000000001</v>
      </c>
    </row>
    <row r="184" spans="1:15" x14ac:dyDescent="0.2">
      <c r="A184" s="1" t="str">
        <f>HYPERLINK("http://www.twitter.com/banuakdenizli/status/1584948028695523331", "1584948028695523331")</f>
        <v>1584948028695523331</v>
      </c>
      <c r="B184" t="s">
        <v>15</v>
      </c>
      <c r="C184" s="2">
        <v>44859.694803240738</v>
      </c>
      <c r="D184">
        <v>0</v>
      </c>
      <c r="E184">
        <v>58</v>
      </c>
      <c r="F184" t="s">
        <v>22</v>
      </c>
      <c r="G184" t="s">
        <v>236</v>
      </c>
      <c r="H184" t="str">
        <f>HYPERLINK("http://pbs.twimg.com/media/Ff7Y2k_XEAMJMMW.jpg", "http://pbs.twimg.com/media/Ff7Y2k_XEAMJMMW.jpg")</f>
        <v>http://pbs.twimg.com/media/Ff7Y2k_XEAMJMMW.jpg</v>
      </c>
      <c r="I184" t="str">
        <f>HYPERLINK("http://pbs.twimg.com/media/Ff7Y30xWYAA18yH.jpg", "http://pbs.twimg.com/media/Ff7Y30xWYAA18yH.jpg")</f>
        <v>http://pbs.twimg.com/media/Ff7Y30xWYAA18yH.jpg</v>
      </c>
      <c r="L184">
        <v>0.74299999999999999</v>
      </c>
      <c r="M184">
        <v>0</v>
      </c>
      <c r="N184">
        <v>0.71699999999999997</v>
      </c>
      <c r="O184">
        <v>0.28299999999999997</v>
      </c>
    </row>
    <row r="185" spans="1:15" x14ac:dyDescent="0.2">
      <c r="A185" s="1" t="str">
        <f>HYPERLINK("http://www.twitter.com/banuakdenizli/status/1584939762460545025", "1584939762460545025")</f>
        <v>1584939762460545025</v>
      </c>
      <c r="B185" t="s">
        <v>15</v>
      </c>
      <c r="C185" s="2">
        <v>44859.671990740739</v>
      </c>
      <c r="D185">
        <v>0</v>
      </c>
      <c r="E185">
        <v>24</v>
      </c>
      <c r="F185" t="s">
        <v>237</v>
      </c>
      <c r="G185" t="s">
        <v>238</v>
      </c>
      <c r="L185">
        <v>0</v>
      </c>
      <c r="M185">
        <v>0</v>
      </c>
      <c r="N185">
        <v>1</v>
      </c>
      <c r="O185">
        <v>0</v>
      </c>
    </row>
    <row r="186" spans="1:15" x14ac:dyDescent="0.2">
      <c r="A186" s="1" t="str">
        <f>HYPERLINK("http://www.twitter.com/banuakdenizli/status/1584939321077149697", "1584939321077149697")</f>
        <v>1584939321077149697</v>
      </c>
      <c r="B186" t="s">
        <v>15</v>
      </c>
      <c r="C186" s="2">
        <v>44859.670775462961</v>
      </c>
      <c r="D186">
        <v>0</v>
      </c>
      <c r="E186">
        <v>538</v>
      </c>
      <c r="F186" t="s">
        <v>23</v>
      </c>
      <c r="G186" t="s">
        <v>239</v>
      </c>
      <c r="H186" t="str">
        <f>HYPERLINK("http://pbs.twimg.com/media/Ff7HnA1XEAAWrYl.jpg", "http://pbs.twimg.com/media/Ff7HnA1XEAAWrYl.jpg")</f>
        <v>http://pbs.twimg.com/media/Ff7HnA1XEAAWrYl.jpg</v>
      </c>
      <c r="L186">
        <v>0.52669999999999995</v>
      </c>
      <c r="M186">
        <v>0</v>
      </c>
      <c r="N186">
        <v>0.871</v>
      </c>
      <c r="O186">
        <v>0.129</v>
      </c>
    </row>
    <row r="187" spans="1:15" x14ac:dyDescent="0.2">
      <c r="A187" s="1" t="str">
        <f>HYPERLINK("http://www.twitter.com/banuakdenizli/status/1584939081422995459", "1584939081422995459")</f>
        <v>1584939081422995459</v>
      </c>
      <c r="B187" t="s">
        <v>15</v>
      </c>
      <c r="C187" s="2">
        <v>44859.670115740737</v>
      </c>
      <c r="D187">
        <v>0</v>
      </c>
      <c r="E187">
        <v>707</v>
      </c>
      <c r="F187" t="s">
        <v>23</v>
      </c>
      <c r="G187" t="s">
        <v>240</v>
      </c>
      <c r="H187" t="str">
        <f>HYPERLINK("http://pbs.twimg.com/media/Ff7NPvFX0AAbkrE.jpg", "http://pbs.twimg.com/media/Ff7NPvFX0AAbkrE.jpg")</f>
        <v>http://pbs.twimg.com/media/Ff7NPvFX0AAbkrE.jpg</v>
      </c>
      <c r="L187">
        <v>0.1027</v>
      </c>
      <c r="M187">
        <v>0</v>
      </c>
      <c r="N187">
        <v>0.92400000000000004</v>
      </c>
      <c r="O187">
        <v>7.5999999999999998E-2</v>
      </c>
    </row>
    <row r="188" spans="1:15" x14ac:dyDescent="0.2">
      <c r="A188" s="1" t="str">
        <f>HYPERLINK("http://www.twitter.com/banuakdenizli/status/1584938691188776960", "1584938691188776960")</f>
        <v>1584938691188776960</v>
      </c>
      <c r="B188" t="s">
        <v>15</v>
      </c>
      <c r="C188" s="2">
        <v>44859.669039351851</v>
      </c>
      <c r="D188">
        <v>0</v>
      </c>
      <c r="E188">
        <v>4</v>
      </c>
      <c r="F188" t="s">
        <v>20</v>
      </c>
      <c r="G188" t="s">
        <v>241</v>
      </c>
      <c r="H188" t="str">
        <f>HYPERLINK("http://pbs.twimg.com/media/Ff7N8TLX0AEvq2E.png", "http://pbs.twimg.com/media/Ff7N8TLX0AEvq2E.png")</f>
        <v>http://pbs.twimg.com/media/Ff7N8TLX0AEvq2E.png</v>
      </c>
      <c r="L188">
        <v>0</v>
      </c>
      <c r="M188">
        <v>0</v>
      </c>
      <c r="N188">
        <v>1</v>
      </c>
      <c r="O188">
        <v>0</v>
      </c>
    </row>
    <row r="189" spans="1:15" x14ac:dyDescent="0.2">
      <c r="A189" s="1" t="str">
        <f>HYPERLINK("http://www.twitter.com/banuakdenizli/status/1584938456710811648", "1584938456710811648")</f>
        <v>1584938456710811648</v>
      </c>
      <c r="B189" t="s">
        <v>15</v>
      </c>
      <c r="C189" s="2">
        <v>44859.668391203697</v>
      </c>
      <c r="D189">
        <v>0</v>
      </c>
      <c r="E189">
        <v>499</v>
      </c>
      <c r="F189" t="s">
        <v>23</v>
      </c>
      <c r="G189" t="s">
        <v>242</v>
      </c>
      <c r="H189" t="str">
        <f>HYPERLINK("http://pbs.twimg.com/media/Ff7MIKwXkAIX8Z0.jpg", "http://pbs.twimg.com/media/Ff7MIKwXkAIX8Z0.jpg")</f>
        <v>http://pbs.twimg.com/media/Ff7MIKwXkAIX8Z0.jpg</v>
      </c>
      <c r="L189">
        <v>0.51060000000000005</v>
      </c>
      <c r="M189">
        <v>0</v>
      </c>
      <c r="N189">
        <v>0.86399999999999999</v>
      </c>
      <c r="O189">
        <v>0.13600000000000001</v>
      </c>
    </row>
    <row r="190" spans="1:15" x14ac:dyDescent="0.2">
      <c r="A190" s="1" t="str">
        <f>HYPERLINK("http://www.twitter.com/banuakdenizli/status/1584869679973421057", "1584869679973421057")</f>
        <v>1584869679973421057</v>
      </c>
      <c r="B190" t="s">
        <v>15</v>
      </c>
      <c r="C190" s="2">
        <v>44859.47859953704</v>
      </c>
      <c r="D190">
        <v>0</v>
      </c>
      <c r="E190">
        <v>25</v>
      </c>
      <c r="F190" t="s">
        <v>20</v>
      </c>
      <c r="G190" t="s">
        <v>243</v>
      </c>
      <c r="H190" t="str">
        <f>HYPERLINK("http://pbs.twimg.com/media/Ff6WPNAXwAATk3I.jpg", "http://pbs.twimg.com/media/Ff6WPNAXwAATk3I.jpg")</f>
        <v>http://pbs.twimg.com/media/Ff6WPNAXwAATk3I.jpg</v>
      </c>
      <c r="L190">
        <v>0</v>
      </c>
      <c r="M190">
        <v>0</v>
      </c>
      <c r="N190">
        <v>1</v>
      </c>
      <c r="O190">
        <v>0</v>
      </c>
    </row>
    <row r="191" spans="1:15" x14ac:dyDescent="0.2">
      <c r="A191" s="1" t="str">
        <f>HYPERLINK("http://www.twitter.com/banuakdenizli/status/1584869609236156416", "1584869609236156416")</f>
        <v>1584869609236156416</v>
      </c>
      <c r="B191" t="s">
        <v>15</v>
      </c>
      <c r="C191" s="2">
        <v>44859.478402777779</v>
      </c>
      <c r="D191">
        <v>0</v>
      </c>
      <c r="E191">
        <v>6736</v>
      </c>
      <c r="F191" t="s">
        <v>25</v>
      </c>
      <c r="G191" t="s">
        <v>244</v>
      </c>
      <c r="H191" t="str">
        <f>HYPERLINK("http://pbs.twimg.com/media/Ff6K1YcXoAAROf2.jpg", "http://pbs.twimg.com/media/Ff6K1YcXoAAROf2.jpg")</f>
        <v>http://pbs.twimg.com/media/Ff6K1YcXoAAROf2.jpg</v>
      </c>
      <c r="L191">
        <v>0.44040000000000001</v>
      </c>
      <c r="M191">
        <v>0</v>
      </c>
      <c r="N191">
        <v>0.90500000000000003</v>
      </c>
      <c r="O191">
        <v>9.5000000000000001E-2</v>
      </c>
    </row>
    <row r="192" spans="1:15" x14ac:dyDescent="0.2">
      <c r="A192" s="1" t="str">
        <f>HYPERLINK("http://www.twitter.com/banuakdenizli/status/1584795988144713729", "1584795988144713729")</f>
        <v>1584795988144713729</v>
      </c>
      <c r="B192" t="s">
        <v>15</v>
      </c>
      <c r="C192" s="2">
        <v>44859.275254629632</v>
      </c>
      <c r="D192">
        <v>0</v>
      </c>
      <c r="E192">
        <v>9</v>
      </c>
      <c r="F192" t="s">
        <v>104</v>
      </c>
      <c r="G192" t="s">
        <v>245</v>
      </c>
      <c r="H192" t="str">
        <f>HYPERLINK("http://pbs.twimg.com/media/Ff2ZO1oWIAAcFp6.jpg", "http://pbs.twimg.com/media/Ff2ZO1oWIAAcFp6.jpg")</f>
        <v>http://pbs.twimg.com/media/Ff2ZO1oWIAAcFp6.jpg</v>
      </c>
      <c r="L192">
        <v>-0.2263</v>
      </c>
      <c r="M192">
        <v>6.9000000000000006E-2</v>
      </c>
      <c r="N192">
        <v>0.88200000000000001</v>
      </c>
      <c r="O192">
        <v>4.9000000000000002E-2</v>
      </c>
    </row>
    <row r="193" spans="1:15" x14ac:dyDescent="0.2">
      <c r="A193" s="1" t="str">
        <f>HYPERLINK("http://www.twitter.com/banuakdenizli/status/1584148930127835137", "1584148930127835137")</f>
        <v>1584148930127835137</v>
      </c>
      <c r="B193" t="s">
        <v>15</v>
      </c>
      <c r="C193" s="2">
        <v>44857.489710648151</v>
      </c>
      <c r="D193">
        <v>0</v>
      </c>
      <c r="E193">
        <v>2</v>
      </c>
      <c r="F193" t="s">
        <v>28</v>
      </c>
      <c r="G193" t="s">
        <v>246</v>
      </c>
      <c r="H193" t="str">
        <f>HYPERLINK("http://pbs.twimg.com/media/FfwFCj5WQAErLUq.jpg", "http://pbs.twimg.com/media/FfwFCj5WQAErLUq.jpg")</f>
        <v>http://pbs.twimg.com/media/FfwFCj5WQAErLUq.jpg</v>
      </c>
      <c r="L193">
        <v>0.31819999999999998</v>
      </c>
      <c r="M193">
        <v>4.3999999999999997E-2</v>
      </c>
      <c r="N193">
        <v>0.88200000000000001</v>
      </c>
      <c r="O193">
        <v>7.3999999999999996E-2</v>
      </c>
    </row>
    <row r="194" spans="1:15" x14ac:dyDescent="0.2">
      <c r="A194" s="1" t="str">
        <f>HYPERLINK("http://www.twitter.com/banuakdenizli/status/1583055459527032833", "1583055459527032833")</f>
        <v>1583055459527032833</v>
      </c>
      <c r="B194" t="s">
        <v>15</v>
      </c>
      <c r="C194" s="2">
        <v>44854.472303240742</v>
      </c>
      <c r="D194">
        <v>30</v>
      </c>
      <c r="E194">
        <v>13</v>
      </c>
      <c r="G194" t="s">
        <v>247</v>
      </c>
      <c r="H194" t="str">
        <f>HYPERLINK("https://video.twimg.com/ext_tw_video/1583055412047319041/pu/vid/640x352/aLuSyiPXrpDOpszf.mp4?tag=12", "https://video.twimg.com/ext_tw_video/1583055412047319041/pu/vid/640x352/aLuSyiPXrpDOpszf.mp4?tag=12")</f>
        <v>https://video.twimg.com/ext_tw_video/1583055412047319041/pu/vid/640x352/aLuSyiPXrpDOpszf.mp4?tag=12</v>
      </c>
      <c r="L194">
        <v>0</v>
      </c>
      <c r="M194">
        <v>0</v>
      </c>
      <c r="N194">
        <v>1</v>
      </c>
      <c r="O194">
        <v>0</v>
      </c>
    </row>
    <row r="195" spans="1:15" x14ac:dyDescent="0.2">
      <c r="A195" s="1" t="str">
        <f>HYPERLINK("http://www.twitter.com/banuakdenizli/status/1583054976271540225", "1583054976271540225")</f>
        <v>1583054976271540225</v>
      </c>
      <c r="B195" t="s">
        <v>15</v>
      </c>
      <c r="C195" s="2">
        <v>44854.470972222232</v>
      </c>
      <c r="D195">
        <v>0</v>
      </c>
      <c r="E195">
        <v>41</v>
      </c>
      <c r="F195" t="s">
        <v>104</v>
      </c>
      <c r="G195" t="s">
        <v>248</v>
      </c>
      <c r="H195" t="str">
        <f>HYPERLINK("http://pbs.twimg.com/media/FfgWqRtWAAAm1Xb.jpg", "http://pbs.twimg.com/media/FfgWqRtWAAAm1Xb.jpg")</f>
        <v>http://pbs.twimg.com/media/FfgWqRtWAAAm1Xb.jpg</v>
      </c>
      <c r="L195">
        <v>0.61240000000000006</v>
      </c>
      <c r="M195">
        <v>0</v>
      </c>
      <c r="N195">
        <v>0.82399999999999995</v>
      </c>
      <c r="O195">
        <v>0.17599999999999999</v>
      </c>
    </row>
    <row r="196" spans="1:15" x14ac:dyDescent="0.2">
      <c r="A196" s="1" t="str">
        <f>HYPERLINK("http://www.twitter.com/banuakdenizli/status/1583053669704269826", "1583053669704269826")</f>
        <v>1583053669704269826</v>
      </c>
      <c r="B196" t="s">
        <v>15</v>
      </c>
      <c r="C196" s="2">
        <v>44854.467372685183</v>
      </c>
      <c r="D196">
        <v>0</v>
      </c>
      <c r="E196">
        <v>6</v>
      </c>
      <c r="F196" t="s">
        <v>28</v>
      </c>
      <c r="G196" t="s">
        <v>249</v>
      </c>
      <c r="L196">
        <v>0.20200000000000001</v>
      </c>
      <c r="M196">
        <v>0.14000000000000001</v>
      </c>
      <c r="N196">
        <v>0.69899999999999995</v>
      </c>
      <c r="O196">
        <v>0.161</v>
      </c>
    </row>
    <row r="197" spans="1:15" x14ac:dyDescent="0.2">
      <c r="A197" s="1" t="str">
        <f>HYPERLINK("http://www.twitter.com/banuakdenizli/status/1582992288766050304", "1582992288766050304")</f>
        <v>1582992288766050304</v>
      </c>
      <c r="B197" t="s">
        <v>15</v>
      </c>
      <c r="C197" s="2">
        <v>44854.297986111109</v>
      </c>
      <c r="D197">
        <v>0</v>
      </c>
      <c r="E197">
        <v>101</v>
      </c>
      <c r="F197" t="s">
        <v>16</v>
      </c>
      <c r="G197" t="s">
        <v>250</v>
      </c>
      <c r="H197" t="str">
        <f>HYPERLINK("http://pbs.twimg.com/media/FfSaUROWQAAKV-B.jpg", "http://pbs.twimg.com/media/FfSaUROWQAAKV-B.jpg")</f>
        <v>http://pbs.twimg.com/media/FfSaUROWQAAKV-B.jpg</v>
      </c>
      <c r="L197">
        <v>0</v>
      </c>
      <c r="M197">
        <v>0</v>
      </c>
      <c r="N197">
        <v>1</v>
      </c>
      <c r="O197">
        <v>0</v>
      </c>
    </row>
    <row r="198" spans="1:15" x14ac:dyDescent="0.2">
      <c r="A198" s="1" t="str">
        <f>HYPERLINK("http://www.twitter.com/banuakdenizli/status/1582712172676718592", "1582712172676718592")</f>
        <v>1582712172676718592</v>
      </c>
      <c r="B198" t="s">
        <v>15</v>
      </c>
      <c r="C198" s="2">
        <v>44853.525011574071</v>
      </c>
      <c r="D198">
        <v>0</v>
      </c>
      <c r="E198">
        <v>10</v>
      </c>
      <c r="F198" t="s">
        <v>251</v>
      </c>
      <c r="G198" t="s">
        <v>252</v>
      </c>
      <c r="H198" t="str">
        <f>HYPERLINK("http://pbs.twimg.com/media/Ffbj9bPXkAEp9M-.jpg", "http://pbs.twimg.com/media/Ffbj9bPXkAEp9M-.jpg")</f>
        <v>http://pbs.twimg.com/media/Ffbj9bPXkAEp9M-.jpg</v>
      </c>
      <c r="I198" t="str">
        <f>HYPERLINK("http://pbs.twimg.com/media/Ffbj9bRX0AAhYz_.jpg", "http://pbs.twimg.com/media/Ffbj9bRX0AAhYz_.jpg")</f>
        <v>http://pbs.twimg.com/media/Ffbj9bRX0AAhYz_.jpg</v>
      </c>
      <c r="L198">
        <v>0</v>
      </c>
      <c r="M198">
        <v>0</v>
      </c>
      <c r="N198">
        <v>1</v>
      </c>
      <c r="O198">
        <v>0</v>
      </c>
    </row>
    <row r="199" spans="1:15" x14ac:dyDescent="0.2">
      <c r="A199" s="1" t="str">
        <f>HYPERLINK("http://www.twitter.com/banuakdenizli/status/1582303303689711617", "1582303303689711617")</f>
        <v>1582303303689711617</v>
      </c>
      <c r="B199" t="s">
        <v>15</v>
      </c>
      <c r="C199" s="2">
        <v>44852.39675925926</v>
      </c>
      <c r="D199">
        <v>0</v>
      </c>
      <c r="E199">
        <v>0</v>
      </c>
      <c r="G199" t="s">
        <v>253</v>
      </c>
      <c r="H199" t="str">
        <f>HYPERLINK("http://pbs.twimg.com/media/FfV4eFTXgAUCAUM.jpg", "http://pbs.twimg.com/media/FfV4eFTXgAUCAUM.jpg")</f>
        <v>http://pbs.twimg.com/media/FfV4eFTXgAUCAUM.jpg</v>
      </c>
      <c r="L199">
        <v>0.51060000000000005</v>
      </c>
      <c r="M199">
        <v>0</v>
      </c>
      <c r="N199">
        <v>0.87</v>
      </c>
      <c r="O199">
        <v>0.13</v>
      </c>
    </row>
    <row r="200" spans="1:15" x14ac:dyDescent="0.2">
      <c r="A200" s="1" t="str">
        <f>HYPERLINK("http://www.twitter.com/banuakdenizli/status/1581987178460037121", "1581987178460037121")</f>
        <v>1581987178460037121</v>
      </c>
      <c r="B200" t="s">
        <v>15</v>
      </c>
      <c r="C200" s="2">
        <v>44851.524409722217</v>
      </c>
      <c r="D200">
        <v>15</v>
      </c>
      <c r="E200">
        <v>11</v>
      </c>
      <c r="G200" t="s">
        <v>254</v>
      </c>
      <c r="H200" t="str">
        <f>HYPERLINK("https://video.twimg.com/ext_tw_video/1581985380634705921/pu/vid/848x480/zCahsoBzzQOtipp_.mp4?tag=12", "https://video.twimg.com/ext_tw_video/1581985380634705921/pu/vid/848x480/zCahsoBzzQOtipp_.mp4?tag=12")</f>
        <v>https://video.twimg.com/ext_tw_video/1581985380634705921/pu/vid/848x480/zCahsoBzzQOtipp_.mp4?tag=12</v>
      </c>
      <c r="L200">
        <v>0.31819999999999998</v>
      </c>
      <c r="M200">
        <v>0</v>
      </c>
      <c r="N200">
        <v>0.91900000000000004</v>
      </c>
      <c r="O200">
        <v>8.1000000000000003E-2</v>
      </c>
    </row>
    <row r="201" spans="1:15" x14ac:dyDescent="0.2">
      <c r="A201" s="1" t="str">
        <f>HYPERLINK("http://www.twitter.com/banuakdenizli/status/1581704689246011392", "1581704689246011392")</f>
        <v>1581704689246011392</v>
      </c>
      <c r="B201" t="s">
        <v>15</v>
      </c>
      <c r="C201" s="2">
        <v>44850.744895833333</v>
      </c>
      <c r="D201">
        <v>0</v>
      </c>
      <c r="E201">
        <v>32</v>
      </c>
      <c r="F201" t="s">
        <v>27</v>
      </c>
      <c r="G201" t="s">
        <v>255</v>
      </c>
      <c r="H201" t="str">
        <f>HYPERLINK("http://pbs.twimg.com/media/FfMnzHRXgAAKApQ.jpg", "http://pbs.twimg.com/media/FfMnzHRXgAAKApQ.jpg")</f>
        <v>http://pbs.twimg.com/media/FfMnzHRXgAAKApQ.jpg</v>
      </c>
      <c r="L201">
        <v>0.63690000000000002</v>
      </c>
      <c r="M201">
        <v>0</v>
      </c>
      <c r="N201">
        <v>0.871</v>
      </c>
      <c r="O201">
        <v>0.129</v>
      </c>
    </row>
    <row r="202" spans="1:15" x14ac:dyDescent="0.2">
      <c r="A202" s="1" t="str">
        <f>HYPERLINK("http://www.twitter.com/banuakdenizli/status/1581001562423365632", "1581001562423365632")</f>
        <v>1581001562423365632</v>
      </c>
      <c r="B202" t="s">
        <v>15</v>
      </c>
      <c r="C202" s="2">
        <v>44848.804629629631</v>
      </c>
      <c r="D202">
        <v>0</v>
      </c>
      <c r="E202">
        <v>6</v>
      </c>
      <c r="F202" t="s">
        <v>104</v>
      </c>
      <c r="G202" t="s">
        <v>256</v>
      </c>
      <c r="H202" t="str">
        <f>HYPERLINK("http://pbs.twimg.com/media/Fe99uYHXEAsGXz3.jpg", "http://pbs.twimg.com/media/Fe99uYHXEAsGXz3.jpg")</f>
        <v>http://pbs.twimg.com/media/Fe99uYHXEAsGXz3.jpg</v>
      </c>
      <c r="L202">
        <v>-0.80200000000000005</v>
      </c>
      <c r="M202">
        <v>0.16700000000000001</v>
      </c>
      <c r="N202">
        <v>0.83299999999999996</v>
      </c>
      <c r="O202">
        <v>0</v>
      </c>
    </row>
    <row r="203" spans="1:15" x14ac:dyDescent="0.2">
      <c r="A203" s="1" t="str">
        <f>HYPERLINK("http://www.twitter.com/banuakdenizli/status/1580657688525959168", "1580657688525959168")</f>
        <v>1580657688525959168</v>
      </c>
      <c r="B203" t="s">
        <v>15</v>
      </c>
      <c r="C203" s="2">
        <v>44847.855717592603</v>
      </c>
      <c r="D203">
        <v>0</v>
      </c>
      <c r="E203">
        <v>36</v>
      </c>
      <c r="F203" t="s">
        <v>21</v>
      </c>
      <c r="G203" t="s">
        <v>257</v>
      </c>
      <c r="H203" t="str">
        <f>HYPERLINK("http://pbs.twimg.com/media/Fe9d2m6WYAMXv8P.jpg", "http://pbs.twimg.com/media/Fe9d2m6WYAMXv8P.jpg")</f>
        <v>http://pbs.twimg.com/media/Fe9d2m6WYAMXv8P.jpg</v>
      </c>
      <c r="I203" t="str">
        <f>HYPERLINK("http://pbs.twimg.com/media/Fe9d9M4XwAEdiDV.jpg", "http://pbs.twimg.com/media/Fe9d9M4XwAEdiDV.jpg")</f>
        <v>http://pbs.twimg.com/media/Fe9d9M4XwAEdiDV.jpg</v>
      </c>
      <c r="J203" t="str">
        <f>HYPERLINK("http://pbs.twimg.com/media/Fe9dnyuWAAI8iLH.jpg", "http://pbs.twimg.com/media/Fe9dnyuWAAI8iLH.jpg")</f>
        <v>http://pbs.twimg.com/media/Fe9dnyuWAAI8iLH.jpg</v>
      </c>
      <c r="K203" t="str">
        <f>HYPERLINK("http://pbs.twimg.com/media/Fe9dvx4WIAEtLSL.jpg", "http://pbs.twimg.com/media/Fe9dvx4WIAEtLSL.jpg")</f>
        <v>http://pbs.twimg.com/media/Fe9dvx4WIAEtLSL.jpg</v>
      </c>
      <c r="L203">
        <v>0.62490000000000001</v>
      </c>
      <c r="M203">
        <v>0</v>
      </c>
      <c r="N203">
        <v>0.876</v>
      </c>
      <c r="O203">
        <v>0.124</v>
      </c>
    </row>
    <row r="204" spans="1:15" x14ac:dyDescent="0.2">
      <c r="A204" s="1" t="str">
        <f>HYPERLINK("http://www.twitter.com/banuakdenizli/status/1580461608181997574", "1580461608181997574")</f>
        <v>1580461608181997574</v>
      </c>
      <c r="B204" t="s">
        <v>15</v>
      </c>
      <c r="C204" s="2">
        <v>44847.314641203702</v>
      </c>
      <c r="D204">
        <v>1</v>
      </c>
      <c r="E204">
        <v>0</v>
      </c>
      <c r="G204" t="s">
        <v>258</v>
      </c>
      <c r="H204" t="str">
        <f>HYPERLINK("http://pbs.twimg.com/media/Fe7tdT8WQAECADJ.png", "http://pbs.twimg.com/media/Fe7tdT8WQAECADJ.png")</f>
        <v>http://pbs.twimg.com/media/Fe7tdT8WQAECADJ.png</v>
      </c>
      <c r="L204">
        <v>0.31819999999999998</v>
      </c>
      <c r="M204">
        <v>0</v>
      </c>
      <c r="N204">
        <v>0.93700000000000006</v>
      </c>
      <c r="O204">
        <v>6.3E-2</v>
      </c>
    </row>
    <row r="205" spans="1:15" x14ac:dyDescent="0.2">
      <c r="A205" s="1" t="str">
        <f>HYPERLINK("http://www.twitter.com/banuakdenizli/status/1580143149733011456", "1580143149733011456")</f>
        <v>1580143149733011456</v>
      </c>
      <c r="B205" t="s">
        <v>15</v>
      </c>
      <c r="C205" s="2">
        <v>44846.435868055552</v>
      </c>
      <c r="D205">
        <v>0</v>
      </c>
      <c r="E205">
        <v>6243</v>
      </c>
      <c r="F205" t="s">
        <v>25</v>
      </c>
      <c r="G205" t="s">
        <v>259</v>
      </c>
      <c r="L205">
        <v>0</v>
      </c>
      <c r="M205">
        <v>0</v>
      </c>
      <c r="N205">
        <v>1</v>
      </c>
      <c r="O205">
        <v>0</v>
      </c>
    </row>
    <row r="206" spans="1:15" x14ac:dyDescent="0.2">
      <c r="A206" s="1" t="str">
        <f>HYPERLINK("http://www.twitter.com/banuakdenizli/status/1579862564863107073", "1579862564863107073")</f>
        <v>1579862564863107073</v>
      </c>
      <c r="B206" t="s">
        <v>15</v>
      </c>
      <c r="C206" s="2">
        <v>44845.661597222221</v>
      </c>
      <c r="D206">
        <v>2</v>
      </c>
      <c r="E206">
        <v>0</v>
      </c>
      <c r="G206" t="s">
        <v>260</v>
      </c>
      <c r="L206">
        <v>0</v>
      </c>
      <c r="M206">
        <v>0</v>
      </c>
      <c r="N206">
        <v>1</v>
      </c>
      <c r="O206">
        <v>0</v>
      </c>
    </row>
    <row r="207" spans="1:15" x14ac:dyDescent="0.2">
      <c r="A207" s="1" t="str">
        <f>HYPERLINK("http://www.twitter.com/banuakdenizli/status/1579862560966586368", "1579862560966586368")</f>
        <v>1579862560966586368</v>
      </c>
      <c r="B207" t="s">
        <v>15</v>
      </c>
      <c r="C207" s="2">
        <v>44845.661585648151</v>
      </c>
      <c r="D207">
        <v>10</v>
      </c>
      <c r="E207">
        <v>2</v>
      </c>
      <c r="G207" t="s">
        <v>261</v>
      </c>
      <c r="H207" t="str">
        <f>HYPERLINK("http://pbs.twimg.com/media/FezEcF0WAAEaMOY.jpg", "http://pbs.twimg.com/media/FezEcF0WAAEaMOY.jpg")</f>
        <v>http://pbs.twimg.com/media/FezEcF0WAAEaMOY.jpg</v>
      </c>
      <c r="I207" t="str">
        <f>HYPERLINK("http://pbs.twimg.com/media/FezEe9cWIAE_vVn.jpg", "http://pbs.twimg.com/media/FezEe9cWIAE_vVn.jpg")</f>
        <v>http://pbs.twimg.com/media/FezEe9cWIAE_vVn.jpg</v>
      </c>
      <c r="L207">
        <v>-0.1045</v>
      </c>
      <c r="M207">
        <v>8.7999999999999995E-2</v>
      </c>
      <c r="N207">
        <v>0.81200000000000006</v>
      </c>
      <c r="O207">
        <v>0.1</v>
      </c>
    </row>
    <row r="208" spans="1:15" x14ac:dyDescent="0.2">
      <c r="A208" s="1" t="str">
        <f>HYPERLINK("http://www.twitter.com/banuakdenizli/status/1579823573380009984", "1579823573380009984")</f>
        <v>1579823573380009984</v>
      </c>
      <c r="B208" t="s">
        <v>15</v>
      </c>
      <c r="C208" s="2">
        <v>44845.55400462963</v>
      </c>
      <c r="D208">
        <v>0</v>
      </c>
      <c r="E208">
        <v>5</v>
      </c>
      <c r="F208" t="s">
        <v>262</v>
      </c>
      <c r="G208" t="s">
        <v>263</v>
      </c>
      <c r="H208" t="str">
        <f>HYPERLINK("http://pbs.twimg.com/media/Feyjc_5XwAQrQ-C.jpg", "http://pbs.twimg.com/media/Feyjc_5XwAQrQ-C.jpg")</f>
        <v>http://pbs.twimg.com/media/Feyjc_5XwAQrQ-C.jpg</v>
      </c>
      <c r="L208">
        <v>-0.31819999999999998</v>
      </c>
      <c r="M208">
        <v>0.19</v>
      </c>
      <c r="N208">
        <v>0.67200000000000004</v>
      </c>
      <c r="O208">
        <v>0.13800000000000001</v>
      </c>
    </row>
    <row r="209" spans="1:15" x14ac:dyDescent="0.2">
      <c r="A209" s="1" t="str">
        <f>HYPERLINK("http://www.twitter.com/banuakdenizli/status/1579823561363292160", "1579823561363292160")</f>
        <v>1579823561363292160</v>
      </c>
      <c r="B209" t="s">
        <v>15</v>
      </c>
      <c r="C209" s="2">
        <v>44845.553969907407</v>
      </c>
      <c r="D209">
        <v>0</v>
      </c>
      <c r="E209">
        <v>1</v>
      </c>
      <c r="F209" t="s">
        <v>262</v>
      </c>
      <c r="G209" t="s">
        <v>264</v>
      </c>
      <c r="L209">
        <v>0.81259999999999999</v>
      </c>
      <c r="M209">
        <v>0</v>
      </c>
      <c r="N209">
        <v>0.83</v>
      </c>
      <c r="O209">
        <v>0.17</v>
      </c>
    </row>
    <row r="210" spans="1:15" x14ac:dyDescent="0.2">
      <c r="A210" s="1" t="str">
        <f>HYPERLINK("http://www.twitter.com/banuakdenizli/status/1579785916671217666", "1579785916671217666")</f>
        <v>1579785916671217666</v>
      </c>
      <c r="B210" t="s">
        <v>15</v>
      </c>
      <c r="C210" s="2">
        <v>44845.450092592589</v>
      </c>
      <c r="D210">
        <v>0</v>
      </c>
      <c r="E210">
        <v>1</v>
      </c>
      <c r="F210" t="s">
        <v>214</v>
      </c>
      <c r="G210" t="s">
        <v>265</v>
      </c>
      <c r="H210" t="str">
        <f>HYPERLINK("http://pbs.twimg.com/media/FeyCqz7XwAA3akZ.jpg", "http://pbs.twimg.com/media/FeyCqz7XwAA3akZ.jpg")</f>
        <v>http://pbs.twimg.com/media/FeyCqz7XwAA3akZ.jpg</v>
      </c>
      <c r="I210" t="str">
        <f>HYPERLINK("http://pbs.twimg.com/media/FeyCqz3XgAE3qz7.jpg", "http://pbs.twimg.com/media/FeyCqz3XgAE3qz7.jpg")</f>
        <v>http://pbs.twimg.com/media/FeyCqz3XgAE3qz7.jpg</v>
      </c>
      <c r="J210" t="str">
        <f>HYPERLINK("http://pbs.twimg.com/media/FeyCqz3WAAEt-9d.jpg", "http://pbs.twimg.com/media/FeyCqz3WAAEt-9d.jpg")</f>
        <v>http://pbs.twimg.com/media/FeyCqz3WAAEt-9d.jpg</v>
      </c>
      <c r="L210">
        <v>0</v>
      </c>
      <c r="M210">
        <v>0</v>
      </c>
      <c r="N210">
        <v>1</v>
      </c>
      <c r="O210">
        <v>0</v>
      </c>
    </row>
    <row r="211" spans="1:15" x14ac:dyDescent="0.2">
      <c r="A211" s="1" t="str">
        <f>HYPERLINK("http://www.twitter.com/banuakdenizli/status/1579783552564363265", "1579783552564363265")</f>
        <v>1579783552564363265</v>
      </c>
      <c r="B211" t="s">
        <v>15</v>
      </c>
      <c r="C211" s="2">
        <v>44845.443564814806</v>
      </c>
      <c r="D211">
        <v>0</v>
      </c>
      <c r="E211">
        <v>4</v>
      </c>
      <c r="F211" t="s">
        <v>28</v>
      </c>
      <c r="G211" t="s">
        <v>266</v>
      </c>
      <c r="H211" t="str">
        <f>HYPERLINK("http://pbs.twimg.com/media/Fet2CTaWYAAKnwK.jpg", "http://pbs.twimg.com/media/Fet2CTaWYAAKnwK.jpg")</f>
        <v>http://pbs.twimg.com/media/Fet2CTaWYAAKnwK.jpg</v>
      </c>
      <c r="I211" t="str">
        <f>HYPERLINK("http://pbs.twimg.com/media/Fet2DCwXgAEaSdD.jpg", "http://pbs.twimg.com/media/Fet2DCwXgAEaSdD.jpg")</f>
        <v>http://pbs.twimg.com/media/Fet2DCwXgAEaSdD.jpg</v>
      </c>
      <c r="L211">
        <v>0.89770000000000005</v>
      </c>
      <c r="M211">
        <v>0</v>
      </c>
      <c r="N211">
        <v>0.72699999999999998</v>
      </c>
      <c r="O211">
        <v>0.27300000000000002</v>
      </c>
    </row>
    <row r="212" spans="1:15" x14ac:dyDescent="0.2">
      <c r="A212" s="1" t="str">
        <f>HYPERLINK("http://www.twitter.com/banuakdenizli/status/1579774235731726339", "1579774235731726339")</f>
        <v>1579774235731726339</v>
      </c>
      <c r="B212" t="s">
        <v>15</v>
      </c>
      <c r="C212" s="2">
        <v>44845.417858796303</v>
      </c>
      <c r="D212">
        <v>0</v>
      </c>
      <c r="E212">
        <v>1</v>
      </c>
      <c r="F212" t="s">
        <v>17</v>
      </c>
      <c r="G212" t="s">
        <v>267</v>
      </c>
      <c r="H212" t="str">
        <f>HYPERLINK("http://pbs.twimg.com/media/Fex8KncXEAEvGuc.jpg", "http://pbs.twimg.com/media/Fex8KncXEAEvGuc.jpg")</f>
        <v>http://pbs.twimg.com/media/Fex8KncXEAEvGuc.jpg</v>
      </c>
      <c r="I212" t="str">
        <f>HYPERLINK("http://pbs.twimg.com/media/Fex8K3ZWQAM-ZWR.jpg", "http://pbs.twimg.com/media/Fex8K3ZWQAM-ZWR.jpg")</f>
        <v>http://pbs.twimg.com/media/Fex8K3ZWQAM-ZWR.jpg</v>
      </c>
      <c r="J212" t="str">
        <f>HYPERLINK("http://pbs.twimg.com/media/Fex8LHzXgAAcrj-.jpg", "http://pbs.twimg.com/media/Fex8LHzXgAAcrj-.jpg")</f>
        <v>http://pbs.twimg.com/media/Fex8LHzXgAAcrj-.jpg</v>
      </c>
      <c r="K212" t="str">
        <f>HYPERLINK("http://pbs.twimg.com/media/Fex8LbtWQAAxQNT.jpg", "http://pbs.twimg.com/media/Fex8LbtWQAAxQNT.jpg")</f>
        <v>http://pbs.twimg.com/media/Fex8LbtWQAAxQNT.jpg</v>
      </c>
      <c r="L212">
        <v>0.97050000000000003</v>
      </c>
      <c r="M212">
        <v>0</v>
      </c>
      <c r="N212">
        <v>0.61699999999999999</v>
      </c>
      <c r="O212">
        <v>0.38300000000000001</v>
      </c>
    </row>
    <row r="213" spans="1:15" x14ac:dyDescent="0.2">
      <c r="A213" s="1" t="str">
        <f>HYPERLINK("http://www.twitter.com/banuakdenizli/status/1579774214709850115", "1579774214709850115")</f>
        <v>1579774214709850115</v>
      </c>
      <c r="B213" t="s">
        <v>15</v>
      </c>
      <c r="C213" s="2">
        <v>44845.417800925927</v>
      </c>
      <c r="D213">
        <v>0</v>
      </c>
      <c r="E213">
        <v>2</v>
      </c>
      <c r="F213" t="s">
        <v>17</v>
      </c>
      <c r="G213" t="s">
        <v>268</v>
      </c>
      <c r="H213" t="str">
        <f>HYPERLINK("http://pbs.twimg.com/media/Fex7f_0XoAAY8Cj.jpg", "http://pbs.twimg.com/media/Fex7f_0XoAAY8Cj.jpg")</f>
        <v>http://pbs.twimg.com/media/Fex7f_0XoAAY8Cj.jpg</v>
      </c>
      <c r="L213">
        <v>0</v>
      </c>
      <c r="M213">
        <v>0</v>
      </c>
      <c r="N213">
        <v>1</v>
      </c>
      <c r="O213">
        <v>0</v>
      </c>
    </row>
    <row r="214" spans="1:15" x14ac:dyDescent="0.2">
      <c r="A214" s="1" t="str">
        <f>HYPERLINK("http://www.twitter.com/banuakdenizli/status/1579495344723087360", "1579495344723087360")</f>
        <v>1579495344723087360</v>
      </c>
      <c r="B214" t="s">
        <v>15</v>
      </c>
      <c r="C214" s="2">
        <v>44844.648263888892</v>
      </c>
      <c r="D214">
        <v>0</v>
      </c>
      <c r="E214">
        <v>5</v>
      </c>
      <c r="F214" t="s">
        <v>269</v>
      </c>
      <c r="G214" t="s">
        <v>270</v>
      </c>
      <c r="H214" t="str">
        <f>HYPERLINK("http://pbs.twimg.com/media/Fet6ofSWYAMRukU.jpg", "http://pbs.twimg.com/media/Fet6ofSWYAMRukU.jpg")</f>
        <v>http://pbs.twimg.com/media/Fet6ofSWYAMRukU.jpg</v>
      </c>
      <c r="L214">
        <v>0.40189999999999998</v>
      </c>
      <c r="M214">
        <v>0</v>
      </c>
      <c r="N214">
        <v>0.86299999999999999</v>
      </c>
      <c r="O214">
        <v>0.13700000000000001</v>
      </c>
    </row>
    <row r="215" spans="1:15" x14ac:dyDescent="0.2">
      <c r="A215" s="1" t="str">
        <f>HYPERLINK("http://www.twitter.com/banuakdenizli/status/1579428809048494082", "1579428809048494082")</f>
        <v>1579428809048494082</v>
      </c>
      <c r="B215" t="s">
        <v>15</v>
      </c>
      <c r="C215" s="2">
        <v>44844.46466435185</v>
      </c>
      <c r="D215">
        <v>0</v>
      </c>
      <c r="E215">
        <v>16</v>
      </c>
      <c r="F215" t="s">
        <v>104</v>
      </c>
      <c r="G215" t="s">
        <v>271</v>
      </c>
      <c r="H215" t="str">
        <f>HYPERLINK("http://pbs.twimg.com/media/Fesy1czXEAAd39w.jpg", "http://pbs.twimg.com/media/Fesy1czXEAAd39w.jpg")</f>
        <v>http://pbs.twimg.com/media/Fesy1czXEAAd39w.jpg</v>
      </c>
      <c r="L215">
        <v>0</v>
      </c>
      <c r="M215">
        <v>0</v>
      </c>
      <c r="N215">
        <v>1</v>
      </c>
      <c r="O215">
        <v>0</v>
      </c>
    </row>
    <row r="216" spans="1:15" x14ac:dyDescent="0.2">
      <c r="A216" s="1" t="str">
        <f>HYPERLINK("http://www.twitter.com/banuakdenizli/status/1579336997411622912", "1579336997411622912")</f>
        <v>1579336997411622912</v>
      </c>
      <c r="B216" t="s">
        <v>15</v>
      </c>
      <c r="C216" s="2">
        <v>44844.21130787037</v>
      </c>
      <c r="D216">
        <v>0</v>
      </c>
      <c r="E216">
        <v>25</v>
      </c>
      <c r="F216" t="s">
        <v>19</v>
      </c>
      <c r="G216" t="s">
        <v>272</v>
      </c>
      <c r="H216" t="str">
        <f>HYPERLINK("http://pbs.twimg.com/media/FepdNLpWQAELALu.jpg", "http://pbs.twimg.com/media/FepdNLpWQAELALu.jpg")</f>
        <v>http://pbs.twimg.com/media/FepdNLpWQAELALu.jpg</v>
      </c>
      <c r="I216" t="str">
        <f>HYPERLINK("http://pbs.twimg.com/media/FepdNLtXoAY0ktC.jpg", "http://pbs.twimg.com/media/FepdNLtXoAY0ktC.jpg")</f>
        <v>http://pbs.twimg.com/media/FepdNLtXoAY0ktC.jpg</v>
      </c>
      <c r="J216" t="str">
        <f>HYPERLINK("http://pbs.twimg.com/media/FepdNLwWIAIlD_w.jpg", "http://pbs.twimg.com/media/FepdNLwWIAIlD_w.jpg")</f>
        <v>http://pbs.twimg.com/media/FepdNLwWIAIlD_w.jpg</v>
      </c>
      <c r="K216" t="str">
        <f>HYPERLINK("http://pbs.twimg.com/media/FepdNMIX0AUPFVn.jpg", "http://pbs.twimg.com/media/FepdNMIX0AUPFVn.jpg")</f>
        <v>http://pbs.twimg.com/media/FepdNMIX0AUPFVn.jpg</v>
      </c>
      <c r="L216">
        <v>0</v>
      </c>
      <c r="M216">
        <v>0</v>
      </c>
      <c r="N216">
        <v>1</v>
      </c>
      <c r="O216">
        <v>0</v>
      </c>
    </row>
    <row r="217" spans="1:15" x14ac:dyDescent="0.2">
      <c r="A217" s="1" t="str">
        <f>HYPERLINK("http://www.twitter.com/banuakdenizli/status/1578389009935613957", "1578389009935613957")</f>
        <v>1578389009935613957</v>
      </c>
      <c r="B217" t="s">
        <v>15</v>
      </c>
      <c r="C217" s="2">
        <v>44841.595358796287</v>
      </c>
      <c r="D217">
        <v>0</v>
      </c>
      <c r="E217">
        <v>38</v>
      </c>
      <c r="F217" t="s">
        <v>237</v>
      </c>
      <c r="G217" t="s">
        <v>273</v>
      </c>
      <c r="L217">
        <v>0</v>
      </c>
      <c r="M217">
        <v>0</v>
      </c>
      <c r="N217">
        <v>1</v>
      </c>
      <c r="O217">
        <v>0</v>
      </c>
    </row>
    <row r="218" spans="1:15" x14ac:dyDescent="0.2">
      <c r="A218" s="1" t="str">
        <f>HYPERLINK("http://www.twitter.com/banuakdenizli/status/1578017151914364929", "1578017151914364929")</f>
        <v>1578017151914364929</v>
      </c>
      <c r="B218" t="s">
        <v>15</v>
      </c>
      <c r="C218" s="2">
        <v>44840.569224537037</v>
      </c>
      <c r="D218">
        <v>0</v>
      </c>
      <c r="E218">
        <v>5</v>
      </c>
      <c r="F218" t="s">
        <v>28</v>
      </c>
      <c r="G218" t="s">
        <v>274</v>
      </c>
      <c r="L218">
        <v>0.47949999999999998</v>
      </c>
      <c r="M218">
        <v>0</v>
      </c>
      <c r="N218">
        <v>0.92200000000000004</v>
      </c>
      <c r="O218">
        <v>7.8E-2</v>
      </c>
    </row>
    <row r="219" spans="1:15" x14ac:dyDescent="0.2">
      <c r="A219" s="1" t="str">
        <f>HYPERLINK("http://www.twitter.com/banuakdenizli/status/1578011184250654720", "1578011184250654720")</f>
        <v>1578011184250654720</v>
      </c>
      <c r="B219" t="s">
        <v>15</v>
      </c>
      <c r="C219" s="2">
        <v>44840.552766203713</v>
      </c>
      <c r="D219">
        <v>55</v>
      </c>
      <c r="E219">
        <v>20</v>
      </c>
      <c r="G219" t="s">
        <v>275</v>
      </c>
      <c r="H219" t="str">
        <f>HYPERLINK("https://video.twimg.com/ext_tw_video/1578008464156155920/pu/vid/640x352/xin-jUu87TQIHaYk.mp4?tag=12", "https://video.twimg.com/ext_tw_video/1578008464156155920/pu/vid/640x352/xin-jUu87TQIHaYk.mp4?tag=12")</f>
        <v>https://video.twimg.com/ext_tw_video/1578008464156155920/pu/vid/640x352/xin-jUu87TQIHaYk.mp4?tag=12</v>
      </c>
      <c r="L219">
        <v>0.31819999999999998</v>
      </c>
      <c r="M219">
        <v>0</v>
      </c>
      <c r="N219">
        <v>0.89700000000000002</v>
      </c>
      <c r="O219">
        <v>0.10299999999999999</v>
      </c>
    </row>
    <row r="220" spans="1:15" x14ac:dyDescent="0.2">
      <c r="A220" s="1" t="str">
        <f>HYPERLINK("http://www.twitter.com/banuakdenizli/status/1577953149226196992", "1577953149226196992")</f>
        <v>1577953149226196992</v>
      </c>
      <c r="B220" t="s">
        <v>15</v>
      </c>
      <c r="C220" s="2">
        <v>44840.39261574074</v>
      </c>
      <c r="D220">
        <v>0</v>
      </c>
      <c r="E220">
        <v>1</v>
      </c>
      <c r="G220" t="s">
        <v>276</v>
      </c>
      <c r="H220" t="str">
        <f>HYPERLINK("http://pbs.twimg.com/media/FeYEBwhXgAA4Ive.jpg", "http://pbs.twimg.com/media/FeYEBwhXgAA4Ive.jpg")</f>
        <v>http://pbs.twimg.com/media/FeYEBwhXgAA4Ive.jpg</v>
      </c>
      <c r="L220">
        <v>0.35949999999999999</v>
      </c>
      <c r="M220">
        <v>0</v>
      </c>
      <c r="N220">
        <v>0.88400000000000001</v>
      </c>
      <c r="O220">
        <v>0.11600000000000001</v>
      </c>
    </row>
    <row r="221" spans="1:15" x14ac:dyDescent="0.2">
      <c r="A221" s="1" t="str">
        <f>HYPERLINK("http://www.twitter.com/banuakdenizli/status/1577609589054480385", "1577609589054480385")</f>
        <v>1577609589054480385</v>
      </c>
      <c r="B221" t="s">
        <v>15</v>
      </c>
      <c r="C221" s="2">
        <v>44839.444571759261</v>
      </c>
      <c r="D221">
        <v>0</v>
      </c>
      <c r="E221">
        <v>5</v>
      </c>
      <c r="F221" t="s">
        <v>277</v>
      </c>
      <c r="G221" t="s">
        <v>278</v>
      </c>
      <c r="H221" t="str">
        <f>HYPERLINK("http://pbs.twimg.com/media/FeSQYaTXoAE2cQa.jpg", "http://pbs.twimg.com/media/FeSQYaTXoAE2cQa.jpg")</f>
        <v>http://pbs.twimg.com/media/FeSQYaTXoAE2cQa.jpg</v>
      </c>
      <c r="L221">
        <v>0.79059999999999997</v>
      </c>
      <c r="M221">
        <v>0</v>
      </c>
      <c r="N221">
        <v>0.80500000000000005</v>
      </c>
      <c r="O221">
        <v>0.19500000000000001</v>
      </c>
    </row>
    <row r="222" spans="1:15" x14ac:dyDescent="0.2">
      <c r="A222" s="1" t="str">
        <f>HYPERLINK("http://www.twitter.com/banuakdenizli/status/1576805122637983749", "1576805122637983749")</f>
        <v>1576805122637983749</v>
      </c>
      <c r="B222" t="s">
        <v>15</v>
      </c>
      <c r="C222" s="2">
        <v>44837.224664351852</v>
      </c>
      <c r="D222">
        <v>0</v>
      </c>
      <c r="E222">
        <v>1</v>
      </c>
      <c r="F222" t="s">
        <v>28</v>
      </c>
      <c r="G222" t="s">
        <v>279</v>
      </c>
      <c r="H222" t="str">
        <f>HYPERLINK("http://pbs.twimg.com/media/FeEF-0nXwAQqRQr.jpg", "http://pbs.twimg.com/media/FeEF-0nXwAQqRQr.jpg")</f>
        <v>http://pbs.twimg.com/media/FeEF-0nXwAQqRQr.jpg</v>
      </c>
      <c r="I222" t="str">
        <f>HYPERLINK("http://pbs.twimg.com/media/FeEF-0pXoAAJaFV.jpg", "http://pbs.twimg.com/media/FeEF-0pXoAAJaFV.jpg")</f>
        <v>http://pbs.twimg.com/media/FeEF-0pXoAAJaFV.jpg</v>
      </c>
      <c r="L222">
        <v>0.89990000000000003</v>
      </c>
      <c r="M222">
        <v>0</v>
      </c>
      <c r="N222">
        <v>0.76600000000000001</v>
      </c>
      <c r="O222">
        <v>0.23400000000000001</v>
      </c>
    </row>
    <row r="223" spans="1:15" x14ac:dyDescent="0.2">
      <c r="A223" s="1" t="str">
        <f>HYPERLINK("http://www.twitter.com/banuakdenizli/status/1576517045151502336", "1576517045151502336")</f>
        <v>1576517045151502336</v>
      </c>
      <c r="B223" t="s">
        <v>15</v>
      </c>
      <c r="C223" s="2">
        <v>44836.429722222223</v>
      </c>
      <c r="D223">
        <v>0</v>
      </c>
      <c r="E223">
        <v>1</v>
      </c>
      <c r="F223" t="s">
        <v>17</v>
      </c>
      <c r="G223" t="s">
        <v>280</v>
      </c>
      <c r="H223" t="str">
        <f>HYPERLINK("http://pbs.twimg.com/media/FeDcC5QXgAAyo23.jpg", "http://pbs.twimg.com/media/FeDcC5QXgAAyo23.jpg")</f>
        <v>http://pbs.twimg.com/media/FeDcC5QXgAAyo23.jpg</v>
      </c>
      <c r="L223">
        <v>0.91839999999999999</v>
      </c>
      <c r="M223">
        <v>0</v>
      </c>
      <c r="N223">
        <v>0.67500000000000004</v>
      </c>
      <c r="O223">
        <v>0.32500000000000001</v>
      </c>
    </row>
    <row r="224" spans="1:15" x14ac:dyDescent="0.2">
      <c r="A224" s="1" t="str">
        <f>HYPERLINK("http://www.twitter.com/banuakdenizli/status/1576150558830137344", "1576150558830137344")</f>
        <v>1576150558830137344</v>
      </c>
      <c r="B224" t="s">
        <v>15</v>
      </c>
      <c r="C224" s="2">
        <v>44835.418414351851</v>
      </c>
      <c r="D224">
        <v>0</v>
      </c>
      <c r="E224">
        <v>21</v>
      </c>
      <c r="F224" t="s">
        <v>20</v>
      </c>
      <c r="G224" t="s">
        <v>281</v>
      </c>
      <c r="H224" t="str">
        <f>HYPERLINK("http://pbs.twimg.com/media/Fd-A7IQXEAI_X80.jpg", "http://pbs.twimg.com/media/Fd-A7IQXEAI_X80.jpg")</f>
        <v>http://pbs.twimg.com/media/Fd-A7IQXEAI_X80.jpg</v>
      </c>
      <c r="L224">
        <v>0</v>
      </c>
      <c r="M224">
        <v>0</v>
      </c>
      <c r="N224">
        <v>1</v>
      </c>
      <c r="O224">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2023-04-03T12:23:26Z</dcterms:modified>
</cp:coreProperties>
</file>