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FFD5E619-A9DA-F54D-8ECD-718E4C2F2A64}" xr6:coauthVersionLast="47" xr6:coauthVersionMax="47" xr10:uidLastSave="{00000000-0000-0000-0000-000000000000}"/>
  <bookViews>
    <workbookView xWindow="0" yWindow="500" windowWidth="51200" windowHeight="26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9" i="1" l="1"/>
  <c r="A208" i="1"/>
  <c r="H207" i="1"/>
  <c r="A207" i="1"/>
  <c r="A206" i="1"/>
  <c r="H205" i="1"/>
  <c r="A205" i="1"/>
  <c r="H204" i="1"/>
  <c r="A204" i="1"/>
  <c r="A203" i="1"/>
  <c r="A202" i="1"/>
  <c r="H201" i="1"/>
  <c r="A201" i="1"/>
  <c r="H200" i="1"/>
  <c r="A200" i="1"/>
  <c r="H199" i="1"/>
  <c r="A199" i="1"/>
  <c r="H198" i="1"/>
  <c r="A198" i="1"/>
  <c r="H197" i="1"/>
  <c r="A197" i="1"/>
  <c r="A196" i="1"/>
  <c r="H195" i="1"/>
  <c r="A195" i="1"/>
  <c r="I194" i="1"/>
  <c r="H194" i="1"/>
  <c r="A194" i="1"/>
  <c r="A193" i="1"/>
  <c r="A192" i="1"/>
  <c r="H191" i="1"/>
  <c r="A191" i="1"/>
  <c r="A190" i="1"/>
  <c r="A189" i="1"/>
  <c r="A188" i="1"/>
  <c r="H187" i="1"/>
  <c r="A187" i="1"/>
  <c r="A186" i="1"/>
  <c r="J185" i="1"/>
  <c r="I185" i="1"/>
  <c r="H185" i="1"/>
  <c r="A185" i="1"/>
  <c r="A184" i="1"/>
  <c r="I183" i="1"/>
  <c r="H183" i="1"/>
  <c r="A183" i="1"/>
  <c r="A182" i="1"/>
  <c r="I181" i="1"/>
  <c r="H181" i="1"/>
  <c r="A181" i="1"/>
  <c r="A180" i="1"/>
  <c r="H179" i="1"/>
  <c r="A179" i="1"/>
  <c r="A178" i="1"/>
  <c r="H177" i="1"/>
  <c r="A177" i="1"/>
  <c r="A176" i="1"/>
  <c r="A175" i="1"/>
  <c r="A174" i="1"/>
  <c r="H173" i="1"/>
  <c r="A173" i="1"/>
  <c r="H172" i="1"/>
  <c r="A172" i="1"/>
  <c r="A171" i="1"/>
  <c r="H170" i="1"/>
  <c r="A170" i="1"/>
  <c r="H169" i="1"/>
  <c r="A169" i="1"/>
  <c r="A168" i="1"/>
  <c r="H167" i="1"/>
  <c r="A167" i="1"/>
  <c r="A166" i="1"/>
  <c r="I165" i="1"/>
  <c r="H165" i="1"/>
  <c r="A165" i="1"/>
  <c r="A164" i="1"/>
  <c r="H163" i="1"/>
  <c r="A163" i="1"/>
  <c r="A162" i="1"/>
  <c r="H161" i="1"/>
  <c r="A161" i="1"/>
  <c r="A160" i="1"/>
  <c r="H159" i="1"/>
  <c r="A159" i="1"/>
  <c r="A158" i="1"/>
  <c r="H157" i="1"/>
  <c r="A157" i="1"/>
  <c r="A156" i="1"/>
  <c r="H155" i="1"/>
  <c r="A155" i="1"/>
  <c r="A154" i="1"/>
  <c r="A153" i="1"/>
  <c r="H152" i="1"/>
  <c r="A152" i="1"/>
  <c r="A151" i="1"/>
  <c r="H150" i="1"/>
  <c r="A150" i="1"/>
  <c r="A149" i="1"/>
  <c r="H148" i="1"/>
  <c r="A148" i="1"/>
  <c r="A147" i="1"/>
  <c r="A146" i="1"/>
  <c r="H145" i="1"/>
  <c r="A145" i="1"/>
  <c r="A144" i="1"/>
  <c r="H143" i="1"/>
  <c r="A143" i="1"/>
  <c r="A142" i="1"/>
  <c r="I141" i="1"/>
  <c r="H141" i="1"/>
  <c r="A141" i="1"/>
  <c r="A140" i="1"/>
  <c r="H139" i="1"/>
  <c r="A139" i="1"/>
  <c r="A138" i="1"/>
  <c r="H137" i="1"/>
  <c r="A137" i="1"/>
  <c r="H136" i="1"/>
  <c r="A136" i="1"/>
  <c r="K135" i="1"/>
  <c r="J135" i="1"/>
  <c r="I135" i="1"/>
  <c r="H135" i="1"/>
  <c r="A135" i="1"/>
  <c r="A134" i="1"/>
  <c r="A133" i="1"/>
  <c r="A132" i="1"/>
  <c r="H131" i="1"/>
  <c r="A131" i="1"/>
  <c r="A130" i="1"/>
  <c r="A129" i="1"/>
  <c r="A128" i="1"/>
  <c r="H127" i="1"/>
  <c r="A127" i="1"/>
  <c r="J126" i="1"/>
  <c r="I126" i="1"/>
  <c r="H126" i="1"/>
  <c r="A126" i="1"/>
  <c r="A125" i="1"/>
  <c r="A124" i="1"/>
  <c r="A123" i="1"/>
  <c r="H122" i="1"/>
  <c r="A122" i="1"/>
  <c r="A121" i="1"/>
  <c r="H120" i="1"/>
  <c r="A120" i="1"/>
  <c r="A119" i="1"/>
  <c r="A118" i="1"/>
  <c r="A117" i="1"/>
  <c r="A116" i="1"/>
  <c r="H115" i="1"/>
  <c r="A115" i="1"/>
  <c r="A114" i="1"/>
  <c r="A113" i="1"/>
  <c r="A112" i="1"/>
  <c r="H111" i="1"/>
  <c r="A111" i="1"/>
  <c r="A110" i="1"/>
  <c r="H109" i="1"/>
  <c r="A109" i="1"/>
  <c r="H108" i="1"/>
  <c r="A108" i="1"/>
  <c r="A107" i="1"/>
  <c r="A106" i="1"/>
  <c r="A105" i="1"/>
  <c r="H104" i="1"/>
  <c r="A104" i="1"/>
  <c r="A103" i="1"/>
  <c r="A102" i="1"/>
  <c r="H101" i="1"/>
  <c r="A101" i="1"/>
  <c r="H100" i="1"/>
  <c r="A100" i="1"/>
  <c r="A99" i="1"/>
  <c r="H98" i="1"/>
  <c r="A98" i="1"/>
  <c r="A97" i="1"/>
  <c r="H96" i="1"/>
  <c r="A96" i="1"/>
  <c r="A95" i="1"/>
  <c r="A94" i="1"/>
  <c r="H93" i="1"/>
  <c r="A93" i="1"/>
  <c r="J92" i="1"/>
  <c r="I92" i="1"/>
  <c r="H92" i="1"/>
  <c r="A92" i="1"/>
  <c r="K91" i="1"/>
  <c r="J91" i="1"/>
  <c r="I91" i="1"/>
  <c r="H91" i="1"/>
  <c r="A91" i="1"/>
  <c r="A90" i="1"/>
  <c r="K89" i="1"/>
  <c r="J89" i="1"/>
  <c r="I89" i="1"/>
  <c r="H89" i="1"/>
  <c r="A89" i="1"/>
  <c r="H88" i="1"/>
  <c r="A88" i="1"/>
  <c r="A87" i="1"/>
  <c r="H86" i="1"/>
  <c r="A86" i="1"/>
  <c r="H85" i="1"/>
  <c r="A85" i="1"/>
  <c r="H84" i="1"/>
  <c r="A84" i="1"/>
  <c r="A83" i="1"/>
  <c r="J82" i="1"/>
  <c r="I82" i="1"/>
  <c r="H82" i="1"/>
  <c r="A82" i="1"/>
  <c r="A81" i="1"/>
  <c r="H80" i="1"/>
  <c r="A80" i="1"/>
  <c r="H79" i="1"/>
  <c r="A79" i="1"/>
  <c r="H78" i="1"/>
  <c r="A78" i="1"/>
  <c r="A77" i="1"/>
  <c r="H76" i="1"/>
  <c r="A76" i="1"/>
  <c r="H75" i="1"/>
  <c r="A75" i="1"/>
  <c r="H74" i="1"/>
  <c r="A74" i="1"/>
  <c r="A73" i="1"/>
  <c r="A72" i="1"/>
  <c r="J71" i="1"/>
  <c r="I71" i="1"/>
  <c r="H71" i="1"/>
  <c r="A71" i="1"/>
  <c r="A70" i="1"/>
  <c r="H69" i="1"/>
  <c r="A69" i="1"/>
  <c r="A68" i="1"/>
  <c r="A67" i="1"/>
  <c r="A66" i="1"/>
  <c r="A65" i="1"/>
  <c r="A64" i="1"/>
  <c r="A63" i="1"/>
  <c r="A62" i="1"/>
  <c r="A61" i="1"/>
  <c r="A60" i="1"/>
  <c r="H59" i="1"/>
  <c r="A59" i="1"/>
  <c r="A58" i="1"/>
  <c r="H57" i="1"/>
  <c r="A57" i="1"/>
  <c r="A56" i="1"/>
  <c r="A55" i="1"/>
  <c r="A54" i="1"/>
  <c r="K53" i="1"/>
  <c r="J53" i="1"/>
  <c r="I53" i="1"/>
  <c r="H53" i="1"/>
  <c r="A53" i="1"/>
  <c r="A52" i="1"/>
  <c r="H51" i="1"/>
  <c r="A51" i="1"/>
  <c r="H50" i="1"/>
  <c r="A50" i="1"/>
  <c r="H49" i="1"/>
  <c r="A49" i="1"/>
  <c r="H48" i="1"/>
  <c r="A48" i="1"/>
  <c r="A47" i="1"/>
  <c r="J46" i="1"/>
  <c r="I46" i="1"/>
  <c r="H46" i="1"/>
  <c r="A46" i="1"/>
  <c r="A45" i="1"/>
  <c r="H44" i="1"/>
  <c r="A44" i="1"/>
  <c r="A43" i="1"/>
  <c r="A42" i="1"/>
  <c r="A41" i="1"/>
  <c r="A40" i="1"/>
  <c r="A39" i="1"/>
  <c r="A38" i="1"/>
  <c r="H37" i="1"/>
  <c r="A37" i="1"/>
  <c r="A36" i="1"/>
  <c r="J35" i="1"/>
  <c r="I35" i="1"/>
  <c r="H35" i="1"/>
  <c r="A35" i="1"/>
  <c r="A34" i="1"/>
  <c r="A33" i="1"/>
  <c r="A32" i="1"/>
  <c r="H31" i="1"/>
  <c r="A31" i="1"/>
  <c r="H30" i="1"/>
  <c r="A30" i="1"/>
  <c r="A29" i="1"/>
  <c r="A28" i="1"/>
  <c r="A27" i="1"/>
  <c r="H26" i="1"/>
  <c r="A26" i="1"/>
  <c r="A25" i="1"/>
  <c r="I24" i="1"/>
  <c r="H24" i="1"/>
  <c r="A24" i="1"/>
  <c r="I23" i="1"/>
  <c r="H23" i="1"/>
  <c r="A23" i="1"/>
  <c r="H22" i="1"/>
  <c r="A22" i="1"/>
  <c r="A21" i="1"/>
  <c r="I20" i="1"/>
  <c r="H20" i="1"/>
  <c r="A20" i="1"/>
  <c r="H19" i="1"/>
  <c r="A19" i="1"/>
  <c r="A18" i="1"/>
  <c r="K17" i="1"/>
  <c r="J17" i="1"/>
  <c r="I17" i="1"/>
  <c r="H17" i="1"/>
  <c r="A17" i="1"/>
  <c r="A16" i="1"/>
  <c r="H15" i="1"/>
  <c r="A15" i="1"/>
  <c r="A14" i="1"/>
  <c r="A13" i="1"/>
  <c r="H12" i="1"/>
  <c r="A12" i="1"/>
  <c r="A11" i="1"/>
  <c r="H10" i="1"/>
  <c r="A10" i="1"/>
  <c r="A9" i="1"/>
  <c r="H8" i="1"/>
  <c r="A8" i="1"/>
  <c r="A7" i="1"/>
  <c r="A6" i="1"/>
  <c r="H5" i="1"/>
  <c r="A5" i="1"/>
  <c r="A4" i="1"/>
  <c r="H3" i="1"/>
  <c r="A3" i="1"/>
  <c r="A2" i="1"/>
</calcChain>
</file>

<file path=xl/sharedStrings.xml><?xml version="1.0" encoding="utf-8"?>
<sst xmlns="http://schemas.openxmlformats.org/spreadsheetml/2006/main" count="484" uniqueCount="244">
  <si>
    <t>id</t>
  </si>
  <si>
    <t>screen_name</t>
  </si>
  <si>
    <t>created_at</t>
  </si>
  <si>
    <t>fav</t>
  </si>
  <si>
    <t>rt</t>
  </si>
  <si>
    <t>RTed</t>
  </si>
  <si>
    <t>text</t>
  </si>
  <si>
    <t>media1</t>
  </si>
  <si>
    <t>media2</t>
  </si>
  <si>
    <t>media3</t>
  </si>
  <si>
    <t>media4</t>
  </si>
  <si>
    <t>compound</t>
  </si>
  <si>
    <t>neg</t>
  </si>
  <si>
    <t>neu</t>
  </si>
  <si>
    <t>pos</t>
  </si>
  <si>
    <t>USEmbassyDoha</t>
  </si>
  <si>
    <t>SecBlinken</t>
  </si>
  <si>
    <t>USAmbQatar</t>
  </si>
  <si>
    <t>USAbilAraby</t>
  </si>
  <si>
    <t>MBA_AlThani_</t>
  </si>
  <si>
    <t>StateDeptSpox</t>
  </si>
  <si>
    <t>سيتم إغلاق السفارة الأمريكية في الدوحة بمناسبة عيد رأس السنة يوم الأحد الموافق 1 يناير 2023. https://t.co/uDADoghxAP</t>
  </si>
  <si>
    <t>The U.S. Embassy in Doha will be closed for New Year’s Day on Sunday, January 1, 2023 https://t.co/gRu92vOUh2</t>
  </si>
  <si>
    <t>يا لها من سنة مميزة #2022! ترقبوا المزيد في العام الجديد #2023! https://t.co/Nx63aDfxQs</t>
  </si>
  <si>
    <t>#TBT to an incredible year #2022. Stay tuned for what we have in store for 2023 https://t.co/qS03Ma8C8B</t>
  </si>
  <si>
    <t>I join allies and partners in calling on the Taliban to reverse their dangerous order barring female employees of national and international NGOs from the workplace. Millions of Afghans depend on humanitarian assistance for their survival. NGOs must reach the most vulnerable.</t>
  </si>
  <si>
    <t>التقى أمس أعضاء من الكونغرس الأمريكي من كلا الحزبين السياسيين في الدوحة مع قيادة مكتب العلاقات للولايات المتحدة لدى @MOFAQATAR_AR، يعد هذا أسبوع الأعياد بالنسبة للكثيرين، لكن الشراكة بين الولايات المتحدة وقطر مستمرة على مدار السنة. https://t.co/Uc1kO4a6RG</t>
  </si>
  <si>
    <t>Members of the U.S. Congress from both political parties met with @MOFAQatar_AR Americas Desk leadership yesterday in Doha. In the United States this is a holiday week for many, but the U.S.-Qatar partnership is active 24/7/365. https://t.co/2wDS21z8dF</t>
  </si>
  <si>
    <t>سيتم إغلاق السفارة الأمريكية في الدوحة بمناسبة عيد الميلاد المجيد يوم الأحد الموافق 25 ديسمبر 2022. https://t.co/JTQtqdX7Oe</t>
  </si>
  <si>
    <t>The U.S. Embassy in Doha will be closed for Christmas on Sunday, December 25, 2022.
#MerryChristmas #HappyHolidays https://t.co/5vPV8XHYeF</t>
  </si>
  <si>
    <t>لكل من يحتفل بعيد الأنوار اليهودي، مثل نائب الرئيس في الولايات المتحدة كامالا هاريس والرجل الثاني دوغ امهوف، نتمنى لكم عيد حانوكا سعيد! ✡️🕎💟 https://t.co/p3XPfM8ArY</t>
  </si>
  <si>
    <t>To all those celebrating the Jewish festival of lights, like U.S. Vice President Kamala Harris and Second Gentleman Doug Emhoff: Happy Hanukkah and Chag Sameach! ✡️🕎💟 https://t.co/A8NC2J0roa</t>
  </si>
  <si>
    <t>Deeply dismayed by the announcement from the Taliban denying women the right to a university education. Afghan women deserve better. Afghanistan deserves better. The Taliban have just definitively set back their objective of being accepted by the international community.</t>
  </si>
  <si>
    <t>كان الوفد الرئاسي الأمريكي سعيدًا بحضور نهائي كأس العالم في الدوحة، قطر. تحدثت سفيرة الولايات المتحدة لدى الأمم المتحدة، ليندا توماس جرينفيلد،عن أهمية تأثير الرياضة في الجمع بين الناس. https://t.co/dJffHtHGWb</t>
  </si>
  <si>
    <t>Our U.S. Presidential delegation was thrilled to attend the World Cup final in Doha, Qatar. U.S. Ambassador to the UN Linda Thomas Greenfield especially appreciated the power of sports in bringing people together.
#WorldCup2022 #WorldCup2026 #SportsDiplomacy https://t.co/MMwrSjY8U8</t>
  </si>
  <si>
    <t>الوفد الرئاسي بقيادة سفيرة الولايات المتحدة لدى الأمم المتحدة ليندا توماس جرينفيلد في طريق عودته إلى واشنطن ، بعد أن تسلمت الولايات المتحدة والمكسيك وكندا مشعل إستضافة كأس العالم من دولة قطر. سوف تكون أيضًا بطولة كأس العالم 2026 حدث تاريخي لا ينسى. https://t.co/msTeqAXuZM</t>
  </si>
  <si>
    <t>The presidential delegation led by U.S. Ambassador to the UN Linda Thomas-Greenfield is on its way back to Washington, after the United States, Mexico, and Canada received the World Cup handover from Qatar. United 2026 will also be a World Cup to remember. https://t.co/h66hynNftQ</t>
  </si>
  <si>
    <t>انها تسديدة رائعة! تفتخر الولايات المتحدة بقبول تمرير المشعل لاستضافة كأس العالم من دولة قطر التي رفعت بشدة المعايير لهذه البطولة. نتطلع لاحتضان البطولة القادمة في عام 2026 بالشراكة مع كندا والمكسيك. 🇺🇸🇨🇦🇲🇽 https://t.co/6R49S1R4BY</t>
  </si>
  <si>
    <t>Great pass! The United States is honored to accept the World Cup handover from Qatar, who truly raised the bar for this tournament. We’re looking forward to hosting the next edition in 2026 with Canada and Mexico. 🇺🇸🇨🇦🇲🇽 https://t.co/VfQ00Lc0LT</t>
  </si>
  <si>
    <t>EAA_Foundation</t>
  </si>
  <si>
    <t>Today, EAA hosted a US Presidential Delegation in the #SDGMoments pavilion. EAA joined 
@AmbAlyaAlThani; Linda Thomas-Greenfield, 
@USAmbUN; @RepRickLarsen; @repLahood; representatives from the @whitehouse; &amp;amp; Claudio Reyna in discussing the importance of education &amp;amp; the #SDGs. https://t.co/W8fzy7tSoy</t>
  </si>
  <si>
    <t>USUN</t>
  </si>
  <si>
    <t>Today in Doha, @USAmbUN met with Foreign Minister @MBA_AlThani_. The two officials expressed enthusiasm for deepening our countries’ coordination through a new strategic dialogue on global humanitarian assistance.
https://t.co/A7Sk9kj87b</t>
  </si>
  <si>
    <t>USAmbUN</t>
  </si>
  <si>
    <t>Appreciated the chance to meet with Foreign Minister @MBA_AlThani_ in Doha. I underscored the strength and importance of the U.S.-Qatar strategic partnership, including on regional security, Afghanistan, and Afghan relocation. https://t.co/l8m4ZixdfR</t>
  </si>
  <si>
    <t>What a thrilling #FIFAWorldCup!
A huge congratulations to @Argentina. And @equipedefrance, you should be very proud – you left it all out on the field.
Now onto 2026! We could not be more excited to host the next games in partnership with Canada and Mexico. https://t.co/0ANdQ4Ehs1</t>
  </si>
  <si>
    <t>On behalf of the United States, it's my great honor to accept the World Cup handover.
We're already hard at work preparing for United 2026. It's going to be a World Cup to remember.
⚽️⚽️⚽️ https://t.co/6sV1TBP8Oi</t>
  </si>
  <si>
    <t>نتقدم بخالص عبارات التهاني لدولة قطر حكومةً وشعباً بمناسبة اليوم الوطني 2022. 
#اليوم_الوطني_القطري 🇶🇦 https://t.co/VoWqO9TPYN</t>
  </si>
  <si>
    <t>Our sincere congratulations to Qatar’s government and people for Qatar National Day 2022. 
#QatarNationalDay 🇶🇦 https://t.co/ASLjUnNeXZ</t>
  </si>
  <si>
    <t>صنعت ثلثا كرات القدم ⚽️ في العالم في نفس المكان، ومن بينها الكرة الرسمية لكأس العالم. هل تعلمون أين ذلك؟ https://t.co/0hxDp6zB0M</t>
  </si>
  <si>
    <t>إن التواصل مع الشعب القطري من خلال الحديث مع الصحفيين المحليين هـو من أفضل الأجزاء لدي في هذه الوظيفة.  شكرا @qatartelevision
 .على هذه المقابلة في منزلي اليوم https://t.co/jiz87hfQUX</t>
  </si>
  <si>
    <t>سيتم إغلاق السفارة الأمريكية في الدوحة بمناسبة اليوم الوطني القطري يوم الأحد الموافق 18 ديسمبر 2022.
#اليوم_الوطني_القطري https://t.co/2hM7uS6P2y</t>
  </si>
  <si>
    <t>The U.S. Embassy in Doha will be closed in observance of Qatar National Day on Sunday, December 18, 2022.
#QatarNationalDay https://t.co/4xksjd0VQD</t>
  </si>
  <si>
    <t>POTUS</t>
  </si>
  <si>
    <t>It was a great honor to watch today’s World Cup match alongside Prime Minister Akhannouch of Morocco.
No matter who you’re rooting for, it was remarkable to watch how much this team has been able to achieve. https://t.co/5kC4zkT1HQ</t>
  </si>
  <si>
    <t>تم اعادة جثمان المراسل الأمريكي الراحل جرانت وال إلى عائلته في الولايات المتحدة. كان لنا شرف رعايته إلى الوطن خلال هذه الفترة، نحن ممتنون لحكومة قطر لتعاونهم وشفافية تعاملهم مع إجراءاتنا القنصلية. نجدد تعازينا الحارة لعائلته وكل المحيطين به. https://t.co/MQVI6rJ0sJ</t>
  </si>
  <si>
    <t>American journalist Grant Wahl has been returned to his family in the U.S. We're honored to have shepherded him home, &amp;amp; grateful to the government of Qatar for their cooperation &amp;amp; transparency with our consular process. Our hearts continue to go out to Grant’s family &amp;amp; community. https://t.co/V825pkMlKr</t>
  </si>
  <si>
    <t>إن حقوق الإنسان في صدارة السياسة الخارجية الأمريكية. في هذا العام قامت وكيلة وزارة الخارجية @UnderSecStateJ بزيارة الدوحة حيث التقت مع مسؤولين 🇶🇦 ومنظمات محلية لمناقشة سبل تعزيز الكرامة والحرية والعدالة لجميع الفئات المهمشة بما في ذلك العمال والنساء #الاسبوع_العالمي_لحقوق_الانسان https://t.co/rr4OFhAFdY</t>
  </si>
  <si>
    <t>Human Rights are at the center of U.S. foreign policy. This year @UnderSecStateJ visited Doha to meet with 🇶🇦 officials &amp;amp; local organizations to discuss ways to promote dignity, freedom &amp;amp; justice for all marginalized communities including migrant workers &amp;amp; women. #HumanRightsWeek https://t.co/FYIeVmD0Ki</t>
  </si>
  <si>
    <t>يوجد لدينا مواعيد حالياً في السفارة الأمريكية في الدوحة لطلب تأشيرات B1/B2 السياحية. يمكن للمقيمين والزوار في قطر التقديم من خلال موقعنا الالكتروني https://t.co/jvrc4tIApa https://t.co/7KfTeMIsqv</t>
  </si>
  <si>
    <t>B1/B2 tourist visa appointments are available immediately at U.S. Embassy Doha. Both residents of Qatar and visitors are welcome to apply through our visa website https://t.co/jvrc4tIApa https://t.co/x9iT1PjB3w</t>
  </si>
  <si>
    <t>تهانينا لأسود الأطلس! فوز تاريخي للمغرب! 🇲🇦 #كأس_العالم2022 https://t.co/d7CJMiEl1a</t>
  </si>
  <si>
    <t>Congratulations to the #AtlasLions. An historic win for Morocco! 🇲🇦 #WorldCup2022</t>
  </si>
  <si>
    <t>PressSec</t>
  </si>
  <si>
    <t>Grant Wahl was an inspiration to many. Our thoughts are with his wife Dr. Céline Gounder and all those who loved him. State Department officials are in touch with Grant’s family and with senior officials in the government of Qatar to ensure his family gets the support they need.</t>
  </si>
  <si>
    <t>كان جرانت وال مراسل معروف ومحترم يعشق لعبة كرة القدم. اني اشعر بحزن شديد إزاء وفاته المأساوي. نشارك أصدق تعازينا لعائلته في هذا الوقت العصيب. https://t.co/PYvqMWc7Ht</t>
  </si>
  <si>
    <t>RT @StateDeptSpox: المتحدث باسم الخارجية نيد برايس: نشعر بحزن شديد إزاء وفاة الصحفي الأمريكي جرانت وال. نُرسل تعازينا لعائلته، التي كنا على اتصال وثيق معها. كما نحن نتواصل مع كبار المسؤولين القطريين للتأكد من تحقيق رغبات عائلته في أسرع وقت ممكن.</t>
  </si>
  <si>
    <t>We were deeply saddened to learn of the death of Grant Wahl and send our condolences to his family, with whom we have been in close communication. We are engaged with senior Qatari officials to see to it that his family’s wishes are fulfilled as expeditiously as possible.</t>
  </si>
  <si>
    <t>qcharity</t>
  </si>
  <si>
    <t>Great discussion with the @USEmbassyDoha team on current humanitarian challenges and dynamics of government-NGO collaboration to achieve the 2030 agenda https://t.co/FcYPfY4tEU</t>
  </si>
  <si>
    <t>انهم اللغتين الأكثر عالمية - الفن والرياضة - اجتمعوا معًا في هذه اللوحة المذهلة. نهنئ عماد صلاحي على تحقيق رقم قياسي عالمي لأكبر لوحة فنية على القماش. MOC_Qatar@ @QU https://t.co/ro9wJYQ2X3</t>
  </si>
  <si>
    <t>The two most universal languages - art and sports - come together in this stunning painting. Congratulations on achieving a world record for the largest painting on canvas, Emad Salehi! @QU @MOC_Qatar https://t.co/L9B3e3oNBD</t>
  </si>
  <si>
    <t>كيف تقولونها؟ 🤔
سألنا أمريكيين في شوارع الدوحة. https://t.co/z9XifsSd1L</t>
  </si>
  <si>
    <t>How do you say it? 🤔
We asked Americans in the streets of Doha.
Special thanks to Mr. Q @iloveqatar https://t.co/N0j3hwNDNA</t>
  </si>
  <si>
    <t>usembassyzambia</t>
  </si>
  <si>
    <t>How do you educate both men and women on ending #GBV when such discussions are considered taboo? Learn how #YALI2019 #MandelaFellow Lineo Matlakala is doing it through the Barali Foundation: https://t.co/0im5KjhVEN #16Days @ECAatState @exchangealumni @USEmbassyMaseru https://t.co/fg7BFhNdF9</t>
  </si>
  <si>
    <t>Thanks for everything @USMNT. See you all at our place in North America in 2026! 🇺🇸🇺🇸🇺🇸
#WorldCup2022 #SafirDavisFiDoha
#CUFFITCHALLENGE https://t.co/0mC3Nh3Mgu</t>
  </si>
  <si>
    <t>C, D or C1/D visas; along with F, M, or J visas; and petitioned-based workers on H, L, O, or P visas are encouraged to apply here: https://t.co/jvrc4tqZ0A https://t.co/1A0LheUggT</t>
  </si>
  <si>
    <t>بمناسبة #يوم_التطوع_العالمي، نحيّي جميع متطوعي كأس العالم من قطر ومن جميع أنحاء العالم! نحن فخورون بخريجي برنامج التبادل الثقافي القطريين الذين يقودون فرق التطوع ويساهمون في جعل هذا الحدث الكبير آمنًا ومنظمًا. نحن ممتنون لكم جميعا! https://t.co/Vc3SlDP4Yz</t>
  </si>
  <si>
    <t>On #InternationalVolunteerDay, we all cheer for the World Cup volunteers from Qatar and all around the world! We are proud of our Qatari #ExchangeAlumni who are leading volunteer teams and contributing to making this a safe and well organized event. We are grateful to all of you! https://t.co/JAwJDlUxoD</t>
  </si>
  <si>
    <t>شارك السفير ديفيس في برنامج "لكل القدرات" التابع لمؤسسة قطر @QF  بمناسبة اليوم الدولي للأشخاص ذوي الإعاقة. يجب أن تكون الرياضة دائماً شاملة للجميع. https://t.co/GGthCn0fC5</t>
  </si>
  <si>
    <t>حزنّا لخروج @USMNT من كأس العالم بعد خسارتهم أمام فريق هولندا. نحن فخورون جداً بأداء اللاعبين الرائع في هذه البطولة الصعبة ونأمل أن نراكم جميعاً في عام 2026 في بلدنا! #كأس_العالم_2022 #كأس_العالم_2026 https://t.co/0USwxMcLk9</t>
  </si>
  <si>
    <t>يبدأ اليوم دور الـ 16 حيث يواجه فريق الولايات المتحدة 🇺🇸 فريق هولندا 🇳🇱. من سيفوز؟ الفطائر الأمريكية أو البوفرتجس الهولندية؟
@NLinQatar 
#كأس_العالم_قطر2022 https://t.co/G1qiqnqM8W</t>
  </si>
  <si>
    <t>U.S. citizens in Qatar during the #WorldCup2022 can seek consular assistance from the U.S. Embassy’s consular officers at the Doha Convention and Exhibition Center 7 days a week from 10am to 4pm.  #USMNT @TravelGov https://t.co/rhooBKGbMZ</t>
  </si>
  <si>
    <t>بمناسبة #اليوم_العالمي_للإيدز، نكرم في الجناح الأمريكي الملايين من الناس الذين فقدوا أرواحهم حول العالم بسبب مرض الإيدز. تبقى 🇺🇸 ملتزمة بدعم كل الأشخاص من كافة الأعمار والمجتمعات بخدمات صحية تنقذ الأرواح وبضمان سماع أصوات الجميع. https://t.co/XXMl1i1znN</t>
  </si>
  <si>
    <t>Today on #WorldAIDSDay2022, the 🇺🇸 Pavilion honors the millions of people who have died of AIDS-related illness worldwide. The 🇺🇸 remains committed to supporting people of all ages, genders, &amp;amp; populations with life-saving #HIV services and ensuring all voices are heard. #WAD2022 https://t.co/wlMeIttAWJ</t>
  </si>
  <si>
    <t>@reinaelissandra Please visit our Embassy website for more information about entry requirements for Americans to visit Qatar.</t>
  </si>
  <si>
    <t>نهنئ USMNT@ على فوزهم الكبير والتأهل إلى دور16. إلى الأمريكيين الذين يحتفلون في الدوحة، اتخذوا خيارات جيدة!  تحيا الولايات المتحدة! #كأس_العالم_2022
 ⚽️⚽️⚽️🇺🇸🇺🇸🇺🇸 https://t.co/RXSgRJDFUg</t>
  </si>
  <si>
    <t>American and Iranian players will take the field together in Doha, Qatar today, in #WorldCup2022. #DYK in 2019 that athletes from both countries shared another sports arena in Chicago, USA? Read more below. #EndGBV @StateGWI  https://t.co/F0CbxcdDV6</t>
  </si>
  <si>
    <t>سيخوض اللاعبون الأمريكيون والإيرانيون المباراة سوياً في الدوحة، اليوم في #كأس_العالم_قطر2022. في سنة 2019 شارك رياضيون من كلا البلدين في تظاهرة رياضية أخرى في شيكاغو، الولايات المتحدة الأمريكية. اقرأ المزيد هنا  https://t.co/RUCqaYrEbF</t>
  </si>
  <si>
    <t>Women Human Rights Defenders are on the frontlines working to build a sustainable future for all. On this day, we call for the release of arbitrarily detained WHRDs and celebrate women’s contributions to advancing democracy and human rights globally. https://t.co/A9Y1csBUGA</t>
  </si>
  <si>
    <t>قال @USAmbQatar مؤخراً أن كأس العالم يتيح فرصة للحديث عن مواضيع خارج الملعب. بينما نشجع @USMNT في مباراتهم مع الفريق الإيراني اليوم، فإننا نرحب بالمحادثات حول التبادل الثقافي والقيم الإنسانية المشتركة وإنهاء العنف ضد المرأة. #EndGBV https://t.co/sRkp7e9IQr</t>
  </si>
  <si>
    <t>The @USAmbQatar recently said the World Cup provides an opportunity for conversation about things beyond the field. As we cheer @USMNT in their game with the Iranian team today, we embrace conversations about cultural exchange, our common humanity, &amp;amp; ending violence against women</t>
  </si>
  <si>
    <t>@reinaelissandra What is ETA, please?</t>
  </si>
  <si>
    <t>بالتوفيق يا العنابي!
#مع_العنابي_لاخر_مباراة https://t.co/X0jKHJzkyi</t>
  </si>
  <si>
    <t>Good luck to 3nabi!
#مع_العنابي_لاخر_مباراة https://t.co/xyX0h8wza3</t>
  </si>
  <si>
    <t>تكريما لشهر تراث الأمريكيين الأصليين في نوفمبر، نحتفي بالسكان الأصليين في الولايات المتحدة و نردد رسالة وزيرة الشؤون الداخلية هالاند "تاريخ الأمريكيين الأصليين هو التاريخ الامريكي. نكرم هذا الشهر تاريخ أجدادنا بينما نحتفل بمعرفة السكان الأصليين و
تقاليدهم و لغتهم و ثقافتهم." https://t.co/i571ALmUF4</t>
  </si>
  <si>
    <t>In Native American Heritage Month, we celebrate the 🇺🇸 indigenous community &amp;amp; reiterate Secretary Haaland’s message, “Native American history is American history. This month we honor the gifts of our ancestors as we celebrate Indigenous knowledge, traditions, language &amp;amp; culture.” https://t.co/Dg9HQFbooU</t>
  </si>
  <si>
    <t>إن مباراة كرة القدم الأكثر مشاهدة في الولايات المتحدة الأميركية هي المباراة النهائية لكأس عالم النساء في عام 1999 حينما فازت الولايات المتحدة على الصين للحصول على إحدى بطولات كأس العالم الأربع. هيا بنا منتخب أمريكا! https://t.co/iBdSBphJ42</t>
  </si>
  <si>
    <t>إن مباراة يوم الجمعة بين الولايات المتحدة الأمريكية وانجلترا هي مباراة كرة القدم للرجال الأكثر مشاهدة على الإطلاق من بين البرنامج باللغة الانجليزية على التلفزيون الأميركي! تابع 19.97 مليون مشاهد أمريكي المباراة عبر وسائل عديدة. https://t.co/cF9TlZiDEI</t>
  </si>
  <si>
    <t>The most-watched soccer match ever in the United States was the finals of the women's 1999 World Cup, when the United States defeated China to claim one of its four World Cups. Go USA!
#USMNT #USWNT #WorldCup2022 https://t.co/Antmbvq9gi</t>
  </si>
  <si>
    <t>Friday’s US-England soccer match was the most-watched men’s soccer match ever on English-language U.S. television! 19.97 million U.S. viewers tuned in to the game on various platforms.
#USMNT #USWNT #WorldCup2022 https://t.co/9skY4ISWL6</t>
  </si>
  <si>
    <t>Pleased to meet HE @SenatorMenendez Chairman of the US Senate’s Foreign Relations Committee, to discuss ways to strengthen ties between #Qatar &amp;amp; the #US. We have a deep friendship &amp;amp; close partnership, &amp;amp; we look forward to developing our relations further in various fields. https://t.co/zTV08sC52F</t>
  </si>
  <si>
    <t>@skamalinia Could you please give us a Follow? We would like to send you a DM. Or please email us at ACSdoha@state.gov.</t>
  </si>
  <si>
    <t>يواجه المنتخب الأميركي المنتخب الانجليزي اليوم. ما هي توقعاتك للنتيجة؟
It's England versus the United States today!  What are your predictions for the result
@ukinqatar @USMNT #FIFAWorldCup #EnglandvsUSA https://t.co/NEOkhhCddT</t>
  </si>
  <si>
    <t>ukinqatar</t>
  </si>
  <si>
    <t>المباراة الكبرى اليوم! استمعوا إلى الرسالة المشتركة من السفير البريطاني والسفير الأمريكي إلى الجميع.
Today's the day of the big football game! The UK and US ambassadors have a joint message for everyone.
@USAmbQatar
#UKinQatar https://t.co/SgbFDxqDcB</t>
  </si>
  <si>
    <t>عيد الشكر الأمريكي هو مناسبة للتعبير عن الامتنان.  ما الذي أنت ممتن له في حياتك؟
The U.S. holiday of Thanksgiving is about expressing gratitude.  What are you grateful for in your life? https://t.co/Ly9M9fvq9d</t>
  </si>
  <si>
    <t>افتتحت 🇺🇸 و🇶🇦 البارحة النسخة الخامسة للحوار الاستراتيجي بالدوحة حيث التقى 
@SecBlinken
سعادة الشيخ
@MBA_Al_Thani_
للحديث عن عدد من المسائل ذات الاهمية بمافيها حقوق الانسان، التعاون الاقتصادي والتبادل الثقافي. علاقتنا مترسخة ونفتخر بتعاوننا والبناء على علاقة متعددة الابعاد https://t.co/i3u1ORNtOe</t>
  </si>
  <si>
    <t>🇺🇸&amp;amp;🇶🇦 opened the 5th annual Strategic Dialogue yesterday in #Doha. @SecBlinken met with HE @MBA_AlThani_ to discuss important issues including human rights, economic cooperation, &amp;amp; cultural exchanges. Ours is a multifaceted and enduring partnership &amp;amp; we're proud to collaborate. https://t.co/nYc6eZh5lC</t>
  </si>
  <si>
    <t>سيتم إغلاق السفارة الأمريكية في الدوحة بمناسبة عيد الشكر في يوم الخميس الموافق 24 نوفمبر 2022. https://t.co/esEoB2tsLx</t>
  </si>
  <si>
    <t>The U.S. Embassy in Doha will be closed in observance of Thanksgiving on Thursday, November 24, 2022. https://t.co/KEBnZxHpF2</t>
  </si>
  <si>
    <t>USDAForeignAg</t>
  </si>
  <si>
    <t>We're celebrating the opening of the USA Pavilion at #FIFAWorldCup ! Organized by the FAS Office of Agricultural Affairs in Dubai &amp;amp; @USEmbassyDoha, nearly 130,000 visitors a day will learn about the great variety &amp;amp; quality of 🇺🇸 foods at the USA Pavilion. Stay tuned for updates! https://t.co/yW8m8JQ61Z</t>
  </si>
  <si>
    <t>StateDept</t>
  </si>
  <si>
    <t>Traveling to Qatar for the #WorldCup? There’s a website for that. Check out the @usembassydoha World Cup page for U.S. citizens.  https://t.co/aDYd8tz1Sa https://t.co/1gtCLNMiqe</t>
  </si>
  <si>
    <t>Celebre la victoria de su equipo o quítese la tristeza de la derrota en los muchos “Fan Zones” ubicados en toda la Doha. Encuentre la lista completa aquí: https://t.co/LqnO8lzlLj https://t.co/oWyPVoGNkZ</t>
  </si>
  <si>
    <t>Celebrate your team’s victory or cast off the blues of defeat at the many Fan Zones throughout Doha. Find the complete list here: https://t.co/LqnO8lzlLj
#GoUSA2022 #WorldCupCountdown #WorldCupWednesday https://t.co/S2MROFHdEP</t>
  </si>
  <si>
    <t>Grateful to @USAmbQatar and the @USEmbassyDoha team for their preparations to welcome U.S. citizens to #WorldCup2022 and for their ongoing work to support Afghans coming to the United States. I applaud the team’s incredible work to enhance U.S.-Qatar bilateral ties. https://t.co/dOBceZeqe3</t>
  </si>
  <si>
    <t>No matter where you go in the world, you’ll find people who love the beautiful game. Spoke with @TheAtlantic about my love of soccer, came to terms with my legacy as a mediocre player, and dove deeper into soccer as a tool of diplomacy https://t.co/fnMdwuAMr3</t>
  </si>
  <si>
    <t>Exciting #WorldCup game tonight. Great to feel the energy in the arena and see so many people come together for this historic match. Congratulations to the U.S. Men's Soccer team and the Wales Men's Soccer team, who put up a great fight. Best of luck @USMNT in the next round! https://t.co/yeFFnh1oXu</t>
  </si>
  <si>
    <t>Sports are a powerful vehicle to nurture social inclusion and gender equity. We applaud the Qatar Ministry of Sports and Youth, the Qatar Foundation, and Generation Amazing for empowering youth through their sport-for-development programs. Glad to see this work in Doha today. https://t.co/BjDoCRA3mr</t>
  </si>
  <si>
    <t>With 1995 FIFA footballer of the year and Liberian President @GeorgeWeahOff, who is very proud of his son Timothy Weah for a brilliant goal putting the US ahead 1-0! #USMNT 🇺🇸 https://t.co/Y79Jf9XIcI</t>
  </si>
  <si>
    <t>GOOOOAAAL! 🇺🇸🇺🇸🇺🇸⚽️⚽️⚽️
#USAvsWales #WorldCup2022</t>
  </si>
  <si>
    <t>USMNT</t>
  </si>
  <si>
    <t>tik tok
tik tok
tik tok
tik tok
tik tok
tik tok
tik tok
60 minutes til kick. ⏱</t>
  </si>
  <si>
    <t>One hour left until #USAvsWales #WorldCup2022! Good luck @USMNT @USSoccer! We'll be watching the energy on the field, and good sportsmanship from our American fans! #GoUSA2022 https://t.co/Ib8FRsjb4S</t>
  </si>
  <si>
    <t>¿Va a viajar a Catar y se siente “artístico”? Explore algunas de estas actividades imprescindibles para este otoño. https://t.co/oY3gHn2kWQ</t>
  </si>
  <si>
    <t>Are you traveling to Qatar and feeling “artsy”? Check out some of these must do activities this fall!
#GoUSA2022 #WorldCupWednesday #WorldCupCountdown https://t.co/eEmf3yg47p</t>
  </si>
  <si>
    <t>جماهير المنتخب الامريكي هنا في قطر متحمسون لمباراة المجموعة الاولى اليوم ضد ويلز!  ما هي توقعاتك للمنتخب الامريكي في كأس العالم؟ https://t.co/tNftDjStaZ</t>
  </si>
  <si>
    <t>The U.S. team’s fans are here in Qatar and excited for the first group match today against Wales! What are your expectations for the U.S. team in the World Cup? https://t.co/EDNzuWbyYO</t>
  </si>
  <si>
    <t>Departing for Doha, Qatar to launch the fifth annual U.S.-Qatar Strategic Dialogue and cheer on @USMNT as they take on Wales at the first @FIFAWorldCup in the Middle East. The United States is committed to our long-standing friendship and strong partnership with Qatar. https://t.co/LGOxUXJVK1</t>
  </si>
  <si>
    <t>بعد عقد من التحضيرات لاستضافة #كأس_العالم_قطر_2022،  لقد حان اليوم. نفتخر بالاحتفاء بمرور 50 عاماً على العلاقات الأمريكية ـ القطرية هذه السنة، و بالاحتفال بمباراة افتتاح كأس العالم سوياً. #قطر_الاكوادور https://t.co/YtaHje0Gkp</t>
  </si>
  <si>
    <t>Fanáticos Estadounidenses de la Copa Mundial 2022, bienvenidos a Qatar. Asegúrese de guardar nuestra información de contacto de emergencia. Nos veremos en las gradas! https://t.co/fY2fQVRdQ7</t>
  </si>
  <si>
    <t>U.S. World Cup 2022 fans, welcome to Qatar! Be sure to save our emergency contact information. We’ll see you in the stands!  
#WorldCupCountdown #WorldCupWednesday https://t.co/PaT7xQETdo</t>
  </si>
  <si>
    <t>يسافر وزير الخارجية أنتوني ج. بلينكن إلى قطر في الفترة من 21 إلى 22 تشرين الثاني/نوفمبر لإطلاق الحوار الاستراتيجي السنوي الخامس بين الولايات المتحدة وقطر.
https://t.co/R9Vcwi1mOX</t>
  </si>
  <si>
    <t>Secretary of State Antony J. Blinken will travel to Qatar on November 21-22 to launch the fifth annual U.S. – Qatar Strategic Dialogue.
https://t.co/lLF1FmsqjQ</t>
  </si>
  <si>
    <t>Si usted es un estadounidense con discapacidad y asistirá a la Copa en Doha, nos gustaría compartir mas información sobre accesibilidad para responder a las preguntas. #WorldCupCountdown #WorldCupWednesday https://t.co/GRQDvIh9D8</t>
  </si>
  <si>
    <t>If you’re an American with a disability attending the World Cup in Doha, we’d like to share an accessibility guide to answer any questions you might have. 
#WorldCupCountdown #WorldCupWednesday https://t.co/p27LttP5E6</t>
  </si>
  <si>
    <t>The Department congratulates SOSA winner Debra Stock of @USEmbassyDoha who worked with her "Doha Do-Gooders" on the receiving lines for incoming Afghan refugees and provided warm clothing, hygiene items and other essentials, as well as children’s supplies. https://t.co/0Ot8hc6sAu</t>
  </si>
  <si>
    <t>نحتفل بالأسبوع الدولي للتعليم وها هم الخريجين
 من العديد من الجامعات الأمريكية في السفارة يمثلون جامعاتهم بكل فخر. يوجد جامعة مناسبة لكل شخص في الولايات المتحدة. https://t.co/NQ6CH0RXfV</t>
  </si>
  <si>
    <t>It's #InternationalEducationWeek and these college graduates at our embassy are showing off their school pride. There is a school for everyone in the United States! #IEW22 #StudyWithUs @educationusa https://t.co/pb0m9vkRIw</t>
  </si>
  <si>
    <t>ما هو شعور الذهاب إلى كلية للنساء في الولايات المتحدة؟ ثلاث نساء من الشرق الأوسط يشاركن خبراتهن.
https://t.co/BBxSduRUsq</t>
  </si>
  <si>
    <t>What is it like attending a women's college in the United States? Three women with roots in the Middle East share their experiences. #ShareAmerica #IEW22
https://t.co/MpFN42zZuQ</t>
  </si>
  <si>
    <t>¡No se pierda la señal inicial del silbato! ¿Tiene ya un plan para transportarse? Puede acceder todos de los 8 estadios de la Copa mundial en metro, y su tarjeta Hayya le garantiza acceso gratuito al transporte público durante el torneo. Descubra más aquí: https://t.co/vUPvD7Oc87 https://t.co/uJeMVAQjgK</t>
  </si>
  <si>
    <t>Don’t miss the opening whistle! Do you have a transportation plan yet? All 8 World Cup stadiums are accessible via the Metro and Hayya card holders can benefit from free public transportation to and from the stadiums. Find out more here! https://t.co/vUPvD7Oc87
#WorldCupWednesday https://t.co/n5A8cH4Yxh</t>
  </si>
  <si>
    <t>Thank you for having us, we’re proud to support @USMNT and we’re cheering for you! Go USA! ⚽️🇺🇸⚽️🇺🇸 https://t.co/LypO4UwIB5</t>
  </si>
  <si>
    <t>إن تاريخ 14 نوفمبر 2022 هو يوم النوع الاجتماعي، وفي مؤتمر المناخ كوب 27 تفخر حكومة الولايات المتحدة بالإعلان عن الاستراتيجيات والمبادرات والبرامج التالية التي تعالج الآثار غير المتناسبة لأزمة المناخ على النساء والفتيات وعلى تمكينهم لمواجهة آثار تغير المناخ https://t.co/bYtKP5k7P1</t>
  </si>
  <si>
    <t>On November 14, 2022, #GenderDay at #COP27, the U.S. government proudly announced the following strategies, initiatives, and programs addressing the disproportionate impacts of the climate crisis on women and girls and empowering them as climate leaders https://t.co/0inOCdvfbM</t>
  </si>
  <si>
    <t>El clima de Catar es agradable y fresco, por lo que ¡es hora de un poco de diversión al aire libre!
#WorldCupCountdown #WorldCupWednesday https://t.co/wjfPfQtnfP</t>
  </si>
  <si>
    <t>Qatar’s weather is nice and cool, so it’s time for some outdoor fun!
#WorldCupCountdown #WorldCupWednesday https://t.co/1j4rx8MxQH</t>
  </si>
  <si>
    <t>لدينا قول مأثور في أمريكا: "مع التدريب يأتي الإتقان". بالنسبة للسفير ديفيس، هذا صحيح في ملعب كرة القدم وأيضاً في صنع مقاطع فيديو لوسائل التواصل الاجتماعي... https://t.co/lQo2xexH0d</t>
  </si>
  <si>
    <t>In America we have an expression: “Practice makes perfect.” For Ambassador Davis, that’s true on the soccer field, and in making social media videos… #SafirDavisFiDoha https://t.co/ORG01wM3nF</t>
  </si>
  <si>
    <t>غالباً ما تحتفل المدن الأمريكية بيوم المحاربين القدامى باستعراض أو حفل، وطعام مجاني من المطاعم. على مدار العام، يتلقى المحاربون القدامى أيضًا خدمات من وكالة @DeptVetAffairs
أخبرونا، كيف تحتفل بلدك بمن يخدمون الوطن؟
ماذا تعني لك الخدمة المدنية؟ https://t.co/AYUGBOrobK</t>
  </si>
  <si>
    <t>١١ نوفمبر هو يوم المحاربين القدامى، عندما يحتفل الأمريكيون بمن خدموا في القوات العسكرية، سواء في زمن الحرب أو وقت السلم.
في مجتمعنا الذي يمنح الحرية الفردية، إن التخلّي عن الحريات الشخصية للخدمة في الجيش تضحية قوية. https://t.co/KYueMp7Lyb</t>
  </si>
  <si>
    <t>American towns often celebrate Veterans Day with a parade or ceremony, and free food from restaurants. Year-round, veterans also receive the services of @DeptVetAffairs.
Tell us: What does public service mean to you?</t>
  </si>
  <si>
    <t>November 11 is Veterans Day, when Americans celebrate those who served in uniform, including Ambassador Davis.  
In our society which prizes individual liberty, voluntarily giving up personal freedoms to serve in the military is understood as a powerful sacrifice. https://t.co/GRfo9PNHVO</t>
  </si>
  <si>
    <t>U.S. Embassy Doha is hiring. Visit our jobs page via link in bio for more details and to apply. https://t.co/P7a6013S7f</t>
  </si>
  <si>
    <t>¿Acaba de llegar a Doha para el Mundial? Qatar tiene muchas de las mismas reglas que seguimos en los Estados Unidos. Sin embargo, tambien hay leyes locales específicas que los visitantes deberían saber. Vea nuestro vídeo de YouTube para conocer los detalles. https://t.co/lyitJjoJ2v</t>
  </si>
  <si>
    <t>Just arrived in Doha for the World Cup? Qatar has many of the same rules we follow at home in the United States.  However, there are also specific local laws which visitors should be aware of. Check out our YouTube video for the details. https://t.co/JeQIuJvyNW</t>
  </si>
  <si>
    <t>سيتم إغلاق السفارة الأمريكية في الدوحة بمناسبة يوم المحاربين القدامى في يوم الخميس الموافق 10 نوفمبر 2022. https://t.co/sq98KCaSgH</t>
  </si>
  <si>
    <t>The U.S. Embassy in Doha will be closed in observance of Veteran’s Day on Thursday, November 10, 2022. https://t.co/mcpm53YxO7</t>
  </si>
  <si>
    <t>RT @SecBlinken: من المهم أن نعمل معًا لتحديد وتحقيق الأهداف التي ستحد من ظاهرة الاحتباس الحراري إلى 1.5 درجة مئوية. ونتطلع إلى زيادة الطموح المناخي في الدورة الـ 27 لمؤتمر الأمم المتحدة المعني بتغير المناخ، والشراكة في حلول مبتكرة لأزمة المناخ من أجل مستقبل أكثر ازدهارًا.</t>
  </si>
  <si>
    <t>It is critical that we work together to set and achieve targets that will limit global warming to 1.5° C. Looking forward to increasing climate ambition at #COP27 and partnering on innovative solutions to the climate crisis for a more prosperous future.</t>
  </si>
  <si>
    <t>يوم الثلاثاء الثاني من شهر نوفمبر هو يوم الانتخابات، حيث يمارس المواطنون الأمريكيون حقهم في التصويت واختيار من سيقود مدننا و ولاياتنا أو يمثلنا في مبنى الكابيتول الأمريكي. اقرأ المزيد عن الانتخابات عبر https://t.co/jo6O4CNAxI https://t.co/dRS0p1chjs</t>
  </si>
  <si>
    <t>The second Tuesday in November is Election Day, when U.S. citizens exercise their right to vote and choose who will lead our cities and states or represent us in the U.S. Capitol. Learn more about the elections here: https://t.co/xvwMxPoKMS
#Election2022 https://t.co/jvqLWdVx7l</t>
  </si>
  <si>
    <t>RT @StateDept: أمريكا تقود العالم في معالجة #أزمة_المناخ. وإن نجحنا، سنستفيد من أكبر فرصة من شأنها خلق وظائف جيدة على مدى أجيال، فضلًا عن بناء مجتمع أكثر إنصافًا وصحة واستدامة، وحماية كوكبنا. https://t.co/cGtFSSruUl</t>
  </si>
  <si>
    <t>America is leading the world on addressing the climate crisis. If we succeed, we will capitalize on the greatest opportunity to create quality jobs in generations, build a more equitable, healthy, and sustainable society, and protect our planet. #COP27 https://t.co/fNVmmdfqQr</t>
  </si>
  <si>
    <t>تهانينا للمشاركين من 🇶🇦 ضمن برنامج @StateIVLP الذين سافروا إلى 🇺🇸 للاطلاع عن كثب على نظام الولايات المتحدة في مكافحة #الاتجار_بالبشر. نتطلع إلى مزيد من تبادل الخبرات مع قطر لتعزيز #حقوق_الإنسان محلياً وعالمياً.
@MOI_Qatar @NCCHT_qatar @JTIP_State @StateDept_NEA https://t.co/DTk3odF3tN</t>
  </si>
  <si>
    <t>Congratulations to 🇶🇦 @StateIVLP participants who traveled to the 🇺🇸 to explore U.S. system in fighting #TIP. We look forward to more exchange with Qatar to advance #HumanRights domestically &amp;amp; globally.
#ExchangeOurWorld #IVLP @MOI_QatarEn @NCCHT_qatar @JTIP_State @StateDept_NEA https://t.co/SUGzAkNC1S</t>
  </si>
  <si>
    <t>زار الدكتور داميون توماس، أمين متحف سميثسونيان الوطني للتاريخ والثقافة الأمريكية الأفريقية قطر للاطلاع على المجموعات الفريدة الموجودة في الدوحة والاطلاع عن المزيد بمعية خبراء قطر وكذلك الترويج لدبلوماسية المتاحف. https://t.co/zRnkMD5hAt</t>
  </si>
  <si>
    <t>Museum curator Dr. Damion Thomas @NMAAHC traveled to #Qatar to experience the unique collections in Doha, learn from Qatar's experts, and promote museum diplomacy! @smithsonian @Qatar_Museums @Aspire_Academy @321QOSM @MsheirebMuseums #USQatar50 https://t.co/Er3tRTOhVc</t>
  </si>
  <si>
    <t>¡Amantes de la gastronomía! ¿Le apetece probar comida regional? El Majboos es el plato nacional de Qatar y se encuentra en todo Doha. https://t.co/iBYPRNb5P9</t>
  </si>
  <si>
    <t>Calling all foodies! Are you in the mood to try regional food? Qatar's national dish is Majboos and can be found throughout Doha.
#WorldCupCountdown #WorldCupWednesday https://t.co/bhEW3iEaBt</t>
  </si>
  <si>
    <t>انضم الى اللقاء المباشر عبر الفيسبوك للتعرف على برنامج الإعفاء من المقابلة، يوم الثلاثاء 8 نوفمبر في الساعة 6 مساءً بتوقيت الدوحة. 
 https://t.co/2fbdhORlZB
سيجيب الفريق القنصلي على أسئلتكم وعن كيفية التقديم. https://t.co/aSt0yO9EXe</t>
  </si>
  <si>
    <t>Join our Facebook Live event on Tuesday, November 8 at 6:00 p.m. Doha time to learn more about the Interview Waiver Program!
https://t.co/2fbdhORlZB
Consular officers will answer your questions and explain how to submit your application. https://t.co/w5BmPNYMIr</t>
  </si>
  <si>
    <t>@Prashan65261118 @USAmbQatar Yes, Indian citizens in Qatar may apply for a B1/B2 visa at @USEmbassyDoha. Learn more here: https://t.co/HovJVz40pl</t>
  </si>
  <si>
    <t>#خلف_الكواليس 🎥 من تصوير فيديو جديد مع @USAmbQatar. سبق وأن شاهدتم مهاراته في تجاوز المدافعين ⚽
فما الذي  سيفعله في الفيديو القادم يا ترى؟ https://t.co/x4JaYi0nK4</t>
  </si>
  <si>
    <t>#BehindTheScenes from filming 🎥 a video message to the public with @USAmbQatar. You've seen him dodge ⚽ defenders. What will he do next? https://t.co/J5Yva7HsPn</t>
  </si>
  <si>
    <t>أقل من أربع أيام تفصلنا عن مؤتمر تغيّر المناخ #COP27! التقى السفير ديفيس مع سعادة الشيخ الدكتور فالح آل ثاني والمبعوث الخاص السيد بدر الدفع في وزارة البيئة والتغير المناخي لمناقشة العمل المشترك لتسريع تنفيذ اتفاق باريس والقيام بإجراءات مناخية وتعزيز التكيف مع المناخ. https://t.co/qqMRXXP7BG</t>
  </si>
  <si>
    <t>Five days until #COP27! ⁦@USAmbQatar⁩ met HE Minister Dr. Faleh Al Thani and Special Envoy ⁦@BaderAldafa⁩ at ⁦@moecc_qatar⁩. They discussed working together to accelerate Paris Agreement implementation, to take #ClimateAction and foster #ClimateAdaptation. https://t.co/fcr084mOUR</t>
  </si>
  <si>
    <t>¡Hola, noviembre! Qatar le ha estado esperando! Estamos a 20 días del mayor acontecimiento deportivo del mundo. Nuestro objetivo: la seguridad y felicidad del viaje de todos los ciudadanos y nacionales estadounidenses a Qatar. Consultase la página web https://t.co/1xK7oEunCX. https://t.co/IAdDql8esI</t>
  </si>
  <si>
    <t>Hello November – Qatar has been waiting for you! 20 days separate us from the world’s largest sporting event. Our #1 goal is to empower all U.S. citizens and nationals in Qatar to have a safe and enjoyable stay. Check https://t.co/48tdaDyfFW regularly for updates. #WorldCup2022 https://t.co/TJjW0pOux3</t>
  </si>
  <si>
    <t>U.S. citizens coming to the World Cup ⚽️: 
We have a pocket-sized map 🗺️ to the International Consular Support Center/DECC 🛂, to our Embassy 🏢, and to other important Doha sites 🌆, available to download from our page 
—&amp;gt;
https://t.co/Wo0bHCV6Qz. https://t.co/mAecvjOAVJ</t>
  </si>
  <si>
    <t>زار موظفو السفارة الأمريكية في الدوحة مركز المنارتين @Minaretein صحبة عائلاتهم وقاموا بجولة حول المسجد والتعرف على الدين الإسلامي. https://t.co/f5XPy5G7pl</t>
  </si>
  <si>
    <t>U.S. Embassy Doha staff and families recently toured @Minaretein for an educational tour about Islam. https://t.co/6EtqgSZe8c</t>
  </si>
  <si>
    <t>بمناسبة اليوم العالمي للحرية الدينية، هذه لمحة عن بعض المجتمعات الدينية المتنوعة في الولايات المتحدة.
https://t.co/aeCxBIJdQQ https://t.co/DUIbhjtjGX</t>
  </si>
  <si>
    <t>On the occasion of #InternationalReligiousFreedomDay, here’s a glimpse of a few of the diverse religious communities in the United States.
https://t.co/bkHr619M8S https://t.co/7LqvbXm5D6</t>
  </si>
  <si>
    <t>No permita que los puntos de seguridad le retrasen ala hora de los partidos. Asegúrese de llevar al estadio sólo los artículos permitidos. Puede encontrar una lista completa de lo permitido en el enlace (en inglés) -&amp;gt; https://t.co/ofZqQXL7d1 https://t.co/4qYmQITHlP</t>
  </si>
  <si>
    <t>Don’t let the security checks delay your game time! Be sure to carry only permitted items to the stadium. You can find a full list of what is permitted here -&amp;gt; https://t.co/ofZqQXL7d1 https://t.co/OqOxfOWTcb</t>
  </si>
  <si>
    <t>هذا الأسبوع، تشرف مكتب التنمية الوقائية والمساعدة والتدريب في الخارج #OPDAT من قسم @DOJCrimDiv باستضافة ورشة عمل لأعضاء النيابة العامة وسلطات انفاذ القانون في #قطر حول استخدام أدلة وسائل التواصل الاجتماعي في قضايا مكافحة الإرهاب. نشكر @TheJusticeDept و@StateDeptCT ودولة قطر. https://t.co/pLzF2MTxza</t>
  </si>
  <si>
    <t>This week, @DOJCrimDiv's #OPDAT was honored to host a workshop for #Qatar prosecutors and law enforcement on using social media evidence in counterterrorism cases. Thanks to @TheJusticeDept, @StateDeptCT, and Qatar for facilitating. https://t.co/oOQu6Qvrvg</t>
  </si>
  <si>
    <t>يعملون العلماء الأمريكيون @ClareFieseler و @PyensonLab من مؤسسة @Smithsonian مع الباحثين القطريين للكشف عن تاريخ الخليج الجليدي، المختبئ في الساحل الشمالي الصخري في قطر. تعرّف على اكتشافهم لأحد أقارب حيوان #الأطوم في مجلّة @SmithsonianMag: 
https://t.co/3tc88hJvxP https://t.co/VmyJU1IWcU</t>
  </si>
  <si>
    <t>American @smithsonian scientists @ClareFieseler and @PyensonLab work with Qatari researchers to uncover the Gulf’s Ice Age history, hidden in Qatar's rocky north coast. Learn about their discovery of a possible #dugong relative, in @SmithsonianMag: https://t.co/3tc88i1ELX https://t.co/aofajCBBTQ</t>
  </si>
  <si>
    <t>ساعد رجال الإطفاء العسكريون الأمريكيون المتمركزون في الدوحة الأطفال من العديد من الجنسيات في التعرف على السلامة من الحرائق خلال #أسبوع_الوقاية_من_الحرائق في مدرسة @TheASDoha. https://t.co/wH4fJivCve</t>
  </si>
  <si>
    <t>U.S. military firefighters stationed in Doha helped kids of many nationalities learn about fire safety for #FirePreventionWeek at the @TheASDoha https://t.co/vEnTJADdZK</t>
  </si>
  <si>
    <t>شهر أكتوبر هو الشهر الوطني للتوعية بتوظيف ذوي الإعاقة. قالت لنا #المستشارة_لحقوق_ذوي_الإعاقات سارة منقارة أنه يوجد دراسات تؤكد بأن توظف الأشخاص ذوي الإعاقة تساهم في زيادة أرباح الشركة والناتج المحلي الإجمالي للدولة. "نحن أكثر ابتكاراً وابداعاً ولدينا القدرة على تقديم الكثير." https://t.co/LmbtKtdOuH</t>
  </si>
  <si>
    <t>October is National Disability Employment Awareness Month #NDEAM. #SpecialAdvisorDisability Sara Minkara says: Employing persons with disabilities improves company profits and national GDP. "We are more innovative and creative; there's so much we bring to the table!" https://t.co/n93YUoPkar</t>
  </si>
  <si>
    <t>¿Listo para el partido? ¡Asegúrese de que tenga su tarjeta digital Hayya! Su tarjeta Hayya y boleto del partido son requisitos para entrar a los estadios. Solicítela aquí: https://t.co/M0tRewHOi3 (en inglés) https://t.co/uXYylNdIGA</t>
  </si>
  <si>
    <t>Ready for the match? Make sure you have your digital Hayya card! Your Hayya card and match ticket are required to enter the stadiums. Apply here: https://t.co/M0tRewHOi3
#WorldCupWednesday https://t.co/rvOZ71BZth</t>
  </si>
  <si>
    <t>U.S. Embassy Doha is hiring. Visit the link for more details and to apply.
https://t.co/9a2VkMCjQo https://t.co/nGnX6qMS2P</t>
  </si>
  <si>
    <t>يفصلنا شهر واحد فقط لانطلاق أكبر فعالية رياضية في العالم. فلنبدأ بالاستعداد لأجواء كأس العالم قطر 2022! https://t.co/uI8ATxyJdl</t>
  </si>
  <si>
    <t>We’re just a month away from the biggest sporting event in the world. It’s time to get excited for the World Cup Qatar 2022! 
@USAmbQatar #SafirDavisFiDoha https://t.co/h2ypL4jrwb</t>
  </si>
  <si>
    <t>U.S. Embassy Doha @USEmbassyDoha staff wore pink to honor #BreastCancerAwarenessMonth and to serve as a reminder that a simple checkup can save your life! https://t.co/dhIt0N1oRi</t>
  </si>
  <si>
    <t>ShareAmerica</t>
  </si>
  <si>
    <t>With the Middle East and North Africa under enormous pressure from the global food crisis, the United States has provided $1.8 billion in emergency food aid to the region this year.  
https://t.co/XVpmHcRxKH</t>
  </si>
  <si>
    <t>ShareAmerica_Ar</t>
  </si>
  <si>
    <t>قال ديفيد ويزنر، مدير #الأمن_الغذائي العالمي بوزارة الخارجية الأميركية، في حلقة نقاشية ، بعنوان "الأمن الغذائي في الشرق الأوسط: فهم الاحتياجات العاجلة والدعم الأميركي": "إن حجم الأزمة مذهل."
https://t.co/RGhIVSK4KY</t>
  </si>
  <si>
    <t>إن السفير ديفيس ممتن لكرم الضيافة والترحيب الرائع الذي حظي به في قطر 🇶🇦. نحن نتطلع لنصائحكم عن أفضل الأماكن التي يجب أن نزورها في الدوحة. تعرّف أكثر على السفير تيمي ديفيس من خلال هذا الفيديو وشاركونا تعاليقكم. https://t.co/5GxJzXXWVb</t>
  </si>
  <si>
    <t>Ambassador Davis @USAmbQatar is grateful for the warm welcome he's received in Qatar 🇶🇦. We're now looking for more recommendations of things to do around Doha. Learn more about him in this video and reply with your suggestions! #SafirDavisFiDoha https://t.co/fsX2ELitG8</t>
  </si>
  <si>
    <t>Cuando viaje esté siempre al tanto de las últimas actualizaciones de seguridad de la embajada de 🇺🇸. Inscribirse en “STEP” permitirá que la embajada de EE. UU. se comunique con usted y le asista durante una emergencia en el extranjero. Inscríbase aquí: https://t.co/4Pczf2gT70 https://t.co/CM4LtHXCsE</t>
  </si>
  <si>
    <t>Always be in the know with the latest security updates from the nearest U.S. Embassy or Consulate when you travel! Enrolling in STEP will help the U.S. Embassy contact you and assist during an emergency overseas. Enroll here! https://t.co/4Pczf2gT70 https://t.co/2NUC95bEiJ</t>
  </si>
  <si>
    <t>إن الصحة النفسية مهمة مثل الصحة البدنية. بمناسبة #اليوم_العالمي_للصحة_النفسية بالأمس، حضر نائب رئيس البعثة بالنيابة، مايكل شريدر فعالية مبادرة لتخصيص مقاعد عامة ولإطلاق "مقعد صداقة" الولايات الأمريكية بالتعاون مع @WHO @MOPHQatar @roadto2022 لتعزيز أهمية الصحة النفسية. https://t.co/wkh4k3Buow</t>
  </si>
  <si>
    <t>Mental health is just as important as physical health. In honor of #WorldMentalHealthDay yesterday, A/DCM Schreuder inaugurated the USA #FriendshipBench in partnership with @WHO @MOPHQatar @roadto2022en to bring attention to the importance of taking care of yourself. https://t.co/yiaSSS6dHx</t>
  </si>
  <si>
    <t>أقام #OPDAT التابع لـ @DOJCrimDiv في الأسبوع الماضي ورشة عمل لصالح اللجنة الوطنية لمكافحة غسل الأموال وتمويل الإرهاب في قطر حول القضايا الخاصة بمكافحة الاستخدام غير المشروع للأصول الافتراضية، مع خبراء من 🇺🇸. شكر خاص لـ@TheJusticeDeptو@USPISpressroom و@StateDeptCT و #قطر على الدعم https://t.co/cTbaSRrccM</t>
  </si>
  <si>
    <t>Last week, @DOJCrimDiv's #OPDAT sponsored a workshop for Qatar’s NAMLC on the important issue of fighting the illicit use of virtual assets, with expert presenters from 🇺🇸. Special thanks to @TheJusticeDept, @USPISpressroom, @StateDeptCT, and #Qatar for supporting this event. https://t.co/5HDUcIXlE0</t>
  </si>
  <si>
    <t>إن مجتمع السكان الأصليين عنصر أساسي في تاريخ وحاضر الولايات المتحدة.
"نحتفل بيوم الشعوب الأصلية وهو اليوم الذي نكرم فيه السكان الأوائل في أمريكا وسيادة الأمم القبلية التي تستمر في الازدهار حتى اليوم." - الرئيس جو بايدن https://t.co/wL1VlWG63Q</t>
  </si>
  <si>
    <t>Indigenous communities are a rich part of the United States' history and present.
“On Indigenous Peoples’ Day, we honor America’s first inhabitants and the Tribal Nations that continue to thrive today.” - President Joe Biden
#IndigenousPeoplesDay https://t.co/Dr4oTFZsZa</t>
  </si>
  <si>
    <t>سيتم إغلاق السفارة الأمريكية في الدوحة بمناسبة يوم الشعوب الأصلية في يوم الأحد الموافق 9 أكتوبر 2022. https://t.co/yktsSYa5LI</t>
  </si>
  <si>
    <t>U.S. Embassy Doha will be closed in observance of Indigenous Peoples’ Day on Sunday, October 9, 2022. https://t.co/NplfgleWrp</t>
  </si>
  <si>
    <t>من المحتمل أنكم تعرفون أول شاعرة شابة أماندا جورمان من حفل تنصيب الرئيس بايدن عام 2021، لكن هل تعلمون أن أول شاعر أمريكي من أصل هسباني هو خوان فيليب هيريرا؟ اقرأ المزيد عن خوان هنا. #شهر_التراث_الهسباني
https://t.co/6Po18FgvDU</t>
  </si>
  <si>
    <t>Many of us are familiar with Amanda Gorman, the first Youth Poet Laureate who performed at President Biden’s 2021 inauguration, but did you know that the first Hispanic U.S. Poet Laureate was Juan Felipe Herrera? Read more about him #HispanicHeritageMonth
https://t.co/LOVyVTpTvS</t>
  </si>
  <si>
    <t>Qatar tiene muchas de las mismas normas que tenemos en nuestro país. No obstante, existen normas locales específicas que los visitantes deberían saber. Consulte los detalles aquí https://t.co/1xK7oEunCX
#WorldCupWednesday https://t.co/bDoIua871z</t>
  </si>
  <si>
    <t>Qatar has many of the same rules we follow at home, however there are specific local rules which visitors should be aware of. Check out the specifics at https://t.co/48tdaDyfFW
#WorldCupWednesday https://t.co/xmklYsdZIb</t>
  </si>
  <si>
    <t>Today we announced seven new awards through @JTIP_State's Program to End Modern Slavery. Since 2017, the program has provided $150 million in funding to #EndHumanTrafficking through programs in 24 countries. https://t.co/I0F7zoSV3J</t>
  </si>
  <si>
    <t>التقت وكيلة وزارة الخارجية عزرا زيا @UnderSecStateJ والسفير الأمريكي @USAmbQatar و @StateDRL مع سعادة الوزيرة مريم بنت علي المسند @MANAlMisned للنقاش حول القيادة المستدامة لقطر في المجال الإنساني وسعيها لإدماج الأشخاص ذوي الإعاقة ودعم الولايات المتحدة لإصلاحات حماية عمال المنازل. https://t.co/fFFSyipCdJ</t>
  </si>
  <si>
    <t>The @UnderSecStateJ, @USAmbQatar, and @StateDRL met with Minister Mariam bint Ali bin Nasser Al Misnad of @MSDF_Qatar on Qatar’s sustained humanitarian leadership, its pursuit of inclusion for persons with disabilities, and U.S. support for reforms to protect domestic workers. https://t.co/ekEaavKqP9</t>
  </si>
  <si>
    <t>UnderSecStateJ</t>
  </si>
  <si>
    <t>Delighted to reconnect with @molqtr Labor Minister Al Marri on how we can work together to promote labor reforms &amp;amp; human rights now &amp;amp; after the World Cup. We commend 🇶🇦’s engagement w/ global union federations &amp;amp; @ILO in continued efforts to implement worker reforms. https://t.co/ZI3Fid7nK9</t>
  </si>
  <si>
    <t>Without migrant workers in Qatar, there would be no World Cup. It was a privilege to hear directly from leaders of migrant worker communities on how the U.S. can continue to support them and advance labor reforms as we engage with the Qatari government.</t>
  </si>
  <si>
    <t>Appreciated conversation with @QATARNHRC on ways to advance greater respect for human rights and fundamental freedoms. We look forward to working together in support of freedom of expression, labor reforms &amp;amp; migrant worker rights, and equality for all. https://t.co/sqfl5VjZY9</t>
  </si>
  <si>
    <t>Qatar has been an invaluable partner on Afghanistan. I thanked Depty Prime Minister and Foreign Minister @MBA_AlThani_ for 🇶🇦’s ongoing cooperation. We also discussed our collaboration to combat trafficking in persons &amp;amp; support labor reforms before, during, &amp;amp; after the World Cup. https://t.co/uZoqRfzBdI</t>
  </si>
  <si>
    <t>Constructive meeting w/ 🇶🇦 Secretary General @HAlThawadi in advance of @FIFAWorldCup. Establishing and enforcing stronger standards to protect migrant workers is a critical step toward improved labor conditions in 🇶🇦 during ⚽️🏆 &amp;amp; into the future. https://t.co/cxEHvvG2R9</t>
  </si>
  <si>
    <t>Departing Qatar after productive meetings with gov't officials &amp;amp; leaders in the human rights &amp;amp; labor fields. Grateful for enduring 🇺🇸-🇶🇦 partnership &amp;amp; look forward to collaborating on advancing fundamental freedoms and other important issues. Thanks, @USAmbQatar &amp;amp; @USEmbassyDoha! https://t.co/T2JiKBOcDq</t>
  </si>
  <si>
    <t>TravelGov</t>
  </si>
  <si>
    <t>Traveling to Qatar for the 2022 FIFA Men’s World Cup? Check out these tips and find important travel, security, and logistics information at https://t.co/fakmIr5ono https://t.co/GXDrsVpsC2</t>
  </si>
  <si>
    <t>اجتمع خبراء في مجالات ذات الصلة بذوي الإعاقة وتمكين الوصول مع #المستشارة_لحقوق_ذوي_الإعاقات سارة منقارة: @nawaalakram و@fmk_974 و@FHA_2030.
@StateDRL https://t.co/ZRzCh98yWZ</t>
  </si>
  <si>
    <t>Experts on disability and accessibility in #Doha met with #SpecialAdvisorDisability Sara Minkara: @nawaalakram, @fmk_974, and @FHA_2030. @StateDRL</t>
  </si>
  <si>
    <t>متواجدة في قطر 🇶🇦 هذا الأسبوع: المستشارة الخاصة لحقوق ذوي الإعاقات الدولية سارة منقارة - امرأة فخورة كفيفة البصر ومسلمة. انها أمريكية من أصل لبناني. https://t.co/1JyNF2REWn
تابعونا لمتابعة زيارتها الى الدوحة. @StateDRL #المستشارة_لحقوق_ذوي_الإعاقات https://t.co/NwqJ4e0nH7</t>
  </si>
  <si>
    <t>Working in Qatar 🇶🇦 this week: Special Advisor on International Disability Rights Sara Minkara -- a proud blind, Muslim, Lebanese American woman. 
https://t.co/wMenS3NJP1
Follow us to follow her trip to Doha! @StateDRL #SpecialAdvisorDisability https://t.co/JtpXV9HCR5</t>
  </si>
  <si>
    <t>شهر أكتوبر هو شهر التوعية بـ #سرطان_الثدي وقمنا بإضائة مبنى السفارة باللون الوردي 🎀 لتذكير الجميع بأن فحص صحي بسيط يمكن أن ينقض حياتك. نكرم خلال هذا الشهر الناجين والمحاربين والأرواح التي فقدناها بسبب هذا المرض. https://t.co/eUvp7o9Zab</t>
  </si>
  <si>
    <t>October marks #BreastCancerAwarenessMonth and we lit the embassy in pink 🎀 as a reminder that a simple checkup can save your life. This month we honor the survivors, fighters, and the lives we’ve lost to this disease. #BCAM https://t.co/0PDHTVWPVU</t>
  </si>
  <si>
    <t>RT @StateDeptSpox: برايس: انضمت الولايات المتحدة إلى شركائنا في مجموعة السبع في إدانة ضم روسيا المزعوم لمناطق خيرسون وزابوريجيا ودونيتسك ولوغانسك. وندعو جميع الدول إلى إدانة حرب العدوان الروسية ومحاولاتها للاستيلاء على الأراضي الأوكرانية بالقوة. https://t.co/T6mDs3Bf2O</t>
  </si>
  <si>
    <t>We condemn Russia’s war of aggression against Ukraine and its continued violations of Ukraine’s sovereignty, territorial integrity, and Independence. We will never recognize these purported annexations, nor the sham “referenda” conducted at gunpoint. https://t.co/7FAYeLUuXW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</si>
</sst>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9"/>
  <sheetViews>
    <sheetView tabSelected="1" topLeftCell="A174" workbookViewId="0">
      <selection activeCell="A210" sqref="A210:XFD3169"/>
    </sheetView>
  </sheetViews>
  <sheetFormatPr baseColWidth="10" defaultColWidth="8.83203125" defaultRowHeight="15" x14ac:dyDescent="0.2"/>
  <cols>
    <col min="3" max="3" width="32"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HYPERLINK("http://www.twitter.com/banuakdenizli/status/1609083523641790470", "1609083523641790470")</f>
        <v>1609083523641790470</v>
      </c>
      <c r="B2" t="s">
        <v>15</v>
      </c>
      <c r="C2" s="2">
        <v>44926.296087962961</v>
      </c>
      <c r="D2">
        <v>5</v>
      </c>
      <c r="E2">
        <v>0</v>
      </c>
      <c r="G2" t="s">
        <v>21</v>
      </c>
      <c r="L2">
        <v>0</v>
      </c>
      <c r="M2">
        <v>0</v>
      </c>
      <c r="N2">
        <v>1</v>
      </c>
      <c r="O2">
        <v>0</v>
      </c>
    </row>
    <row r="3" spans="1:15" x14ac:dyDescent="0.2">
      <c r="A3" s="1" t="str">
        <f>HYPERLINK("http://www.twitter.com/banuakdenizli/status/1609083409867116545", "1609083409867116545")</f>
        <v>1609083409867116545</v>
      </c>
      <c r="B3" t="s">
        <v>15</v>
      </c>
      <c r="C3" s="2">
        <v>44926.295763888891</v>
      </c>
      <c r="D3">
        <v>2</v>
      </c>
      <c r="E3">
        <v>0</v>
      </c>
      <c r="G3" t="s">
        <v>22</v>
      </c>
      <c r="H3" t="str">
        <f>HYPERLINK("http://pbs.twimg.com/media/FlSc1HOXkAIC4f0.jpg", "http://pbs.twimg.com/media/FlSc1HOXkAIC4f0.jpg")</f>
        <v>http://pbs.twimg.com/media/FlSc1HOXkAIC4f0.jpg</v>
      </c>
      <c r="L3">
        <v>0</v>
      </c>
      <c r="M3">
        <v>0</v>
      </c>
      <c r="N3">
        <v>1</v>
      </c>
      <c r="O3">
        <v>0</v>
      </c>
    </row>
    <row r="4" spans="1:15" x14ac:dyDescent="0.2">
      <c r="A4" s="1" t="str">
        <f>HYPERLINK("http://www.twitter.com/banuakdenizli/status/1608384070685265921", "1608384070685265921")</f>
        <v>1608384070685265921</v>
      </c>
      <c r="B4" t="s">
        <v>15</v>
      </c>
      <c r="C4" s="2">
        <v>44924.365960648152</v>
      </c>
      <c r="D4">
        <v>9</v>
      </c>
      <c r="E4">
        <v>2</v>
      </c>
      <c r="G4" t="s">
        <v>23</v>
      </c>
      <c r="L4">
        <v>0</v>
      </c>
      <c r="M4">
        <v>0</v>
      </c>
      <c r="N4">
        <v>1</v>
      </c>
      <c r="O4">
        <v>0</v>
      </c>
    </row>
    <row r="5" spans="1:15" x14ac:dyDescent="0.2">
      <c r="A5" s="1" t="str">
        <f>HYPERLINK("http://www.twitter.com/banuakdenizli/status/1608383801910231040", "1608383801910231040")</f>
        <v>1608383801910231040</v>
      </c>
      <c r="B5" t="s">
        <v>15</v>
      </c>
      <c r="C5" s="2">
        <v>44924.365219907413</v>
      </c>
      <c r="D5">
        <v>9</v>
      </c>
      <c r="E5">
        <v>0</v>
      </c>
      <c r="G5" t="s">
        <v>24</v>
      </c>
      <c r="H5" t="str">
        <f>HYPERLINK("https://video.twimg.com/ext_tw_video/1608383444207255553/pu/vid/480x854/mLZ3vpM42pI94lJ4.mp4?tag=12", "https://video.twimg.com/ext_tw_video/1608383444207255553/pu/vid/480x854/mLZ3vpM42pI94lJ4.mp4?tag=12")</f>
        <v>https://video.twimg.com/ext_tw_video/1608383444207255553/pu/vid/480x854/mLZ3vpM42pI94lJ4.mp4?tag=12</v>
      </c>
      <c r="L5">
        <v>0</v>
      </c>
      <c r="M5">
        <v>0</v>
      </c>
      <c r="N5">
        <v>1</v>
      </c>
      <c r="O5">
        <v>0</v>
      </c>
    </row>
    <row r="6" spans="1:15" x14ac:dyDescent="0.2">
      <c r="A6" s="1" t="str">
        <f>HYPERLINK("http://www.twitter.com/banuakdenizli/status/1608338260077727746", "1608338260077727746")</f>
        <v>1608338260077727746</v>
      </c>
      <c r="B6" t="s">
        <v>15</v>
      </c>
      <c r="C6" s="2">
        <v>44924.239548611113</v>
      </c>
      <c r="D6">
        <v>0</v>
      </c>
      <c r="E6">
        <v>508</v>
      </c>
      <c r="F6" t="s">
        <v>16</v>
      </c>
      <c r="G6" t="s">
        <v>25</v>
      </c>
      <c r="L6">
        <v>-0.45760000000000001</v>
      </c>
      <c r="M6">
        <v>0.11600000000000001</v>
      </c>
      <c r="N6">
        <v>0.81200000000000006</v>
      </c>
      <c r="O6">
        <v>7.1999999999999995E-2</v>
      </c>
    </row>
    <row r="7" spans="1:15" x14ac:dyDescent="0.2">
      <c r="A7" s="1" t="str">
        <f>HYPERLINK("http://www.twitter.com/banuakdenizli/status/1607617771034083328", "1607617771034083328")</f>
        <v>1607617771034083328</v>
      </c>
      <c r="B7" t="s">
        <v>15</v>
      </c>
      <c r="C7" s="2">
        <v>44922.251377314817</v>
      </c>
      <c r="D7">
        <v>6</v>
      </c>
      <c r="E7">
        <v>1</v>
      </c>
      <c r="G7" t="s">
        <v>26</v>
      </c>
      <c r="L7">
        <v>0</v>
      </c>
      <c r="M7">
        <v>0</v>
      </c>
      <c r="N7">
        <v>1</v>
      </c>
      <c r="O7">
        <v>0</v>
      </c>
    </row>
    <row r="8" spans="1:15" x14ac:dyDescent="0.2">
      <c r="A8" s="1" t="str">
        <f>HYPERLINK("http://www.twitter.com/banuakdenizli/status/1607617602431643650", "1607617602431643650")</f>
        <v>1607617602431643650</v>
      </c>
      <c r="B8" t="s">
        <v>15</v>
      </c>
      <c r="C8" s="2">
        <v>44922.250914351847</v>
      </c>
      <c r="D8">
        <v>20</v>
      </c>
      <c r="E8">
        <v>0</v>
      </c>
      <c r="G8" t="s">
        <v>27</v>
      </c>
      <c r="H8" t="str">
        <f>HYPERLINK("http://pbs.twimg.com/media/Fk9nrVSWYAAs6B0.jpg", "http://pbs.twimg.com/media/Fk9nrVSWYAAs6B0.jpg")</f>
        <v>http://pbs.twimg.com/media/Fk9nrVSWYAAs6B0.jpg</v>
      </c>
      <c r="L8">
        <v>0.79920000000000002</v>
      </c>
      <c r="M8">
        <v>0</v>
      </c>
      <c r="N8">
        <v>0.77800000000000002</v>
      </c>
      <c r="O8">
        <v>0.222</v>
      </c>
    </row>
    <row r="9" spans="1:15" x14ac:dyDescent="0.2">
      <c r="A9" s="1" t="str">
        <f>HYPERLINK("http://www.twitter.com/banuakdenizli/status/1606545849449848833", "1606545849449848833")</f>
        <v>1606545849449848833</v>
      </c>
      <c r="B9" t="s">
        <v>15</v>
      </c>
      <c r="C9" s="2">
        <v>44919.293437499997</v>
      </c>
      <c r="D9">
        <v>6</v>
      </c>
      <c r="E9">
        <v>1</v>
      </c>
      <c r="G9" t="s">
        <v>28</v>
      </c>
      <c r="L9">
        <v>0</v>
      </c>
      <c r="M9">
        <v>0</v>
      </c>
      <c r="N9">
        <v>1</v>
      </c>
      <c r="O9">
        <v>0</v>
      </c>
    </row>
    <row r="10" spans="1:15" x14ac:dyDescent="0.2">
      <c r="A10" s="1" t="str">
        <f>HYPERLINK("http://www.twitter.com/banuakdenizli/status/1606545327586217984", "1606545327586217984")</f>
        <v>1606545327586217984</v>
      </c>
      <c r="B10" t="s">
        <v>15</v>
      </c>
      <c r="C10" s="2">
        <v>44919.291990740741</v>
      </c>
      <c r="D10">
        <v>15</v>
      </c>
      <c r="E10">
        <v>3</v>
      </c>
      <c r="G10" t="s">
        <v>29</v>
      </c>
      <c r="H10" t="str">
        <f>HYPERLINK("http://pbs.twimg.com/media/FkuYdiVWAAAB6Cu.jpg", "http://pbs.twimg.com/media/FkuYdiVWAAAB6Cu.jpg")</f>
        <v>http://pbs.twimg.com/media/FkuYdiVWAAAB6Cu.jpg</v>
      </c>
      <c r="L10">
        <v>0</v>
      </c>
      <c r="M10">
        <v>0</v>
      </c>
      <c r="N10">
        <v>1</v>
      </c>
      <c r="O10">
        <v>0</v>
      </c>
    </row>
    <row r="11" spans="1:15" x14ac:dyDescent="0.2">
      <c r="A11" s="1" t="str">
        <f>HYPERLINK("http://www.twitter.com/banuakdenizli/status/1606183438515519488", "1606183438515519488")</f>
        <v>1606183438515519488</v>
      </c>
      <c r="B11" t="s">
        <v>15</v>
      </c>
      <c r="C11" s="2">
        <v>44918.293368055558</v>
      </c>
      <c r="D11">
        <v>7</v>
      </c>
      <c r="E11">
        <v>1</v>
      </c>
      <c r="G11" t="s">
        <v>30</v>
      </c>
      <c r="L11">
        <v>0</v>
      </c>
      <c r="M11">
        <v>0</v>
      </c>
      <c r="N11">
        <v>1</v>
      </c>
      <c r="O11">
        <v>0</v>
      </c>
    </row>
    <row r="12" spans="1:15" x14ac:dyDescent="0.2">
      <c r="A12" s="1" t="str">
        <f>HYPERLINK("http://www.twitter.com/banuakdenizli/status/1606182930249809920", "1606182930249809920")</f>
        <v>1606182930249809920</v>
      </c>
      <c r="B12" t="s">
        <v>15</v>
      </c>
      <c r="C12" s="2">
        <v>44918.291967592602</v>
      </c>
      <c r="D12">
        <v>9</v>
      </c>
      <c r="E12">
        <v>1</v>
      </c>
      <c r="G12" t="s">
        <v>31</v>
      </c>
      <c r="H12" t="str">
        <f>HYPERLINK("http://pbs.twimg.com/media/FkpO3R1XEAA2tKl.jpg", "http://pbs.twimg.com/media/FkpO3R1XEAA2tKl.jpg")</f>
        <v>http://pbs.twimg.com/media/FkpO3R1XEAA2tKl.jpg</v>
      </c>
      <c r="L12">
        <v>0.92449999999999999</v>
      </c>
      <c r="M12">
        <v>0</v>
      </c>
      <c r="N12">
        <v>0.63200000000000001</v>
      </c>
      <c r="O12">
        <v>0.36799999999999999</v>
      </c>
    </row>
    <row r="13" spans="1:15" x14ac:dyDescent="0.2">
      <c r="A13" s="1" t="str">
        <f>HYPERLINK("http://www.twitter.com/banuakdenizli/status/1605429577374961664", "1605429577374961664")</f>
        <v>1605429577374961664</v>
      </c>
      <c r="B13" t="s">
        <v>15</v>
      </c>
      <c r="C13" s="2">
        <v>44916.213113425933</v>
      </c>
      <c r="D13">
        <v>0</v>
      </c>
      <c r="E13">
        <v>1316</v>
      </c>
      <c r="F13" t="s">
        <v>16</v>
      </c>
      <c r="G13" t="s">
        <v>32</v>
      </c>
      <c r="L13">
        <v>0.31969999999999998</v>
      </c>
      <c r="M13">
        <v>0.12</v>
      </c>
      <c r="N13">
        <v>0.71</v>
      </c>
      <c r="O13">
        <v>0.17</v>
      </c>
    </row>
    <row r="14" spans="1:15" x14ac:dyDescent="0.2">
      <c r="A14" s="1" t="str">
        <f>HYPERLINK("http://www.twitter.com/banuakdenizli/status/1605261924266123264", "1605261924266123264")</f>
        <v>1605261924266123264</v>
      </c>
      <c r="B14" t="s">
        <v>15</v>
      </c>
      <c r="C14" s="2">
        <v>44915.750474537039</v>
      </c>
      <c r="D14">
        <v>23</v>
      </c>
      <c r="E14">
        <v>6</v>
      </c>
      <c r="G14" t="s">
        <v>33</v>
      </c>
      <c r="L14">
        <v>0</v>
      </c>
      <c r="M14">
        <v>0</v>
      </c>
      <c r="N14">
        <v>1</v>
      </c>
      <c r="O14">
        <v>0</v>
      </c>
    </row>
    <row r="15" spans="1:15" x14ac:dyDescent="0.2">
      <c r="A15" s="1" t="str">
        <f>HYPERLINK("http://www.twitter.com/banuakdenizli/status/1605261473584123905", "1605261473584123905")</f>
        <v>1605261473584123905</v>
      </c>
      <c r="B15" t="s">
        <v>15</v>
      </c>
      <c r="C15" s="2">
        <v>44915.749236111107</v>
      </c>
      <c r="D15">
        <v>46</v>
      </c>
      <c r="E15">
        <v>13</v>
      </c>
      <c r="G15" t="s">
        <v>34</v>
      </c>
      <c r="H15" t="str">
        <f>HYPERLINK("https://video.twimg.com/ext_tw_video/1605261049757835287/pu/vid/718x1280/6F-dKPEbhfLIWzEx.mp4?tag=12", "https://video.twimg.com/ext_tw_video/1605261049757835287/pu/vid/718x1280/6F-dKPEbhfLIWzEx.mp4?tag=12")</f>
        <v>https://video.twimg.com/ext_tw_video/1605261049757835287/pu/vid/718x1280/6F-dKPEbhfLIWzEx.mp4?tag=12</v>
      </c>
      <c r="L15">
        <v>0.75739999999999996</v>
      </c>
      <c r="M15">
        <v>0</v>
      </c>
      <c r="N15">
        <v>0.84399999999999997</v>
      </c>
      <c r="O15">
        <v>0.156</v>
      </c>
    </row>
    <row r="16" spans="1:15" x14ac:dyDescent="0.2">
      <c r="A16" s="1" t="str">
        <f>HYPERLINK("http://www.twitter.com/banuakdenizli/status/1604830383970951170", "1604830383970951170")</f>
        <v>1604830383970951170</v>
      </c>
      <c r="B16" t="s">
        <v>15</v>
      </c>
      <c r="C16" s="2">
        <v>44914.559652777767</v>
      </c>
      <c r="D16">
        <v>6</v>
      </c>
      <c r="E16">
        <v>0</v>
      </c>
      <c r="G16" t="s">
        <v>35</v>
      </c>
      <c r="L16">
        <v>0</v>
      </c>
      <c r="M16">
        <v>0</v>
      </c>
      <c r="N16">
        <v>1</v>
      </c>
      <c r="O16">
        <v>0</v>
      </c>
    </row>
    <row r="17" spans="1:15" x14ac:dyDescent="0.2">
      <c r="A17" s="1" t="str">
        <f>HYPERLINK("http://www.twitter.com/banuakdenizli/status/1604830325464604672", "1604830325464604672")</f>
        <v>1604830325464604672</v>
      </c>
      <c r="B17" t="s">
        <v>15</v>
      </c>
      <c r="C17" s="2">
        <v>44914.559490740743</v>
      </c>
      <c r="D17">
        <v>20</v>
      </c>
      <c r="E17">
        <v>6</v>
      </c>
      <c r="G17" t="s">
        <v>36</v>
      </c>
      <c r="H17" t="str">
        <f>HYPERLINK("http://pbs.twimg.com/media/FkWAoE1WYAIXCma.jpg", "http://pbs.twimg.com/media/FkWAoE1WYAIXCma.jpg")</f>
        <v>http://pbs.twimg.com/media/FkWAoE1WYAIXCma.jpg</v>
      </c>
      <c r="I17" t="str">
        <f>HYPERLINK("http://pbs.twimg.com/media/FkWAoD9XwAApixw.jpg", "http://pbs.twimg.com/media/FkWAoD9XwAApixw.jpg")</f>
        <v>http://pbs.twimg.com/media/FkWAoD9XwAApixw.jpg</v>
      </c>
      <c r="J17" t="str">
        <f>HYPERLINK("http://pbs.twimg.com/media/FkWAoEaWQAA0E_H.jpg", "http://pbs.twimg.com/media/FkWAoEaWQAA0E_H.jpg")</f>
        <v>http://pbs.twimg.com/media/FkWAoEaWQAA0E_H.jpg</v>
      </c>
      <c r="K17" t="str">
        <f>HYPERLINK("http://pbs.twimg.com/media/FkWAn8oXkAAKVNR.jpg", "http://pbs.twimg.com/media/FkWAn8oXkAAKVNR.jpg")</f>
        <v>http://pbs.twimg.com/media/FkWAn8oXkAAKVNR.jpg</v>
      </c>
      <c r="L17">
        <v>0.68079999999999996</v>
      </c>
      <c r="M17">
        <v>0</v>
      </c>
      <c r="N17">
        <v>0.88</v>
      </c>
      <c r="O17">
        <v>0.12</v>
      </c>
    </row>
    <row r="18" spans="1:15" x14ac:dyDescent="0.2">
      <c r="A18" s="1" t="str">
        <f>HYPERLINK("http://www.twitter.com/banuakdenizli/status/1604818419823550465", "1604818419823550465")</f>
        <v>1604818419823550465</v>
      </c>
      <c r="B18" t="s">
        <v>15</v>
      </c>
      <c r="C18" s="2">
        <v>44914.526643518519</v>
      </c>
      <c r="D18">
        <v>31</v>
      </c>
      <c r="E18">
        <v>8</v>
      </c>
      <c r="G18" t="s">
        <v>37</v>
      </c>
      <c r="L18">
        <v>0</v>
      </c>
      <c r="M18">
        <v>0</v>
      </c>
      <c r="N18">
        <v>1</v>
      </c>
      <c r="O18">
        <v>0</v>
      </c>
    </row>
    <row r="19" spans="1:15" x14ac:dyDescent="0.2">
      <c r="A19" s="1" t="str">
        <f>HYPERLINK("http://www.twitter.com/banuakdenizli/status/1604818203309494272", "1604818203309494272")</f>
        <v>1604818203309494272</v>
      </c>
      <c r="B19" t="s">
        <v>15</v>
      </c>
      <c r="C19" s="2">
        <v>44914.526041666657</v>
      </c>
      <c r="D19">
        <v>413</v>
      </c>
      <c r="E19">
        <v>104</v>
      </c>
      <c r="G19" t="s">
        <v>38</v>
      </c>
      <c r="H19" t="str">
        <f>HYPERLINK("http://pbs.twimg.com/media/FkV1nIPXkAIiYXq.jpg", "http://pbs.twimg.com/media/FkV1nIPXkAIiYXq.jpg")</f>
        <v>http://pbs.twimg.com/media/FkV1nIPXkAIiYXq.jpg</v>
      </c>
      <c r="L19">
        <v>0.9476</v>
      </c>
      <c r="M19">
        <v>0</v>
      </c>
      <c r="N19">
        <v>0.67300000000000004</v>
      </c>
      <c r="O19">
        <v>0.32700000000000001</v>
      </c>
    </row>
    <row r="20" spans="1:15" x14ac:dyDescent="0.2">
      <c r="A20" s="1" t="str">
        <f>HYPERLINK("http://www.twitter.com/banuakdenizli/status/1604777943527366661", "1604777943527366661")</f>
        <v>1604777943527366661</v>
      </c>
      <c r="B20" t="s">
        <v>15</v>
      </c>
      <c r="C20" s="2">
        <v>44914.414942129632</v>
      </c>
      <c r="D20">
        <v>0</v>
      </c>
      <c r="E20">
        <v>2</v>
      </c>
      <c r="F20" t="s">
        <v>39</v>
      </c>
      <c r="G20" t="s">
        <v>40</v>
      </c>
      <c r="H20" t="str">
        <f>HYPERLINK("http://pbs.twimg.com/media/FkQ69jkWYAIflyu.jpg", "http://pbs.twimg.com/media/FkQ69jkWYAIflyu.jpg")</f>
        <v>http://pbs.twimg.com/media/FkQ69jkWYAIflyu.jpg</v>
      </c>
      <c r="I20" t="str">
        <f>HYPERLINK("http://pbs.twimg.com/media/FkQ69kkX0AIkAtG.jpg", "http://pbs.twimg.com/media/FkQ69kkX0AIkAtG.jpg")</f>
        <v>http://pbs.twimg.com/media/FkQ69kkX0AIkAtG.jpg</v>
      </c>
      <c r="L20">
        <v>0.36120000000000002</v>
      </c>
      <c r="M20">
        <v>0</v>
      </c>
      <c r="N20">
        <v>0.93200000000000005</v>
      </c>
      <c r="O20">
        <v>6.8000000000000005E-2</v>
      </c>
    </row>
    <row r="21" spans="1:15" x14ac:dyDescent="0.2">
      <c r="A21" s="1" t="str">
        <f>HYPERLINK("http://www.twitter.com/banuakdenizli/status/1604753667994927104", "1604753667994927104")</f>
        <v>1604753667994927104</v>
      </c>
      <c r="B21" t="s">
        <v>15</v>
      </c>
      <c r="C21" s="2">
        <v>44914.347951388889</v>
      </c>
      <c r="D21">
        <v>0</v>
      </c>
      <c r="E21">
        <v>3</v>
      </c>
      <c r="F21" t="s">
        <v>41</v>
      </c>
      <c r="G21" t="s">
        <v>42</v>
      </c>
      <c r="L21">
        <v>0.44040000000000001</v>
      </c>
      <c r="M21">
        <v>0</v>
      </c>
      <c r="N21">
        <v>0.90300000000000002</v>
      </c>
      <c r="O21">
        <v>9.7000000000000003E-2</v>
      </c>
    </row>
    <row r="22" spans="1:15" x14ac:dyDescent="0.2">
      <c r="A22" s="1" t="str">
        <f>HYPERLINK("http://www.twitter.com/banuakdenizli/status/1604582964427620352", "1604582964427620352")</f>
        <v>1604582964427620352</v>
      </c>
      <c r="B22" t="s">
        <v>15</v>
      </c>
      <c r="C22" s="2">
        <v>44913.876909722218</v>
      </c>
      <c r="D22">
        <v>0</v>
      </c>
      <c r="E22">
        <v>25</v>
      </c>
      <c r="F22" t="s">
        <v>43</v>
      </c>
      <c r="G22" t="s">
        <v>44</v>
      </c>
      <c r="H22" t="str">
        <f>HYPERLINK("http://pbs.twimg.com/media/FkSbFN-XwAIx49h.jpg", "http://pbs.twimg.com/media/FkSbFN-XwAIx49h.jpg")</f>
        <v>http://pbs.twimg.com/media/FkSbFN-XwAIx49h.jpg</v>
      </c>
      <c r="L22">
        <v>0.90810000000000002</v>
      </c>
      <c r="M22">
        <v>0</v>
      </c>
      <c r="N22">
        <v>0.65100000000000002</v>
      </c>
      <c r="O22">
        <v>0.34899999999999998</v>
      </c>
    </row>
    <row r="23" spans="1:15" x14ac:dyDescent="0.2">
      <c r="A23" s="1" t="str">
        <f>HYPERLINK("http://www.twitter.com/banuakdenizli/status/1604559062082920449", "1604559062082920449")</f>
        <v>1604559062082920449</v>
      </c>
      <c r="B23" t="s">
        <v>15</v>
      </c>
      <c r="C23" s="2">
        <v>44913.810949074083</v>
      </c>
      <c r="D23">
        <v>0</v>
      </c>
      <c r="E23">
        <v>38</v>
      </c>
      <c r="F23" t="s">
        <v>43</v>
      </c>
      <c r="G23" t="s">
        <v>45</v>
      </c>
      <c r="H23" t="str">
        <f>HYPERLINK("http://pbs.twimg.com/media/FkR2HenXEAoccPh.jpg", "http://pbs.twimg.com/media/FkR2HenXEAoccPh.jpg")</f>
        <v>http://pbs.twimg.com/media/FkR2HenXEAoccPh.jpg</v>
      </c>
      <c r="I23" t="str">
        <f>HYPERLINK("http://pbs.twimg.com/media/FkR2ILdWAAQEDiF.jpg", "http://pbs.twimg.com/media/FkR2ILdWAAQEDiF.jpg")</f>
        <v>http://pbs.twimg.com/media/FkR2ILdWAAQEDiF.jpg</v>
      </c>
      <c r="L23">
        <v>0.90059999999999996</v>
      </c>
      <c r="M23">
        <v>4.2000000000000003E-2</v>
      </c>
      <c r="N23">
        <v>0.71</v>
      </c>
      <c r="O23">
        <v>0.248</v>
      </c>
    </row>
    <row r="24" spans="1:15" x14ac:dyDescent="0.2">
      <c r="A24" s="1" t="str">
        <f>HYPERLINK("http://www.twitter.com/banuakdenizli/status/1604558991891243010", "1604558991891243010")</f>
        <v>1604558991891243010</v>
      </c>
      <c r="B24" t="s">
        <v>15</v>
      </c>
      <c r="C24" s="2">
        <v>44913.810752314806</v>
      </c>
      <c r="D24">
        <v>0</v>
      </c>
      <c r="E24">
        <v>361</v>
      </c>
      <c r="F24" t="s">
        <v>43</v>
      </c>
      <c r="G24" t="s">
        <v>46</v>
      </c>
      <c r="H24" t="str">
        <f>HYPERLINK("http://pbs.twimg.com/media/FkRZkoCWQAEVOIq.jpg", "http://pbs.twimg.com/media/FkRZkoCWQAEVOIq.jpg")</f>
        <v>http://pbs.twimg.com/media/FkRZkoCWQAEVOIq.jpg</v>
      </c>
      <c r="I24" t="str">
        <f>HYPERLINK("http://pbs.twimg.com/media/FkRZkoDXoAAvlA8.jpg", "http://pbs.twimg.com/media/FkRZkoDXoAAvlA8.jpg")</f>
        <v>http://pbs.twimg.com/media/FkRZkoDXoAAvlA8.jpg</v>
      </c>
      <c r="L24">
        <v>0.93369999999999997</v>
      </c>
      <c r="M24">
        <v>3.1E-2</v>
      </c>
      <c r="N24">
        <v>0.63200000000000001</v>
      </c>
      <c r="O24">
        <v>0.33800000000000002</v>
      </c>
    </row>
    <row r="25" spans="1:15" x14ac:dyDescent="0.2">
      <c r="A25" s="1" t="str">
        <f>HYPERLINK("http://www.twitter.com/banuakdenizli/status/1604353697789657088", "1604353697789657088")</f>
        <v>1604353697789657088</v>
      </c>
      <c r="B25" t="s">
        <v>15</v>
      </c>
      <c r="C25" s="2">
        <v>44913.244247685187</v>
      </c>
      <c r="D25">
        <v>0</v>
      </c>
      <c r="E25">
        <v>13</v>
      </c>
      <c r="F25" t="s">
        <v>17</v>
      </c>
      <c r="G25" t="s">
        <v>47</v>
      </c>
      <c r="L25">
        <v>0</v>
      </c>
      <c r="M25">
        <v>0</v>
      </c>
      <c r="N25">
        <v>1</v>
      </c>
      <c r="O25">
        <v>0</v>
      </c>
    </row>
    <row r="26" spans="1:15" x14ac:dyDescent="0.2">
      <c r="A26" s="1" t="str">
        <f>HYPERLINK("http://www.twitter.com/banuakdenizli/status/1604353683063336960", "1604353683063336960")</f>
        <v>1604353683063336960</v>
      </c>
      <c r="B26" t="s">
        <v>15</v>
      </c>
      <c r="C26" s="2">
        <v>44913.244212962964</v>
      </c>
      <c r="D26">
        <v>0</v>
      </c>
      <c r="E26">
        <v>10</v>
      </c>
      <c r="F26" t="s">
        <v>17</v>
      </c>
      <c r="G26" t="s">
        <v>48</v>
      </c>
      <c r="H26" t="str">
        <f>HYPERLINK("https://video.twimg.com/ext_tw_video/1604352426730979328/pu/vid/1280x720/P95ntyN1FBYvgIYO.mp4?tag=12", "https://video.twimg.com/ext_tw_video/1604352426730979328/pu/vid/1280x720/P95ntyN1FBYvgIYO.mp4?tag=12")</f>
        <v>https://video.twimg.com/ext_tw_video/1604352426730979328/pu/vid/1280x720/P95ntyN1FBYvgIYO.mp4?tag=12</v>
      </c>
      <c r="L26">
        <v>0.76500000000000001</v>
      </c>
      <c r="M26">
        <v>0</v>
      </c>
      <c r="N26">
        <v>0.68</v>
      </c>
      <c r="O26">
        <v>0.32</v>
      </c>
    </row>
    <row r="27" spans="1:15" x14ac:dyDescent="0.2">
      <c r="A27" s="1" t="str">
        <f>HYPERLINK("http://www.twitter.com/banuakdenizli/status/1604129994212610050", "1604129994212610050")</f>
        <v>1604129994212610050</v>
      </c>
      <c r="B27" t="s">
        <v>15</v>
      </c>
      <c r="C27" s="2">
        <v>44912.626944444448</v>
      </c>
      <c r="D27">
        <v>5</v>
      </c>
      <c r="E27">
        <v>0</v>
      </c>
      <c r="G27" t="s">
        <v>49</v>
      </c>
      <c r="L27">
        <v>0</v>
      </c>
      <c r="M27">
        <v>0</v>
      </c>
      <c r="N27">
        <v>1</v>
      </c>
      <c r="O27">
        <v>0</v>
      </c>
    </row>
    <row r="28" spans="1:15" x14ac:dyDescent="0.2">
      <c r="A28" s="1" t="str">
        <f>HYPERLINK("http://www.twitter.com/banuakdenizli/status/1604014789243666432", "1604014789243666432")</f>
        <v>1604014789243666432</v>
      </c>
      <c r="B28" t="s">
        <v>15</v>
      </c>
      <c r="C28" s="2">
        <v>44912.309039351851</v>
      </c>
      <c r="D28">
        <v>0</v>
      </c>
      <c r="E28">
        <v>5</v>
      </c>
      <c r="F28" t="s">
        <v>17</v>
      </c>
      <c r="G28" t="s">
        <v>50</v>
      </c>
      <c r="L28">
        <v>0</v>
      </c>
      <c r="M28">
        <v>0</v>
      </c>
      <c r="N28">
        <v>1</v>
      </c>
      <c r="O28">
        <v>0</v>
      </c>
    </row>
    <row r="29" spans="1:15" x14ac:dyDescent="0.2">
      <c r="A29" s="1" t="str">
        <f>HYPERLINK("http://www.twitter.com/banuakdenizli/status/1603443414695133190", "1603443414695133190")</f>
        <v>1603443414695133190</v>
      </c>
      <c r="B29" t="s">
        <v>15</v>
      </c>
      <c r="C29" s="2">
        <v>44910.732349537036</v>
      </c>
      <c r="D29">
        <v>4</v>
      </c>
      <c r="E29">
        <v>0</v>
      </c>
      <c r="G29" t="s">
        <v>51</v>
      </c>
      <c r="L29">
        <v>0</v>
      </c>
      <c r="M29">
        <v>0</v>
      </c>
      <c r="N29">
        <v>1</v>
      </c>
      <c r="O29">
        <v>0</v>
      </c>
    </row>
    <row r="30" spans="1:15" x14ac:dyDescent="0.2">
      <c r="A30" s="1" t="str">
        <f>HYPERLINK("http://www.twitter.com/banuakdenizli/status/1603404762619199488", "1603404762619199488")</f>
        <v>1603404762619199488</v>
      </c>
      <c r="B30" t="s">
        <v>15</v>
      </c>
      <c r="C30" s="2">
        <v>44910.62568287037</v>
      </c>
      <c r="D30">
        <v>3</v>
      </c>
      <c r="E30">
        <v>0</v>
      </c>
      <c r="G30" t="s">
        <v>52</v>
      </c>
      <c r="H30" t="str">
        <f>HYPERLINK("http://pbs.twimg.com/media/FkBwInkWIAECU32.jpg", "http://pbs.twimg.com/media/FkBwInkWIAECU32.jpg")</f>
        <v>http://pbs.twimg.com/media/FkBwInkWIAECU32.jpg</v>
      </c>
      <c r="L30">
        <v>0</v>
      </c>
      <c r="M30">
        <v>0</v>
      </c>
      <c r="N30">
        <v>1</v>
      </c>
      <c r="O30">
        <v>0</v>
      </c>
    </row>
    <row r="31" spans="1:15" x14ac:dyDescent="0.2">
      <c r="A31" s="1" t="str">
        <f>HYPERLINK("http://www.twitter.com/banuakdenizli/status/1603392582981242883", "1603392582981242883")</f>
        <v>1603392582981242883</v>
      </c>
      <c r="B31" t="s">
        <v>15</v>
      </c>
      <c r="C31" s="2">
        <v>44910.592083333337</v>
      </c>
      <c r="D31">
        <v>0</v>
      </c>
      <c r="E31">
        <v>6889</v>
      </c>
      <c r="F31" t="s">
        <v>53</v>
      </c>
      <c r="G31" t="s">
        <v>54</v>
      </c>
      <c r="H31" t="str">
        <f>HYPERLINK("http://pbs.twimg.com/media/Fj-GdBsXoAUeS9U.jpg", "http://pbs.twimg.com/media/Fj-GdBsXoAUeS9U.jpg")</f>
        <v>http://pbs.twimg.com/media/Fj-GdBsXoAUeS9U.jpg</v>
      </c>
      <c r="L31">
        <v>0.86890000000000001</v>
      </c>
      <c r="M31">
        <v>4.8000000000000001E-2</v>
      </c>
      <c r="N31">
        <v>0.69299999999999995</v>
      </c>
      <c r="O31">
        <v>0.26</v>
      </c>
    </row>
    <row r="32" spans="1:15" x14ac:dyDescent="0.2">
      <c r="A32" s="1" t="str">
        <f>HYPERLINK("http://www.twitter.com/banuakdenizli/status/1602385050137395208", "1602385050137395208")</f>
        <v>1602385050137395208</v>
      </c>
      <c r="B32" t="s">
        <v>15</v>
      </c>
      <c r="C32" s="2">
        <v>44907.81181712963</v>
      </c>
      <c r="D32">
        <v>0</v>
      </c>
      <c r="E32">
        <v>9</v>
      </c>
      <c r="F32" t="s">
        <v>17</v>
      </c>
      <c r="G32" t="s">
        <v>55</v>
      </c>
      <c r="L32">
        <v>0</v>
      </c>
      <c r="M32">
        <v>0</v>
      </c>
      <c r="N32">
        <v>1</v>
      </c>
      <c r="O32">
        <v>0</v>
      </c>
    </row>
    <row r="33" spans="1:15" x14ac:dyDescent="0.2">
      <c r="A33" s="1" t="str">
        <f>HYPERLINK("http://www.twitter.com/banuakdenizli/status/1602385022652190720", "1602385022652190720")</f>
        <v>1602385022652190720</v>
      </c>
      <c r="B33" t="s">
        <v>15</v>
      </c>
      <c r="C33" s="2">
        <v>44907.811736111107</v>
      </c>
      <c r="D33">
        <v>0</v>
      </c>
      <c r="E33">
        <v>59</v>
      </c>
      <c r="F33" t="s">
        <v>17</v>
      </c>
      <c r="G33" t="s">
        <v>56</v>
      </c>
      <c r="L33">
        <v>0.85189999999999999</v>
      </c>
      <c r="M33">
        <v>0</v>
      </c>
      <c r="N33">
        <v>0.82899999999999996</v>
      </c>
      <c r="O33">
        <v>0.17100000000000001</v>
      </c>
    </row>
    <row r="34" spans="1:15" x14ac:dyDescent="0.2">
      <c r="A34" s="1" t="str">
        <f>HYPERLINK("http://www.twitter.com/banuakdenizli/status/1601945920278564864", "1601945920278564864")</f>
        <v>1601945920278564864</v>
      </c>
      <c r="B34" t="s">
        <v>15</v>
      </c>
      <c r="C34" s="2">
        <v>44906.600046296298</v>
      </c>
      <c r="D34">
        <v>12</v>
      </c>
      <c r="E34">
        <v>3</v>
      </c>
      <c r="G34" t="s">
        <v>57</v>
      </c>
      <c r="L34">
        <v>0</v>
      </c>
      <c r="M34">
        <v>0</v>
      </c>
      <c r="N34">
        <v>1</v>
      </c>
      <c r="O34">
        <v>0</v>
      </c>
    </row>
    <row r="35" spans="1:15" x14ac:dyDescent="0.2">
      <c r="A35" s="1" t="str">
        <f>HYPERLINK("http://www.twitter.com/banuakdenizli/status/1601945586374148099", "1601945586374148099")</f>
        <v>1601945586374148099</v>
      </c>
      <c r="B35" t="s">
        <v>15</v>
      </c>
      <c r="C35" s="2">
        <v>44906.599131944437</v>
      </c>
      <c r="D35">
        <v>11</v>
      </c>
      <c r="E35">
        <v>4</v>
      </c>
      <c r="G35" t="s">
        <v>58</v>
      </c>
      <c r="H35" t="str">
        <f>HYPERLINK("http://pbs.twimg.com/media/FjtBA_CXkAEEVfI.jpg", "http://pbs.twimg.com/media/FjtBA_CXkAEEVfI.jpg")</f>
        <v>http://pbs.twimg.com/media/FjtBA_CXkAEEVfI.jpg</v>
      </c>
      <c r="I35" t="str">
        <f>HYPERLINK("http://pbs.twimg.com/media/FjtBA_CWYAAZCtG.jpg", "http://pbs.twimg.com/media/FjtBA_CWYAAZCtG.jpg")</f>
        <v>http://pbs.twimg.com/media/FjtBA_CWYAAZCtG.jpg</v>
      </c>
      <c r="J35" t="str">
        <f>HYPERLINK("http://pbs.twimg.com/media/FjtBA_DXEAEi25E.jpg", "http://pbs.twimg.com/media/FjtBA_DXEAEi25E.jpg")</f>
        <v>http://pbs.twimg.com/media/FjtBA_DXEAEi25E.jpg</v>
      </c>
      <c r="L35">
        <v>0.91690000000000005</v>
      </c>
      <c r="M35">
        <v>0</v>
      </c>
      <c r="N35">
        <v>0.751</v>
      </c>
      <c r="O35">
        <v>0.249</v>
      </c>
    </row>
    <row r="36" spans="1:15" x14ac:dyDescent="0.2">
      <c r="A36" s="1" t="str">
        <f>HYPERLINK("http://www.twitter.com/banuakdenizli/status/1601910409115607041", "1601910409115607041")</f>
        <v>1601910409115607041</v>
      </c>
      <c r="B36" t="s">
        <v>15</v>
      </c>
      <c r="C36" s="2">
        <v>44906.502060185187</v>
      </c>
      <c r="D36">
        <v>1</v>
      </c>
      <c r="E36">
        <v>0</v>
      </c>
      <c r="G36" t="s">
        <v>59</v>
      </c>
      <c r="L36">
        <v>0</v>
      </c>
      <c r="M36">
        <v>0</v>
      </c>
      <c r="N36">
        <v>1</v>
      </c>
      <c r="O36">
        <v>0</v>
      </c>
    </row>
    <row r="37" spans="1:15" x14ac:dyDescent="0.2">
      <c r="A37" s="1" t="str">
        <f>HYPERLINK("http://www.twitter.com/banuakdenizli/status/1601910288365780992", "1601910288365780992")</f>
        <v>1601910288365780992</v>
      </c>
      <c r="B37" t="s">
        <v>15</v>
      </c>
      <c r="C37" s="2">
        <v>44906.50172453704</v>
      </c>
      <c r="D37">
        <v>5</v>
      </c>
      <c r="E37">
        <v>1</v>
      </c>
      <c r="G37" t="s">
        <v>60</v>
      </c>
      <c r="H37" t="str">
        <f>HYPERLINK("http://pbs.twimg.com/media/Fjsg5OCXkAA3fq7.jpg", "http://pbs.twimg.com/media/Fjsg5OCXkAA3fq7.jpg")</f>
        <v>http://pbs.twimg.com/media/Fjsg5OCXkAA3fq7.jpg</v>
      </c>
      <c r="L37">
        <v>0.45879999999999999</v>
      </c>
      <c r="M37">
        <v>0</v>
      </c>
      <c r="N37">
        <v>0.89700000000000002</v>
      </c>
      <c r="O37">
        <v>0.10299999999999999</v>
      </c>
    </row>
    <row r="38" spans="1:15" x14ac:dyDescent="0.2">
      <c r="A38" s="1" t="str">
        <f>HYPERLINK("http://www.twitter.com/banuakdenizli/status/1601672777966456832", "1601672777966456832")</f>
        <v>1601672777966456832</v>
      </c>
      <c r="B38" t="s">
        <v>15</v>
      </c>
      <c r="C38" s="2">
        <v>44905.846319444441</v>
      </c>
      <c r="D38">
        <v>12</v>
      </c>
      <c r="E38">
        <v>3</v>
      </c>
      <c r="G38" t="s">
        <v>61</v>
      </c>
      <c r="L38">
        <v>0</v>
      </c>
      <c r="M38">
        <v>0</v>
      </c>
      <c r="N38">
        <v>1</v>
      </c>
      <c r="O38">
        <v>0</v>
      </c>
    </row>
    <row r="39" spans="1:15" x14ac:dyDescent="0.2">
      <c r="A39" s="1" t="str">
        <f>HYPERLINK("http://www.twitter.com/banuakdenizli/status/1601672557421551616", "1601672557421551616")</f>
        <v>1601672557421551616</v>
      </c>
      <c r="B39" t="s">
        <v>15</v>
      </c>
      <c r="C39" s="2">
        <v>44905.845706018517</v>
      </c>
      <c r="D39">
        <v>10</v>
      </c>
      <c r="E39">
        <v>2</v>
      </c>
      <c r="G39" t="s">
        <v>62</v>
      </c>
      <c r="L39">
        <v>0.83979999999999999</v>
      </c>
      <c r="M39">
        <v>0</v>
      </c>
      <c r="N39">
        <v>0.53</v>
      </c>
      <c r="O39">
        <v>0.47</v>
      </c>
    </row>
    <row r="40" spans="1:15" x14ac:dyDescent="0.2">
      <c r="A40" s="1" t="str">
        <f>HYPERLINK("http://www.twitter.com/banuakdenizli/status/1601626613904338944", "1601626613904338944")</f>
        <v>1601626613904338944</v>
      </c>
      <c r="B40" t="s">
        <v>15</v>
      </c>
      <c r="C40" s="2">
        <v>44905.718935185178</v>
      </c>
      <c r="D40">
        <v>0</v>
      </c>
      <c r="E40">
        <v>411</v>
      </c>
      <c r="F40" t="s">
        <v>63</v>
      </c>
      <c r="G40" t="s">
        <v>64</v>
      </c>
      <c r="L40">
        <v>0.93369999999999997</v>
      </c>
      <c r="M40">
        <v>0</v>
      </c>
      <c r="N40">
        <v>0.745</v>
      </c>
      <c r="O40">
        <v>0.255</v>
      </c>
    </row>
    <row r="41" spans="1:15" x14ac:dyDescent="0.2">
      <c r="A41" s="1" t="str">
        <f>HYPERLINK("http://www.twitter.com/banuakdenizli/status/1601448529209106432", "1601448529209106432")</f>
        <v>1601448529209106432</v>
      </c>
      <c r="B41" t="s">
        <v>15</v>
      </c>
      <c r="C41" s="2">
        <v>44905.227511574078</v>
      </c>
      <c r="D41">
        <v>0</v>
      </c>
      <c r="E41">
        <v>8</v>
      </c>
      <c r="F41" t="s">
        <v>17</v>
      </c>
      <c r="G41" t="s">
        <v>65</v>
      </c>
      <c r="L41">
        <v>0</v>
      </c>
      <c r="M41">
        <v>0</v>
      </c>
      <c r="N41">
        <v>1</v>
      </c>
      <c r="O41">
        <v>0</v>
      </c>
    </row>
    <row r="42" spans="1:15" x14ac:dyDescent="0.2">
      <c r="A42" s="1" t="str">
        <f>HYPERLINK("http://www.twitter.com/banuakdenizli/status/1601446076065599489", "1601446076065599489")</f>
        <v>1601446076065599489</v>
      </c>
      <c r="B42" t="s">
        <v>15</v>
      </c>
      <c r="C42" s="2">
        <v>44905.22074074074</v>
      </c>
      <c r="D42">
        <v>0</v>
      </c>
      <c r="E42">
        <v>7</v>
      </c>
      <c r="F42" t="s">
        <v>18</v>
      </c>
      <c r="G42" t="s">
        <v>66</v>
      </c>
      <c r="L42">
        <v>0</v>
      </c>
      <c r="M42">
        <v>0</v>
      </c>
      <c r="N42">
        <v>1</v>
      </c>
      <c r="O42">
        <v>0</v>
      </c>
    </row>
    <row r="43" spans="1:15" x14ac:dyDescent="0.2">
      <c r="A43" s="1" t="str">
        <f>HYPERLINK("http://www.twitter.com/banuakdenizli/status/1601430914659012608", "1601430914659012608")</f>
        <v>1601430914659012608</v>
      </c>
      <c r="B43" t="s">
        <v>15</v>
      </c>
      <c r="C43" s="2">
        <v>44905.178900462961</v>
      </c>
      <c r="D43">
        <v>0</v>
      </c>
      <c r="E43">
        <v>1197</v>
      </c>
      <c r="F43" t="s">
        <v>20</v>
      </c>
      <c r="G43" t="s">
        <v>67</v>
      </c>
      <c r="L43">
        <v>1.8E-3</v>
      </c>
      <c r="M43">
        <v>0.128</v>
      </c>
      <c r="N43">
        <v>0.71</v>
      </c>
      <c r="O43">
        <v>0.16200000000000001</v>
      </c>
    </row>
    <row r="44" spans="1:15" x14ac:dyDescent="0.2">
      <c r="A44" s="1" t="str">
        <f>HYPERLINK("http://www.twitter.com/banuakdenizli/status/1600525415185104902", "1600525415185104902")</f>
        <v>1600525415185104902</v>
      </c>
      <c r="B44" t="s">
        <v>15</v>
      </c>
      <c r="C44" s="2">
        <v>44902.680196759262</v>
      </c>
      <c r="D44">
        <v>0</v>
      </c>
      <c r="E44">
        <v>4</v>
      </c>
      <c r="F44" t="s">
        <v>68</v>
      </c>
      <c r="G44" t="s">
        <v>69</v>
      </c>
      <c r="H44" t="str">
        <f>HYPERLINK("http://pbs.twimg.com/media/FjY0PNDXwAEb4HV.jpg", "http://pbs.twimg.com/media/FjY0PNDXwAEb4HV.jpg")</f>
        <v>http://pbs.twimg.com/media/FjY0PNDXwAEb4HV.jpg</v>
      </c>
      <c r="L44">
        <v>0.75790000000000002</v>
      </c>
      <c r="M44">
        <v>0</v>
      </c>
      <c r="N44">
        <v>0.70599999999999996</v>
      </c>
      <c r="O44">
        <v>0.29399999999999998</v>
      </c>
    </row>
    <row r="45" spans="1:15" x14ac:dyDescent="0.2">
      <c r="A45" s="1" t="str">
        <f>HYPERLINK("http://www.twitter.com/banuakdenizli/status/1600521646770626560", "1600521646770626560")</f>
        <v>1600521646770626560</v>
      </c>
      <c r="B45" t="s">
        <v>15</v>
      </c>
      <c r="C45" s="2">
        <v>44902.669803240737</v>
      </c>
      <c r="D45">
        <v>2</v>
      </c>
      <c r="E45">
        <v>0</v>
      </c>
      <c r="G45" t="s">
        <v>70</v>
      </c>
      <c r="L45">
        <v>0</v>
      </c>
      <c r="M45">
        <v>0</v>
      </c>
      <c r="N45">
        <v>1</v>
      </c>
      <c r="O45">
        <v>0</v>
      </c>
    </row>
    <row r="46" spans="1:15" x14ac:dyDescent="0.2">
      <c r="A46" s="1" t="str">
        <f>HYPERLINK("http://www.twitter.com/banuakdenizli/status/1600521237717024770", "1600521237717024770")</f>
        <v>1600521237717024770</v>
      </c>
      <c r="B46" t="s">
        <v>15</v>
      </c>
      <c r="C46" s="2">
        <v>44902.668668981481</v>
      </c>
      <c r="D46">
        <v>8</v>
      </c>
      <c r="E46">
        <v>1</v>
      </c>
      <c r="G46" t="s">
        <v>71</v>
      </c>
      <c r="H46" t="str">
        <f>HYPERLINK("http://pbs.twimg.com/media/FjYxktxXgAItiuy.jpg", "http://pbs.twimg.com/media/FjYxktxXgAItiuy.jpg")</f>
        <v>http://pbs.twimg.com/media/FjYxktxXgAItiuy.jpg</v>
      </c>
      <c r="I46" t="str">
        <f>HYPERLINK("http://pbs.twimg.com/media/FjYxktoXkAAV4pB.jpg", "http://pbs.twimg.com/media/FjYxktoXkAAV4pB.jpg")</f>
        <v>http://pbs.twimg.com/media/FjYxktoXkAAV4pB.jpg</v>
      </c>
      <c r="J46" t="str">
        <f>HYPERLINK("http://pbs.twimg.com/media/FjYxktwXEAEbIyu.jpg", "http://pbs.twimg.com/media/FjYxktwXEAEbIyu.jpg")</f>
        <v>http://pbs.twimg.com/media/FjYxktwXEAEbIyu.jpg</v>
      </c>
      <c r="L46">
        <v>0.80159999999999998</v>
      </c>
      <c r="M46">
        <v>0</v>
      </c>
      <c r="N46">
        <v>0.79600000000000004</v>
      </c>
      <c r="O46">
        <v>0.20399999999999999</v>
      </c>
    </row>
    <row r="47" spans="1:15" x14ac:dyDescent="0.2">
      <c r="A47" s="1" t="str">
        <f>HYPERLINK("http://www.twitter.com/banuakdenizli/status/1600155767830564865", "1600155767830564865")</f>
        <v>1600155767830564865</v>
      </c>
      <c r="B47" t="s">
        <v>15</v>
      </c>
      <c r="C47" s="2">
        <v>44901.660173611112</v>
      </c>
      <c r="D47">
        <v>22</v>
      </c>
      <c r="E47">
        <v>10</v>
      </c>
      <c r="G47" t="s">
        <v>72</v>
      </c>
      <c r="L47">
        <v>0</v>
      </c>
      <c r="M47">
        <v>0</v>
      </c>
      <c r="N47">
        <v>1</v>
      </c>
      <c r="O47">
        <v>0</v>
      </c>
    </row>
    <row r="48" spans="1:15" x14ac:dyDescent="0.2">
      <c r="A48" s="1" t="str">
        <f>HYPERLINK("http://www.twitter.com/banuakdenizli/status/1600129205806604290", "1600129205806604290")</f>
        <v>1600129205806604290</v>
      </c>
      <c r="B48" t="s">
        <v>15</v>
      </c>
      <c r="C48" s="2">
        <v>44901.586875000001</v>
      </c>
      <c r="D48">
        <v>70</v>
      </c>
      <c r="E48">
        <v>15</v>
      </c>
      <c r="G48" t="s">
        <v>73</v>
      </c>
      <c r="H48" t="str">
        <f>HYPERLINK("https://video.twimg.com/ext_tw_video/1600129076701822982/pu/vid/720x1280/_4w00ngLrAQdU87Z.mp4?tag=12", "https://video.twimg.com/ext_tw_video/1600129076701822982/pu/vid/720x1280/_4w00ngLrAQdU87Z.mp4?tag=12")</f>
        <v>https://video.twimg.com/ext_tw_video/1600129076701822982/pu/vid/720x1280/_4w00ngLrAQdU87Z.mp4?tag=12</v>
      </c>
      <c r="L48">
        <v>0.68079999999999996</v>
      </c>
      <c r="M48">
        <v>0</v>
      </c>
      <c r="N48">
        <v>0.752</v>
      </c>
      <c r="O48">
        <v>0.248</v>
      </c>
    </row>
    <row r="49" spans="1:15" x14ac:dyDescent="0.2">
      <c r="A49" s="1" t="str">
        <f>HYPERLINK("http://www.twitter.com/banuakdenizli/status/1600010376107597824", "1600010376107597824")</f>
        <v>1600010376107597824</v>
      </c>
      <c r="B49" t="s">
        <v>15</v>
      </c>
      <c r="C49" s="2">
        <v>44901.258969907409</v>
      </c>
      <c r="D49">
        <v>0</v>
      </c>
      <c r="E49">
        <v>5</v>
      </c>
      <c r="F49" t="s">
        <v>74</v>
      </c>
      <c r="G49" t="s">
        <v>75</v>
      </c>
      <c r="H49" t="str">
        <f>HYPERLINK("http://pbs.twimg.com/media/FjReNRwXkAAcoeo.jpg", "http://pbs.twimg.com/media/FjReNRwXkAAcoeo.jpg")</f>
        <v>http://pbs.twimg.com/media/FjReNRwXkAAcoeo.jpg</v>
      </c>
      <c r="L49">
        <v>0</v>
      </c>
      <c r="M49">
        <v>0</v>
      </c>
      <c r="N49">
        <v>1</v>
      </c>
      <c r="O49">
        <v>0</v>
      </c>
    </row>
    <row r="50" spans="1:15" x14ac:dyDescent="0.2">
      <c r="A50" s="1" t="str">
        <f>HYPERLINK("http://www.twitter.com/banuakdenizli/status/1599777619792101376", "1599777619792101376")</f>
        <v>1599777619792101376</v>
      </c>
      <c r="B50" t="s">
        <v>15</v>
      </c>
      <c r="C50" s="2">
        <v>44900.616678240738</v>
      </c>
      <c r="D50">
        <v>0</v>
      </c>
      <c r="E50">
        <v>23</v>
      </c>
      <c r="F50" t="s">
        <v>17</v>
      </c>
      <c r="G50" t="s">
        <v>76</v>
      </c>
      <c r="H50" t="str">
        <f>HYPERLINK("https://video.twimg.com/ext_tw_video/1599773729847910402/pu/vid/720x1280/IT8rdJ_rkZcawjRd.mp4?tag=12", "https://video.twimg.com/ext_tw_video/1599773729847910402/pu/vid/720x1280/IT8rdJ_rkZcawjRd.mp4?tag=12")</f>
        <v>https://video.twimg.com/ext_tw_video/1599773729847910402/pu/vid/720x1280/IT8rdJ_rkZcawjRd.mp4?tag=12</v>
      </c>
      <c r="L50">
        <v>0.49259999999999998</v>
      </c>
      <c r="M50">
        <v>0</v>
      </c>
      <c r="N50">
        <v>0.85599999999999998</v>
      </c>
      <c r="O50">
        <v>0.14399999999999999</v>
      </c>
    </row>
    <row r="51" spans="1:15" x14ac:dyDescent="0.2">
      <c r="A51" s="1" t="str">
        <f>HYPERLINK("http://www.twitter.com/banuakdenizli/status/1599699960936603648", "1599699960936603648")</f>
        <v>1599699960936603648</v>
      </c>
      <c r="B51" t="s">
        <v>15</v>
      </c>
      <c r="C51" s="2">
        <v>44900.402384259258</v>
      </c>
      <c r="D51">
        <v>2</v>
      </c>
      <c r="E51">
        <v>1</v>
      </c>
      <c r="G51" t="s">
        <v>77</v>
      </c>
      <c r="H51" t="str">
        <f>HYPERLINK("http://pbs.twimg.com/media/FjNGnm2XkAA6XMR.jpg", "http://pbs.twimg.com/media/FjNGnm2XkAA6XMR.jpg")</f>
        <v>http://pbs.twimg.com/media/FjNGnm2XkAA6XMR.jpg</v>
      </c>
      <c r="L51">
        <v>0.36120000000000002</v>
      </c>
      <c r="M51">
        <v>0</v>
      </c>
      <c r="N51">
        <v>0.90900000000000003</v>
      </c>
      <c r="O51">
        <v>9.0999999999999998E-2</v>
      </c>
    </row>
    <row r="52" spans="1:15" x14ac:dyDescent="0.2">
      <c r="A52" s="1" t="str">
        <f>HYPERLINK("http://www.twitter.com/banuakdenizli/status/1599689379261607936", "1599689379261607936")</f>
        <v>1599689379261607936</v>
      </c>
      <c r="B52" t="s">
        <v>15</v>
      </c>
      <c r="C52" s="2">
        <v>44900.373182870368</v>
      </c>
      <c r="D52">
        <v>7</v>
      </c>
      <c r="E52">
        <v>3</v>
      </c>
      <c r="G52" t="s">
        <v>78</v>
      </c>
      <c r="L52">
        <v>0</v>
      </c>
      <c r="M52">
        <v>0</v>
      </c>
      <c r="N52">
        <v>1</v>
      </c>
      <c r="O52">
        <v>0</v>
      </c>
    </row>
    <row r="53" spans="1:15" x14ac:dyDescent="0.2">
      <c r="A53" s="1" t="str">
        <f>HYPERLINK("http://www.twitter.com/banuakdenizli/status/1599689316082810880", "1599689316082810880")</f>
        <v>1599689316082810880</v>
      </c>
      <c r="B53" t="s">
        <v>15</v>
      </c>
      <c r="C53" s="2">
        <v>44900.37300925926</v>
      </c>
      <c r="D53">
        <v>15</v>
      </c>
      <c r="E53">
        <v>5</v>
      </c>
      <c r="G53" t="s">
        <v>79</v>
      </c>
      <c r="H53" t="str">
        <f>HYPERLINK("http://pbs.twimg.com/media/FjM836PXkAM8BEz.jpg", "http://pbs.twimg.com/media/FjM836PXkAM8BEz.jpg")</f>
        <v>http://pbs.twimg.com/media/FjM836PXkAM8BEz.jpg</v>
      </c>
      <c r="I53" t="str">
        <f>HYPERLINK("http://pbs.twimg.com/media/FjM83-qXgAEptuh.jpg", "http://pbs.twimg.com/media/FjM83-qXgAEptuh.jpg")</f>
        <v>http://pbs.twimg.com/media/FjM83-qXgAEptuh.jpg</v>
      </c>
      <c r="J53" t="str">
        <f>HYPERLINK("http://pbs.twimg.com/media/FjM837rXkAAlFkd.jpg", "http://pbs.twimg.com/media/FjM837rXkAAlFkd.jpg")</f>
        <v>http://pbs.twimg.com/media/FjM837rXkAAlFkd.jpg</v>
      </c>
      <c r="K53" t="str">
        <f>HYPERLINK("http://pbs.twimg.com/media/FjM837vWAAEuQn7.jpg", "http://pbs.twimg.com/media/FjM837vWAAEuQn7.jpg")</f>
        <v>http://pbs.twimg.com/media/FjM837vWAAEuQn7.jpg</v>
      </c>
      <c r="L53">
        <v>0.93779999999999997</v>
      </c>
      <c r="M53">
        <v>0</v>
      </c>
      <c r="N53">
        <v>0.73099999999999998</v>
      </c>
      <c r="O53">
        <v>0.26900000000000002</v>
      </c>
    </row>
    <row r="54" spans="1:15" x14ac:dyDescent="0.2">
      <c r="A54" s="1" t="str">
        <f>HYPERLINK("http://www.twitter.com/banuakdenizli/status/1599279491578499072", "1599279491578499072")</f>
        <v>1599279491578499072</v>
      </c>
      <c r="B54" t="s">
        <v>15</v>
      </c>
      <c r="C54" s="2">
        <v>44899.242106481477</v>
      </c>
      <c r="D54">
        <v>7</v>
      </c>
      <c r="E54">
        <v>1</v>
      </c>
      <c r="G54" t="s">
        <v>80</v>
      </c>
      <c r="L54">
        <v>0</v>
      </c>
      <c r="M54">
        <v>0</v>
      </c>
      <c r="N54">
        <v>1</v>
      </c>
      <c r="O54">
        <v>0</v>
      </c>
    </row>
    <row r="55" spans="1:15" x14ac:dyDescent="0.2">
      <c r="A55" s="1" t="str">
        <f>HYPERLINK("http://www.twitter.com/banuakdenizli/status/1599103878225543169", "1599103878225543169")</f>
        <v>1599103878225543169</v>
      </c>
      <c r="B55" t="s">
        <v>15</v>
      </c>
      <c r="C55" s="2">
        <v>44898.757511574076</v>
      </c>
      <c r="D55">
        <v>0</v>
      </c>
      <c r="E55">
        <v>9</v>
      </c>
      <c r="F55" t="s">
        <v>17</v>
      </c>
      <c r="G55" t="s">
        <v>81</v>
      </c>
      <c r="L55">
        <v>0</v>
      </c>
      <c r="M55">
        <v>0</v>
      </c>
      <c r="N55">
        <v>1</v>
      </c>
      <c r="O55">
        <v>0</v>
      </c>
    </row>
    <row r="56" spans="1:15" x14ac:dyDescent="0.2">
      <c r="A56" s="1" t="str">
        <f>HYPERLINK("http://www.twitter.com/banuakdenizli/status/1598977401668894720", "1598977401668894720")</f>
        <v>1598977401668894720</v>
      </c>
      <c r="B56" t="s">
        <v>15</v>
      </c>
      <c r="C56" s="2">
        <v>44898.408495370371</v>
      </c>
      <c r="D56">
        <v>14</v>
      </c>
      <c r="E56">
        <v>0</v>
      </c>
      <c r="G56" t="s">
        <v>82</v>
      </c>
      <c r="L56">
        <v>0</v>
      </c>
      <c r="M56">
        <v>0</v>
      </c>
      <c r="N56">
        <v>1</v>
      </c>
      <c r="O56">
        <v>0</v>
      </c>
    </row>
    <row r="57" spans="1:15" x14ac:dyDescent="0.2">
      <c r="A57" s="1" t="str">
        <f>HYPERLINK("http://www.twitter.com/banuakdenizli/status/1598703719289421824", "1598703719289421824")</f>
        <v>1598703719289421824</v>
      </c>
      <c r="B57" t="s">
        <v>15</v>
      </c>
      <c r="C57" s="2">
        <v>44897.653275462973</v>
      </c>
      <c r="D57">
        <v>22</v>
      </c>
      <c r="E57">
        <v>7</v>
      </c>
      <c r="G57" t="s">
        <v>83</v>
      </c>
      <c r="H57" t="str">
        <f>HYPERLINK("https://video.twimg.com/ext_tw_video/1598703577857490945/pu/vid/718x1280/wi-3q6ddbrFujqZK.mp4?tag=12", "https://video.twimg.com/ext_tw_video/1598703577857490945/pu/vid/718x1280/wi-3q6ddbrFujqZK.mp4?tag=12")</f>
        <v>https://video.twimg.com/ext_tw_video/1598703577857490945/pu/vid/718x1280/wi-3q6ddbrFujqZK.mp4?tag=12</v>
      </c>
      <c r="L57">
        <v>0</v>
      </c>
      <c r="M57">
        <v>0</v>
      </c>
      <c r="N57">
        <v>1</v>
      </c>
      <c r="O57">
        <v>0</v>
      </c>
    </row>
    <row r="58" spans="1:15" x14ac:dyDescent="0.2">
      <c r="A58" s="1" t="str">
        <f>HYPERLINK("http://www.twitter.com/banuakdenizli/status/1598339900700590082", "1598339900700590082")</f>
        <v>1598339900700590082</v>
      </c>
      <c r="B58" t="s">
        <v>15</v>
      </c>
      <c r="C58" s="2">
        <v>44896.649328703701</v>
      </c>
      <c r="D58">
        <v>4</v>
      </c>
      <c r="E58">
        <v>1</v>
      </c>
      <c r="G58" t="s">
        <v>84</v>
      </c>
      <c r="L58">
        <v>0</v>
      </c>
      <c r="M58">
        <v>0</v>
      </c>
      <c r="N58">
        <v>1</v>
      </c>
      <c r="O58">
        <v>0</v>
      </c>
    </row>
    <row r="59" spans="1:15" x14ac:dyDescent="0.2">
      <c r="A59" s="1" t="str">
        <f>HYPERLINK("http://www.twitter.com/banuakdenizli/status/1598339592125562880", "1598339592125562880")</f>
        <v>1598339592125562880</v>
      </c>
      <c r="B59" t="s">
        <v>15</v>
      </c>
      <c r="C59" s="2">
        <v>44896.6484837963</v>
      </c>
      <c r="D59">
        <v>2</v>
      </c>
      <c r="E59">
        <v>1</v>
      </c>
      <c r="G59" t="s">
        <v>85</v>
      </c>
      <c r="H59" t="str">
        <f>HYPERLINK("http://pbs.twimg.com/media/Fi5xYXOWYAMeXfC.jpg", "http://pbs.twimg.com/media/Fi5xYXOWYAMeXfC.jpg")</f>
        <v>http://pbs.twimg.com/media/Fi5xYXOWYAMeXfC.jpg</v>
      </c>
      <c r="L59">
        <v>0.47670000000000001</v>
      </c>
      <c r="M59">
        <v>0.11700000000000001</v>
      </c>
      <c r="N59">
        <v>0.68899999999999995</v>
      </c>
      <c r="O59">
        <v>0.19400000000000001</v>
      </c>
    </row>
    <row r="60" spans="1:15" x14ac:dyDescent="0.2">
      <c r="A60" s="1" t="str">
        <f>HYPERLINK("http://www.twitter.com/banuakdenizli/status/1598271159715651588", "1598271159715651588")</f>
        <v>1598271159715651588</v>
      </c>
      <c r="B60" t="s">
        <v>15</v>
      </c>
      <c r="C60" s="2">
        <v>44896.459641203714</v>
      </c>
      <c r="D60">
        <v>1</v>
      </c>
      <c r="E60">
        <v>0</v>
      </c>
      <c r="G60" t="s">
        <v>86</v>
      </c>
      <c r="L60">
        <v>0.31819999999999998</v>
      </c>
      <c r="M60">
        <v>0</v>
      </c>
      <c r="N60">
        <v>0.874</v>
      </c>
      <c r="O60">
        <v>0.126</v>
      </c>
    </row>
    <row r="61" spans="1:15" x14ac:dyDescent="0.2">
      <c r="A61" s="1" t="str">
        <f>HYPERLINK("http://www.twitter.com/banuakdenizli/status/1597698558924582912", "1597698558924582912")</f>
        <v>1597698558924582912</v>
      </c>
      <c r="B61" t="s">
        <v>15</v>
      </c>
      <c r="C61" s="2">
        <v>44894.879560185182</v>
      </c>
      <c r="D61">
        <v>0</v>
      </c>
      <c r="E61">
        <v>7</v>
      </c>
      <c r="F61" t="s">
        <v>17</v>
      </c>
      <c r="G61" t="s">
        <v>87</v>
      </c>
      <c r="L61">
        <v>0</v>
      </c>
      <c r="M61">
        <v>0</v>
      </c>
      <c r="N61">
        <v>1</v>
      </c>
      <c r="O61">
        <v>0</v>
      </c>
    </row>
    <row r="62" spans="1:15" x14ac:dyDescent="0.2">
      <c r="A62" s="1" t="str">
        <f>HYPERLINK("http://www.twitter.com/banuakdenizli/status/1597606609307553794", "1597606609307553794")</f>
        <v>1597606609307553794</v>
      </c>
      <c r="B62" t="s">
        <v>15</v>
      </c>
      <c r="C62" s="2">
        <v>44894.625833333332</v>
      </c>
      <c r="D62">
        <v>2</v>
      </c>
      <c r="E62">
        <v>0</v>
      </c>
      <c r="G62" t="s">
        <v>88</v>
      </c>
      <c r="L62">
        <v>0.34</v>
      </c>
      <c r="M62">
        <v>0</v>
      </c>
      <c r="N62">
        <v>0.93600000000000005</v>
      </c>
      <c r="O62">
        <v>6.4000000000000001E-2</v>
      </c>
    </row>
    <row r="63" spans="1:15" x14ac:dyDescent="0.2">
      <c r="A63" s="1" t="str">
        <f>HYPERLINK("http://www.twitter.com/banuakdenizli/status/1597606609013952513", "1597606609013952513")</f>
        <v>1597606609013952513</v>
      </c>
      <c r="B63" t="s">
        <v>15</v>
      </c>
      <c r="C63" s="2">
        <v>44894.625833333332</v>
      </c>
      <c r="D63">
        <v>4</v>
      </c>
      <c r="E63">
        <v>0</v>
      </c>
      <c r="G63" t="s">
        <v>89</v>
      </c>
      <c r="L63">
        <v>0</v>
      </c>
      <c r="M63">
        <v>0</v>
      </c>
      <c r="N63">
        <v>1</v>
      </c>
      <c r="O63">
        <v>0</v>
      </c>
    </row>
    <row r="64" spans="1:15" x14ac:dyDescent="0.2">
      <c r="A64" s="1" t="str">
        <f>HYPERLINK("http://www.twitter.com/banuakdenizli/status/1597585170600984577", "1597585170600984577")</f>
        <v>1597585170600984577</v>
      </c>
      <c r="B64" t="s">
        <v>15</v>
      </c>
      <c r="C64" s="2">
        <v>44894.566678240742</v>
      </c>
      <c r="D64">
        <v>0</v>
      </c>
      <c r="E64">
        <v>31</v>
      </c>
      <c r="F64" t="s">
        <v>20</v>
      </c>
      <c r="G64" t="s">
        <v>90</v>
      </c>
      <c r="L64">
        <v>0.31819999999999998</v>
      </c>
      <c r="M64">
        <v>6.2E-2</v>
      </c>
      <c r="N64">
        <v>0.82399999999999995</v>
      </c>
      <c r="O64">
        <v>0.114</v>
      </c>
    </row>
    <row r="65" spans="1:15" x14ac:dyDescent="0.2">
      <c r="A65" s="1" t="str">
        <f>HYPERLINK("http://www.twitter.com/banuakdenizli/status/1597543879343235073", "1597543879343235073")</f>
        <v>1597543879343235073</v>
      </c>
      <c r="B65" t="s">
        <v>15</v>
      </c>
      <c r="C65" s="2">
        <v>44894.452731481477</v>
      </c>
      <c r="D65">
        <v>1</v>
      </c>
      <c r="E65">
        <v>1</v>
      </c>
      <c r="G65" t="s">
        <v>91</v>
      </c>
      <c r="L65">
        <v>0</v>
      </c>
      <c r="M65">
        <v>0</v>
      </c>
      <c r="N65">
        <v>1</v>
      </c>
      <c r="O65">
        <v>0</v>
      </c>
    </row>
    <row r="66" spans="1:15" x14ac:dyDescent="0.2">
      <c r="A66" s="1" t="str">
        <f>HYPERLINK("http://www.twitter.com/banuakdenizli/status/1597543447975452674", "1597543447975452674")</f>
        <v>1597543447975452674</v>
      </c>
      <c r="B66" t="s">
        <v>15</v>
      </c>
      <c r="C66" s="2">
        <v>44894.451539351852</v>
      </c>
      <c r="D66">
        <v>8</v>
      </c>
      <c r="E66">
        <v>1</v>
      </c>
      <c r="G66" t="s">
        <v>92</v>
      </c>
      <c r="L66">
        <v>0.51060000000000005</v>
      </c>
      <c r="M66">
        <v>0.08</v>
      </c>
      <c r="N66">
        <v>0.75700000000000001</v>
      </c>
      <c r="O66">
        <v>0.16300000000000001</v>
      </c>
    </row>
    <row r="67" spans="1:15" x14ac:dyDescent="0.2">
      <c r="A67" s="1" t="str">
        <f>HYPERLINK("http://www.twitter.com/banuakdenizli/status/1597532731352961024", "1597532731352961024")</f>
        <v>1597532731352961024</v>
      </c>
      <c r="B67" t="s">
        <v>15</v>
      </c>
      <c r="C67" s="2">
        <v>44894.421967592592</v>
      </c>
      <c r="D67">
        <v>1</v>
      </c>
      <c r="E67">
        <v>0</v>
      </c>
      <c r="G67" t="s">
        <v>93</v>
      </c>
      <c r="L67">
        <v>0.31819999999999998</v>
      </c>
      <c r="M67">
        <v>0</v>
      </c>
      <c r="N67">
        <v>0.63500000000000001</v>
      </c>
      <c r="O67">
        <v>0.36499999999999999</v>
      </c>
    </row>
    <row r="68" spans="1:15" x14ac:dyDescent="0.2">
      <c r="A68" s="1" t="str">
        <f>HYPERLINK("http://www.twitter.com/banuakdenizli/status/1597527721172946947", "1597527721172946947")</f>
        <v>1597527721172946947</v>
      </c>
      <c r="B68" t="s">
        <v>15</v>
      </c>
      <c r="C68" s="2">
        <v>44894.408148148148</v>
      </c>
      <c r="D68">
        <v>13</v>
      </c>
      <c r="E68">
        <v>6</v>
      </c>
      <c r="G68" t="s">
        <v>94</v>
      </c>
      <c r="L68">
        <v>0</v>
      </c>
      <c r="M68">
        <v>0</v>
      </c>
      <c r="N68">
        <v>1</v>
      </c>
      <c r="O68">
        <v>0</v>
      </c>
    </row>
    <row r="69" spans="1:15" x14ac:dyDescent="0.2">
      <c r="A69" s="1" t="str">
        <f>HYPERLINK("http://www.twitter.com/banuakdenizli/status/1597527601912090625", "1597527601912090625")</f>
        <v>1597527601912090625</v>
      </c>
      <c r="B69" t="s">
        <v>15</v>
      </c>
      <c r="C69" s="2">
        <v>44894.407812500001</v>
      </c>
      <c r="D69">
        <v>23</v>
      </c>
      <c r="E69">
        <v>5</v>
      </c>
      <c r="G69" t="s">
        <v>95</v>
      </c>
      <c r="H69" t="str">
        <f>HYPERLINK("https://video.twimg.com/ext_tw_video/1597527531929886722/pu/vid/720x1280/letELQkfBfPVD8Ik.mp4?tag=12", "https://video.twimg.com/ext_tw_video/1597527531929886722/pu/vid/720x1280/letELQkfBfPVD8Ik.mp4?tag=12")</f>
        <v>https://video.twimg.com/ext_tw_video/1597527531929886722/pu/vid/720x1280/letELQkfBfPVD8Ik.mp4?tag=12</v>
      </c>
      <c r="L69">
        <v>0.73450000000000004</v>
      </c>
      <c r="M69">
        <v>0</v>
      </c>
      <c r="N69">
        <v>0.39200000000000002</v>
      </c>
      <c r="O69">
        <v>0.60799999999999998</v>
      </c>
    </row>
    <row r="70" spans="1:15" x14ac:dyDescent="0.2">
      <c r="A70" s="1" t="str">
        <f>HYPERLINK("http://www.twitter.com/banuakdenizli/status/1597175778772652035", "1597175778772652035")</f>
        <v>1597175778772652035</v>
      </c>
      <c r="B70" t="s">
        <v>15</v>
      </c>
      <c r="C70" s="2">
        <v>44893.436967592592</v>
      </c>
      <c r="D70">
        <v>2</v>
      </c>
      <c r="E70">
        <v>0</v>
      </c>
      <c r="G70" t="s">
        <v>96</v>
      </c>
      <c r="L70">
        <v>0</v>
      </c>
      <c r="M70">
        <v>0</v>
      </c>
      <c r="N70">
        <v>1</v>
      </c>
      <c r="O70">
        <v>0</v>
      </c>
    </row>
    <row r="71" spans="1:15" x14ac:dyDescent="0.2">
      <c r="A71" s="1" t="str">
        <f>HYPERLINK("http://www.twitter.com/banuakdenizli/status/1597174509177430016", "1597174509177430016")</f>
        <v>1597174509177430016</v>
      </c>
      <c r="B71" t="s">
        <v>15</v>
      </c>
      <c r="C71" s="2">
        <v>44893.43346064815</v>
      </c>
      <c r="D71">
        <v>4</v>
      </c>
      <c r="E71">
        <v>0</v>
      </c>
      <c r="G71" t="s">
        <v>97</v>
      </c>
      <c r="H71" t="str">
        <f>HYPERLINK("http://pbs.twimg.com/media/FipNtobXwAM5QKb.jpg", "http://pbs.twimg.com/media/FipNtobXwAM5QKb.jpg")</f>
        <v>http://pbs.twimg.com/media/FipNtobXwAM5QKb.jpg</v>
      </c>
      <c r="I71" t="str">
        <f>HYPERLINK("http://pbs.twimg.com/media/FipNtobXwAInDja.jpg", "http://pbs.twimg.com/media/FipNtobXwAInDja.jpg")</f>
        <v>http://pbs.twimg.com/media/FipNtobXwAInDja.jpg</v>
      </c>
      <c r="J71" t="str">
        <f>HYPERLINK("http://pbs.twimg.com/media/FipNtogX0AAXGlH.jpg", "http://pbs.twimg.com/media/FipNtogX0AAXGlH.jpg")</f>
        <v>http://pbs.twimg.com/media/FipNtogX0AAXGlH.jpg</v>
      </c>
      <c r="L71">
        <v>0.89100000000000001</v>
      </c>
      <c r="M71">
        <v>0</v>
      </c>
      <c r="N71">
        <v>0.78200000000000003</v>
      </c>
      <c r="O71">
        <v>0.218</v>
      </c>
    </row>
    <row r="72" spans="1:15" x14ac:dyDescent="0.2">
      <c r="A72" s="1" t="str">
        <f>HYPERLINK("http://www.twitter.com/banuakdenizli/status/1596895457128873988", "1596895457128873988")</f>
        <v>1596895457128873988</v>
      </c>
      <c r="B72" t="s">
        <v>15</v>
      </c>
      <c r="C72" s="2">
        <v>44892.663425925923</v>
      </c>
      <c r="D72">
        <v>1</v>
      </c>
      <c r="E72">
        <v>0</v>
      </c>
      <c r="G72" t="s">
        <v>98</v>
      </c>
      <c r="L72">
        <v>0</v>
      </c>
      <c r="M72">
        <v>0</v>
      </c>
      <c r="N72">
        <v>1</v>
      </c>
      <c r="O72">
        <v>0</v>
      </c>
    </row>
    <row r="73" spans="1:15" x14ac:dyDescent="0.2">
      <c r="A73" s="1" t="str">
        <f>HYPERLINK("http://www.twitter.com/banuakdenizli/status/1596895338492620800", "1596895338492620800")</f>
        <v>1596895338492620800</v>
      </c>
      <c r="B73" t="s">
        <v>15</v>
      </c>
      <c r="C73" s="2">
        <v>44892.663101851853</v>
      </c>
      <c r="D73">
        <v>3</v>
      </c>
      <c r="E73">
        <v>0</v>
      </c>
      <c r="G73" t="s">
        <v>99</v>
      </c>
      <c r="L73">
        <v>0</v>
      </c>
      <c r="M73">
        <v>0</v>
      </c>
      <c r="N73">
        <v>1</v>
      </c>
      <c r="O73">
        <v>0</v>
      </c>
    </row>
    <row r="74" spans="1:15" x14ac:dyDescent="0.2">
      <c r="A74" s="1" t="str">
        <f>HYPERLINK("http://www.twitter.com/banuakdenizli/status/1596895154966700032", "1596895154966700032")</f>
        <v>1596895154966700032</v>
      </c>
      <c r="B74" t="s">
        <v>15</v>
      </c>
      <c r="C74" s="2">
        <v>44892.662592592591</v>
      </c>
      <c r="D74">
        <v>3</v>
      </c>
      <c r="E74">
        <v>0</v>
      </c>
      <c r="G74" t="s">
        <v>100</v>
      </c>
      <c r="H74" t="str">
        <f>HYPERLINK("http://pbs.twimg.com/media/FilPrLwWIAEz06l.jpg", "http://pbs.twimg.com/media/FilPrLwWIAEz06l.jpg")</f>
        <v>http://pbs.twimg.com/media/FilPrLwWIAEz06l.jpg</v>
      </c>
      <c r="L74">
        <v>0.4199</v>
      </c>
      <c r="M74">
        <v>7.0000000000000007E-2</v>
      </c>
      <c r="N74">
        <v>0.79600000000000004</v>
      </c>
      <c r="O74">
        <v>0.13400000000000001</v>
      </c>
    </row>
    <row r="75" spans="1:15" x14ac:dyDescent="0.2">
      <c r="A75" s="1" t="str">
        <f>HYPERLINK("http://www.twitter.com/banuakdenizli/status/1596895142937755649", "1596895142937755649")</f>
        <v>1596895142937755649</v>
      </c>
      <c r="B75" t="s">
        <v>15</v>
      </c>
      <c r="C75" s="2">
        <v>44892.662557870368</v>
      </c>
      <c r="D75">
        <v>8</v>
      </c>
      <c r="E75">
        <v>2</v>
      </c>
      <c r="G75" t="s">
        <v>101</v>
      </c>
      <c r="H75" t="str">
        <f>HYPERLINK("http://pbs.twimg.com/media/FilPqZZXkAMCeeS.jpg", "http://pbs.twimg.com/media/FilPqZZXkAMCeeS.jpg")</f>
        <v>http://pbs.twimg.com/media/FilPqZZXkAMCeeS.jpg</v>
      </c>
      <c r="L75">
        <v>0</v>
      </c>
      <c r="M75">
        <v>0</v>
      </c>
      <c r="N75">
        <v>1</v>
      </c>
      <c r="O75">
        <v>0</v>
      </c>
    </row>
    <row r="76" spans="1:15" x14ac:dyDescent="0.2">
      <c r="A76" s="1" t="str">
        <f>HYPERLINK("http://www.twitter.com/banuakdenizli/status/1596812707482812418", "1596812707482812418")</f>
        <v>1596812707482812418</v>
      </c>
      <c r="B76" t="s">
        <v>15</v>
      </c>
      <c r="C76" s="2">
        <v>44892.435081018521</v>
      </c>
      <c r="D76">
        <v>0</v>
      </c>
      <c r="E76">
        <v>26</v>
      </c>
      <c r="F76" t="s">
        <v>19</v>
      </c>
      <c r="G76" t="s">
        <v>102</v>
      </c>
      <c r="H76" t="str">
        <f>HYPERLINK("http://pbs.twimg.com/media/Fij9B6MXkAQhpBm.jpg", "http://pbs.twimg.com/media/Fij9B6MXkAQhpBm.jpg")</f>
        <v>http://pbs.twimg.com/media/Fij9B6MXkAQhpBm.jpg</v>
      </c>
      <c r="L76">
        <v>0.7964</v>
      </c>
      <c r="M76">
        <v>0</v>
      </c>
      <c r="N76">
        <v>0.83499999999999996</v>
      </c>
      <c r="O76">
        <v>0.16500000000000001</v>
      </c>
    </row>
    <row r="77" spans="1:15" x14ac:dyDescent="0.2">
      <c r="A77" s="1" t="str">
        <f>HYPERLINK("http://www.twitter.com/banuakdenizli/status/1596741141654814720", "1596741141654814720")</f>
        <v>1596741141654814720</v>
      </c>
      <c r="B77" t="s">
        <v>15</v>
      </c>
      <c r="C77" s="2">
        <v>44892.237592592603</v>
      </c>
      <c r="D77">
        <v>1</v>
      </c>
      <c r="E77">
        <v>0</v>
      </c>
      <c r="G77" t="s">
        <v>103</v>
      </c>
      <c r="L77">
        <v>0.72689999999999999</v>
      </c>
      <c r="M77">
        <v>0</v>
      </c>
      <c r="N77">
        <v>0.70499999999999996</v>
      </c>
      <c r="O77">
        <v>0.29499999999999998</v>
      </c>
    </row>
    <row r="78" spans="1:15" x14ac:dyDescent="0.2">
      <c r="A78" s="1" t="str">
        <f>HYPERLINK("http://www.twitter.com/banuakdenizli/status/1596169597463453697", "1596169597463453697")</f>
        <v>1596169597463453697</v>
      </c>
      <c r="B78" t="s">
        <v>15</v>
      </c>
      <c r="C78" s="2">
        <v>44890.660439814812</v>
      </c>
      <c r="D78">
        <v>34</v>
      </c>
      <c r="E78">
        <v>8</v>
      </c>
      <c r="G78" t="s">
        <v>104</v>
      </c>
      <c r="H78" t="str">
        <f>HYPERLINK("https://video.twimg.com/ext_tw_video/1596169424922353667/pu/vid/718x1280/1Ea29_YQ1QVEqcFZ.mp4?tag=12", "https://video.twimg.com/ext_tw_video/1596169424922353667/pu/vid/718x1280/1Ea29_YQ1QVEqcFZ.mp4?tag=12")</f>
        <v>https://video.twimg.com/ext_tw_video/1596169424922353667/pu/vid/718x1280/1Ea29_YQ1QVEqcFZ.mp4?tag=12</v>
      </c>
      <c r="L78">
        <v>0.4753</v>
      </c>
      <c r="M78">
        <v>0</v>
      </c>
      <c r="N78">
        <v>0.90100000000000002</v>
      </c>
      <c r="O78">
        <v>9.9000000000000005E-2</v>
      </c>
    </row>
    <row r="79" spans="1:15" x14ac:dyDescent="0.2">
      <c r="A79" s="1" t="str">
        <f>HYPERLINK("http://www.twitter.com/banuakdenizli/status/1596125310575165441", "1596125310575165441")</f>
        <v>1596125310575165441</v>
      </c>
      <c r="B79" t="s">
        <v>15</v>
      </c>
      <c r="C79" s="2">
        <v>44890.538229166668</v>
      </c>
      <c r="D79">
        <v>0</v>
      </c>
      <c r="E79">
        <v>19</v>
      </c>
      <c r="F79" t="s">
        <v>105</v>
      </c>
      <c r="G79" t="s">
        <v>106</v>
      </c>
      <c r="H79" t="str">
        <f>HYPERLINK("https://video.twimg.com/ext_tw_video/1596121184088768512/pu/vid/718x1278/NmF8wlyHBfwonIOA.mp4?tag=12", "https://video.twimg.com/ext_tw_video/1596121184088768512/pu/vid/718x1278/NmF8wlyHBfwonIOA.mp4?tag=12")</f>
        <v>https://video.twimg.com/ext_tw_video/1596121184088768512/pu/vid/718x1278/NmF8wlyHBfwonIOA.mp4?tag=12</v>
      </c>
      <c r="L79">
        <v>0</v>
      </c>
      <c r="M79">
        <v>0</v>
      </c>
      <c r="N79">
        <v>1</v>
      </c>
      <c r="O79">
        <v>0</v>
      </c>
    </row>
    <row r="80" spans="1:15" x14ac:dyDescent="0.2">
      <c r="A80" s="1" t="str">
        <f>HYPERLINK("http://www.twitter.com/banuakdenizli/status/1595764492276682752", "1595764492276682752")</f>
        <v>1595764492276682752</v>
      </c>
      <c r="B80" t="s">
        <v>15</v>
      </c>
      <c r="C80" s="2">
        <v>44889.542557870373</v>
      </c>
      <c r="D80">
        <v>6</v>
      </c>
      <c r="E80">
        <v>0</v>
      </c>
      <c r="G80" t="s">
        <v>107</v>
      </c>
      <c r="H80" t="str">
        <f>HYPERLINK("https://video.twimg.com/ext_tw_video/1595764000251314176/pu/vid/720x1280/i2B_KpZgJzIwKY4t.mp4?tag=12", "https://video.twimg.com/ext_tw_video/1595764000251314176/pu/vid/720x1280/i2B_KpZgJzIwKY4t.mp4?tag=12")</f>
        <v>https://video.twimg.com/ext_tw_video/1595764000251314176/pu/vid/720x1280/i2B_KpZgJzIwKY4t.mp4?tag=12</v>
      </c>
      <c r="L80">
        <v>0.84019999999999995</v>
      </c>
      <c r="M80">
        <v>0</v>
      </c>
      <c r="N80">
        <v>0.76900000000000002</v>
      </c>
      <c r="O80">
        <v>0.23100000000000001</v>
      </c>
    </row>
    <row r="81" spans="1:15" x14ac:dyDescent="0.2">
      <c r="A81" s="1" t="str">
        <f>HYPERLINK("http://www.twitter.com/banuakdenizli/status/1595471199202689029", "1595471199202689029")</f>
        <v>1595471199202689029</v>
      </c>
      <c r="B81" t="s">
        <v>15</v>
      </c>
      <c r="C81" s="2">
        <v>44888.733217592591</v>
      </c>
      <c r="D81">
        <v>5</v>
      </c>
      <c r="E81">
        <v>1</v>
      </c>
      <c r="G81" t="s">
        <v>108</v>
      </c>
      <c r="L81">
        <v>0</v>
      </c>
      <c r="M81">
        <v>0</v>
      </c>
      <c r="N81">
        <v>1</v>
      </c>
      <c r="O81">
        <v>0</v>
      </c>
    </row>
    <row r="82" spans="1:15" x14ac:dyDescent="0.2">
      <c r="A82" s="1" t="str">
        <f>HYPERLINK("http://www.twitter.com/banuakdenizli/status/1595465130841706496", "1595465130841706496")</f>
        <v>1595465130841706496</v>
      </c>
      <c r="B82" t="s">
        <v>15</v>
      </c>
      <c r="C82" s="2">
        <v>44888.716481481482</v>
      </c>
      <c r="D82">
        <v>12</v>
      </c>
      <c r="E82">
        <v>3</v>
      </c>
      <c r="G82" t="s">
        <v>109</v>
      </c>
      <c r="H82" t="str">
        <f>HYPERLINK("http://pbs.twimg.com/media/FiQ7EsSWIAQxoER.jpg", "http://pbs.twimg.com/media/FiQ7EsSWIAQxoER.jpg")</f>
        <v>http://pbs.twimg.com/media/FiQ7EsSWIAQxoER.jpg</v>
      </c>
      <c r="I82" t="str">
        <f>HYPERLINK("http://pbs.twimg.com/media/FiQ7EsSXkAM6DFy.jpg", "http://pbs.twimg.com/media/FiQ7EsSXkAM6DFy.jpg")</f>
        <v>http://pbs.twimg.com/media/FiQ7EsSXkAM6DFy.jpg</v>
      </c>
      <c r="J82" t="str">
        <f>HYPERLINK("http://pbs.twimg.com/media/FiQ7EsVXkAQjyja.jpg", "http://pbs.twimg.com/media/FiQ7EsVXkAQjyja.jpg")</f>
        <v>http://pbs.twimg.com/media/FiQ7EsVXkAQjyja.jpg</v>
      </c>
      <c r="L82">
        <v>0.59940000000000004</v>
      </c>
      <c r="M82">
        <v>0</v>
      </c>
      <c r="N82">
        <v>0.88300000000000001</v>
      </c>
      <c r="O82">
        <v>0.11700000000000001</v>
      </c>
    </row>
    <row r="83" spans="1:15" x14ac:dyDescent="0.2">
      <c r="A83" s="1" t="str">
        <f>HYPERLINK("http://www.twitter.com/banuakdenizli/status/1595339191222665219", "1595339191222665219")</f>
        <v>1595339191222665219</v>
      </c>
      <c r="B83" t="s">
        <v>15</v>
      </c>
      <c r="C83" s="2">
        <v>44888.368946759263</v>
      </c>
      <c r="D83">
        <v>3</v>
      </c>
      <c r="E83">
        <v>0</v>
      </c>
      <c r="G83" t="s">
        <v>110</v>
      </c>
      <c r="L83">
        <v>0</v>
      </c>
      <c r="M83">
        <v>0</v>
      </c>
      <c r="N83">
        <v>1</v>
      </c>
      <c r="O83">
        <v>0</v>
      </c>
    </row>
    <row r="84" spans="1:15" x14ac:dyDescent="0.2">
      <c r="A84" s="1" t="str">
        <f>HYPERLINK("http://www.twitter.com/banuakdenizli/status/1595339081499680768", "1595339081499680768")</f>
        <v>1595339081499680768</v>
      </c>
      <c r="B84" t="s">
        <v>15</v>
      </c>
      <c r="C84" s="2">
        <v>44888.368645833332</v>
      </c>
      <c r="D84">
        <v>7</v>
      </c>
      <c r="E84">
        <v>0</v>
      </c>
      <c r="G84" t="s">
        <v>111</v>
      </c>
      <c r="H84" t="str">
        <f>HYPERLINK("http://pbs.twimg.com/media/FiPIbxVWYAAm6qC.jpg", "http://pbs.twimg.com/media/FiPIbxVWYAAm6qC.jpg")</f>
        <v>http://pbs.twimg.com/media/FiPIbxVWYAAm6qC.jpg</v>
      </c>
      <c r="L84">
        <v>0</v>
      </c>
      <c r="M84">
        <v>0</v>
      </c>
      <c r="N84">
        <v>1</v>
      </c>
      <c r="O84">
        <v>0</v>
      </c>
    </row>
    <row r="85" spans="1:15" x14ac:dyDescent="0.2">
      <c r="A85" s="1" t="str">
        <f>HYPERLINK("http://www.twitter.com/banuakdenizli/status/1595079915908505601", "1595079915908505601")</f>
        <v>1595079915908505601</v>
      </c>
      <c r="B85" t="s">
        <v>15</v>
      </c>
      <c r="C85" s="2">
        <v>44887.653483796297</v>
      </c>
      <c r="D85">
        <v>0</v>
      </c>
      <c r="E85">
        <v>4</v>
      </c>
      <c r="F85" t="s">
        <v>112</v>
      </c>
      <c r="G85" t="s">
        <v>113</v>
      </c>
      <c r="H85" t="str">
        <f>HYPERLINK("https://video.twimg.com/ext_tw_video/1595073031889735682/pu/vid/1280x720/GOV93Qnte0T5xNUn.mp4?tag=12", "https://video.twimg.com/ext_tw_video/1595073031889735682/pu/vid/1280x720/GOV93Qnte0T5xNUn.mp4?tag=12")</f>
        <v>https://video.twimg.com/ext_tw_video/1595073031889735682/pu/vid/1280x720/GOV93Qnte0T5xNUn.mp4?tag=12</v>
      </c>
      <c r="L85">
        <v>0.85499999999999998</v>
      </c>
      <c r="M85">
        <v>0</v>
      </c>
      <c r="N85">
        <v>0.84</v>
      </c>
      <c r="O85">
        <v>0.16</v>
      </c>
    </row>
    <row r="86" spans="1:15" x14ac:dyDescent="0.2">
      <c r="A86" s="1" t="str">
        <f>HYPERLINK("http://www.twitter.com/banuakdenizli/status/1595079693967003650", "1595079693967003650")</f>
        <v>1595079693967003650</v>
      </c>
      <c r="B86" t="s">
        <v>15</v>
      </c>
      <c r="C86" s="2">
        <v>44887.652870370373</v>
      </c>
      <c r="D86">
        <v>0</v>
      </c>
      <c r="E86">
        <v>36</v>
      </c>
      <c r="F86" t="s">
        <v>114</v>
      </c>
      <c r="G86" t="s">
        <v>115</v>
      </c>
      <c r="H86" t="str">
        <f>HYPERLINK("http://pbs.twimg.com/media/FiLcaAIXkAYcglP.jpg", "http://pbs.twimg.com/media/FiLcaAIXkAYcglP.jpg")</f>
        <v>http://pbs.twimg.com/media/FiLcaAIXkAYcglP.jpg</v>
      </c>
      <c r="L86">
        <v>0</v>
      </c>
      <c r="M86">
        <v>0</v>
      </c>
      <c r="N86">
        <v>1</v>
      </c>
      <c r="O86">
        <v>0</v>
      </c>
    </row>
    <row r="87" spans="1:15" x14ac:dyDescent="0.2">
      <c r="A87" s="1" t="str">
        <f>HYPERLINK("http://www.twitter.com/banuakdenizli/status/1595056038952243202", "1595056038952243202")</f>
        <v>1595056038952243202</v>
      </c>
      <c r="B87" t="s">
        <v>15</v>
      </c>
      <c r="C87" s="2">
        <v>44887.587604166663</v>
      </c>
      <c r="D87">
        <v>1</v>
      </c>
      <c r="E87">
        <v>0</v>
      </c>
      <c r="G87" t="s">
        <v>116</v>
      </c>
      <c r="L87">
        <v>0</v>
      </c>
      <c r="M87">
        <v>0</v>
      </c>
      <c r="N87">
        <v>1</v>
      </c>
      <c r="O87">
        <v>0</v>
      </c>
    </row>
    <row r="88" spans="1:15" x14ac:dyDescent="0.2">
      <c r="A88" s="1" t="str">
        <f>HYPERLINK("http://www.twitter.com/banuakdenizli/status/1595055972925448192", "1595055972925448192")</f>
        <v>1595055972925448192</v>
      </c>
      <c r="B88" t="s">
        <v>15</v>
      </c>
      <c r="C88" s="2">
        <v>44887.587418981479</v>
      </c>
      <c r="D88">
        <v>2</v>
      </c>
      <c r="E88">
        <v>0</v>
      </c>
      <c r="G88" t="s">
        <v>117</v>
      </c>
      <c r="H88" t="str">
        <f>HYPERLINK("https://video.twimg.com/ext_tw_video/1595055895918120960/pu/vid/1280x720/Lr27A_yq6gx4cR1K.mp4?tag=12", "https://video.twimg.com/ext_tw_video/1595055895918120960/pu/vid/1280x720/Lr27A_yq6gx4cR1K.mp4?tag=12")</f>
        <v>https://video.twimg.com/ext_tw_video/1595055895918120960/pu/vid/1280x720/Lr27A_yq6gx4cR1K.mp4?tag=12</v>
      </c>
      <c r="L88">
        <v>0.45879999999999999</v>
      </c>
      <c r="M88">
        <v>8.7999999999999995E-2</v>
      </c>
      <c r="N88">
        <v>0.73499999999999999</v>
      </c>
      <c r="O88">
        <v>0.17599999999999999</v>
      </c>
    </row>
    <row r="89" spans="1:15" x14ac:dyDescent="0.2">
      <c r="A89" s="1" t="str">
        <f>HYPERLINK("http://www.twitter.com/banuakdenizli/status/1594996684811284480", "1594996684811284480")</f>
        <v>1594996684811284480</v>
      </c>
      <c r="B89" t="s">
        <v>15</v>
      </c>
      <c r="C89" s="2">
        <v>44887.423807870371</v>
      </c>
      <c r="D89">
        <v>0</v>
      </c>
      <c r="E89">
        <v>138</v>
      </c>
      <c r="F89" t="s">
        <v>16</v>
      </c>
      <c r="G89" t="s">
        <v>118</v>
      </c>
      <c r="H89" t="str">
        <f>HYPERLINK("http://pbs.twimg.com/media/FiKPu1UXEAQ8hNB.jpg", "http://pbs.twimg.com/media/FiKPu1UXEAQ8hNB.jpg")</f>
        <v>http://pbs.twimg.com/media/FiKPu1UXEAQ8hNB.jpg</v>
      </c>
      <c r="I89" t="str">
        <f>HYPERLINK("http://pbs.twimg.com/media/FiKPb_fWYAEm7wI.jpg", "http://pbs.twimg.com/media/FiKPb_fWYAEm7wI.jpg")</f>
        <v>http://pbs.twimg.com/media/FiKPb_fWYAEm7wI.jpg</v>
      </c>
      <c r="J89" t="str">
        <f>HYPERLINK("http://pbs.twimg.com/media/FiKP-LWXoAko5fv.jpg", "http://pbs.twimg.com/media/FiKP-LWXoAko5fv.jpg")</f>
        <v>http://pbs.twimg.com/media/FiKP-LWXoAko5fv.jpg</v>
      </c>
      <c r="K89" t="str">
        <f>HYPERLINK("http://pbs.twimg.com/media/FiKQLthX0AQtYoS.jpg", "http://pbs.twimg.com/media/FiKQLthX0AQtYoS.jpg")</f>
        <v>http://pbs.twimg.com/media/FiKQLthX0AQtYoS.jpg</v>
      </c>
      <c r="L89">
        <v>0.92600000000000005</v>
      </c>
      <c r="M89">
        <v>0</v>
      </c>
      <c r="N89">
        <v>0.70699999999999996</v>
      </c>
      <c r="O89">
        <v>0.29299999999999998</v>
      </c>
    </row>
    <row r="90" spans="1:15" x14ac:dyDescent="0.2">
      <c r="A90" s="1" t="str">
        <f>HYPERLINK("http://www.twitter.com/banuakdenizli/status/1594906924180455424", "1594906924180455424")</f>
        <v>1594906924180455424</v>
      </c>
      <c r="B90" t="s">
        <v>15</v>
      </c>
      <c r="C90" s="2">
        <v>44887.176122685189</v>
      </c>
      <c r="D90">
        <v>0</v>
      </c>
      <c r="E90">
        <v>160</v>
      </c>
      <c r="F90" t="s">
        <v>16</v>
      </c>
      <c r="G90" t="s">
        <v>119</v>
      </c>
      <c r="L90">
        <v>0.9042</v>
      </c>
      <c r="M90">
        <v>4.1000000000000002E-2</v>
      </c>
      <c r="N90">
        <v>0.70899999999999996</v>
      </c>
      <c r="O90">
        <v>0.25</v>
      </c>
    </row>
    <row r="91" spans="1:15" x14ac:dyDescent="0.2">
      <c r="A91" s="1" t="str">
        <f>HYPERLINK("http://www.twitter.com/banuakdenizli/status/1594906869319049219", "1594906869319049219")</f>
        <v>1594906869319049219</v>
      </c>
      <c r="B91" t="s">
        <v>15</v>
      </c>
      <c r="C91" s="2">
        <v>44887.17597222222</v>
      </c>
      <c r="D91">
        <v>0</v>
      </c>
      <c r="E91">
        <v>276</v>
      </c>
      <c r="F91" t="s">
        <v>16</v>
      </c>
      <c r="G91" t="s">
        <v>120</v>
      </c>
      <c r="H91" t="str">
        <f>HYPERLINK("http://pbs.twimg.com/media/FiIDhw2UAAEl18d.jpg", "http://pbs.twimg.com/media/FiIDhw2UAAEl18d.jpg")</f>
        <v>http://pbs.twimg.com/media/FiIDhw2UAAEl18d.jpg</v>
      </c>
      <c r="I91" t="str">
        <f>HYPERLINK("http://pbs.twimg.com/media/FiIDaEWVEAEFDKg.jpg", "http://pbs.twimg.com/media/FiIDaEWVEAEFDKg.jpg")</f>
        <v>http://pbs.twimg.com/media/FiIDaEWVEAEFDKg.jpg</v>
      </c>
      <c r="J91" t="str">
        <f>HYPERLINK("http://pbs.twimg.com/media/FiIDd9bUAAAwLOF.jpg", "http://pbs.twimg.com/media/FiIDd9bUAAAwLOF.jpg")</f>
        <v>http://pbs.twimg.com/media/FiIDd9bUAAAwLOF.jpg</v>
      </c>
      <c r="K91" t="str">
        <f>HYPERLINK("http://pbs.twimg.com/media/FiIDm2cVEAA40L0.jpg", "http://pbs.twimg.com/media/FiIDm2cVEAA40L0.jpg")</f>
        <v>http://pbs.twimg.com/media/FiIDm2cVEAA40L0.jpg</v>
      </c>
      <c r="L91">
        <v>0.97289999999999999</v>
      </c>
      <c r="M91">
        <v>3.6999999999999998E-2</v>
      </c>
      <c r="N91">
        <v>0.60399999999999998</v>
      </c>
      <c r="O91">
        <v>0.35799999999999998</v>
      </c>
    </row>
    <row r="92" spans="1:15" x14ac:dyDescent="0.2">
      <c r="A92" s="1" t="str">
        <f>HYPERLINK("http://www.twitter.com/banuakdenizli/status/1594906748045123584", "1594906748045123584")</f>
        <v>1594906748045123584</v>
      </c>
      <c r="B92" t="s">
        <v>15</v>
      </c>
      <c r="C92" s="2">
        <v>44887.175636574073</v>
      </c>
      <c r="D92">
        <v>0</v>
      </c>
      <c r="E92">
        <v>185</v>
      </c>
      <c r="F92" t="s">
        <v>16</v>
      </c>
      <c r="G92" t="s">
        <v>121</v>
      </c>
      <c r="H92" t="str">
        <f>HYPERLINK("http://pbs.twimg.com/media/FiG4KHVWQA8PCJO.jpg", "http://pbs.twimg.com/media/FiG4KHVWQA8PCJO.jpg")</f>
        <v>http://pbs.twimg.com/media/FiG4KHVWQA8PCJO.jpg</v>
      </c>
      <c r="I92" t="str">
        <f>HYPERLINK("http://pbs.twimg.com/media/FiG4U7NWQCAnB3g.jpg", "http://pbs.twimg.com/media/FiG4U7NWQCAnB3g.jpg")</f>
        <v>http://pbs.twimg.com/media/FiG4U7NWQCAnB3g.jpg</v>
      </c>
      <c r="J92" t="str">
        <f>HYPERLINK("http://pbs.twimg.com/media/FiG4X8gWQAoBYrA.jpg", "http://pbs.twimg.com/media/FiG4X8gWQAoBYrA.jpg")</f>
        <v>http://pbs.twimg.com/media/FiG4X8gWQAoBYrA.jpg</v>
      </c>
      <c r="L92">
        <v>0.9325</v>
      </c>
      <c r="M92">
        <v>0</v>
      </c>
      <c r="N92">
        <v>0.71199999999999997</v>
      </c>
      <c r="O92">
        <v>0.28799999999999998</v>
      </c>
    </row>
    <row r="93" spans="1:15" x14ac:dyDescent="0.2">
      <c r="A93" s="1" t="str">
        <f>HYPERLINK("http://www.twitter.com/banuakdenizli/status/1594787299816247297", "1594787299816247297")</f>
        <v>1594787299816247297</v>
      </c>
      <c r="B93" t="s">
        <v>15</v>
      </c>
      <c r="C93" s="2">
        <v>44886.846018518518</v>
      </c>
      <c r="D93">
        <v>0</v>
      </c>
      <c r="E93">
        <v>28</v>
      </c>
      <c r="F93" t="s">
        <v>17</v>
      </c>
      <c r="G93" t="s">
        <v>122</v>
      </c>
      <c r="H93" t="str">
        <f>HYPERLINK("http://pbs.twimg.com/media/FiHObBYWAAAyUj2.jpg", "http://pbs.twimg.com/media/FiHObBYWAAAyUj2.jpg")</f>
        <v>http://pbs.twimg.com/media/FiHObBYWAAAyUj2.jpg</v>
      </c>
      <c r="L93">
        <v>0.81689999999999996</v>
      </c>
      <c r="M93">
        <v>0</v>
      </c>
      <c r="N93">
        <v>0.79500000000000004</v>
      </c>
      <c r="O93">
        <v>0.20499999999999999</v>
      </c>
    </row>
    <row r="94" spans="1:15" x14ac:dyDescent="0.2">
      <c r="A94" s="1" t="str">
        <f>HYPERLINK("http://www.twitter.com/banuakdenizli/status/1594777490895036420", "1594777490895036420")</f>
        <v>1594777490895036420</v>
      </c>
      <c r="B94" t="s">
        <v>15</v>
      </c>
      <c r="C94" s="2">
        <v>44886.818958333337</v>
      </c>
      <c r="D94">
        <v>21</v>
      </c>
      <c r="E94">
        <v>3</v>
      </c>
      <c r="G94" t="s">
        <v>123</v>
      </c>
      <c r="L94">
        <v>0</v>
      </c>
      <c r="M94">
        <v>0</v>
      </c>
      <c r="N94">
        <v>1</v>
      </c>
      <c r="O94">
        <v>0</v>
      </c>
    </row>
    <row r="95" spans="1:15" x14ac:dyDescent="0.2">
      <c r="A95" s="1" t="str">
        <f>HYPERLINK("http://www.twitter.com/banuakdenizli/status/1594755147569430528", "1594755147569430528")</f>
        <v>1594755147569430528</v>
      </c>
      <c r="B95" t="s">
        <v>15</v>
      </c>
      <c r="C95" s="2">
        <v>44886.757291666669</v>
      </c>
      <c r="D95">
        <v>0</v>
      </c>
      <c r="E95">
        <v>172</v>
      </c>
      <c r="F95" t="s">
        <v>124</v>
      </c>
      <c r="G95" t="s">
        <v>125</v>
      </c>
      <c r="L95">
        <v>0</v>
      </c>
      <c r="M95">
        <v>0</v>
      </c>
      <c r="N95">
        <v>1</v>
      </c>
      <c r="O95">
        <v>0</v>
      </c>
    </row>
    <row r="96" spans="1:15" x14ac:dyDescent="0.2">
      <c r="A96" s="1" t="str">
        <f>HYPERLINK("http://www.twitter.com/banuakdenizli/status/1594754925099106322", "1594754925099106322")</f>
        <v>1594754925099106322</v>
      </c>
      <c r="B96" t="s">
        <v>15</v>
      </c>
      <c r="C96" s="2">
        <v>44886.756678240738</v>
      </c>
      <c r="D96">
        <v>4</v>
      </c>
      <c r="E96">
        <v>0</v>
      </c>
      <c r="G96" t="s">
        <v>126</v>
      </c>
      <c r="H96" t="str">
        <f>HYPERLINK("http://pbs.twimg.com/media/FiG1JHeXgAAE93R.jpg", "http://pbs.twimg.com/media/FiG1JHeXgAAE93R.jpg")</f>
        <v>http://pbs.twimg.com/media/FiG1JHeXgAAE93R.jpg</v>
      </c>
      <c r="L96">
        <v>0.89510000000000001</v>
      </c>
      <c r="M96">
        <v>0</v>
      </c>
      <c r="N96">
        <v>0.66100000000000003</v>
      </c>
      <c r="O96">
        <v>0.33900000000000002</v>
      </c>
    </row>
    <row r="97" spans="1:15" x14ac:dyDescent="0.2">
      <c r="A97" s="1" t="str">
        <f>HYPERLINK("http://www.twitter.com/banuakdenizli/status/1594706527021154304", "1594706527021154304")</f>
        <v>1594706527021154304</v>
      </c>
      <c r="B97" t="s">
        <v>15</v>
      </c>
      <c r="C97" s="2">
        <v>44886.623124999998</v>
      </c>
      <c r="D97">
        <v>1</v>
      </c>
      <c r="E97">
        <v>0</v>
      </c>
      <c r="G97" t="s">
        <v>127</v>
      </c>
      <c r="L97">
        <v>0</v>
      </c>
      <c r="M97">
        <v>0</v>
      </c>
      <c r="N97">
        <v>1</v>
      </c>
      <c r="O97">
        <v>0</v>
      </c>
    </row>
    <row r="98" spans="1:15" x14ac:dyDescent="0.2">
      <c r="A98" s="1" t="str">
        <f>HYPERLINK("http://www.twitter.com/banuakdenizli/status/1594706454761684993", "1594706454761684993")</f>
        <v>1594706454761684993</v>
      </c>
      <c r="B98" t="s">
        <v>15</v>
      </c>
      <c r="C98" s="2">
        <v>44886.622928240737</v>
      </c>
      <c r="D98">
        <v>1</v>
      </c>
      <c r="E98">
        <v>0</v>
      </c>
      <c r="G98" t="s">
        <v>128</v>
      </c>
      <c r="H98" t="str">
        <f>HYPERLINK("https://video.twimg.com/ext_tw_video/1594706335198748674/pu/vid/1280x720/ozi_YqANx7yUNUkh.mp4?tag=12", "https://video.twimg.com/ext_tw_video/1594706335198748674/pu/vid/1280x720/ozi_YqANx7yUNUkh.mp4?tag=12")</f>
        <v>https://video.twimg.com/ext_tw_video/1594706335198748674/pu/vid/1280x720/ozi_YqANx7yUNUkh.mp4?tag=12</v>
      </c>
      <c r="L98">
        <v>0.20030000000000001</v>
      </c>
      <c r="M98">
        <v>0</v>
      </c>
      <c r="N98">
        <v>0.92100000000000004</v>
      </c>
      <c r="O98">
        <v>7.9000000000000001E-2</v>
      </c>
    </row>
    <row r="99" spans="1:15" x14ac:dyDescent="0.2">
      <c r="A99" s="1" t="str">
        <f>HYPERLINK("http://www.twitter.com/banuakdenizli/status/1594648841881636864", "1594648841881636864")</f>
        <v>1594648841881636864</v>
      </c>
      <c r="B99" t="s">
        <v>15</v>
      </c>
      <c r="C99" s="2">
        <v>44886.463946759257</v>
      </c>
      <c r="D99">
        <v>2</v>
      </c>
      <c r="E99">
        <v>1</v>
      </c>
      <c r="G99" t="s">
        <v>129</v>
      </c>
      <c r="L99">
        <v>0</v>
      </c>
      <c r="M99">
        <v>0</v>
      </c>
      <c r="N99">
        <v>1</v>
      </c>
      <c r="O99">
        <v>0</v>
      </c>
    </row>
    <row r="100" spans="1:15" x14ac:dyDescent="0.2">
      <c r="A100" s="1" t="str">
        <f>HYPERLINK("http://www.twitter.com/banuakdenizli/status/1594648689821290498", "1594648689821290498")</f>
        <v>1594648689821290498</v>
      </c>
      <c r="B100" t="s">
        <v>15</v>
      </c>
      <c r="C100" s="2">
        <v>44886.463530092587</v>
      </c>
      <c r="D100">
        <v>7</v>
      </c>
      <c r="E100">
        <v>5</v>
      </c>
      <c r="G100" t="s">
        <v>130</v>
      </c>
      <c r="H100" t="str">
        <f>HYPERLINK("https://video.twimg.com/ext_tw_video/1594648515019509761/pu/vid/720x1282/TBTQkA_0DgRLzClX.mp4?tag=12", "https://video.twimg.com/ext_tw_video/1594648515019509761/pu/vid/720x1282/TBTQkA_0DgRLzClX.mp4?tag=12")</f>
        <v>https://video.twimg.com/ext_tw_video/1594648515019509761/pu/vid/720x1282/TBTQkA_0DgRLzClX.mp4?tag=12</v>
      </c>
      <c r="L100">
        <v>0.40029999999999999</v>
      </c>
      <c r="M100">
        <v>0</v>
      </c>
      <c r="N100">
        <v>0.91800000000000004</v>
      </c>
      <c r="O100">
        <v>8.2000000000000003E-2</v>
      </c>
    </row>
    <row r="101" spans="1:15" x14ac:dyDescent="0.2">
      <c r="A101" s="1" t="str">
        <f>HYPERLINK("http://www.twitter.com/banuakdenizli/status/1594559488253579264", "1594559488253579264")</f>
        <v>1594559488253579264</v>
      </c>
      <c r="B101" t="s">
        <v>15</v>
      </c>
      <c r="C101" s="2">
        <v>44886.21738425926</v>
      </c>
      <c r="D101">
        <v>0</v>
      </c>
      <c r="E101">
        <v>292</v>
      </c>
      <c r="F101" t="s">
        <v>16</v>
      </c>
      <c r="G101" t="s">
        <v>131</v>
      </c>
      <c r="H101" t="str">
        <f>HYPERLINK("http://pbs.twimg.com/media/FiDlcT3UcAA54uk.jpg", "http://pbs.twimg.com/media/FiDlcT3UcAA54uk.jpg")</f>
        <v>http://pbs.twimg.com/media/FiDlcT3UcAA54uk.jpg</v>
      </c>
      <c r="L101">
        <v>0.92459999999999998</v>
      </c>
      <c r="M101">
        <v>0</v>
      </c>
      <c r="N101">
        <v>0.73</v>
      </c>
      <c r="O101">
        <v>0.27</v>
      </c>
    </row>
    <row r="102" spans="1:15" x14ac:dyDescent="0.2">
      <c r="A102" s="1" t="str">
        <f>HYPERLINK("http://www.twitter.com/banuakdenizli/status/1594355233106251777", "1594355233106251777")</f>
        <v>1594355233106251777</v>
      </c>
      <c r="B102" t="s">
        <v>15</v>
      </c>
      <c r="C102" s="2">
        <v>44885.653738425928</v>
      </c>
      <c r="D102">
        <v>0</v>
      </c>
      <c r="E102">
        <v>15</v>
      </c>
      <c r="F102" t="s">
        <v>17</v>
      </c>
      <c r="G102" t="s">
        <v>132</v>
      </c>
      <c r="L102">
        <v>0</v>
      </c>
      <c r="M102">
        <v>0</v>
      </c>
      <c r="N102">
        <v>1</v>
      </c>
      <c r="O102">
        <v>0</v>
      </c>
    </row>
    <row r="103" spans="1:15" x14ac:dyDescent="0.2">
      <c r="A103" s="1" t="str">
        <f>HYPERLINK("http://www.twitter.com/banuakdenizli/status/1593981664950382592", "1593981664950382592")</f>
        <v>1593981664950382592</v>
      </c>
      <c r="B103" t="s">
        <v>15</v>
      </c>
      <c r="C103" s="2">
        <v>44884.622893518521</v>
      </c>
      <c r="D103">
        <v>5</v>
      </c>
      <c r="E103">
        <v>1</v>
      </c>
      <c r="G103" t="s">
        <v>133</v>
      </c>
      <c r="L103">
        <v>0</v>
      </c>
      <c r="M103">
        <v>0</v>
      </c>
      <c r="N103">
        <v>1</v>
      </c>
      <c r="O103">
        <v>0</v>
      </c>
    </row>
    <row r="104" spans="1:15" x14ac:dyDescent="0.2">
      <c r="A104" s="1" t="str">
        <f>HYPERLINK("http://www.twitter.com/banuakdenizli/status/1593981608750501888", "1593981608750501888")</f>
        <v>1593981608750501888</v>
      </c>
      <c r="B104" t="s">
        <v>15</v>
      </c>
      <c r="C104" s="2">
        <v>44884.622731481482</v>
      </c>
      <c r="D104">
        <v>63</v>
      </c>
      <c r="E104">
        <v>17</v>
      </c>
      <c r="G104" t="s">
        <v>134</v>
      </c>
      <c r="H104" t="str">
        <f>HYPERLINK("https://video.twimg.com/ext_tw_video/1593981525883756546/pu/vid/1280x720/UBqBrj_1aGgDGenV.mp4?tag=12", "https://video.twimg.com/ext_tw_video/1593981525883756546/pu/vid/1280x720/UBqBrj_1aGgDGenV.mp4?tag=12")</f>
        <v>https://video.twimg.com/ext_tw_video/1593981525883756546/pu/vid/1280x720/UBqBrj_1aGgDGenV.mp4?tag=12</v>
      </c>
      <c r="L104">
        <v>0.75680000000000003</v>
      </c>
      <c r="M104">
        <v>0.08</v>
      </c>
      <c r="N104">
        <v>0.64300000000000002</v>
      </c>
      <c r="O104">
        <v>0.27800000000000002</v>
      </c>
    </row>
    <row r="105" spans="1:15" x14ac:dyDescent="0.2">
      <c r="A105" s="1" t="str">
        <f>HYPERLINK("http://www.twitter.com/banuakdenizli/status/1593907839025692672", "1593907839025692672")</f>
        <v>1593907839025692672</v>
      </c>
      <c r="B105" t="s">
        <v>15</v>
      </c>
      <c r="C105" s="2">
        <v>44884.419166666667</v>
      </c>
      <c r="D105">
        <v>4</v>
      </c>
      <c r="E105">
        <v>2</v>
      </c>
      <c r="G105" t="s">
        <v>135</v>
      </c>
      <c r="L105">
        <v>0</v>
      </c>
      <c r="M105">
        <v>0</v>
      </c>
      <c r="N105">
        <v>1</v>
      </c>
      <c r="O105">
        <v>0</v>
      </c>
    </row>
    <row r="106" spans="1:15" x14ac:dyDescent="0.2">
      <c r="A106" s="1" t="str">
        <f>HYPERLINK("http://www.twitter.com/banuakdenizli/status/1593676455061364738", "1593676455061364738")</f>
        <v>1593676455061364738</v>
      </c>
      <c r="B106" t="s">
        <v>15</v>
      </c>
      <c r="C106" s="2">
        <v>44883.780671296299</v>
      </c>
      <c r="D106">
        <v>7</v>
      </c>
      <c r="E106">
        <v>3</v>
      </c>
      <c r="G106" t="s">
        <v>136</v>
      </c>
      <c r="L106">
        <v>0</v>
      </c>
      <c r="M106">
        <v>0</v>
      </c>
      <c r="N106">
        <v>1</v>
      </c>
      <c r="O106">
        <v>0</v>
      </c>
    </row>
    <row r="107" spans="1:15" x14ac:dyDescent="0.2">
      <c r="A107" s="1" t="str">
        <f>HYPERLINK("http://www.twitter.com/banuakdenizli/status/1593672581722284033", "1593672581722284033")</f>
        <v>1593672581722284033</v>
      </c>
      <c r="B107" t="s">
        <v>15</v>
      </c>
      <c r="C107" s="2">
        <v>44883.769988425927</v>
      </c>
      <c r="D107">
        <v>3</v>
      </c>
      <c r="E107">
        <v>1</v>
      </c>
      <c r="G107" t="s">
        <v>137</v>
      </c>
      <c r="L107">
        <v>0</v>
      </c>
      <c r="M107">
        <v>0</v>
      </c>
      <c r="N107">
        <v>1</v>
      </c>
      <c r="O107">
        <v>0</v>
      </c>
    </row>
    <row r="108" spans="1:15" x14ac:dyDescent="0.2">
      <c r="A108" s="1" t="str">
        <f>HYPERLINK("http://www.twitter.com/banuakdenizli/status/1593672342701490176", "1593672342701490176")</f>
        <v>1593672342701490176</v>
      </c>
      <c r="B108" t="s">
        <v>15</v>
      </c>
      <c r="C108" s="2">
        <v>44883.769328703696</v>
      </c>
      <c r="D108">
        <v>54</v>
      </c>
      <c r="E108">
        <v>19</v>
      </c>
      <c r="G108" t="s">
        <v>138</v>
      </c>
      <c r="H108" t="str">
        <f>HYPERLINK("https://video.twimg.com/ext_tw_video/1593672094667182080/pu/vid/1280x720/WNn8BhFaC3S-IJBV.mp4?tag=12", "https://video.twimg.com/ext_tw_video/1593672094667182080/pu/vid/1280x720/WNn8BhFaC3S-IJBV.mp4?tag=12")</f>
        <v>https://video.twimg.com/ext_tw_video/1593672094667182080/pu/vid/1280x720/WNn8BhFaC3S-IJBV.mp4?tag=12</v>
      </c>
      <c r="L108">
        <v>0.57189999999999996</v>
      </c>
      <c r="M108">
        <v>0</v>
      </c>
      <c r="N108">
        <v>0.85199999999999998</v>
      </c>
      <c r="O108">
        <v>0.14799999999999999</v>
      </c>
    </row>
    <row r="109" spans="1:15" x14ac:dyDescent="0.2">
      <c r="A109" s="1" t="str">
        <f>HYPERLINK("http://www.twitter.com/banuakdenizli/status/1593525520737648643", "1593525520737648643")</f>
        <v>1593525520737648643</v>
      </c>
      <c r="B109" t="s">
        <v>15</v>
      </c>
      <c r="C109" s="2">
        <v>44883.364178240743</v>
      </c>
      <c r="D109">
        <v>0</v>
      </c>
      <c r="E109">
        <v>15</v>
      </c>
      <c r="F109" t="s">
        <v>114</v>
      </c>
      <c r="G109" t="s">
        <v>139</v>
      </c>
      <c r="H109" t="str">
        <f>HYPERLINK("http://pbs.twimg.com/media/Fhy2pYtXkAArrWz.jpg", "http://pbs.twimg.com/media/Fhy2pYtXkAArrWz.jpg")</f>
        <v>http://pbs.twimg.com/media/Fhy2pYtXkAArrWz.jpg</v>
      </c>
      <c r="L109">
        <v>0.77829999999999999</v>
      </c>
      <c r="M109">
        <v>0</v>
      </c>
      <c r="N109">
        <v>0.81799999999999995</v>
      </c>
      <c r="O109">
        <v>0.182</v>
      </c>
    </row>
    <row r="110" spans="1:15" x14ac:dyDescent="0.2">
      <c r="A110" s="1" t="str">
        <f>HYPERLINK("http://www.twitter.com/banuakdenizli/status/1593307079321812994", "1593307079321812994")</f>
        <v>1593307079321812994</v>
      </c>
      <c r="B110" t="s">
        <v>15</v>
      </c>
      <c r="C110" s="2">
        <v>44882.761388888888</v>
      </c>
      <c r="D110">
        <v>4</v>
      </c>
      <c r="E110">
        <v>1</v>
      </c>
      <c r="G110" t="s">
        <v>140</v>
      </c>
      <c r="L110">
        <v>0</v>
      </c>
      <c r="M110">
        <v>0</v>
      </c>
      <c r="N110">
        <v>1</v>
      </c>
      <c r="O110">
        <v>0</v>
      </c>
    </row>
    <row r="111" spans="1:15" x14ac:dyDescent="0.2">
      <c r="A111" s="1" t="str">
        <f>HYPERLINK("http://www.twitter.com/banuakdenizli/status/1593306970685153281", "1593306970685153281")</f>
        <v>1593306970685153281</v>
      </c>
      <c r="B111" t="s">
        <v>15</v>
      </c>
      <c r="C111" s="2">
        <v>44882.761087962957</v>
      </c>
      <c r="D111">
        <v>4</v>
      </c>
      <c r="E111">
        <v>1</v>
      </c>
      <c r="G111" t="s">
        <v>141</v>
      </c>
      <c r="H111" t="str">
        <f>HYPERLINK("http://pbs.twimg.com/media/FhyQPCHXEAMli0O.jpg", "http://pbs.twimg.com/media/FhyQPCHXEAMli0O.jpg")</f>
        <v>http://pbs.twimg.com/media/FhyQPCHXEAMli0O.jpg</v>
      </c>
      <c r="L111">
        <v>0.66959999999999997</v>
      </c>
      <c r="M111">
        <v>0</v>
      </c>
      <c r="N111">
        <v>0.82599999999999996</v>
      </c>
      <c r="O111">
        <v>0.17399999999999999</v>
      </c>
    </row>
    <row r="112" spans="1:15" x14ac:dyDescent="0.2">
      <c r="A112" s="1" t="str">
        <f>HYPERLINK("http://www.twitter.com/banuakdenizli/status/1593204661770948610", "1593204661770948610")</f>
        <v>1593204661770948610</v>
      </c>
      <c r="B112" t="s">
        <v>15</v>
      </c>
      <c r="C112" s="2">
        <v>44882.478773148148</v>
      </c>
      <c r="D112">
        <v>1</v>
      </c>
      <c r="E112">
        <v>0</v>
      </c>
      <c r="G112" t="s">
        <v>142</v>
      </c>
      <c r="L112">
        <v>0</v>
      </c>
      <c r="M112">
        <v>0</v>
      </c>
      <c r="N112">
        <v>1</v>
      </c>
      <c r="O112">
        <v>0</v>
      </c>
    </row>
    <row r="113" spans="1:15" x14ac:dyDescent="0.2">
      <c r="A113" s="1" t="str">
        <f>HYPERLINK("http://www.twitter.com/banuakdenizli/status/1593204554010886145", "1593204554010886145")</f>
        <v>1593204554010886145</v>
      </c>
      <c r="B113" t="s">
        <v>15</v>
      </c>
      <c r="C113" s="2">
        <v>44882.478472222218</v>
      </c>
      <c r="D113">
        <v>1</v>
      </c>
      <c r="E113">
        <v>0</v>
      </c>
      <c r="G113" t="s">
        <v>143</v>
      </c>
      <c r="L113">
        <v>0.75790000000000002</v>
      </c>
      <c r="M113">
        <v>0</v>
      </c>
      <c r="N113">
        <v>0.746</v>
      </c>
      <c r="O113">
        <v>0.254</v>
      </c>
    </row>
    <row r="114" spans="1:15" x14ac:dyDescent="0.2">
      <c r="A114" s="1" t="str">
        <f>HYPERLINK("http://www.twitter.com/banuakdenizli/status/1592882269769068545", "1592882269769068545")</f>
        <v>1592882269769068545</v>
      </c>
      <c r="B114" t="s">
        <v>15</v>
      </c>
      <c r="C114" s="2">
        <v>44881.589143518519</v>
      </c>
      <c r="D114">
        <v>2</v>
      </c>
      <c r="E114">
        <v>0</v>
      </c>
      <c r="G114" t="s">
        <v>144</v>
      </c>
      <c r="L114">
        <v>0</v>
      </c>
      <c r="M114">
        <v>0</v>
      </c>
      <c r="N114">
        <v>1</v>
      </c>
      <c r="O114">
        <v>0</v>
      </c>
    </row>
    <row r="115" spans="1:15" x14ac:dyDescent="0.2">
      <c r="A115" s="1" t="str">
        <f>HYPERLINK("http://www.twitter.com/banuakdenizli/status/1592878802484723713", "1592878802484723713")</f>
        <v>1592878802484723713</v>
      </c>
      <c r="B115" t="s">
        <v>15</v>
      </c>
      <c r="C115" s="2">
        <v>44881.579571759263</v>
      </c>
      <c r="D115">
        <v>6</v>
      </c>
      <c r="E115">
        <v>1</v>
      </c>
      <c r="G115" t="s">
        <v>145</v>
      </c>
      <c r="H115" t="str">
        <f>HYPERLINK("https://video.twimg.com/ext_tw_video/1592878683986993152/pu/vid/1280x720/T_pSosAaC6PIaHRX.mp4?tag=12", "https://video.twimg.com/ext_tw_video/1592878683986993152/pu/vid/1280x720/T_pSosAaC6PIaHRX.mp4?tag=12")</f>
        <v>https://video.twimg.com/ext_tw_video/1592878683986993152/pu/vid/1280x720/T_pSosAaC6PIaHRX.mp4?tag=12</v>
      </c>
      <c r="L115">
        <v>0.74180000000000001</v>
      </c>
      <c r="M115">
        <v>3.4000000000000002E-2</v>
      </c>
      <c r="N115">
        <v>0.82099999999999995</v>
      </c>
      <c r="O115">
        <v>0.14499999999999999</v>
      </c>
    </row>
    <row r="116" spans="1:15" x14ac:dyDescent="0.2">
      <c r="A116" s="1" t="str">
        <f>HYPERLINK("http://www.twitter.com/banuakdenizli/status/1592850851970052098", "1592850851970052098")</f>
        <v>1592850851970052098</v>
      </c>
      <c r="B116" t="s">
        <v>15</v>
      </c>
      <c r="C116" s="2">
        <v>44881.502442129633</v>
      </c>
      <c r="D116">
        <v>91</v>
      </c>
      <c r="E116">
        <v>5</v>
      </c>
      <c r="G116" t="s">
        <v>146</v>
      </c>
      <c r="L116">
        <v>0.90390000000000004</v>
      </c>
      <c r="M116">
        <v>0</v>
      </c>
      <c r="N116">
        <v>0.55200000000000005</v>
      </c>
      <c r="O116">
        <v>0.44800000000000001</v>
      </c>
    </row>
    <row r="117" spans="1:15" x14ac:dyDescent="0.2">
      <c r="A117" s="1" t="str">
        <f>HYPERLINK("http://www.twitter.com/banuakdenizli/status/1592460336766291973", "1592460336766291973")</f>
        <v>1592460336766291973</v>
      </c>
      <c r="B117" t="s">
        <v>15</v>
      </c>
      <c r="C117" s="2">
        <v>44880.424826388888</v>
      </c>
      <c r="D117">
        <v>7</v>
      </c>
      <c r="E117">
        <v>0</v>
      </c>
      <c r="G117" t="s">
        <v>147</v>
      </c>
      <c r="L117">
        <v>0</v>
      </c>
      <c r="M117">
        <v>0</v>
      </c>
      <c r="N117">
        <v>1</v>
      </c>
      <c r="O117">
        <v>0</v>
      </c>
    </row>
    <row r="118" spans="1:15" x14ac:dyDescent="0.2">
      <c r="A118" s="1" t="str">
        <f>HYPERLINK("http://www.twitter.com/banuakdenizli/status/1592460220810362882", "1592460220810362882")</f>
        <v>1592460220810362882</v>
      </c>
      <c r="B118" t="s">
        <v>15</v>
      </c>
      <c r="C118" s="2">
        <v>44880.424502314818</v>
      </c>
      <c r="D118">
        <v>4</v>
      </c>
      <c r="E118">
        <v>0</v>
      </c>
      <c r="G118" t="s">
        <v>148</v>
      </c>
      <c r="L118">
        <v>-0.128</v>
      </c>
      <c r="M118">
        <v>9.6000000000000002E-2</v>
      </c>
      <c r="N118">
        <v>0.82</v>
      </c>
      <c r="O118">
        <v>8.4000000000000005E-2</v>
      </c>
    </row>
    <row r="119" spans="1:15" x14ac:dyDescent="0.2">
      <c r="A119" s="1" t="str">
        <f>HYPERLINK("http://www.twitter.com/banuakdenizli/status/1592141517912965120", "1592141517912965120")</f>
        <v>1592141517912965120</v>
      </c>
      <c r="B119" t="s">
        <v>15</v>
      </c>
      <c r="C119" s="2">
        <v>44879.545057870368</v>
      </c>
      <c r="D119">
        <v>6</v>
      </c>
      <c r="E119">
        <v>0</v>
      </c>
      <c r="G119" t="s">
        <v>149</v>
      </c>
      <c r="L119">
        <v>0</v>
      </c>
      <c r="M119">
        <v>0</v>
      </c>
      <c r="N119">
        <v>1</v>
      </c>
      <c r="O119">
        <v>0</v>
      </c>
    </row>
    <row r="120" spans="1:15" x14ac:dyDescent="0.2">
      <c r="A120" s="1" t="str">
        <f>HYPERLINK("http://www.twitter.com/banuakdenizli/status/1592141419543953410", "1592141419543953410")</f>
        <v>1592141419543953410</v>
      </c>
      <c r="B120" t="s">
        <v>15</v>
      </c>
      <c r="C120" s="2">
        <v>44879.54478009259</v>
      </c>
      <c r="D120">
        <v>8</v>
      </c>
      <c r="E120">
        <v>0</v>
      </c>
      <c r="G120" t="s">
        <v>150</v>
      </c>
      <c r="H120" t="str">
        <f>HYPERLINK("https://video.twimg.com/ext_tw_video/1592141308784779267/pu/vid/1280x720/0vbmsJMeh4rMYEBN.mp4?tag=12", "https://video.twimg.com/ext_tw_video/1592141308784779267/pu/vid/1280x720/0vbmsJMeh4rMYEBN.mp4?tag=12")</f>
        <v>https://video.twimg.com/ext_tw_video/1592141308784779267/pu/vid/1280x720/0vbmsJMeh4rMYEBN.mp4?tag=12</v>
      </c>
      <c r="L120">
        <v>0.82679999999999998</v>
      </c>
      <c r="M120">
        <v>0</v>
      </c>
      <c r="N120">
        <v>0.59899999999999998</v>
      </c>
      <c r="O120">
        <v>0.40100000000000002</v>
      </c>
    </row>
    <row r="121" spans="1:15" x14ac:dyDescent="0.2">
      <c r="A121" s="1" t="str">
        <f>HYPERLINK("http://www.twitter.com/banuakdenizli/status/1591802303639592960", "1591802303639592960")</f>
        <v>1591802303639592960</v>
      </c>
      <c r="B121" t="s">
        <v>15</v>
      </c>
      <c r="C121" s="2">
        <v>44878.60900462963</v>
      </c>
      <c r="D121">
        <v>6</v>
      </c>
      <c r="E121">
        <v>0</v>
      </c>
      <c r="G121" t="s">
        <v>151</v>
      </c>
      <c r="L121">
        <v>0</v>
      </c>
      <c r="M121">
        <v>0</v>
      </c>
      <c r="N121">
        <v>1</v>
      </c>
      <c r="O121">
        <v>0</v>
      </c>
    </row>
    <row r="122" spans="1:15" x14ac:dyDescent="0.2">
      <c r="A122" s="1" t="str">
        <f>HYPERLINK("http://www.twitter.com/banuakdenizli/status/1591802167723454464", "1591802167723454464")</f>
        <v>1591802167723454464</v>
      </c>
      <c r="B122" t="s">
        <v>15</v>
      </c>
      <c r="C122" s="2">
        <v>44878.608622685177</v>
      </c>
      <c r="D122">
        <v>116</v>
      </c>
      <c r="E122">
        <v>9</v>
      </c>
      <c r="G122" t="s">
        <v>152</v>
      </c>
      <c r="H122" t="str">
        <f>HYPERLINK("https://video.twimg.com/ext_tw_video/1591801903045906432/pu/vid/1280x720/O-2IrE-JLnEreQY0.mp4?tag=12", "https://video.twimg.com/ext_tw_video/1591801903045906432/pu/vid/1280x720/O-2IrE-JLnEreQY0.mp4?tag=12")</f>
        <v>https://video.twimg.com/ext_tw_video/1591801903045906432/pu/vid/1280x720/O-2IrE-JLnEreQY0.mp4?tag=12</v>
      </c>
      <c r="L122">
        <v>0.42149999999999999</v>
      </c>
      <c r="M122">
        <v>0</v>
      </c>
      <c r="N122">
        <v>0.89900000000000002</v>
      </c>
      <c r="O122">
        <v>0.10100000000000001</v>
      </c>
    </row>
    <row r="123" spans="1:15" x14ac:dyDescent="0.2">
      <c r="A123" s="1" t="str">
        <f>HYPERLINK("http://www.twitter.com/banuakdenizli/status/1590996448057131008", "1590996448057131008")</f>
        <v>1590996448057131008</v>
      </c>
      <c r="B123" t="s">
        <v>15</v>
      </c>
      <c r="C123" s="2">
        <v>44876.385266203702</v>
      </c>
      <c r="D123">
        <v>3</v>
      </c>
      <c r="E123">
        <v>0</v>
      </c>
      <c r="G123" t="s">
        <v>153</v>
      </c>
      <c r="L123">
        <v>0</v>
      </c>
      <c r="M123">
        <v>0</v>
      </c>
      <c r="N123">
        <v>1</v>
      </c>
      <c r="O123">
        <v>0</v>
      </c>
    </row>
    <row r="124" spans="1:15" x14ac:dyDescent="0.2">
      <c r="A124" s="1" t="str">
        <f>HYPERLINK("http://www.twitter.com/banuakdenizli/status/1590996274270142471", "1590996274270142471")</f>
        <v>1590996274270142471</v>
      </c>
      <c r="B124" t="s">
        <v>15</v>
      </c>
      <c r="C124" s="2">
        <v>44876.384780092587</v>
      </c>
      <c r="D124">
        <v>2</v>
      </c>
      <c r="E124">
        <v>0</v>
      </c>
      <c r="G124" t="s">
        <v>154</v>
      </c>
      <c r="L124">
        <v>0</v>
      </c>
      <c r="M124">
        <v>0</v>
      </c>
      <c r="N124">
        <v>1</v>
      </c>
      <c r="O124">
        <v>0</v>
      </c>
    </row>
    <row r="125" spans="1:15" x14ac:dyDescent="0.2">
      <c r="A125" s="1" t="str">
        <f>HYPERLINK("http://www.twitter.com/banuakdenizli/status/1590995371756769281", "1590995371756769281")</f>
        <v>1590995371756769281</v>
      </c>
      <c r="B125" t="s">
        <v>15</v>
      </c>
      <c r="C125" s="2">
        <v>44876.382291666669</v>
      </c>
      <c r="D125">
        <v>2</v>
      </c>
      <c r="E125">
        <v>0</v>
      </c>
      <c r="G125" t="s">
        <v>155</v>
      </c>
      <c r="L125">
        <v>0.79059999999999997</v>
      </c>
      <c r="M125">
        <v>0</v>
      </c>
      <c r="N125">
        <v>0.81100000000000005</v>
      </c>
      <c r="O125">
        <v>0.189</v>
      </c>
    </row>
    <row r="126" spans="1:15" x14ac:dyDescent="0.2">
      <c r="A126" s="1" t="str">
        <f>HYPERLINK("http://www.twitter.com/banuakdenizli/status/1590995158803152896", "1590995158803152896")</f>
        <v>1590995158803152896</v>
      </c>
      <c r="B126" t="s">
        <v>15</v>
      </c>
      <c r="C126" s="2">
        <v>44876.381701388891</v>
      </c>
      <c r="D126">
        <v>3</v>
      </c>
      <c r="E126">
        <v>1</v>
      </c>
      <c r="G126" t="s">
        <v>156</v>
      </c>
      <c r="H126" t="str">
        <f>HYPERLINK("http://pbs.twimg.com/media/FhRZqCLWIAYo_VM.jpg", "http://pbs.twimg.com/media/FhRZqCLWIAYo_VM.jpg")</f>
        <v>http://pbs.twimg.com/media/FhRZqCLWIAYo_VM.jpg</v>
      </c>
      <c r="I126" t="str">
        <f>HYPERLINK("http://pbs.twimg.com/media/FhRZqCKXoAA40WU.jpg", "http://pbs.twimg.com/media/FhRZqCKXoAA40WU.jpg")</f>
        <v>http://pbs.twimg.com/media/FhRZqCKXoAA40WU.jpg</v>
      </c>
      <c r="J126" t="str">
        <f>HYPERLINK("http://pbs.twimg.com/media/FhRZqCLWYAEDAX7.jpg", "http://pbs.twimg.com/media/FhRZqCLWYAEDAX7.jpg")</f>
        <v>http://pbs.twimg.com/media/FhRZqCLWYAEDAX7.jpg</v>
      </c>
      <c r="L126">
        <v>0.94769999999999999</v>
      </c>
      <c r="M126">
        <v>0</v>
      </c>
      <c r="N126">
        <v>0.65300000000000002</v>
      </c>
      <c r="O126">
        <v>0.34699999999999998</v>
      </c>
    </row>
    <row r="127" spans="1:15" x14ac:dyDescent="0.2">
      <c r="A127" s="1" t="str">
        <f>HYPERLINK("http://www.twitter.com/banuakdenizli/status/1590600256772706304", "1590600256772706304")</f>
        <v>1590600256772706304</v>
      </c>
      <c r="B127" t="s">
        <v>15</v>
      </c>
      <c r="C127" s="2">
        <v>44875.291979166657</v>
      </c>
      <c r="D127">
        <v>12</v>
      </c>
      <c r="E127">
        <v>3</v>
      </c>
      <c r="G127" t="s">
        <v>157</v>
      </c>
      <c r="H127" t="str">
        <f>HYPERLINK("http://pbs.twimg.com/media/FhLygUAWQAE6Atc.jpg", "http://pbs.twimg.com/media/FhLygUAWQAE6Atc.jpg")</f>
        <v>http://pbs.twimg.com/media/FhLygUAWQAE6Atc.jpg</v>
      </c>
      <c r="L127">
        <v>0</v>
      </c>
      <c r="M127">
        <v>0</v>
      </c>
      <c r="N127">
        <v>1</v>
      </c>
      <c r="O127">
        <v>0</v>
      </c>
    </row>
    <row r="128" spans="1:15" x14ac:dyDescent="0.2">
      <c r="A128" s="1" t="str">
        <f>HYPERLINK("http://www.twitter.com/banuakdenizli/status/1590314839263842307", "1590314839263842307")</f>
        <v>1590314839263842307</v>
      </c>
      <c r="B128" t="s">
        <v>15</v>
      </c>
      <c r="C128" s="2">
        <v>44874.504374999997</v>
      </c>
      <c r="D128">
        <v>0</v>
      </c>
      <c r="E128">
        <v>0</v>
      </c>
      <c r="G128" t="s">
        <v>158</v>
      </c>
      <c r="L128">
        <v>-0.55740000000000001</v>
      </c>
      <c r="M128">
        <v>8.1000000000000003E-2</v>
      </c>
      <c r="N128">
        <v>0.91900000000000004</v>
      </c>
      <c r="O128">
        <v>0</v>
      </c>
    </row>
    <row r="129" spans="1:15" x14ac:dyDescent="0.2">
      <c r="A129" s="1" t="str">
        <f>HYPERLINK("http://www.twitter.com/banuakdenizli/status/1590314191034122240", "1590314191034122240")</f>
        <v>1590314191034122240</v>
      </c>
      <c r="B129" t="s">
        <v>15</v>
      </c>
      <c r="C129" s="2">
        <v>44874.502592592587</v>
      </c>
      <c r="D129">
        <v>17</v>
      </c>
      <c r="E129">
        <v>10</v>
      </c>
      <c r="G129" t="s">
        <v>159</v>
      </c>
      <c r="L129">
        <v>0.42149999999999999</v>
      </c>
      <c r="M129">
        <v>0</v>
      </c>
      <c r="N129">
        <v>0.94</v>
      </c>
      <c r="O129">
        <v>0.06</v>
      </c>
    </row>
    <row r="130" spans="1:15" x14ac:dyDescent="0.2">
      <c r="A130" s="1" t="str">
        <f>HYPERLINK("http://www.twitter.com/banuakdenizli/status/1590251574739505152", "1590251574739505152")</f>
        <v>1590251574739505152</v>
      </c>
      <c r="B130" t="s">
        <v>15</v>
      </c>
      <c r="C130" s="2">
        <v>44874.32980324074</v>
      </c>
      <c r="D130">
        <v>3</v>
      </c>
      <c r="E130">
        <v>0</v>
      </c>
      <c r="G130" t="s">
        <v>160</v>
      </c>
      <c r="L130">
        <v>0</v>
      </c>
      <c r="M130">
        <v>0</v>
      </c>
      <c r="N130">
        <v>1</v>
      </c>
      <c r="O130">
        <v>0</v>
      </c>
    </row>
    <row r="131" spans="1:15" x14ac:dyDescent="0.2">
      <c r="A131" s="1" t="str">
        <f>HYPERLINK("http://www.twitter.com/banuakdenizli/status/1590251497035509760", "1590251497035509760")</f>
        <v>1590251497035509760</v>
      </c>
      <c r="B131" t="s">
        <v>15</v>
      </c>
      <c r="C131" s="2">
        <v>44874.329583333332</v>
      </c>
      <c r="D131">
        <v>2</v>
      </c>
      <c r="E131">
        <v>0</v>
      </c>
      <c r="G131" t="s">
        <v>161</v>
      </c>
      <c r="H131" t="str">
        <f>HYPERLINK("http://pbs.twimg.com/media/FhG1TXqXwAA7XCN.jpg", "http://pbs.twimg.com/media/FhG1TXqXwAA7XCN.jpg")</f>
        <v>http://pbs.twimg.com/media/FhG1TXqXwAA7XCN.jpg</v>
      </c>
      <c r="L131">
        <v>0</v>
      </c>
      <c r="M131">
        <v>0</v>
      </c>
      <c r="N131">
        <v>1</v>
      </c>
      <c r="O131">
        <v>0</v>
      </c>
    </row>
    <row r="132" spans="1:15" x14ac:dyDescent="0.2">
      <c r="A132" s="1" t="str">
        <f>HYPERLINK("http://www.twitter.com/banuakdenizli/status/1589920572523192320", "1589920572523192320")</f>
        <v>1589920572523192320</v>
      </c>
      <c r="B132" t="s">
        <v>15</v>
      </c>
      <c r="C132" s="2">
        <v>44873.416412037041</v>
      </c>
      <c r="D132">
        <v>0</v>
      </c>
      <c r="E132">
        <v>4</v>
      </c>
      <c r="F132" t="s">
        <v>18</v>
      </c>
      <c r="G132" t="s">
        <v>162</v>
      </c>
      <c r="L132">
        <v>0</v>
      </c>
      <c r="M132">
        <v>0</v>
      </c>
      <c r="N132">
        <v>1</v>
      </c>
      <c r="O132">
        <v>0</v>
      </c>
    </row>
    <row r="133" spans="1:15" x14ac:dyDescent="0.2">
      <c r="A133" s="1" t="str">
        <f>HYPERLINK("http://www.twitter.com/banuakdenizli/status/1589920487039459330", "1589920487039459330")</f>
        <v>1589920487039459330</v>
      </c>
      <c r="B133" t="s">
        <v>15</v>
      </c>
      <c r="C133" s="2">
        <v>44873.416180555563</v>
      </c>
      <c r="D133">
        <v>0</v>
      </c>
      <c r="E133">
        <v>256</v>
      </c>
      <c r="F133" t="s">
        <v>16</v>
      </c>
      <c r="G133" t="s">
        <v>163</v>
      </c>
      <c r="L133">
        <v>0.2944</v>
      </c>
      <c r="M133">
        <v>0.126</v>
      </c>
      <c r="N133">
        <v>0.68600000000000005</v>
      </c>
      <c r="O133">
        <v>0.188</v>
      </c>
    </row>
    <row r="134" spans="1:15" x14ac:dyDescent="0.2">
      <c r="A134" s="1" t="str">
        <f>HYPERLINK("http://www.twitter.com/banuakdenizli/status/1589893347489230848", "1589893347489230848")</f>
        <v>1589893347489230848</v>
      </c>
      <c r="B134" t="s">
        <v>15</v>
      </c>
      <c r="C134" s="2">
        <v>44873.341284722221</v>
      </c>
      <c r="D134">
        <v>3</v>
      </c>
      <c r="E134">
        <v>1</v>
      </c>
      <c r="G134" t="s">
        <v>164</v>
      </c>
      <c r="L134">
        <v>0</v>
      </c>
      <c r="M134">
        <v>0</v>
      </c>
      <c r="N134">
        <v>1</v>
      </c>
      <c r="O134">
        <v>0</v>
      </c>
    </row>
    <row r="135" spans="1:15" x14ac:dyDescent="0.2">
      <c r="A135" s="1" t="str">
        <f>HYPERLINK("http://www.twitter.com/banuakdenizli/status/1589892634415628288", "1589892634415628288")</f>
        <v>1589892634415628288</v>
      </c>
      <c r="B135" t="s">
        <v>15</v>
      </c>
      <c r="C135" s="2">
        <v>44873.339317129627</v>
      </c>
      <c r="D135">
        <v>5</v>
      </c>
      <c r="E135">
        <v>2</v>
      </c>
      <c r="G135" t="s">
        <v>165</v>
      </c>
      <c r="H135" t="str">
        <f>HYPERLINK("http://pbs.twimg.com/media/FhBu3ZOXEAARwiq.jpg", "http://pbs.twimg.com/media/FhBu3ZOXEAARwiq.jpg")</f>
        <v>http://pbs.twimg.com/media/FhBu3ZOXEAARwiq.jpg</v>
      </c>
      <c r="I135" t="str">
        <f>HYPERLINK("http://pbs.twimg.com/media/FhBu3ZgXgAIauAC.jpg", "http://pbs.twimg.com/media/FhBu3ZgXgAIauAC.jpg")</f>
        <v>http://pbs.twimg.com/media/FhBu3ZgXgAIauAC.jpg</v>
      </c>
      <c r="J135" t="str">
        <f>HYPERLINK("http://pbs.twimg.com/media/FhBu3a5WIAAHp4h.jpg", "http://pbs.twimg.com/media/FhBu3a5WIAAHp4h.jpg")</f>
        <v>http://pbs.twimg.com/media/FhBu3a5WIAAHp4h.jpg</v>
      </c>
      <c r="K135" t="str">
        <f>HYPERLINK("http://pbs.twimg.com/media/FhBu3aTWYAcMJ8e.jpg", "http://pbs.twimg.com/media/FhBu3aTWYAcMJ8e.jpg")</f>
        <v>http://pbs.twimg.com/media/FhBu3aTWYAcMJ8e.jpg</v>
      </c>
      <c r="L135">
        <v>0</v>
      </c>
      <c r="M135">
        <v>0</v>
      </c>
      <c r="N135">
        <v>1</v>
      </c>
      <c r="O135">
        <v>0</v>
      </c>
    </row>
    <row r="136" spans="1:15" x14ac:dyDescent="0.2">
      <c r="A136" s="1" t="str">
        <f>HYPERLINK("http://www.twitter.com/banuakdenizli/status/1589591192442130432", "1589591192442130432")</f>
        <v>1589591192442130432</v>
      </c>
      <c r="B136" t="s">
        <v>15</v>
      </c>
      <c r="C136" s="2">
        <v>44872.5075</v>
      </c>
      <c r="D136">
        <v>0</v>
      </c>
      <c r="E136">
        <v>6</v>
      </c>
      <c r="F136" t="s">
        <v>18</v>
      </c>
      <c r="G136" t="s">
        <v>166</v>
      </c>
      <c r="H136" t="str">
        <f>HYPERLINK("http://pbs.twimg.com/media/Fg8j-tCXEAEuwIL.jpg", "http://pbs.twimg.com/media/Fg8j-tCXEAEuwIL.jpg")</f>
        <v>http://pbs.twimg.com/media/Fg8j-tCXEAEuwIL.jpg</v>
      </c>
      <c r="L136">
        <v>0</v>
      </c>
      <c r="M136">
        <v>0</v>
      </c>
      <c r="N136">
        <v>1</v>
      </c>
      <c r="O136">
        <v>0</v>
      </c>
    </row>
    <row r="137" spans="1:15" x14ac:dyDescent="0.2">
      <c r="A137" s="1" t="str">
        <f>HYPERLINK("http://www.twitter.com/banuakdenizli/status/1589591113509527552", "1589591113509527552")</f>
        <v>1589591113509527552</v>
      </c>
      <c r="B137" t="s">
        <v>15</v>
      </c>
      <c r="C137" s="2">
        <v>44872.507280092592</v>
      </c>
      <c r="D137">
        <v>0</v>
      </c>
      <c r="E137">
        <v>116</v>
      </c>
      <c r="F137" t="s">
        <v>114</v>
      </c>
      <c r="G137" t="s">
        <v>167</v>
      </c>
      <c r="H137" t="str">
        <f>HYPERLINK("http://pbs.twimg.com/media/FYSrIfOXEAIQpVx.jpg", "http://pbs.twimg.com/media/FYSrIfOXEAIQpVx.jpg")</f>
        <v>http://pbs.twimg.com/media/FYSrIfOXEAIQpVx.jpg</v>
      </c>
      <c r="L137">
        <v>0.91490000000000005</v>
      </c>
      <c r="M137">
        <v>7.5999999999999998E-2</v>
      </c>
      <c r="N137">
        <v>0.59299999999999997</v>
      </c>
      <c r="O137">
        <v>0.33100000000000002</v>
      </c>
    </row>
    <row r="138" spans="1:15" x14ac:dyDescent="0.2">
      <c r="A138" s="1" t="str">
        <f>HYPERLINK("http://www.twitter.com/banuakdenizli/status/1589567790976946177", "1589567790976946177")</f>
        <v>1589567790976946177</v>
      </c>
      <c r="B138" t="s">
        <v>15</v>
      </c>
      <c r="C138" s="2">
        <v>44872.442916666667</v>
      </c>
      <c r="D138">
        <v>8</v>
      </c>
      <c r="E138">
        <v>3</v>
      </c>
      <c r="G138" t="s">
        <v>168</v>
      </c>
      <c r="L138">
        <v>0</v>
      </c>
      <c r="M138">
        <v>0</v>
      </c>
      <c r="N138">
        <v>1</v>
      </c>
      <c r="O138">
        <v>0</v>
      </c>
    </row>
    <row r="139" spans="1:15" x14ac:dyDescent="0.2">
      <c r="A139" s="1" t="str">
        <f>HYPERLINK("http://www.twitter.com/banuakdenizli/status/1589567574060433408", "1589567574060433408")</f>
        <v>1589567574060433408</v>
      </c>
      <c r="B139" t="s">
        <v>15</v>
      </c>
      <c r="C139" s="2">
        <v>44872.442326388889</v>
      </c>
      <c r="D139">
        <v>14</v>
      </c>
      <c r="E139">
        <v>1</v>
      </c>
      <c r="G139" t="s">
        <v>169</v>
      </c>
      <c r="H139" t="str">
        <f>HYPERLINK("http://pbs.twimg.com/media/Fg9HR1nWIAMumBZ.jpg", "http://pbs.twimg.com/media/Fg9HR1nWIAMumBZ.jpg")</f>
        <v>http://pbs.twimg.com/media/Fg9HR1nWIAMumBZ.jpg</v>
      </c>
      <c r="L139">
        <v>0.34</v>
      </c>
      <c r="M139">
        <v>5.8999999999999997E-2</v>
      </c>
      <c r="N139">
        <v>0.84899999999999998</v>
      </c>
      <c r="O139">
        <v>9.1999999999999998E-2</v>
      </c>
    </row>
    <row r="140" spans="1:15" x14ac:dyDescent="0.2">
      <c r="A140" s="1" t="str">
        <f>HYPERLINK("http://www.twitter.com/banuakdenizli/status/1589255419092172801", "1589255419092172801")</f>
        <v>1589255419092172801</v>
      </c>
      <c r="B140" t="s">
        <v>15</v>
      </c>
      <c r="C140" s="2">
        <v>44871.580937500003</v>
      </c>
      <c r="D140">
        <v>1</v>
      </c>
      <c r="E140">
        <v>0</v>
      </c>
      <c r="G140" t="s">
        <v>170</v>
      </c>
      <c r="L140">
        <v>0</v>
      </c>
      <c r="M140">
        <v>0</v>
      </c>
      <c r="N140">
        <v>1</v>
      </c>
      <c r="O140">
        <v>0</v>
      </c>
    </row>
    <row r="141" spans="1:15" x14ac:dyDescent="0.2">
      <c r="A141" s="1" t="str">
        <f>HYPERLINK("http://www.twitter.com/banuakdenizli/status/1589255298799521795", "1589255298799521795")</f>
        <v>1589255298799521795</v>
      </c>
      <c r="B141" t="s">
        <v>15</v>
      </c>
      <c r="C141" s="2">
        <v>44871.580601851849</v>
      </c>
      <c r="D141">
        <v>1</v>
      </c>
      <c r="E141">
        <v>1</v>
      </c>
      <c r="G141" t="s">
        <v>171</v>
      </c>
      <c r="H141" t="str">
        <f>HYPERLINK("http://pbs.twimg.com/media/Fg4rPs4X0AA1psS.jpg", "http://pbs.twimg.com/media/Fg4rPs4X0AA1psS.jpg")</f>
        <v>http://pbs.twimg.com/media/Fg4rPs4X0AA1psS.jpg</v>
      </c>
      <c r="I141" t="str">
        <f>HYPERLINK("http://pbs.twimg.com/media/Fg4rPtAXkAEWOv0.jpg", "http://pbs.twimg.com/media/Fg4rPtAXkAEWOv0.jpg")</f>
        <v>http://pbs.twimg.com/media/Fg4rPtAXkAEWOv0.jpg</v>
      </c>
      <c r="L141">
        <v>0.43890000000000001</v>
      </c>
      <c r="M141">
        <v>0</v>
      </c>
      <c r="N141">
        <v>0.91200000000000003</v>
      </c>
      <c r="O141">
        <v>8.7999999999999995E-2</v>
      </c>
    </row>
    <row r="142" spans="1:15" x14ac:dyDescent="0.2">
      <c r="A142" s="1" t="str">
        <f>HYPERLINK("http://www.twitter.com/banuakdenizli/status/1589250289898356736", "1589250289898356736")</f>
        <v>1589250289898356736</v>
      </c>
      <c r="B142" t="s">
        <v>15</v>
      </c>
      <c r="C142" s="2">
        <v>44871.566782407397</v>
      </c>
      <c r="D142">
        <v>3</v>
      </c>
      <c r="E142">
        <v>0</v>
      </c>
      <c r="G142" t="s">
        <v>172</v>
      </c>
      <c r="L142">
        <v>0</v>
      </c>
      <c r="M142">
        <v>0</v>
      </c>
      <c r="N142">
        <v>1</v>
      </c>
      <c r="O142">
        <v>0</v>
      </c>
    </row>
    <row r="143" spans="1:15" x14ac:dyDescent="0.2">
      <c r="A143" s="1" t="str">
        <f>HYPERLINK("http://www.twitter.com/banuakdenizli/status/1589249165191942145", "1589249165191942145")</f>
        <v>1589249165191942145</v>
      </c>
      <c r="B143" t="s">
        <v>15</v>
      </c>
      <c r="C143" s="2">
        <v>44871.563680555562</v>
      </c>
      <c r="D143">
        <v>4</v>
      </c>
      <c r="E143">
        <v>1</v>
      </c>
      <c r="G143" t="s">
        <v>173</v>
      </c>
      <c r="H143" t="str">
        <f>HYPERLINK("https://video.twimg.com/ext_tw_video/1589249054638317569/pu/vid/1280x720/tRvR4nxT5oZ66Awq.mp4?tag=12", "https://video.twimg.com/ext_tw_video/1589249054638317569/pu/vid/1280x720/tRvR4nxT5oZ66Awq.mp4?tag=12")</f>
        <v>https://video.twimg.com/ext_tw_video/1589249054638317569/pu/vid/1280x720/tRvR4nxT5oZ66Awq.mp4?tag=12</v>
      </c>
      <c r="L143">
        <v>0</v>
      </c>
      <c r="M143">
        <v>0</v>
      </c>
      <c r="N143">
        <v>1</v>
      </c>
      <c r="O143">
        <v>0</v>
      </c>
    </row>
    <row r="144" spans="1:15" x14ac:dyDescent="0.2">
      <c r="A144" s="1" t="str">
        <f>HYPERLINK("http://www.twitter.com/banuakdenizli/status/1588049309232250880", "1588049309232250880")</f>
        <v>1588049309232250880</v>
      </c>
      <c r="B144" t="s">
        <v>15</v>
      </c>
      <c r="C144" s="2">
        <v>44868.252708333333</v>
      </c>
      <c r="D144">
        <v>5</v>
      </c>
      <c r="E144">
        <v>0</v>
      </c>
      <c r="G144" t="s">
        <v>174</v>
      </c>
      <c r="L144">
        <v>0</v>
      </c>
      <c r="M144">
        <v>0</v>
      </c>
      <c r="N144">
        <v>1</v>
      </c>
      <c r="O144">
        <v>0</v>
      </c>
    </row>
    <row r="145" spans="1:15" x14ac:dyDescent="0.2">
      <c r="A145" s="1" t="str">
        <f>HYPERLINK("http://www.twitter.com/banuakdenizli/status/1588049139551567873", "1588049139551567873")</f>
        <v>1588049139551567873</v>
      </c>
      <c r="B145" t="s">
        <v>15</v>
      </c>
      <c r="C145" s="2">
        <v>44868.252245370371</v>
      </c>
      <c r="D145">
        <v>4</v>
      </c>
      <c r="E145">
        <v>0</v>
      </c>
      <c r="G145" t="s">
        <v>175</v>
      </c>
      <c r="H145" t="str">
        <f>HYPERLINK("http://pbs.twimg.com/media/FgniQ19XEAA-kCz.jpg", "http://pbs.twimg.com/media/FgniQ19XEAA-kCz.jpg")</f>
        <v>http://pbs.twimg.com/media/FgniQ19XEAA-kCz.jpg</v>
      </c>
      <c r="L145">
        <v>0.35949999999999999</v>
      </c>
      <c r="M145">
        <v>0</v>
      </c>
      <c r="N145">
        <v>0.93400000000000005</v>
      </c>
      <c r="O145">
        <v>6.6000000000000003E-2</v>
      </c>
    </row>
    <row r="146" spans="1:15" x14ac:dyDescent="0.2">
      <c r="A146" s="1" t="str">
        <f>HYPERLINK("http://www.twitter.com/banuakdenizli/status/1587811188355866626", "1587811188355866626")</f>
        <v>1587811188355866626</v>
      </c>
      <c r="B146" t="s">
        <v>15</v>
      </c>
      <c r="C146" s="2">
        <v>44867.595625000002</v>
      </c>
      <c r="D146">
        <v>0</v>
      </c>
      <c r="E146">
        <v>0</v>
      </c>
      <c r="G146" t="s">
        <v>176</v>
      </c>
      <c r="L146">
        <v>0.40189999999999998</v>
      </c>
      <c r="M146">
        <v>0</v>
      </c>
      <c r="N146">
        <v>0.86299999999999999</v>
      </c>
      <c r="O146">
        <v>0.13700000000000001</v>
      </c>
    </row>
    <row r="147" spans="1:15" x14ac:dyDescent="0.2">
      <c r="A147" s="1" t="str">
        <f>HYPERLINK("http://www.twitter.com/banuakdenizli/status/1587704677449306112", "1587704677449306112")</f>
        <v>1587704677449306112</v>
      </c>
      <c r="B147" t="s">
        <v>15</v>
      </c>
      <c r="C147" s="2">
        <v>44867.301701388889</v>
      </c>
      <c r="D147">
        <v>22</v>
      </c>
      <c r="E147">
        <v>4</v>
      </c>
      <c r="G147" t="s">
        <v>177</v>
      </c>
      <c r="L147">
        <v>0</v>
      </c>
      <c r="M147">
        <v>0</v>
      </c>
      <c r="N147">
        <v>1</v>
      </c>
      <c r="O147">
        <v>0</v>
      </c>
    </row>
    <row r="148" spans="1:15" x14ac:dyDescent="0.2">
      <c r="A148" s="1" t="str">
        <f>HYPERLINK("http://www.twitter.com/banuakdenizli/status/1587704576488120321", "1587704576488120321")</f>
        <v>1587704576488120321</v>
      </c>
      <c r="B148" t="s">
        <v>15</v>
      </c>
      <c r="C148" s="2">
        <v>44867.301423611112</v>
      </c>
      <c r="D148">
        <v>10</v>
      </c>
      <c r="E148">
        <v>1</v>
      </c>
      <c r="G148" t="s">
        <v>178</v>
      </c>
      <c r="H148" t="str">
        <f>HYPERLINK("http://pbs.twimg.com/media/FgiojftWIAAj8ap.jpg", "http://pbs.twimg.com/media/FgiojftWIAAj8ap.jpg")</f>
        <v>http://pbs.twimg.com/media/FgiojftWIAAj8ap.jpg</v>
      </c>
      <c r="L148">
        <v>7.7200000000000005E-2</v>
      </c>
      <c r="M148">
        <v>0</v>
      </c>
      <c r="N148">
        <v>0.93899999999999995</v>
      </c>
      <c r="O148">
        <v>6.0999999999999999E-2</v>
      </c>
    </row>
    <row r="149" spans="1:15" x14ac:dyDescent="0.2">
      <c r="A149" s="1" t="str">
        <f>HYPERLINK("http://www.twitter.com/banuakdenizli/status/1587701758381490178", "1587701758381490178")</f>
        <v>1587701758381490178</v>
      </c>
      <c r="B149" t="s">
        <v>15</v>
      </c>
      <c r="C149" s="2">
        <v>44867.293645833342</v>
      </c>
      <c r="D149">
        <v>3</v>
      </c>
      <c r="E149">
        <v>1</v>
      </c>
      <c r="G149" t="s">
        <v>179</v>
      </c>
      <c r="L149">
        <v>0</v>
      </c>
      <c r="M149">
        <v>0</v>
      </c>
      <c r="N149">
        <v>1</v>
      </c>
      <c r="O149">
        <v>0</v>
      </c>
    </row>
    <row r="150" spans="1:15" x14ac:dyDescent="0.2">
      <c r="A150" s="1" t="str">
        <f>HYPERLINK("http://www.twitter.com/banuakdenizli/status/1587454809770164224", "1587454809770164224")</f>
        <v>1587454809770164224</v>
      </c>
      <c r="B150" t="s">
        <v>15</v>
      </c>
      <c r="C150" s="2">
        <v>44866.612199074072</v>
      </c>
      <c r="D150">
        <v>9</v>
      </c>
      <c r="E150">
        <v>5</v>
      </c>
      <c r="G150" t="s">
        <v>180</v>
      </c>
      <c r="H150" t="str">
        <f>HYPERLINK("http://pbs.twimg.com/media/FgfFt-1XgAAhrX8.jpg", "http://pbs.twimg.com/media/FgfFt-1XgAAhrX8.jpg")</f>
        <v>http://pbs.twimg.com/media/FgfFt-1XgAAhrX8.jpg</v>
      </c>
      <c r="L150">
        <v>0.73450000000000004</v>
      </c>
      <c r="M150">
        <v>0</v>
      </c>
      <c r="N150">
        <v>0.83799999999999997</v>
      </c>
      <c r="O150">
        <v>0.16200000000000001</v>
      </c>
    </row>
    <row r="151" spans="1:15" x14ac:dyDescent="0.2">
      <c r="A151" s="1" t="str">
        <f>HYPERLINK("http://www.twitter.com/banuakdenizli/status/1587324313086173184", "1587324313086173184")</f>
        <v>1587324313086173184</v>
      </c>
      <c r="B151" t="s">
        <v>15</v>
      </c>
      <c r="C151" s="2">
        <v>44866.25209490741</v>
      </c>
      <c r="D151">
        <v>2</v>
      </c>
      <c r="E151">
        <v>1</v>
      </c>
      <c r="G151" t="s">
        <v>181</v>
      </c>
      <c r="L151">
        <v>0.45590000000000003</v>
      </c>
      <c r="M151">
        <v>0</v>
      </c>
      <c r="N151">
        <v>0.92100000000000004</v>
      </c>
      <c r="O151">
        <v>7.9000000000000001E-2</v>
      </c>
    </row>
    <row r="152" spans="1:15" x14ac:dyDescent="0.2">
      <c r="A152" s="1" t="str">
        <f>HYPERLINK("http://www.twitter.com/banuakdenizli/status/1587324000337887232", "1587324000337887232")</f>
        <v>1587324000337887232</v>
      </c>
      <c r="B152" t="s">
        <v>15</v>
      </c>
      <c r="C152" s="2">
        <v>44866.251238425917</v>
      </c>
      <c r="D152">
        <v>14</v>
      </c>
      <c r="E152">
        <v>4</v>
      </c>
      <c r="G152" t="s">
        <v>182</v>
      </c>
      <c r="H152" t="str">
        <f>HYPERLINK("https://video.twimg.com/ext_tw_video/1587323247980417024/pu/vid/1280x720/-Q7LmGjNAsfr4SV3.mp4?tag=12", "https://video.twimg.com/ext_tw_video/1587323247980417024/pu/vid/1280x720/-Q7LmGjNAsfr4SV3.mp4?tag=12")</f>
        <v>https://video.twimg.com/ext_tw_video/1587323247980417024/pu/vid/1280x720/-Q7LmGjNAsfr4SV3.mp4?tag=12</v>
      </c>
      <c r="L152">
        <v>0.72629999999999995</v>
      </c>
      <c r="M152">
        <v>0</v>
      </c>
      <c r="N152">
        <v>0.873</v>
      </c>
      <c r="O152">
        <v>0.127</v>
      </c>
    </row>
    <row r="153" spans="1:15" x14ac:dyDescent="0.2">
      <c r="A153" s="1" t="str">
        <f>HYPERLINK("http://www.twitter.com/banuakdenizli/status/1587054869126516737", "1587054869126516737")</f>
        <v>1587054869126516737</v>
      </c>
      <c r="B153" t="s">
        <v>15</v>
      </c>
      <c r="C153" s="2">
        <v>44865.508576388893</v>
      </c>
      <c r="D153">
        <v>23</v>
      </c>
      <c r="E153">
        <v>7</v>
      </c>
      <c r="G153" t="s">
        <v>183</v>
      </c>
      <c r="L153">
        <v>0.5423</v>
      </c>
      <c r="M153">
        <v>0</v>
      </c>
      <c r="N153">
        <v>0.89400000000000002</v>
      </c>
      <c r="O153">
        <v>0.106</v>
      </c>
    </row>
    <row r="154" spans="1:15" x14ac:dyDescent="0.2">
      <c r="A154" s="1" t="str">
        <f>HYPERLINK("http://www.twitter.com/banuakdenizli/status/1586707249644425220", "1586707249644425220")</f>
        <v>1586707249644425220</v>
      </c>
      <c r="B154" t="s">
        <v>15</v>
      </c>
      <c r="C154" s="2">
        <v>44864.549328703702</v>
      </c>
      <c r="D154">
        <v>4</v>
      </c>
      <c r="E154">
        <v>0</v>
      </c>
      <c r="G154" t="s">
        <v>184</v>
      </c>
      <c r="L154">
        <v>0</v>
      </c>
      <c r="M154">
        <v>0</v>
      </c>
      <c r="N154">
        <v>1</v>
      </c>
      <c r="O154">
        <v>0</v>
      </c>
    </row>
    <row r="155" spans="1:15" x14ac:dyDescent="0.2">
      <c r="A155" s="1" t="str">
        <f>HYPERLINK("http://www.twitter.com/banuakdenizli/status/1586707160477704194", "1586707160477704194")</f>
        <v>1586707160477704194</v>
      </c>
      <c r="B155" t="s">
        <v>15</v>
      </c>
      <c r="C155" s="2">
        <v>44864.549085648148</v>
      </c>
      <c r="D155">
        <v>12</v>
      </c>
      <c r="E155">
        <v>1</v>
      </c>
      <c r="G155" t="s">
        <v>185</v>
      </c>
      <c r="H155" t="str">
        <f>HYPERLINK("http://pbs.twimg.com/media/FgUdv7UXEAEah5e.jpg", "http://pbs.twimg.com/media/FgUdv7UXEAEah5e.jpg")</f>
        <v>http://pbs.twimg.com/media/FgUdv7UXEAEah5e.jpg</v>
      </c>
      <c r="L155">
        <v>0</v>
      </c>
      <c r="M155">
        <v>0</v>
      </c>
      <c r="N155">
        <v>1</v>
      </c>
      <c r="O155">
        <v>0</v>
      </c>
    </row>
    <row r="156" spans="1:15" x14ac:dyDescent="0.2">
      <c r="A156" s="1" t="str">
        <f>HYPERLINK("http://www.twitter.com/banuakdenizli/status/1585586647617486849", "1585586647617486849")</f>
        <v>1585586647617486849</v>
      </c>
      <c r="B156" t="s">
        <v>15</v>
      </c>
      <c r="C156" s="2">
        <v>44861.457060185188</v>
      </c>
      <c r="D156">
        <v>2</v>
      </c>
      <c r="E156">
        <v>0</v>
      </c>
      <c r="G156" t="s">
        <v>186</v>
      </c>
      <c r="L156">
        <v>0</v>
      </c>
      <c r="M156">
        <v>0</v>
      </c>
      <c r="N156">
        <v>1</v>
      </c>
      <c r="O156">
        <v>0</v>
      </c>
    </row>
    <row r="157" spans="1:15" x14ac:dyDescent="0.2">
      <c r="A157" s="1" t="str">
        <f>HYPERLINK("http://www.twitter.com/banuakdenizli/status/1585586507372544001", "1585586507372544001")</f>
        <v>1585586507372544001</v>
      </c>
      <c r="B157" t="s">
        <v>15</v>
      </c>
      <c r="C157" s="2">
        <v>44861.456666666672</v>
      </c>
      <c r="D157">
        <v>3</v>
      </c>
      <c r="E157">
        <v>1</v>
      </c>
      <c r="G157" t="s">
        <v>187</v>
      </c>
      <c r="H157" t="str">
        <f>HYPERLINK("http://pbs.twimg.com/media/FgEihQIXEAI-Z2i.jpg", "http://pbs.twimg.com/media/FgEihQIXEAI-Z2i.jpg")</f>
        <v>http://pbs.twimg.com/media/FgEihQIXEAI-Z2i.jpg</v>
      </c>
      <c r="L157">
        <v>0.42149999999999999</v>
      </c>
      <c r="M157">
        <v>0</v>
      </c>
      <c r="N157">
        <v>0.872</v>
      </c>
      <c r="O157">
        <v>0.128</v>
      </c>
    </row>
    <row r="158" spans="1:15" x14ac:dyDescent="0.2">
      <c r="A158" s="1" t="str">
        <f>HYPERLINK("http://www.twitter.com/banuakdenizli/status/1585258969119232001", "1585258969119232001")</f>
        <v>1585258969119232001</v>
      </c>
      <c r="B158" t="s">
        <v>15</v>
      </c>
      <c r="C158" s="2">
        <v>44860.552835648137</v>
      </c>
      <c r="D158">
        <v>1</v>
      </c>
      <c r="E158">
        <v>1</v>
      </c>
      <c r="G158" t="s">
        <v>188</v>
      </c>
      <c r="L158">
        <v>-0.29599999999999999</v>
      </c>
      <c r="M158">
        <v>5.5E-2</v>
      </c>
      <c r="N158">
        <v>0.94499999999999995</v>
      </c>
      <c r="O158">
        <v>0</v>
      </c>
    </row>
    <row r="159" spans="1:15" x14ac:dyDescent="0.2">
      <c r="A159" s="1" t="str">
        <f>HYPERLINK("http://www.twitter.com/banuakdenizli/status/1585258895286865920", "1585258895286865920")</f>
        <v>1585258895286865920</v>
      </c>
      <c r="B159" t="s">
        <v>15</v>
      </c>
      <c r="C159" s="2">
        <v>44860.552627314813</v>
      </c>
      <c r="D159">
        <v>14</v>
      </c>
      <c r="E159">
        <v>3</v>
      </c>
      <c r="G159" t="s">
        <v>189</v>
      </c>
      <c r="H159" t="str">
        <f>HYPERLINK("https://video.twimg.com/ext_tw_video/1585258828093968385/pu/vid/1280x720/QmBzP9QUAKx7RbXh.mp4?tag=12", "https://video.twimg.com/ext_tw_video/1585258828093968385/pu/vid/1280x720/QmBzP9QUAKx7RbXh.mp4?tag=12")</f>
        <v>https://video.twimg.com/ext_tw_video/1585258828093968385/pu/vid/1280x720/QmBzP9QUAKx7RbXh.mp4?tag=12</v>
      </c>
      <c r="L159">
        <v>0.40029999999999999</v>
      </c>
      <c r="M159">
        <v>6.3E-2</v>
      </c>
      <c r="N159">
        <v>0.79900000000000004</v>
      </c>
      <c r="O159">
        <v>0.13800000000000001</v>
      </c>
    </row>
    <row r="160" spans="1:15" x14ac:dyDescent="0.2">
      <c r="A160" s="1" t="str">
        <f>HYPERLINK("http://www.twitter.com/banuakdenizli/status/1585232689531002883", "1585232689531002883")</f>
        <v>1585232689531002883</v>
      </c>
      <c r="B160" t="s">
        <v>15</v>
      </c>
      <c r="C160" s="2">
        <v>44860.480324074073</v>
      </c>
      <c r="D160">
        <v>6</v>
      </c>
      <c r="E160">
        <v>6</v>
      </c>
      <c r="G160" t="s">
        <v>190</v>
      </c>
      <c r="L160">
        <v>0</v>
      </c>
      <c r="M160">
        <v>0</v>
      </c>
      <c r="N160">
        <v>1</v>
      </c>
      <c r="O160">
        <v>0</v>
      </c>
    </row>
    <row r="161" spans="1:15" x14ac:dyDescent="0.2">
      <c r="A161" s="1" t="str">
        <f>HYPERLINK("http://www.twitter.com/banuakdenizli/status/1585232614020874243", "1585232614020874243")</f>
        <v>1585232614020874243</v>
      </c>
      <c r="B161" t="s">
        <v>15</v>
      </c>
      <c r="C161" s="2">
        <v>44860.480115740742</v>
      </c>
      <c r="D161">
        <v>4</v>
      </c>
      <c r="E161">
        <v>3</v>
      </c>
      <c r="G161" t="s">
        <v>191</v>
      </c>
      <c r="H161" t="str">
        <f>HYPERLINK("http://pbs.twimg.com/media/Ff_gp1YWAAIBV7-.jpg", "http://pbs.twimg.com/media/Ff_gp1YWAAIBV7-.jpg")</f>
        <v>http://pbs.twimg.com/media/Ff_gp1YWAAIBV7-.jpg</v>
      </c>
      <c r="L161">
        <v>0.77170000000000005</v>
      </c>
      <c r="M161">
        <v>0</v>
      </c>
      <c r="N161">
        <v>0.81699999999999995</v>
      </c>
      <c r="O161">
        <v>0.183</v>
      </c>
    </row>
    <row r="162" spans="1:15" x14ac:dyDescent="0.2">
      <c r="A162" s="1" t="str">
        <f>HYPERLINK("http://www.twitter.com/banuakdenizli/status/1584496276829110273", "1584496276829110273")</f>
        <v>1584496276829110273</v>
      </c>
      <c r="B162" t="s">
        <v>15</v>
      </c>
      <c r="C162" s="2">
        <v>44858.448206018518</v>
      </c>
      <c r="D162">
        <v>4</v>
      </c>
      <c r="E162">
        <v>1</v>
      </c>
      <c r="G162" t="s">
        <v>192</v>
      </c>
      <c r="L162">
        <v>0</v>
      </c>
      <c r="M162">
        <v>0</v>
      </c>
      <c r="N162">
        <v>1</v>
      </c>
      <c r="O162">
        <v>0</v>
      </c>
    </row>
    <row r="163" spans="1:15" x14ac:dyDescent="0.2">
      <c r="A163" s="1" t="str">
        <f>HYPERLINK("http://www.twitter.com/banuakdenizli/status/1584496064224448512", "1584496064224448512")</f>
        <v>1584496064224448512</v>
      </c>
      <c r="B163" t="s">
        <v>15</v>
      </c>
      <c r="C163" s="2">
        <v>44858.447615740741</v>
      </c>
      <c r="D163">
        <v>4</v>
      </c>
      <c r="E163">
        <v>3</v>
      </c>
      <c r="G163" t="s">
        <v>193</v>
      </c>
      <c r="H163" t="str">
        <f>HYPERLINK("http://pbs.twimg.com/media/Ff1CwQvWYAACQmq.jpg", "http://pbs.twimg.com/media/Ff1CwQvWYAACQmq.jpg")</f>
        <v>http://pbs.twimg.com/media/Ff1CwQvWYAACQmq.jpg</v>
      </c>
      <c r="L163">
        <v>0</v>
      </c>
      <c r="M163">
        <v>0</v>
      </c>
      <c r="N163">
        <v>1</v>
      </c>
      <c r="O163">
        <v>0</v>
      </c>
    </row>
    <row r="164" spans="1:15" x14ac:dyDescent="0.2">
      <c r="A164" s="1" t="str">
        <f>HYPERLINK("http://www.twitter.com/banuakdenizli/status/1584166952313888768", "1584166952313888768")</f>
        <v>1584166952313888768</v>
      </c>
      <c r="B164" t="s">
        <v>15</v>
      </c>
      <c r="C164" s="2">
        <v>44857.539444444446</v>
      </c>
      <c r="D164">
        <v>7</v>
      </c>
      <c r="E164">
        <v>0</v>
      </c>
      <c r="G164" t="s">
        <v>194</v>
      </c>
      <c r="L164">
        <v>0</v>
      </c>
      <c r="M164">
        <v>0</v>
      </c>
      <c r="N164">
        <v>1</v>
      </c>
      <c r="O164">
        <v>0</v>
      </c>
    </row>
    <row r="165" spans="1:15" x14ac:dyDescent="0.2">
      <c r="A165" s="1" t="str">
        <f>HYPERLINK("http://www.twitter.com/banuakdenizli/status/1584166787419369472", "1584166787419369472")</f>
        <v>1584166787419369472</v>
      </c>
      <c r="B165" t="s">
        <v>15</v>
      </c>
      <c r="C165" s="2">
        <v>44857.538993055547</v>
      </c>
      <c r="D165">
        <v>4</v>
      </c>
      <c r="E165">
        <v>0</v>
      </c>
      <c r="G165" t="s">
        <v>195</v>
      </c>
      <c r="H165" t="str">
        <f>HYPERLINK("http://pbs.twimg.com/media/FfwXROtXwAcJzQi.jpg", "http://pbs.twimg.com/media/FfwXROtXwAcJzQi.jpg")</f>
        <v>http://pbs.twimg.com/media/FfwXROtXwAcJzQi.jpg</v>
      </c>
      <c r="I165" t="str">
        <f>HYPERLINK("http://pbs.twimg.com/media/FfwXRL9WYAM3Ws8.jpg", "http://pbs.twimg.com/media/FfwXRL9WYAM3Ws8.jpg")</f>
        <v>http://pbs.twimg.com/media/FfwXRL9WYAM3Ws8.jpg</v>
      </c>
      <c r="L165">
        <v>0.1027</v>
      </c>
      <c r="M165">
        <v>9.9000000000000005E-2</v>
      </c>
      <c r="N165">
        <v>0.78500000000000003</v>
      </c>
      <c r="O165">
        <v>0.11600000000000001</v>
      </c>
    </row>
    <row r="166" spans="1:15" x14ac:dyDescent="0.2">
      <c r="A166" s="1" t="str">
        <f>HYPERLINK("http://www.twitter.com/banuakdenizli/status/1583037497059467271", "1583037497059467271")</f>
        <v>1583037497059467271</v>
      </c>
      <c r="B166" t="s">
        <v>15</v>
      </c>
      <c r="C166" s="2">
        <v>44854.422743055547</v>
      </c>
      <c r="D166">
        <v>3</v>
      </c>
      <c r="E166">
        <v>0</v>
      </c>
      <c r="G166" t="s">
        <v>196</v>
      </c>
      <c r="L166">
        <v>0</v>
      </c>
      <c r="M166">
        <v>0</v>
      </c>
      <c r="N166">
        <v>1</v>
      </c>
      <c r="O166">
        <v>0</v>
      </c>
    </row>
    <row r="167" spans="1:15" x14ac:dyDescent="0.2">
      <c r="A167" s="1" t="str">
        <f>HYPERLINK("http://www.twitter.com/banuakdenizli/status/1583037395166908417", "1583037395166908417")</f>
        <v>1583037395166908417</v>
      </c>
      <c r="B167" t="s">
        <v>15</v>
      </c>
      <c r="C167" s="2">
        <v>44854.422465277778</v>
      </c>
      <c r="D167">
        <v>4</v>
      </c>
      <c r="E167">
        <v>1</v>
      </c>
      <c r="G167" t="s">
        <v>197</v>
      </c>
      <c r="H167" t="str">
        <f>HYPERLINK("https://video.twimg.com/ext_tw_video/1583037248764841985/pu/vid/1280x720/f3jNptJSICRQCPW-.mp4?tag=12", "https://video.twimg.com/ext_tw_video/1583037248764841985/pu/vid/1280x720/f3jNptJSICRQCPW-.mp4?tag=12")</f>
        <v>https://video.twimg.com/ext_tw_video/1583037248764841985/pu/vid/1280x720/f3jNptJSICRQCPW-.mp4?tag=12</v>
      </c>
      <c r="L167">
        <v>0.90710000000000002</v>
      </c>
      <c r="M167">
        <v>0</v>
      </c>
      <c r="N167">
        <v>0.72799999999999998</v>
      </c>
      <c r="O167">
        <v>0.27200000000000002</v>
      </c>
    </row>
    <row r="168" spans="1:15" x14ac:dyDescent="0.2">
      <c r="A168" s="1" t="str">
        <f>HYPERLINK("http://www.twitter.com/banuakdenizli/status/1582742426770280455", "1582742426770280455")</f>
        <v>1582742426770280455</v>
      </c>
      <c r="B168" t="s">
        <v>15</v>
      </c>
      <c r="C168" s="2">
        <v>44853.608506944453</v>
      </c>
      <c r="D168">
        <v>3</v>
      </c>
      <c r="E168">
        <v>1</v>
      </c>
      <c r="G168" t="s">
        <v>198</v>
      </c>
      <c r="L168">
        <v>0</v>
      </c>
      <c r="M168">
        <v>0</v>
      </c>
      <c r="N168">
        <v>1</v>
      </c>
      <c r="O168">
        <v>0</v>
      </c>
    </row>
    <row r="169" spans="1:15" x14ac:dyDescent="0.2">
      <c r="A169" s="1" t="str">
        <f>HYPERLINK("http://www.twitter.com/banuakdenizli/status/1582742388581183488", "1582742388581183488")</f>
        <v>1582742388581183488</v>
      </c>
      <c r="B169" t="s">
        <v>15</v>
      </c>
      <c r="C169" s="2">
        <v>44853.608402777783</v>
      </c>
      <c r="D169">
        <v>2</v>
      </c>
      <c r="E169">
        <v>2</v>
      </c>
      <c r="G169" t="s">
        <v>199</v>
      </c>
      <c r="H169" t="str">
        <f>HYPERLINK("https://video.twimg.com/ext_tw_video/1582742231135518720/pu/vid/1280x720/O7Sg1GfcwKUPf9uw.mp4?tag=12", "https://video.twimg.com/ext_tw_video/1582742231135518720/pu/vid/1280x720/O7Sg1GfcwKUPf9uw.mp4?tag=12")</f>
        <v>https://video.twimg.com/ext_tw_video/1582742231135518720/pu/vid/1280x720/O7Sg1GfcwKUPf9uw.mp4?tag=12</v>
      </c>
      <c r="L169">
        <v>0.62390000000000001</v>
      </c>
      <c r="M169">
        <v>0</v>
      </c>
      <c r="N169">
        <v>0.84099999999999997</v>
      </c>
      <c r="O169">
        <v>0.159</v>
      </c>
    </row>
    <row r="170" spans="1:15" x14ac:dyDescent="0.2">
      <c r="A170" s="1" t="str">
        <f>HYPERLINK("http://www.twitter.com/banuakdenizli/status/1582628335401979905", "1582628335401979905")</f>
        <v>1582628335401979905</v>
      </c>
      <c r="B170" t="s">
        <v>15</v>
      </c>
      <c r="C170" s="2">
        <v>44853.293668981481</v>
      </c>
      <c r="D170">
        <v>2</v>
      </c>
      <c r="E170">
        <v>1</v>
      </c>
      <c r="G170" t="s">
        <v>200</v>
      </c>
      <c r="H170" t="str">
        <f>HYPERLINK("http://pbs.twimg.com/media/FfagFAZWIAExAQ_.jpg", "http://pbs.twimg.com/media/FfagFAZWIAExAQ_.jpg")</f>
        <v>http://pbs.twimg.com/media/FfagFAZWIAExAQ_.jpg</v>
      </c>
      <c r="L170">
        <v>0</v>
      </c>
      <c r="M170">
        <v>0</v>
      </c>
      <c r="N170">
        <v>1</v>
      </c>
      <c r="O170">
        <v>0</v>
      </c>
    </row>
    <row r="171" spans="1:15" x14ac:dyDescent="0.2">
      <c r="A171" s="1" t="str">
        <f>HYPERLINK("http://www.twitter.com/banuakdenizli/status/1582367717385904128", "1582367717385904128")</f>
        <v>1582367717385904128</v>
      </c>
      <c r="B171" t="s">
        <v>15</v>
      </c>
      <c r="C171" s="2">
        <v>44852.574502314812</v>
      </c>
      <c r="D171">
        <v>18</v>
      </c>
      <c r="E171">
        <v>7</v>
      </c>
      <c r="G171" t="s">
        <v>201</v>
      </c>
      <c r="L171">
        <v>0</v>
      </c>
      <c r="M171">
        <v>0</v>
      </c>
      <c r="N171">
        <v>1</v>
      </c>
      <c r="O171">
        <v>0</v>
      </c>
    </row>
    <row r="172" spans="1:15" x14ac:dyDescent="0.2">
      <c r="A172" s="1" t="str">
        <f>HYPERLINK("http://www.twitter.com/banuakdenizli/status/1582367641905532928", "1582367641905532928")</f>
        <v>1582367641905532928</v>
      </c>
      <c r="B172" t="s">
        <v>15</v>
      </c>
      <c r="C172" s="2">
        <v>44852.574293981481</v>
      </c>
      <c r="D172">
        <v>149</v>
      </c>
      <c r="E172">
        <v>50</v>
      </c>
      <c r="G172" t="s">
        <v>202</v>
      </c>
      <c r="H172" t="str">
        <f>HYPERLINK("https://video.twimg.com/ext_tw_video/1582367523978330112/pu/vid/720x1280/VMmG2ucZagyDgpoM.mp4?tag=12", "https://video.twimg.com/ext_tw_video/1582367523978330112/pu/vid/720x1280/VMmG2ucZagyDgpoM.mp4?tag=12")</f>
        <v>https://video.twimg.com/ext_tw_video/1582367523978330112/pu/vid/720x1280/VMmG2ucZagyDgpoM.mp4?tag=12</v>
      </c>
      <c r="L172">
        <v>0.40029999999999999</v>
      </c>
      <c r="M172">
        <v>0</v>
      </c>
      <c r="N172">
        <v>0.90300000000000002</v>
      </c>
      <c r="O172">
        <v>9.7000000000000003E-2</v>
      </c>
    </row>
    <row r="173" spans="1:15" x14ac:dyDescent="0.2">
      <c r="A173" s="1" t="str">
        <f>HYPERLINK("http://www.twitter.com/banuakdenizli/status/1582332475015016449", "1582332475015016449")</f>
        <v>1582332475015016449</v>
      </c>
      <c r="B173" t="s">
        <v>15</v>
      </c>
      <c r="C173" s="2">
        <v>44852.477256944447</v>
      </c>
      <c r="D173">
        <v>0</v>
      </c>
      <c r="E173">
        <v>7</v>
      </c>
      <c r="F173" t="s">
        <v>17</v>
      </c>
      <c r="G173" t="s">
        <v>203</v>
      </c>
      <c r="H173" t="str">
        <f>HYPERLINK("http://pbs.twimg.com/media/FfWSrdxWAAUwZq0.jpg", "http://pbs.twimg.com/media/FfWSrdxWAAUwZq0.jpg")</f>
        <v>http://pbs.twimg.com/media/FfWSrdxWAAUwZq0.jpg</v>
      </c>
      <c r="L173">
        <v>0.7712</v>
      </c>
      <c r="M173">
        <v>0</v>
      </c>
      <c r="N173">
        <v>0.75800000000000001</v>
      </c>
      <c r="O173">
        <v>0.24199999999999999</v>
      </c>
    </row>
    <row r="174" spans="1:15" x14ac:dyDescent="0.2">
      <c r="A174" s="1" t="str">
        <f>HYPERLINK("http://www.twitter.com/banuakdenizli/status/1581599248629772290", "1581599248629772290")</f>
        <v>1581599248629772290</v>
      </c>
      <c r="B174" t="s">
        <v>15</v>
      </c>
      <c r="C174" s="2">
        <v>44850.453935185193</v>
      </c>
      <c r="D174">
        <v>0</v>
      </c>
      <c r="E174">
        <v>8</v>
      </c>
      <c r="F174" t="s">
        <v>204</v>
      </c>
      <c r="G174" t="s">
        <v>205</v>
      </c>
      <c r="L174">
        <v>-0.72689999999999999</v>
      </c>
      <c r="M174">
        <v>0.224</v>
      </c>
      <c r="N174">
        <v>0.70499999999999996</v>
      </c>
      <c r="O174">
        <v>7.0999999999999994E-2</v>
      </c>
    </row>
    <row r="175" spans="1:15" x14ac:dyDescent="0.2">
      <c r="A175" s="1" t="str">
        <f>HYPERLINK("http://www.twitter.com/banuakdenizli/status/1581599211870879746", "1581599211870879746")</f>
        <v>1581599211870879746</v>
      </c>
      <c r="B175" t="s">
        <v>15</v>
      </c>
      <c r="C175" s="2">
        <v>44850.453831018523</v>
      </c>
      <c r="D175">
        <v>0</v>
      </c>
      <c r="E175">
        <v>1</v>
      </c>
      <c r="F175" t="s">
        <v>206</v>
      </c>
      <c r="G175" t="s">
        <v>207</v>
      </c>
      <c r="L175">
        <v>0</v>
      </c>
      <c r="M175">
        <v>0</v>
      </c>
      <c r="N175">
        <v>1</v>
      </c>
      <c r="O175">
        <v>0</v>
      </c>
    </row>
    <row r="176" spans="1:15" x14ac:dyDescent="0.2">
      <c r="A176" s="1" t="str">
        <f>HYPERLINK("http://www.twitter.com/banuakdenizli/status/1581527867556450304", "1581527867556450304")</f>
        <v>1581527867556450304</v>
      </c>
      <c r="B176" t="s">
        <v>15</v>
      </c>
      <c r="C176" s="2">
        <v>44850.256956018522</v>
      </c>
      <c r="D176">
        <v>12</v>
      </c>
      <c r="E176">
        <v>4</v>
      </c>
      <c r="G176" t="s">
        <v>208</v>
      </c>
      <c r="L176">
        <v>0</v>
      </c>
      <c r="M176">
        <v>0</v>
      </c>
      <c r="N176">
        <v>1</v>
      </c>
      <c r="O176">
        <v>0</v>
      </c>
    </row>
    <row r="177" spans="1:15" x14ac:dyDescent="0.2">
      <c r="A177" s="1" t="str">
        <f>HYPERLINK("http://www.twitter.com/banuakdenizli/status/1581527630721191937", "1581527630721191937")</f>
        <v>1581527630721191937</v>
      </c>
      <c r="B177" t="s">
        <v>15</v>
      </c>
      <c r="C177" s="2">
        <v>44850.256307870368</v>
      </c>
      <c r="D177">
        <v>34</v>
      </c>
      <c r="E177">
        <v>14</v>
      </c>
      <c r="G177" t="s">
        <v>209</v>
      </c>
      <c r="H177" t="str">
        <f>HYPERLINK("https://video.twimg.com/ext_tw_video/1581527316362035205/pu/vid/720x1280/G71CBU3czN-U98_X.mp4?tag=12", "https://video.twimg.com/ext_tw_video/1581527316362035205/pu/vid/720x1280/G71CBU3czN-U98_X.mp4?tag=12")</f>
        <v>https://video.twimg.com/ext_tw_video/1581527316362035205/pu/vid/720x1280/G71CBU3czN-U98_X.mp4?tag=12</v>
      </c>
      <c r="L177">
        <v>0.80159999999999998</v>
      </c>
      <c r="M177">
        <v>0</v>
      </c>
      <c r="N177">
        <v>0.81899999999999995</v>
      </c>
      <c r="O177">
        <v>0.18099999999999999</v>
      </c>
    </row>
    <row r="178" spans="1:15" x14ac:dyDescent="0.2">
      <c r="A178" s="1" t="str">
        <f>HYPERLINK("http://www.twitter.com/banuakdenizli/status/1580134811598876673", "1580134811598876673")</f>
        <v>1580134811598876673</v>
      </c>
      <c r="B178" t="s">
        <v>15</v>
      </c>
      <c r="C178" s="2">
        <v>44846.412858796299</v>
      </c>
      <c r="D178">
        <v>1</v>
      </c>
      <c r="E178">
        <v>0</v>
      </c>
      <c r="G178" t="s">
        <v>210</v>
      </c>
      <c r="L178">
        <v>0</v>
      </c>
      <c r="M178">
        <v>0</v>
      </c>
      <c r="N178">
        <v>1</v>
      </c>
      <c r="O178">
        <v>0</v>
      </c>
    </row>
    <row r="179" spans="1:15" x14ac:dyDescent="0.2">
      <c r="A179" s="1" t="str">
        <f>HYPERLINK("http://www.twitter.com/banuakdenizli/status/1580133997778153472", "1580133997778153472")</f>
        <v>1580133997778153472</v>
      </c>
      <c r="B179" t="s">
        <v>15</v>
      </c>
      <c r="C179" s="2">
        <v>44846.410613425927</v>
      </c>
      <c r="D179">
        <v>2</v>
      </c>
      <c r="E179">
        <v>2</v>
      </c>
      <c r="G179" t="s">
        <v>211</v>
      </c>
      <c r="H179" t="str">
        <f>HYPERLINK("https://video.twimg.com/ext_tw_video/1580133042420604929/pu/vid/1280x720/Kg8zYlf_H63614ne.mp4?tag=12", "https://video.twimg.com/ext_tw_video/1580133042420604929/pu/vid/1280x720/Kg8zYlf_H63614ne.mp4?tag=12")</f>
        <v>https://video.twimg.com/ext_tw_video/1580133042420604929/pu/vid/1280x720/Kg8zYlf_H63614ne.mp4?tag=12</v>
      </c>
      <c r="L179">
        <v>0.4738</v>
      </c>
      <c r="M179">
        <v>5.7000000000000002E-2</v>
      </c>
      <c r="N179">
        <v>0.81699999999999995</v>
      </c>
      <c r="O179">
        <v>0.126</v>
      </c>
    </row>
    <row r="180" spans="1:15" x14ac:dyDescent="0.2">
      <c r="A180" s="1" t="str">
        <f>HYPERLINK("http://www.twitter.com/banuakdenizli/status/1579828544234196992", "1579828544234196992")</f>
        <v>1579828544234196992</v>
      </c>
      <c r="B180" t="s">
        <v>15</v>
      </c>
      <c r="C180" s="2">
        <v>44845.567719907413</v>
      </c>
      <c r="D180">
        <v>4</v>
      </c>
      <c r="E180">
        <v>0</v>
      </c>
      <c r="G180" t="s">
        <v>212</v>
      </c>
      <c r="L180">
        <v>0</v>
      </c>
      <c r="M180">
        <v>0</v>
      </c>
      <c r="N180">
        <v>1</v>
      </c>
      <c r="O180">
        <v>0</v>
      </c>
    </row>
    <row r="181" spans="1:15" x14ac:dyDescent="0.2">
      <c r="A181" s="1" t="str">
        <f>HYPERLINK("http://www.twitter.com/banuakdenizli/status/1579827967131549699", "1579827967131549699")</f>
        <v>1579827967131549699</v>
      </c>
      <c r="B181" t="s">
        <v>15</v>
      </c>
      <c r="C181" s="2">
        <v>44845.566122685188</v>
      </c>
      <c r="D181">
        <v>6</v>
      </c>
      <c r="E181">
        <v>2</v>
      </c>
      <c r="G181" t="s">
        <v>213</v>
      </c>
      <c r="H181" t="str">
        <f>HYPERLINK("http://pbs.twimg.com/media/Feys-xsWYAEY9hj.jpg", "http://pbs.twimg.com/media/Feys-xsWYAEY9hj.jpg")</f>
        <v>http://pbs.twimg.com/media/Feys-xsWYAEY9hj.jpg</v>
      </c>
      <c r="I181" t="str">
        <f>HYPERLINK("http://pbs.twimg.com/media/Feys-zxWIAEuWbJ.jpg", "http://pbs.twimg.com/media/Feys-zxWIAEuWbJ.jpg")</f>
        <v>http://pbs.twimg.com/media/Feys-zxWIAEuWbJ.jpg</v>
      </c>
      <c r="L181">
        <v>0.86580000000000001</v>
      </c>
      <c r="M181">
        <v>0</v>
      </c>
      <c r="N181">
        <v>0.76100000000000001</v>
      </c>
      <c r="O181">
        <v>0.23899999999999999</v>
      </c>
    </row>
    <row r="182" spans="1:15" x14ac:dyDescent="0.2">
      <c r="A182" s="1" t="str">
        <f>HYPERLINK("http://www.twitter.com/banuakdenizli/status/1579423175318069249", "1579423175318069249")</f>
        <v>1579423175318069249</v>
      </c>
      <c r="B182" t="s">
        <v>15</v>
      </c>
      <c r="C182" s="2">
        <v>44844.449108796303</v>
      </c>
      <c r="D182">
        <v>4</v>
      </c>
      <c r="E182">
        <v>0</v>
      </c>
      <c r="G182" t="s">
        <v>214</v>
      </c>
      <c r="L182">
        <v>0</v>
      </c>
      <c r="M182">
        <v>0</v>
      </c>
      <c r="N182">
        <v>1</v>
      </c>
      <c r="O182">
        <v>0</v>
      </c>
    </row>
    <row r="183" spans="1:15" x14ac:dyDescent="0.2">
      <c r="A183" s="1" t="str">
        <f>HYPERLINK("http://www.twitter.com/banuakdenizli/status/1579423105126387712", "1579423105126387712")</f>
        <v>1579423105126387712</v>
      </c>
      <c r="B183" t="s">
        <v>15</v>
      </c>
      <c r="C183" s="2">
        <v>44844.448923611111</v>
      </c>
      <c r="D183">
        <v>6</v>
      </c>
      <c r="E183">
        <v>1</v>
      </c>
      <c r="G183" t="s">
        <v>215</v>
      </c>
      <c r="H183" t="str">
        <f>HYPERLINK("http://pbs.twimg.com/media/Fes87y1WQAAWbJ9.jpg", "http://pbs.twimg.com/media/Fes87y1WQAAWbJ9.jpg")</f>
        <v>http://pbs.twimg.com/media/Fes87y1WQAAWbJ9.jpg</v>
      </c>
      <c r="I183" t="str">
        <f>HYPERLINK("http://pbs.twimg.com/media/Fes874OXoAA9D8O.jpg", "http://pbs.twimg.com/media/Fes874OXoAA9D8O.jpg")</f>
        <v>http://pbs.twimg.com/media/Fes874OXoAA9D8O.jpg</v>
      </c>
      <c r="L183">
        <v>0.81759999999999999</v>
      </c>
      <c r="M183">
        <v>5.2999999999999999E-2</v>
      </c>
      <c r="N183">
        <v>0.69499999999999995</v>
      </c>
      <c r="O183">
        <v>0.253</v>
      </c>
    </row>
    <row r="184" spans="1:15" x14ac:dyDescent="0.2">
      <c r="A184" s="1" t="str">
        <f>HYPERLINK("http://www.twitter.com/banuakdenizli/status/1579382774863392769", "1579382774863392769")</f>
        <v>1579382774863392769</v>
      </c>
      <c r="B184" t="s">
        <v>15</v>
      </c>
      <c r="C184" s="2">
        <v>44844.337627314817</v>
      </c>
      <c r="D184">
        <v>6</v>
      </c>
      <c r="E184">
        <v>1</v>
      </c>
      <c r="G184" t="s">
        <v>216</v>
      </c>
      <c r="L184">
        <v>0</v>
      </c>
      <c r="M184">
        <v>0</v>
      </c>
      <c r="N184">
        <v>1</v>
      </c>
      <c r="O184">
        <v>0</v>
      </c>
    </row>
    <row r="185" spans="1:15" x14ac:dyDescent="0.2">
      <c r="A185" s="1" t="str">
        <f>HYPERLINK("http://www.twitter.com/banuakdenizli/status/1579382688246829057", "1579382688246829057")</f>
        <v>1579382688246829057</v>
      </c>
      <c r="B185" t="s">
        <v>15</v>
      </c>
      <c r="C185" s="2">
        <v>44844.337395833332</v>
      </c>
      <c r="D185">
        <v>12</v>
      </c>
      <c r="E185">
        <v>5</v>
      </c>
      <c r="G185" t="s">
        <v>217</v>
      </c>
      <c r="H185" t="str">
        <f>HYPERLINK("http://pbs.twimg.com/media/FesX7Q3WYAE2BKl.jpg", "http://pbs.twimg.com/media/FesX7Q3WYAE2BKl.jpg")</f>
        <v>http://pbs.twimg.com/media/FesX7Q3WYAE2BKl.jpg</v>
      </c>
      <c r="I185" t="str">
        <f>HYPERLINK("http://pbs.twimg.com/media/FesX7QMX0AA3Tmh.jpg", "http://pbs.twimg.com/media/FesX7QMX0AA3Tmh.jpg")</f>
        <v>http://pbs.twimg.com/media/FesX7QMX0AA3Tmh.jpg</v>
      </c>
      <c r="J185" t="str">
        <f>HYPERLINK("http://pbs.twimg.com/media/FesX7RnXEAAdc1M.jpg", "http://pbs.twimg.com/media/FesX7RnXEAAdc1M.jpg")</f>
        <v>http://pbs.twimg.com/media/FesX7RnXEAAdc1M.jpg</v>
      </c>
      <c r="L185">
        <v>0.86250000000000004</v>
      </c>
      <c r="M185">
        <v>0</v>
      </c>
      <c r="N185">
        <v>0.76900000000000002</v>
      </c>
      <c r="O185">
        <v>0.23100000000000001</v>
      </c>
    </row>
    <row r="186" spans="1:15" x14ac:dyDescent="0.2">
      <c r="A186" s="1" t="str">
        <f>HYPERLINK("http://www.twitter.com/banuakdenizli/status/1578650132186157056", "1578650132186157056")</f>
        <v>1578650132186157056</v>
      </c>
      <c r="B186" t="s">
        <v>15</v>
      </c>
      <c r="C186" s="2">
        <v>44842.315925925926</v>
      </c>
      <c r="D186">
        <v>4</v>
      </c>
      <c r="E186">
        <v>0</v>
      </c>
      <c r="G186" t="s">
        <v>218</v>
      </c>
      <c r="L186">
        <v>0</v>
      </c>
      <c r="M186">
        <v>0</v>
      </c>
      <c r="N186">
        <v>1</v>
      </c>
      <c r="O186">
        <v>0</v>
      </c>
    </row>
    <row r="187" spans="1:15" x14ac:dyDescent="0.2">
      <c r="A187" s="1" t="str">
        <f>HYPERLINK("http://www.twitter.com/banuakdenizli/status/1578648959190552576", "1578648959190552576")</f>
        <v>1578648959190552576</v>
      </c>
      <c r="B187" t="s">
        <v>15</v>
      </c>
      <c r="C187" s="2">
        <v>44842.312685185178</v>
      </c>
      <c r="D187">
        <v>8</v>
      </c>
      <c r="E187">
        <v>1</v>
      </c>
      <c r="G187" t="s">
        <v>219</v>
      </c>
      <c r="H187" t="str">
        <f>HYPERLINK("http://pbs.twimg.com/media/Feh83PZXoAAh1ZN.jpg", "http://pbs.twimg.com/media/Feh83PZXoAAh1ZN.jpg")</f>
        <v>http://pbs.twimg.com/media/Feh83PZXoAAh1ZN.jpg</v>
      </c>
      <c r="L187">
        <v>0</v>
      </c>
      <c r="M187">
        <v>0</v>
      </c>
      <c r="N187">
        <v>1</v>
      </c>
      <c r="O187">
        <v>0</v>
      </c>
    </row>
    <row r="188" spans="1:15" x14ac:dyDescent="0.2">
      <c r="A188" s="1" t="str">
        <f>HYPERLINK("http://www.twitter.com/banuakdenizli/status/1578010122395258880", "1578010122395258880")</f>
        <v>1578010122395258880</v>
      </c>
      <c r="B188" t="s">
        <v>15</v>
      </c>
      <c r="C188" s="2">
        <v>44840.549826388888</v>
      </c>
      <c r="D188">
        <v>2</v>
      </c>
      <c r="E188">
        <v>0</v>
      </c>
      <c r="G188" t="s">
        <v>220</v>
      </c>
      <c r="L188">
        <v>0</v>
      </c>
      <c r="M188">
        <v>0</v>
      </c>
      <c r="N188">
        <v>1</v>
      </c>
      <c r="O188">
        <v>0</v>
      </c>
    </row>
    <row r="189" spans="1:15" x14ac:dyDescent="0.2">
      <c r="A189" s="1" t="str">
        <f>HYPERLINK("http://www.twitter.com/banuakdenizli/status/1578009824612306946", "1578009824612306946")</f>
        <v>1578009824612306946</v>
      </c>
      <c r="B189" t="s">
        <v>15</v>
      </c>
      <c r="C189" s="2">
        <v>44840.549004629633</v>
      </c>
      <c r="D189">
        <v>2</v>
      </c>
      <c r="E189">
        <v>1</v>
      </c>
      <c r="G189" t="s">
        <v>221</v>
      </c>
      <c r="L189">
        <v>0</v>
      </c>
      <c r="M189">
        <v>0</v>
      </c>
      <c r="N189">
        <v>1</v>
      </c>
      <c r="O189">
        <v>0</v>
      </c>
    </row>
    <row r="190" spans="1:15" x14ac:dyDescent="0.2">
      <c r="A190" s="1" t="str">
        <f>HYPERLINK("http://www.twitter.com/banuakdenizli/status/1577657017719824387", "1577657017719824387")</f>
        <v>1577657017719824387</v>
      </c>
      <c r="B190" t="s">
        <v>15</v>
      </c>
      <c r="C190" s="2">
        <v>44839.57545138889</v>
      </c>
      <c r="D190">
        <v>3</v>
      </c>
      <c r="E190">
        <v>1</v>
      </c>
      <c r="G190" t="s">
        <v>222</v>
      </c>
      <c r="L190">
        <v>-0.29599999999999999</v>
      </c>
      <c r="M190">
        <v>7.0999999999999994E-2</v>
      </c>
      <c r="N190">
        <v>0.92900000000000005</v>
      </c>
      <c r="O190">
        <v>0</v>
      </c>
    </row>
    <row r="191" spans="1:15" x14ac:dyDescent="0.2">
      <c r="A191" s="1" t="str">
        <f>HYPERLINK("http://www.twitter.com/banuakdenizli/status/1577656800316461059", "1577656800316461059")</f>
        <v>1577656800316461059</v>
      </c>
      <c r="B191" t="s">
        <v>15</v>
      </c>
      <c r="C191" s="2">
        <v>44839.574849537043</v>
      </c>
      <c r="D191">
        <v>11</v>
      </c>
      <c r="E191">
        <v>6</v>
      </c>
      <c r="G191" t="s">
        <v>223</v>
      </c>
      <c r="H191" t="str">
        <f>HYPERLINK("https://video.twimg.com/ext_tw_video/1577656430877970435/pu/vid/1280x720/9bhNQwwwdjZ6AJ8O.mp4?tag=12", "https://video.twimg.com/ext_tw_video/1577656430877970435/pu/vid/1280x720/9bhNQwwwdjZ6AJ8O.mp4?tag=12")</f>
        <v>https://video.twimg.com/ext_tw_video/1577656430877970435/pu/vid/1280x720/9bhNQwwwdjZ6AJ8O.mp4?tag=12</v>
      </c>
      <c r="L191">
        <v>0</v>
      </c>
      <c r="M191">
        <v>0</v>
      </c>
      <c r="N191">
        <v>1</v>
      </c>
      <c r="O191">
        <v>0</v>
      </c>
    </row>
    <row r="192" spans="1:15" x14ac:dyDescent="0.2">
      <c r="A192" s="1" t="str">
        <f>HYPERLINK("http://www.twitter.com/banuakdenizli/status/1577531429919006722", "1577531429919006722")</f>
        <v>1577531429919006722</v>
      </c>
      <c r="B192" t="s">
        <v>15</v>
      </c>
      <c r="C192" s="2">
        <v>44839.228888888887</v>
      </c>
      <c r="D192">
        <v>0</v>
      </c>
      <c r="E192">
        <v>38</v>
      </c>
      <c r="F192" t="s">
        <v>20</v>
      </c>
      <c r="G192" t="s">
        <v>224</v>
      </c>
      <c r="L192">
        <v>-0.42149999999999999</v>
      </c>
      <c r="M192">
        <v>0.13</v>
      </c>
      <c r="N192">
        <v>0.78800000000000003</v>
      </c>
      <c r="O192">
        <v>8.2000000000000003E-2</v>
      </c>
    </row>
    <row r="193" spans="1:15" x14ac:dyDescent="0.2">
      <c r="A193" s="1" t="str">
        <f>HYPERLINK("http://www.twitter.com/banuakdenizli/status/1577253625969025024", "1577253625969025024")</f>
        <v>1577253625969025024</v>
      </c>
      <c r="B193" t="s">
        <v>15</v>
      </c>
      <c r="C193" s="2">
        <v>44838.46230324074</v>
      </c>
      <c r="D193">
        <v>10</v>
      </c>
      <c r="E193">
        <v>3</v>
      </c>
      <c r="G193" t="s">
        <v>225</v>
      </c>
      <c r="L193">
        <v>0</v>
      </c>
      <c r="M193">
        <v>0</v>
      </c>
      <c r="N193">
        <v>1</v>
      </c>
      <c r="O193">
        <v>0</v>
      </c>
    </row>
    <row r="194" spans="1:15" x14ac:dyDescent="0.2">
      <c r="A194" s="1" t="str">
        <f>HYPERLINK("http://www.twitter.com/banuakdenizli/status/1577253511817203714", "1577253511817203714")</f>
        <v>1577253511817203714</v>
      </c>
      <c r="B194" t="s">
        <v>15</v>
      </c>
      <c r="C194" s="2">
        <v>44838.46197916667</v>
      </c>
      <c r="D194">
        <v>12</v>
      </c>
      <c r="E194">
        <v>3</v>
      </c>
      <c r="G194" t="s">
        <v>226</v>
      </c>
      <c r="H194" t="str">
        <f>HYPERLINK("http://pbs.twimg.com/media/FeOHs6YXoAI-xsY.jpg", "http://pbs.twimg.com/media/FeOHs6YXoAI-xsY.jpg")</f>
        <v>http://pbs.twimg.com/media/FeOHs6YXoAI-xsY.jpg</v>
      </c>
      <c r="I194" t="str">
        <f>HYPERLINK("http://pbs.twimg.com/media/FeOHs-CXgAAA97L.jpg", "http://pbs.twimg.com/media/FeOHs-CXgAAA97L.jpg")</f>
        <v>http://pbs.twimg.com/media/FeOHs-CXgAAA97L.jpg</v>
      </c>
      <c r="L194">
        <v>0.64859999999999995</v>
      </c>
      <c r="M194">
        <v>0</v>
      </c>
      <c r="N194">
        <v>0.878</v>
      </c>
      <c r="O194">
        <v>0.122</v>
      </c>
    </row>
    <row r="195" spans="1:15" x14ac:dyDescent="0.2">
      <c r="A195" s="1" t="str">
        <f>HYPERLINK("http://www.twitter.com/banuakdenizli/status/1577164838576345089", "1577164838576345089")</f>
        <v>1577164838576345089</v>
      </c>
      <c r="B195" t="s">
        <v>15</v>
      </c>
      <c r="C195" s="2">
        <v>44838.217291666668</v>
      </c>
      <c r="D195">
        <v>0</v>
      </c>
      <c r="E195">
        <v>7</v>
      </c>
      <c r="F195" t="s">
        <v>227</v>
      </c>
      <c r="G195" t="s">
        <v>228</v>
      </c>
      <c r="H195" t="str">
        <f>HYPERLINK("http://pbs.twimg.com/media/FeFeUemWYBAHKzj.jpg", "http://pbs.twimg.com/media/FeFeUemWYBAHKzj.jpg")</f>
        <v>http://pbs.twimg.com/media/FeFeUemWYBAHKzj.jpg</v>
      </c>
      <c r="L195">
        <v>0.89570000000000005</v>
      </c>
      <c r="M195">
        <v>0</v>
      </c>
      <c r="N195">
        <v>0.78100000000000003</v>
      </c>
      <c r="O195">
        <v>0.219</v>
      </c>
    </row>
    <row r="196" spans="1:15" x14ac:dyDescent="0.2">
      <c r="A196" s="1" t="str">
        <f>HYPERLINK("http://www.twitter.com/banuakdenizli/status/1576988853491339264", "1576988853491339264")</f>
        <v>1576988853491339264</v>
      </c>
      <c r="B196" t="s">
        <v>15</v>
      </c>
      <c r="C196" s="2">
        <v>44837.731666666667</v>
      </c>
      <c r="D196">
        <v>0</v>
      </c>
      <c r="E196">
        <v>6</v>
      </c>
      <c r="F196" t="s">
        <v>227</v>
      </c>
      <c r="G196" t="s">
        <v>229</v>
      </c>
      <c r="L196">
        <v>0.65969999999999995</v>
      </c>
      <c r="M196">
        <v>4.4999999999999998E-2</v>
      </c>
      <c r="N196">
        <v>0.79900000000000004</v>
      </c>
      <c r="O196">
        <v>0.156</v>
      </c>
    </row>
    <row r="197" spans="1:15" x14ac:dyDescent="0.2">
      <c r="A197" s="1" t="str">
        <f>HYPERLINK("http://www.twitter.com/banuakdenizli/status/1576988763519324160", "1576988763519324160")</f>
        <v>1576988763519324160</v>
      </c>
      <c r="B197" t="s">
        <v>15</v>
      </c>
      <c r="C197" s="2">
        <v>44837.731412037043</v>
      </c>
      <c r="D197">
        <v>0</v>
      </c>
      <c r="E197">
        <v>6</v>
      </c>
      <c r="F197" t="s">
        <v>227</v>
      </c>
      <c r="G197" t="s">
        <v>230</v>
      </c>
      <c r="H197" t="str">
        <f>HYPERLINK("http://pbs.twimg.com/media/FeDu7-3XwAU-jXR.jpg", "http://pbs.twimg.com/media/FeDu7-3XwAU-jXR.jpg")</f>
        <v>http://pbs.twimg.com/media/FeDu7-3XwAU-jXR.jpg</v>
      </c>
      <c r="L197">
        <v>0.95169999999999999</v>
      </c>
      <c r="M197">
        <v>0</v>
      </c>
      <c r="N197">
        <v>0.64700000000000002</v>
      </c>
      <c r="O197">
        <v>0.35299999999999998</v>
      </c>
    </row>
    <row r="198" spans="1:15" x14ac:dyDescent="0.2">
      <c r="A198" s="1" t="str">
        <f>HYPERLINK("http://www.twitter.com/banuakdenizli/status/1576988720624209921", "1576988720624209921")</f>
        <v>1576988720624209921</v>
      </c>
      <c r="B198" t="s">
        <v>15</v>
      </c>
      <c r="C198" s="2">
        <v>44837.731296296297</v>
      </c>
      <c r="D198">
        <v>0</v>
      </c>
      <c r="E198">
        <v>11</v>
      </c>
      <c r="F198" t="s">
        <v>227</v>
      </c>
      <c r="G198" t="s">
        <v>231</v>
      </c>
      <c r="H198" t="str">
        <f>HYPERLINK("http://pbs.twimg.com/media/FeEFqUoXwAAVP5e.jpg", "http://pbs.twimg.com/media/FeEFqUoXwAAVP5e.jpg")</f>
        <v>http://pbs.twimg.com/media/FeEFqUoXwAAVP5e.jpg</v>
      </c>
      <c r="L198">
        <v>0.49390000000000001</v>
      </c>
      <c r="M198">
        <v>5.0999999999999997E-2</v>
      </c>
      <c r="N198">
        <v>0.83</v>
      </c>
      <c r="O198">
        <v>0.11899999999999999</v>
      </c>
    </row>
    <row r="199" spans="1:15" x14ac:dyDescent="0.2">
      <c r="A199" s="1" t="str">
        <f>HYPERLINK("http://www.twitter.com/banuakdenizli/status/1576988708003147776", "1576988708003147776")</f>
        <v>1576988708003147776</v>
      </c>
      <c r="B199" t="s">
        <v>15</v>
      </c>
      <c r="C199" s="2">
        <v>44837.731261574067</v>
      </c>
      <c r="D199">
        <v>0</v>
      </c>
      <c r="E199">
        <v>5</v>
      </c>
      <c r="F199" t="s">
        <v>227</v>
      </c>
      <c r="G199" t="s">
        <v>232</v>
      </c>
      <c r="H199" t="str">
        <f>HYPERLINK("http://pbs.twimg.com/media/FeEalcnWIAQs4v-.jpg", "http://pbs.twimg.com/media/FeEalcnWIAQs4v-.jpg")</f>
        <v>http://pbs.twimg.com/media/FeEalcnWIAQs4v-.jpg</v>
      </c>
      <c r="L199">
        <v>0.71840000000000004</v>
      </c>
      <c r="M199">
        <v>5.3999999999999999E-2</v>
      </c>
      <c r="N199">
        <v>0.751</v>
      </c>
      <c r="O199">
        <v>0.19500000000000001</v>
      </c>
    </row>
    <row r="200" spans="1:15" x14ac:dyDescent="0.2">
      <c r="A200" s="1" t="str">
        <f>HYPERLINK("http://www.twitter.com/banuakdenizli/status/1576988606811422720", "1576988606811422720")</f>
        <v>1576988606811422720</v>
      </c>
      <c r="B200" t="s">
        <v>15</v>
      </c>
      <c r="C200" s="2">
        <v>44837.730983796297</v>
      </c>
      <c r="D200">
        <v>0</v>
      </c>
      <c r="E200">
        <v>5</v>
      </c>
      <c r="F200" t="s">
        <v>227</v>
      </c>
      <c r="G200" t="s">
        <v>233</v>
      </c>
      <c r="H200" t="str">
        <f>HYPERLINK("http://pbs.twimg.com/media/FeJQr_DWAAAxo0_.jpg", "http://pbs.twimg.com/media/FeJQr_DWAAAxo0_.jpg")</f>
        <v>http://pbs.twimg.com/media/FeJQr_DWAAAxo0_.jpg</v>
      </c>
      <c r="L200">
        <v>0.8478</v>
      </c>
      <c r="M200">
        <v>0</v>
      </c>
      <c r="N200">
        <v>0.77900000000000003</v>
      </c>
      <c r="O200">
        <v>0.221</v>
      </c>
    </row>
    <row r="201" spans="1:15" x14ac:dyDescent="0.2">
      <c r="A201" s="1" t="str">
        <f>HYPERLINK("http://www.twitter.com/banuakdenizli/status/1576965509467471872", "1576965509467471872")</f>
        <v>1576965509467471872</v>
      </c>
      <c r="B201" t="s">
        <v>15</v>
      </c>
      <c r="C201" s="2">
        <v>44837.667245370372</v>
      </c>
      <c r="D201">
        <v>0</v>
      </c>
      <c r="E201">
        <v>28</v>
      </c>
      <c r="F201" t="s">
        <v>234</v>
      </c>
      <c r="G201" t="s">
        <v>235</v>
      </c>
      <c r="H201" t="str">
        <f>HYPERLINK("https://video.twimg.com/ext_tw_video/1576945624620142593/pu/vid/858x720/cG7-DQCg4tyvPXb7.mp4?tag=12", "https://video.twimg.com/ext_tw_video/1576945624620142593/pu/vid/858x720/cG7-DQCg4tyvPXb7.mp4?tag=12")</f>
        <v>https://video.twimg.com/ext_tw_video/1576945624620142593/pu/vid/858x720/cG7-DQCg4tyvPXb7.mp4?tag=12</v>
      </c>
      <c r="L201">
        <v>0.49390000000000001</v>
      </c>
      <c r="M201">
        <v>0</v>
      </c>
      <c r="N201">
        <v>0.84599999999999997</v>
      </c>
      <c r="O201">
        <v>0.154</v>
      </c>
    </row>
    <row r="202" spans="1:15" x14ac:dyDescent="0.2">
      <c r="A202" s="1" t="str">
        <f>HYPERLINK("http://www.twitter.com/banuakdenizli/status/1576932303585935360", "1576932303585935360")</f>
        <v>1576932303585935360</v>
      </c>
      <c r="B202" t="s">
        <v>15</v>
      </c>
      <c r="C202" s="2">
        <v>44837.575613425928</v>
      </c>
      <c r="D202">
        <v>3</v>
      </c>
      <c r="E202">
        <v>1</v>
      </c>
      <c r="G202" t="s">
        <v>236</v>
      </c>
      <c r="L202">
        <v>0</v>
      </c>
      <c r="M202">
        <v>0</v>
      </c>
      <c r="N202">
        <v>1</v>
      </c>
      <c r="O202">
        <v>0</v>
      </c>
    </row>
    <row r="203" spans="1:15" x14ac:dyDescent="0.2">
      <c r="A203" s="1" t="str">
        <f>HYPERLINK("http://www.twitter.com/banuakdenizli/status/1576932104478527488", "1576932104478527488")</f>
        <v>1576932104478527488</v>
      </c>
      <c r="B203" t="s">
        <v>15</v>
      </c>
      <c r="C203" s="2">
        <v>44837.575069444443</v>
      </c>
      <c r="D203">
        <v>3</v>
      </c>
      <c r="E203">
        <v>0</v>
      </c>
      <c r="G203" t="s">
        <v>237</v>
      </c>
      <c r="L203">
        <v>0</v>
      </c>
      <c r="M203">
        <v>0</v>
      </c>
      <c r="N203">
        <v>1</v>
      </c>
      <c r="O203">
        <v>0</v>
      </c>
    </row>
    <row r="204" spans="1:15" x14ac:dyDescent="0.2">
      <c r="A204" s="1" t="str">
        <f>HYPERLINK("http://www.twitter.com/banuakdenizli/status/1576508636775743488", "1576508636775743488")</f>
        <v>1576508636775743488</v>
      </c>
      <c r="B204" t="s">
        <v>15</v>
      </c>
      <c r="C204" s="2">
        <v>44836.4065162037</v>
      </c>
      <c r="D204">
        <v>5</v>
      </c>
      <c r="E204">
        <v>1</v>
      </c>
      <c r="G204" t="s">
        <v>238</v>
      </c>
      <c r="H204" t="str">
        <f>HYPERLINK("http://pbs.twimg.com/media/FeDiPuiWYAE70Of.jpg", "http://pbs.twimg.com/media/FeDiPuiWYAE70Of.jpg")</f>
        <v>http://pbs.twimg.com/media/FeDiPuiWYAE70Of.jpg</v>
      </c>
      <c r="L204">
        <v>0</v>
      </c>
      <c r="M204">
        <v>0</v>
      </c>
      <c r="N204">
        <v>1</v>
      </c>
      <c r="O204">
        <v>0</v>
      </c>
    </row>
    <row r="205" spans="1:15" x14ac:dyDescent="0.2">
      <c r="A205" s="1" t="str">
        <f>HYPERLINK("http://www.twitter.com/banuakdenizli/status/1576508188492705792", "1576508188492705792")</f>
        <v>1576508188492705792</v>
      </c>
      <c r="B205" t="s">
        <v>15</v>
      </c>
      <c r="C205" s="2">
        <v>44836.405277777783</v>
      </c>
      <c r="D205">
        <v>11</v>
      </c>
      <c r="E205">
        <v>1</v>
      </c>
      <c r="G205" t="s">
        <v>239</v>
      </c>
      <c r="H205" t="str">
        <f>HYPERLINK("http://pbs.twimg.com/media/FeDh1kVXgAM1Qcz.jpg", "http://pbs.twimg.com/media/FeDh1kVXgAM1Qcz.jpg")</f>
        <v>http://pbs.twimg.com/media/FeDh1kVXgAM1Qcz.jpg</v>
      </c>
      <c r="L205">
        <v>0.52549999999999997</v>
      </c>
      <c r="M205">
        <v>7.0000000000000007E-2</v>
      </c>
      <c r="N205">
        <v>0.77300000000000002</v>
      </c>
      <c r="O205">
        <v>0.157</v>
      </c>
    </row>
    <row r="206" spans="1:15" x14ac:dyDescent="0.2">
      <c r="A206" s="1" t="str">
        <f>HYPERLINK("http://www.twitter.com/banuakdenizli/status/1576222938810191878", "1576222938810191878")</f>
        <v>1576222938810191878</v>
      </c>
      <c r="B206" t="s">
        <v>15</v>
      </c>
      <c r="C206" s="2">
        <v>44835.618148148147</v>
      </c>
      <c r="D206">
        <v>5</v>
      </c>
      <c r="E206">
        <v>1</v>
      </c>
      <c r="G206" t="s">
        <v>240</v>
      </c>
      <c r="L206">
        <v>0</v>
      </c>
      <c r="M206">
        <v>0</v>
      </c>
      <c r="N206">
        <v>1</v>
      </c>
      <c r="O206">
        <v>0</v>
      </c>
    </row>
    <row r="207" spans="1:15" x14ac:dyDescent="0.2">
      <c r="A207" s="1" t="str">
        <f>HYPERLINK("http://www.twitter.com/banuakdenizli/status/1576221093550993414", "1576221093550993414")</f>
        <v>1576221093550993414</v>
      </c>
      <c r="B207" t="s">
        <v>15</v>
      </c>
      <c r="C207" s="2">
        <v>44835.613055555557</v>
      </c>
      <c r="D207">
        <v>13</v>
      </c>
      <c r="E207">
        <v>3</v>
      </c>
      <c r="G207" t="s">
        <v>241</v>
      </c>
      <c r="H207" t="str">
        <f>HYPERLINK("http://pbs.twimg.com/media/Fd_cubqWQAEqL_e.jpg", "http://pbs.twimg.com/media/Fd_cubqWQAEqL_e.jpg")</f>
        <v>http://pbs.twimg.com/media/Fd_cubqWQAEqL_e.jpg</v>
      </c>
      <c r="L207">
        <v>0.59940000000000004</v>
      </c>
      <c r="M207">
        <v>8.4000000000000005E-2</v>
      </c>
      <c r="N207">
        <v>0.76400000000000001</v>
      </c>
      <c r="O207">
        <v>0.153</v>
      </c>
    </row>
    <row r="208" spans="1:15" x14ac:dyDescent="0.2">
      <c r="A208" s="1" t="str">
        <f>HYPERLINK("http://www.twitter.com/banuakdenizli/status/1576149957370793984", "1576149957370793984")</f>
        <v>1576149957370793984</v>
      </c>
      <c r="B208" t="s">
        <v>15</v>
      </c>
      <c r="C208" s="2">
        <v>44835.416747685187</v>
      </c>
      <c r="D208">
        <v>0</v>
      </c>
      <c r="E208">
        <v>4</v>
      </c>
      <c r="F208" t="s">
        <v>18</v>
      </c>
      <c r="G208" t="s">
        <v>242</v>
      </c>
      <c r="L208">
        <v>0</v>
      </c>
      <c r="M208">
        <v>0</v>
      </c>
      <c r="N208">
        <v>1</v>
      </c>
      <c r="O208">
        <v>0</v>
      </c>
    </row>
    <row r="209" spans="1:15" x14ac:dyDescent="0.2">
      <c r="A209" s="1" t="str">
        <f>HYPERLINK("http://www.twitter.com/banuakdenizli/status/1576149747907248128", "1576149747907248128")</f>
        <v>1576149747907248128</v>
      </c>
      <c r="B209" t="s">
        <v>15</v>
      </c>
      <c r="C209" s="2">
        <v>44835.416180555563</v>
      </c>
      <c r="D209">
        <v>0</v>
      </c>
      <c r="E209">
        <v>122</v>
      </c>
      <c r="F209" t="s">
        <v>114</v>
      </c>
      <c r="G209" t="s">
        <v>243</v>
      </c>
      <c r="L209">
        <v>-0.85909999999999997</v>
      </c>
      <c r="M209">
        <v>0.27700000000000002</v>
      </c>
      <c r="N209">
        <v>0.66400000000000003</v>
      </c>
      <c r="O209">
        <v>5.8999999999999997E-2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2023-04-03T12:24:28Z</dcterms:modified>
</cp:coreProperties>
</file>