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nes\Desktop\UretimOdeviTeslim Dosyası\"/>
    </mc:Choice>
  </mc:AlternateContent>
  <xr:revisionPtr revIDLastSave="0" documentId="13_ncr:1_{B7C781C2-CE4A-4A6E-8FD4-67B8611109C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Grafik1" sheetId="2" r:id="rId1"/>
    <sheet name="Sayfa1" sheetId="1" r:id="rId2"/>
    <sheet name="Sayf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N48" i="1"/>
  <c r="M78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L82" i="1"/>
  <c r="F43" i="1" l="1"/>
  <c r="E44" i="1"/>
  <c r="F44" i="1" s="1"/>
  <c r="E43" i="1"/>
  <c r="U19" i="3"/>
  <c r="T19" i="3"/>
  <c r="S19" i="3"/>
  <c r="R19" i="3"/>
  <c r="U18" i="3"/>
  <c r="T18" i="3"/>
  <c r="S18" i="3"/>
  <c r="R18" i="3"/>
  <c r="Q18" i="3"/>
  <c r="U17" i="3"/>
  <c r="T17" i="3"/>
  <c r="S17" i="3"/>
  <c r="R17" i="3"/>
  <c r="Q17" i="3"/>
  <c r="P17" i="3"/>
  <c r="U16" i="3"/>
  <c r="T16" i="3"/>
  <c r="S16" i="3"/>
  <c r="R16" i="3"/>
  <c r="Q16" i="3"/>
  <c r="P16" i="3"/>
  <c r="O16" i="3"/>
  <c r="U15" i="3"/>
  <c r="T15" i="3"/>
  <c r="S15" i="3"/>
  <c r="R15" i="3"/>
  <c r="Q15" i="3"/>
  <c r="P15" i="3"/>
  <c r="O15" i="3"/>
  <c r="N15" i="3"/>
  <c r="U14" i="3"/>
  <c r="T14" i="3"/>
  <c r="S14" i="3"/>
  <c r="R14" i="3"/>
  <c r="Q14" i="3"/>
  <c r="P14" i="3"/>
  <c r="O14" i="3"/>
  <c r="N14" i="3"/>
  <c r="M14" i="3"/>
  <c r="U13" i="3"/>
  <c r="T13" i="3"/>
  <c r="S13" i="3"/>
  <c r="R13" i="3"/>
  <c r="Q13" i="3"/>
  <c r="P13" i="3"/>
  <c r="O13" i="3"/>
  <c r="N13" i="3"/>
  <c r="M13" i="3"/>
  <c r="L13" i="3"/>
  <c r="U12" i="3"/>
  <c r="T12" i="3"/>
  <c r="S12" i="3"/>
  <c r="R12" i="3"/>
  <c r="Q12" i="3"/>
  <c r="P12" i="3"/>
  <c r="O12" i="3"/>
  <c r="N12" i="3"/>
  <c r="M12" i="3"/>
  <c r="L12" i="3"/>
  <c r="K12" i="3"/>
  <c r="U11" i="3"/>
  <c r="T11" i="3"/>
  <c r="S11" i="3"/>
  <c r="R11" i="3"/>
  <c r="Q11" i="3"/>
  <c r="P11" i="3"/>
  <c r="O11" i="3"/>
  <c r="N11" i="3"/>
  <c r="M11" i="3"/>
  <c r="L11" i="3"/>
  <c r="K11" i="3"/>
  <c r="J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Y94" i="1" l="1"/>
  <c r="Z94" i="1"/>
  <c r="AA94" i="1"/>
  <c r="X94" i="1"/>
  <c r="X93" i="1"/>
  <c r="Y93" i="1"/>
  <c r="Z93" i="1"/>
  <c r="AA93" i="1"/>
  <c r="W93" i="1"/>
  <c r="W92" i="1"/>
  <c r="X92" i="1"/>
  <c r="Y92" i="1"/>
  <c r="Z92" i="1"/>
  <c r="AA92" i="1"/>
  <c r="V92" i="1"/>
  <c r="V91" i="1"/>
  <c r="W91" i="1"/>
  <c r="X91" i="1"/>
  <c r="Y91" i="1"/>
  <c r="Z91" i="1"/>
  <c r="AA91" i="1"/>
  <c r="U91" i="1"/>
  <c r="U90" i="1"/>
  <c r="V90" i="1"/>
  <c r="W90" i="1"/>
  <c r="X90" i="1"/>
  <c r="Y90" i="1"/>
  <c r="Z90" i="1"/>
  <c r="AA90" i="1"/>
  <c r="T90" i="1"/>
  <c r="T89" i="1"/>
  <c r="U89" i="1"/>
  <c r="V89" i="1"/>
  <c r="W89" i="1"/>
  <c r="X89" i="1"/>
  <c r="Y89" i="1"/>
  <c r="Z89" i="1"/>
  <c r="AA89" i="1"/>
  <c r="S89" i="1"/>
  <c r="S88" i="1"/>
  <c r="T88" i="1"/>
  <c r="U88" i="1"/>
  <c r="V88" i="1"/>
  <c r="W88" i="1"/>
  <c r="X88" i="1"/>
  <c r="Y88" i="1"/>
  <c r="Z88" i="1"/>
  <c r="AA88" i="1"/>
  <c r="R88" i="1"/>
  <c r="R87" i="1"/>
  <c r="S87" i="1"/>
  <c r="T87" i="1"/>
  <c r="U87" i="1"/>
  <c r="V87" i="1"/>
  <c r="W87" i="1"/>
  <c r="X87" i="1"/>
  <c r="Y87" i="1"/>
  <c r="Z87" i="1"/>
  <c r="AA87" i="1"/>
  <c r="Q87" i="1"/>
  <c r="Q86" i="1"/>
  <c r="R86" i="1"/>
  <c r="S86" i="1"/>
  <c r="T86" i="1"/>
  <c r="U86" i="1"/>
  <c r="V86" i="1"/>
  <c r="W86" i="1"/>
  <c r="X86" i="1"/>
  <c r="Y86" i="1"/>
  <c r="Z86" i="1"/>
  <c r="AA86" i="1"/>
  <c r="P86" i="1"/>
  <c r="P85" i="1"/>
  <c r="Q85" i="1"/>
  <c r="R85" i="1"/>
  <c r="S85" i="1"/>
  <c r="T85" i="1"/>
  <c r="U85" i="1"/>
  <c r="V85" i="1"/>
  <c r="W85" i="1"/>
  <c r="X85" i="1"/>
  <c r="Y85" i="1"/>
  <c r="Z85" i="1"/>
  <c r="AA85" i="1"/>
  <c r="O85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N84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M83" i="1"/>
  <c r="E48" i="1" s="1"/>
  <c r="F48" i="1" s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K81" i="1"/>
  <c r="E46" i="1" s="1"/>
  <c r="F46" i="1" s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J80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J79" i="1"/>
  <c r="K78" i="1"/>
  <c r="L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J78" i="1"/>
  <c r="R77" i="1"/>
  <c r="S77" i="1"/>
  <c r="T77" i="1"/>
  <c r="U77" i="1"/>
  <c r="V77" i="1"/>
  <c r="W77" i="1"/>
  <c r="X77" i="1"/>
  <c r="Y77" i="1"/>
  <c r="Z77" i="1"/>
  <c r="AA77" i="1"/>
  <c r="Q77" i="1"/>
  <c r="P77" i="1"/>
  <c r="W42" i="1"/>
  <c r="W4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O48" i="1"/>
  <c r="N47" i="1"/>
  <c r="O47" i="1" s="1"/>
  <c r="N46" i="1"/>
  <c r="O46" i="1" s="1"/>
  <c r="O45" i="1"/>
  <c r="N45" i="1"/>
  <c r="N44" i="1"/>
  <c r="O44" i="1" s="1"/>
  <c r="N43" i="1"/>
  <c r="O43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X22" i="1"/>
  <c r="W22" i="1"/>
  <c r="W21" i="1"/>
  <c r="X21" i="1" s="1"/>
  <c r="W20" i="1"/>
  <c r="X20" i="1" s="1"/>
  <c r="W19" i="1"/>
  <c r="X19" i="1" s="1"/>
  <c r="W18" i="1"/>
  <c r="X18" i="1" s="1"/>
  <c r="W17" i="1"/>
  <c r="X17" i="1" s="1"/>
  <c r="X16" i="1"/>
  <c r="W16" i="1"/>
  <c r="W15" i="1"/>
  <c r="X15" i="1" s="1"/>
  <c r="W14" i="1"/>
  <c r="X14" i="1" s="1"/>
  <c r="W13" i="1"/>
  <c r="X13" i="1" s="1"/>
  <c r="X12" i="1"/>
  <c r="W12" i="1"/>
  <c r="W11" i="1"/>
  <c r="X11" i="1" s="1"/>
  <c r="W10" i="1"/>
  <c r="X1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7" i="1"/>
  <c r="O7" i="1" s="1"/>
  <c r="N8" i="1"/>
  <c r="O8" i="1" s="1"/>
  <c r="N9" i="1"/>
  <c r="O9" i="1" s="1"/>
  <c r="F8" i="1"/>
  <c r="F7" i="1"/>
  <c r="E10" i="1"/>
  <c r="F10" i="1" s="1"/>
  <c r="E11" i="1"/>
  <c r="F11" i="1" s="1"/>
  <c r="E12" i="1"/>
  <c r="F12" i="1" s="1"/>
  <c r="F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9" i="1"/>
  <c r="F9" i="1" s="1"/>
  <c r="E56" i="1" l="1"/>
  <c r="F56" i="1" s="1"/>
  <c r="E58" i="1"/>
  <c r="F58" i="1" s="1"/>
  <c r="E47" i="1"/>
  <c r="F47" i="1" s="1"/>
  <c r="E45" i="1"/>
  <c r="F45" i="1" s="1"/>
  <c r="E59" i="1"/>
  <c r="F59" i="1" s="1"/>
  <c r="E55" i="1"/>
  <c r="F55" i="1" s="1"/>
  <c r="E49" i="1"/>
  <c r="F49" i="1" s="1"/>
  <c r="E54" i="1"/>
  <c r="F54" i="1" s="1"/>
  <c r="E57" i="1"/>
  <c r="F57" i="1" s="1"/>
  <c r="E62" i="1"/>
  <c r="F62" i="1" s="1"/>
  <c r="E61" i="1"/>
  <c r="F61" i="1" s="1"/>
  <c r="E50" i="1"/>
  <c r="F50" i="1" s="1"/>
  <c r="E53" i="1"/>
  <c r="F53" i="1" s="1"/>
  <c r="E60" i="1"/>
  <c r="F60" i="1" s="1"/>
  <c r="E51" i="1"/>
  <c r="F51" i="1" s="1"/>
  <c r="E52" i="1"/>
  <c r="F52" i="1" s="1"/>
  <c r="X43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X62" i="1" s="1"/>
  <c r="O30" i="1"/>
  <c r="O63" i="1"/>
  <c r="X30" i="1"/>
  <c r="F30" i="1"/>
  <c r="X46" i="1" l="1"/>
  <c r="F63" i="1"/>
  <c r="X59" i="1"/>
  <c r="X56" i="1"/>
  <c r="X48" i="1"/>
  <c r="X57" i="1"/>
  <c r="X60" i="1"/>
  <c r="X49" i="1"/>
  <c r="X52" i="1"/>
  <c r="X54" i="1"/>
  <c r="X61" i="1"/>
  <c r="X45" i="1"/>
  <c r="X51" i="1"/>
  <c r="X47" i="1"/>
  <c r="X55" i="1"/>
  <c r="X44" i="1"/>
  <c r="X53" i="1"/>
  <c r="X58" i="1"/>
  <c r="X50" i="1"/>
  <c r="X63" i="1" l="1"/>
</calcChain>
</file>

<file path=xl/sharedStrings.xml><?xml version="1.0" encoding="utf-8"?>
<sst xmlns="http://schemas.openxmlformats.org/spreadsheetml/2006/main" count="56" uniqueCount="15">
  <si>
    <t>DÖNEM</t>
  </si>
  <si>
    <t>GERÇEKLEŞEN SATIŞ</t>
  </si>
  <si>
    <t>TAHMİN</t>
  </si>
  <si>
    <t>SAPMA(HATA)</t>
  </si>
  <si>
    <t xml:space="preserve">1. Son Dönem Talebi Yöntemi
</t>
  </si>
  <si>
    <t xml:space="preserve">     --</t>
  </si>
  <si>
    <t xml:space="preserve">2. Basit Ortalama Yöntemi
</t>
  </si>
  <si>
    <t>Toplam</t>
  </si>
  <si>
    <t xml:space="preserve">3. Hareketli Ortalama Yöntemi
</t>
  </si>
  <si>
    <t>--</t>
  </si>
  <si>
    <t xml:space="preserve">4. Ağırlıklı Ortalama Yöntemi
</t>
  </si>
  <si>
    <t xml:space="preserve">5. Ağırlıklı Hareketli Ortalama Yöntemi
</t>
  </si>
  <si>
    <t>*</t>
  </si>
  <si>
    <t>dönem</t>
  </si>
  <si>
    <t xml:space="preserve">6. Üstel Yöntemi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</si>
</sst>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???/???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1" applyBorder="1" applyAlignment="1"/>
    <xf numFmtId="0" fontId="3" fillId="4" borderId="1" xfId="3" applyBorder="1" applyAlignment="1"/>
    <xf numFmtId="0" fontId="0" fillId="0" borderId="2" xfId="0" applyBorder="1"/>
    <xf numFmtId="0" fontId="2" fillId="3" borderId="0" xfId="2"/>
    <xf numFmtId="3" fontId="0" fillId="0" borderId="1" xfId="0" applyNumberFormat="1" applyBorder="1" applyAlignment="1">
      <alignment horizontal="center" shrinkToFit="1"/>
    </xf>
    <xf numFmtId="0" fontId="0" fillId="5" borderId="0" xfId="0" applyFill="1"/>
    <xf numFmtId="0" fontId="2" fillId="3" borderId="1" xfId="2" applyBorder="1" applyAlignment="1">
      <alignment shrinkToFit="1"/>
    </xf>
    <xf numFmtId="3" fontId="2" fillId="3" borderId="0" xfId="2" applyNumberFormat="1"/>
    <xf numFmtId="164" fontId="0" fillId="0" borderId="0" xfId="0" applyNumberFormat="1"/>
    <xf numFmtId="0" fontId="0" fillId="0" borderId="0" xfId="0" applyAlignment="1">
      <alignment wrapText="1" readingOrder="1"/>
    </xf>
    <xf numFmtId="0" fontId="0" fillId="0" borderId="1" xfId="0" applyBorder="1" applyAlignment="1">
      <alignment wrapText="1" readingOrder="1"/>
    </xf>
    <xf numFmtId="165" fontId="0" fillId="0" borderId="1" xfId="0" applyNumberFormat="1" applyBorder="1"/>
    <xf numFmtId="165" fontId="0" fillId="0" borderId="0" xfId="0" applyNumberFormat="1"/>
    <xf numFmtId="3" fontId="4" fillId="6" borderId="0" xfId="2" applyNumberFormat="1" applyFont="1" applyFill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">
    <cellStyle name="İyi" xfId="1" builtinId="26"/>
    <cellStyle name="Kötü" xfId="2" builtinId="27"/>
    <cellStyle name="Normal" xfId="0" builtinId="0"/>
    <cellStyle name="Nötr" xfId="3" builtinId="2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Sayfa1!$N$8</c:f>
              <c:strCache>
                <c:ptCount val="1"/>
                <c:pt idx="0">
                  <c:v>108.237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Sayfa1!$N$9:$N$29</c:f>
              <c:numCache>
                <c:formatCode>#,##0</c:formatCode>
                <c:ptCount val="21"/>
                <c:pt idx="0">
                  <c:v>128231.66666666667</c:v>
                </c:pt>
                <c:pt idx="1">
                  <c:v>153120</c:v>
                </c:pt>
                <c:pt idx="2">
                  <c:v>158503</c:v>
                </c:pt>
                <c:pt idx="3">
                  <c:v>160723.66666666666</c:v>
                </c:pt>
                <c:pt idx="4">
                  <c:v>172491.71428571429</c:v>
                </c:pt>
                <c:pt idx="5">
                  <c:v>173302.25</c:v>
                </c:pt>
                <c:pt idx="6">
                  <c:v>172482.44444444444</c:v>
                </c:pt>
                <c:pt idx="7">
                  <c:v>172228.4</c:v>
                </c:pt>
                <c:pt idx="8">
                  <c:v>171394</c:v>
                </c:pt>
                <c:pt idx="9">
                  <c:v>174004</c:v>
                </c:pt>
                <c:pt idx="10">
                  <c:v>172551.15384615384</c:v>
                </c:pt>
                <c:pt idx="11">
                  <c:v>170011.14285714287</c:v>
                </c:pt>
                <c:pt idx="12">
                  <c:v>169218.66666666666</c:v>
                </c:pt>
                <c:pt idx="13">
                  <c:v>167399.625</c:v>
                </c:pt>
                <c:pt idx="14">
                  <c:v>167518.0588235294</c:v>
                </c:pt>
                <c:pt idx="15">
                  <c:v>169172.55555555556</c:v>
                </c:pt>
                <c:pt idx="16">
                  <c:v>169392.52631578947</c:v>
                </c:pt>
                <c:pt idx="17">
                  <c:v>171860.35</c:v>
                </c:pt>
                <c:pt idx="18">
                  <c:v>173607.28571428571</c:v>
                </c:pt>
                <c:pt idx="19">
                  <c:v>173627.59090909091</c:v>
                </c:pt>
                <c:pt idx="20">
                  <c:v>173558.17391304349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1-4ECF-A954-074C16B1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228927"/>
        <c:axId val="1454915407"/>
      </c:barChart>
      <c:catAx>
        <c:axId val="157922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4915407"/>
        <c:crosses val="autoZero"/>
        <c:auto val="1"/>
        <c:lblAlgn val="ctr"/>
        <c:lblOffset val="100"/>
        <c:noMultiLvlLbl val="0"/>
      </c:catAx>
      <c:valAx>
        <c:axId val="14549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92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00"/>
  <sheetViews>
    <sheetView tabSelected="1" zoomScale="85" zoomScaleNormal="85" workbookViewId="0">
      <selection activeCell="B2" sqref="B2:G2"/>
    </sheetView>
  </sheetViews>
  <sheetFormatPr defaultRowHeight="15" x14ac:dyDescent="0.25"/>
  <cols>
    <col min="1" max="1" width="11" customWidth="1"/>
    <col min="2" max="2" width="8.42578125" customWidth="1"/>
    <col min="3" max="3" width="8.85546875" customWidth="1"/>
    <col min="5" max="5" width="9.140625" customWidth="1"/>
    <col min="9" max="11" width="13.85546875" bestFit="1" customWidth="1"/>
    <col min="12" max="13" width="9.5703125" bestFit="1" customWidth="1"/>
    <col min="16" max="16" width="9.5703125" bestFit="1" customWidth="1"/>
    <col min="24" max="24" width="9.5703125" bestFit="1" customWidth="1"/>
  </cols>
  <sheetData>
    <row r="2" spans="2:25" ht="72" customHeight="1" x14ac:dyDescent="0.25">
      <c r="B2" s="18" t="s">
        <v>4</v>
      </c>
      <c r="C2" s="18"/>
      <c r="D2" s="18"/>
      <c r="E2" s="18"/>
      <c r="F2" s="18"/>
      <c r="G2" s="18"/>
      <c r="K2" s="18" t="s">
        <v>6</v>
      </c>
      <c r="L2" s="18"/>
      <c r="M2" s="18"/>
      <c r="N2" s="18"/>
      <c r="O2" s="18"/>
      <c r="P2" s="18"/>
      <c r="T2" s="18" t="s">
        <v>8</v>
      </c>
      <c r="U2" s="18"/>
      <c r="V2" s="18"/>
      <c r="W2" s="18"/>
      <c r="X2" s="18"/>
      <c r="Y2" s="18"/>
    </row>
    <row r="5" spans="2:25" x14ac:dyDescent="0.25">
      <c r="B5" s="1" t="s">
        <v>0</v>
      </c>
      <c r="C5" s="2" t="s">
        <v>1</v>
      </c>
      <c r="D5" s="2"/>
      <c r="E5" s="3" t="s">
        <v>2</v>
      </c>
      <c r="F5" s="8" t="s">
        <v>3</v>
      </c>
      <c r="K5" s="1" t="s">
        <v>0</v>
      </c>
      <c r="L5" s="2" t="s">
        <v>1</v>
      </c>
      <c r="M5" s="2"/>
      <c r="N5" s="3" t="s">
        <v>2</v>
      </c>
      <c r="O5" s="8" t="s">
        <v>3</v>
      </c>
      <c r="T5" s="1" t="s">
        <v>0</v>
      </c>
      <c r="U5" s="2" t="s">
        <v>1</v>
      </c>
      <c r="V5" s="2"/>
      <c r="W5" s="3" t="s">
        <v>2</v>
      </c>
      <c r="X5" s="8" t="s">
        <v>3</v>
      </c>
    </row>
    <row r="6" spans="2:25" x14ac:dyDescent="0.25">
      <c r="B6" s="1">
        <v>1</v>
      </c>
      <c r="C6" s="16">
        <v>104704</v>
      </c>
      <c r="D6" s="17"/>
      <c r="E6" s="1" t="s">
        <v>5</v>
      </c>
      <c r="F6" s="1"/>
      <c r="K6" s="1">
        <v>1</v>
      </c>
      <c r="L6" s="16">
        <v>104704</v>
      </c>
      <c r="M6" s="17"/>
      <c r="N6" s="1" t="s">
        <v>5</v>
      </c>
      <c r="O6" s="1"/>
      <c r="T6" s="1">
        <v>1</v>
      </c>
      <c r="U6" s="16">
        <v>104704</v>
      </c>
      <c r="V6" s="17"/>
      <c r="W6" s="1" t="s">
        <v>5</v>
      </c>
      <c r="X6" s="1"/>
    </row>
    <row r="7" spans="2:25" x14ac:dyDescent="0.25">
      <c r="B7" s="1">
        <v>2</v>
      </c>
      <c r="C7" s="16">
        <v>111770</v>
      </c>
      <c r="D7" s="17"/>
      <c r="E7" s="6">
        <v>104704</v>
      </c>
      <c r="F7" s="6">
        <f>ABS(C7-E7)</f>
        <v>7066</v>
      </c>
      <c r="G7" s="4"/>
      <c r="K7" s="1">
        <v>2</v>
      </c>
      <c r="L7" s="16">
        <v>111770</v>
      </c>
      <c r="M7" s="17"/>
      <c r="N7" s="6">
        <f>AVERAGE(L6)</f>
        <v>104704</v>
      </c>
      <c r="O7" s="6">
        <f>ABS(L7-N7)</f>
        <v>7066</v>
      </c>
      <c r="P7" s="4"/>
      <c r="T7" s="1">
        <v>2</v>
      </c>
      <c r="U7" s="16">
        <v>111770</v>
      </c>
      <c r="V7" s="17"/>
      <c r="W7" s="6" t="s">
        <v>9</v>
      </c>
      <c r="X7" s="6"/>
    </row>
    <row r="8" spans="2:25" x14ac:dyDescent="0.25">
      <c r="B8" s="1">
        <v>3</v>
      </c>
      <c r="C8" s="16">
        <v>168221</v>
      </c>
      <c r="D8" s="17"/>
      <c r="E8" s="6">
        <v>111770</v>
      </c>
      <c r="F8" s="6">
        <f t="shared" ref="F8:F29" si="0">ABS(C8-E8)</f>
        <v>56451</v>
      </c>
      <c r="G8" s="4"/>
      <c r="K8" s="1">
        <v>3</v>
      </c>
      <c r="L8" s="16">
        <v>168221</v>
      </c>
      <c r="M8" s="17"/>
      <c r="N8" s="6">
        <f>AVERAGE(L6:L7)</f>
        <v>108237</v>
      </c>
      <c r="O8" s="6">
        <f t="shared" ref="O8:O29" si="1">ABS(L8-N8)</f>
        <v>59984</v>
      </c>
      <c r="P8" s="4"/>
      <c r="T8" s="1">
        <v>3</v>
      </c>
      <c r="U8" s="16">
        <v>168221</v>
      </c>
      <c r="V8" s="17"/>
      <c r="W8" s="6" t="s">
        <v>9</v>
      </c>
      <c r="X8" s="6"/>
    </row>
    <row r="9" spans="2:25" x14ac:dyDescent="0.25">
      <c r="B9" s="1">
        <v>4</v>
      </c>
      <c r="C9" s="16">
        <v>227785</v>
      </c>
      <c r="D9" s="17"/>
      <c r="E9" s="6">
        <f>C8</f>
        <v>168221</v>
      </c>
      <c r="F9" s="6">
        <f t="shared" si="0"/>
        <v>59564</v>
      </c>
      <c r="G9" s="4"/>
      <c r="K9" s="1">
        <v>4</v>
      </c>
      <c r="L9" s="16">
        <v>227785</v>
      </c>
      <c r="M9" s="17"/>
      <c r="N9" s="6">
        <f>AVERAGE(L6:L7:L8)</f>
        <v>128231.66666666667</v>
      </c>
      <c r="O9" s="6">
        <f t="shared" si="1"/>
        <v>99553.333333333328</v>
      </c>
      <c r="P9" s="4"/>
      <c r="T9" s="1">
        <v>4</v>
      </c>
      <c r="U9" s="16">
        <v>227785</v>
      </c>
      <c r="V9" s="17"/>
      <c r="W9" s="6" t="s">
        <v>9</v>
      </c>
      <c r="X9" s="6"/>
    </row>
    <row r="10" spans="2:25" x14ac:dyDescent="0.25">
      <c r="B10" s="1">
        <v>5</v>
      </c>
      <c r="C10" s="16">
        <v>180035</v>
      </c>
      <c r="D10" s="17"/>
      <c r="E10" s="6">
        <f t="shared" ref="E10:E29" si="2">C9</f>
        <v>227785</v>
      </c>
      <c r="F10" s="6">
        <f t="shared" si="0"/>
        <v>47750</v>
      </c>
      <c r="G10" s="4"/>
      <c r="K10" s="1">
        <v>5</v>
      </c>
      <c r="L10" s="16">
        <v>180035</v>
      </c>
      <c r="M10" s="17"/>
      <c r="N10" s="6">
        <f>AVERAGE(L6:L7:L8:L9)</f>
        <v>153120</v>
      </c>
      <c r="O10" s="6">
        <f t="shared" si="1"/>
        <v>26915</v>
      </c>
      <c r="P10" s="4"/>
      <c r="T10" s="1">
        <v>5</v>
      </c>
      <c r="U10" s="16">
        <v>180035</v>
      </c>
      <c r="V10" s="17"/>
      <c r="W10" s="6">
        <f>AVERAGE(U6,U7,U8,U9)</f>
        <v>153120</v>
      </c>
      <c r="X10" s="6">
        <f>ABS(U10-W10)</f>
        <v>26915</v>
      </c>
    </row>
    <row r="11" spans="2:25" x14ac:dyDescent="0.25">
      <c r="B11" s="1">
        <v>6</v>
      </c>
      <c r="C11" s="16">
        <v>171827</v>
      </c>
      <c r="D11" s="17"/>
      <c r="E11" s="6">
        <f t="shared" si="2"/>
        <v>180035</v>
      </c>
      <c r="F11" s="6">
        <f t="shared" si="0"/>
        <v>8208</v>
      </c>
      <c r="G11" s="4"/>
      <c r="K11" s="1">
        <v>6</v>
      </c>
      <c r="L11" s="16">
        <v>171827</v>
      </c>
      <c r="M11" s="17"/>
      <c r="N11" s="6">
        <f>AVERAGE(L6:L7:L8:L9:L10)</f>
        <v>158503</v>
      </c>
      <c r="O11" s="6">
        <f t="shared" si="1"/>
        <v>13324</v>
      </c>
      <c r="P11" s="4"/>
      <c r="T11" s="1">
        <v>6</v>
      </c>
      <c r="U11" s="16">
        <v>171827</v>
      </c>
      <c r="V11" s="17"/>
      <c r="W11" s="6">
        <f>AVERAGE(U7,U8,U9,U10)</f>
        <v>171952.75</v>
      </c>
      <c r="X11" s="6">
        <f t="shared" ref="X11:X29" si="3">ABS(U11-W11)</f>
        <v>125.75</v>
      </c>
    </row>
    <row r="12" spans="2:25" x14ac:dyDescent="0.25">
      <c r="B12" s="1">
        <v>7</v>
      </c>
      <c r="C12" s="16">
        <v>243100</v>
      </c>
      <c r="D12" s="17"/>
      <c r="E12" s="6">
        <f t="shared" si="2"/>
        <v>171827</v>
      </c>
      <c r="F12" s="6">
        <f t="shared" si="0"/>
        <v>71273</v>
      </c>
      <c r="G12" s="4"/>
      <c r="K12" s="1">
        <v>7</v>
      </c>
      <c r="L12" s="16">
        <v>243100</v>
      </c>
      <c r="M12" s="17"/>
      <c r="N12" s="6">
        <f>AVERAGE(L6:L7:L8:L9:L10:L11)</f>
        <v>160723.66666666666</v>
      </c>
      <c r="O12" s="6">
        <f t="shared" si="1"/>
        <v>82376.333333333343</v>
      </c>
      <c r="P12" s="4"/>
      <c r="T12" s="1">
        <v>7</v>
      </c>
      <c r="U12" s="16">
        <v>243100</v>
      </c>
      <c r="V12" s="17"/>
      <c r="W12" s="6">
        <f t="shared" ref="W12:W29" si="4">AVERAGE(U8,U9,U10,U11)</f>
        <v>186967</v>
      </c>
      <c r="X12" s="6">
        <f t="shared" si="3"/>
        <v>56133</v>
      </c>
    </row>
    <row r="13" spans="2:25" x14ac:dyDescent="0.25">
      <c r="B13" s="1">
        <v>8</v>
      </c>
      <c r="C13" s="16">
        <v>178976</v>
      </c>
      <c r="D13" s="17"/>
      <c r="E13" s="6">
        <f t="shared" si="2"/>
        <v>243100</v>
      </c>
      <c r="F13" s="6">
        <f t="shared" si="0"/>
        <v>64124</v>
      </c>
      <c r="G13" s="4"/>
      <c r="K13" s="1">
        <v>8</v>
      </c>
      <c r="L13" s="16">
        <v>178976</v>
      </c>
      <c r="M13" s="17"/>
      <c r="N13" s="6">
        <f>AVERAGE(L6:L7:L8:L9:L10:L11:L12)</f>
        <v>172491.71428571429</v>
      </c>
      <c r="O13" s="6">
        <f t="shared" si="1"/>
        <v>6484.2857142857101</v>
      </c>
      <c r="P13" s="4"/>
      <c r="T13" s="1">
        <v>8</v>
      </c>
      <c r="U13" s="16">
        <v>178976</v>
      </c>
      <c r="V13" s="17"/>
      <c r="W13" s="6">
        <f t="shared" si="4"/>
        <v>205686.75</v>
      </c>
      <c r="X13" s="6">
        <f t="shared" si="3"/>
        <v>26710.75</v>
      </c>
    </row>
    <row r="14" spans="2:25" x14ac:dyDescent="0.25">
      <c r="B14" s="1">
        <v>9</v>
      </c>
      <c r="C14" s="16">
        <v>165924</v>
      </c>
      <c r="D14" s="17"/>
      <c r="E14" s="6">
        <f t="shared" si="2"/>
        <v>178976</v>
      </c>
      <c r="F14" s="6">
        <f t="shared" si="0"/>
        <v>13052</v>
      </c>
      <c r="G14" s="4"/>
      <c r="K14" s="1">
        <v>9</v>
      </c>
      <c r="L14" s="16">
        <v>165924</v>
      </c>
      <c r="M14" s="17"/>
      <c r="N14" s="6">
        <f>AVERAGE(L6:L7:L8:L9:L10:L11:L12:L13)</f>
        <v>173302.25</v>
      </c>
      <c r="O14" s="6">
        <f t="shared" si="1"/>
        <v>7378.25</v>
      </c>
      <c r="P14" s="4"/>
      <c r="T14" s="1">
        <v>9</v>
      </c>
      <c r="U14" s="16">
        <v>165924</v>
      </c>
      <c r="V14" s="17"/>
      <c r="W14" s="6">
        <f t="shared" si="4"/>
        <v>193484.5</v>
      </c>
      <c r="X14" s="6">
        <f t="shared" si="3"/>
        <v>27560.5</v>
      </c>
    </row>
    <row r="15" spans="2:25" x14ac:dyDescent="0.25">
      <c r="B15" s="1">
        <v>10</v>
      </c>
      <c r="C15" s="16">
        <v>169942</v>
      </c>
      <c r="D15" s="17"/>
      <c r="E15" s="6">
        <f t="shared" si="2"/>
        <v>165924</v>
      </c>
      <c r="F15" s="6">
        <f t="shared" si="0"/>
        <v>4018</v>
      </c>
      <c r="G15" s="4"/>
      <c r="K15" s="1">
        <v>10</v>
      </c>
      <c r="L15" s="16">
        <v>169942</v>
      </c>
      <c r="M15" s="17"/>
      <c r="N15" s="6">
        <f>AVERAGE(L6:L7:L8:L9:L10:L11:L12:L13:L14)</f>
        <v>172482.44444444444</v>
      </c>
      <c r="O15" s="6">
        <f t="shared" si="1"/>
        <v>2540.444444444438</v>
      </c>
      <c r="P15" s="4"/>
      <c r="T15" s="1">
        <v>10</v>
      </c>
      <c r="U15" s="16">
        <v>169942</v>
      </c>
      <c r="V15" s="17"/>
      <c r="W15" s="6">
        <f t="shared" si="4"/>
        <v>189956.75</v>
      </c>
      <c r="X15" s="6">
        <f t="shared" si="3"/>
        <v>20014.75</v>
      </c>
    </row>
    <row r="16" spans="2:25" x14ac:dyDescent="0.25">
      <c r="B16" s="1">
        <v>11</v>
      </c>
      <c r="C16" s="16">
        <v>163050</v>
      </c>
      <c r="D16" s="17"/>
      <c r="E16" s="6">
        <f t="shared" si="2"/>
        <v>169942</v>
      </c>
      <c r="F16" s="6">
        <f t="shared" si="0"/>
        <v>6892</v>
      </c>
      <c r="G16" s="4"/>
      <c r="K16" s="1">
        <v>11</v>
      </c>
      <c r="L16" s="16">
        <v>163050</v>
      </c>
      <c r="M16" s="17"/>
      <c r="N16" s="6">
        <f>AVERAGE(L6:L7:L8:L9:L10:L11:L12:L13:L14:L15)</f>
        <v>172228.4</v>
      </c>
      <c r="O16" s="6">
        <f t="shared" si="1"/>
        <v>9178.3999999999942</v>
      </c>
      <c r="P16" s="4"/>
      <c r="T16" s="1">
        <v>11</v>
      </c>
      <c r="U16" s="16">
        <v>163050</v>
      </c>
      <c r="V16" s="17"/>
      <c r="W16" s="6">
        <f t="shared" si="4"/>
        <v>189485.5</v>
      </c>
      <c r="X16" s="6">
        <f t="shared" si="3"/>
        <v>26435.5</v>
      </c>
    </row>
    <row r="17" spans="2:25" x14ac:dyDescent="0.25">
      <c r="B17" s="1">
        <v>12</v>
      </c>
      <c r="C17" s="16">
        <v>202714</v>
      </c>
      <c r="D17" s="17"/>
      <c r="E17" s="6">
        <f t="shared" si="2"/>
        <v>163050</v>
      </c>
      <c r="F17" s="6">
        <f t="shared" si="0"/>
        <v>39664</v>
      </c>
      <c r="G17" s="4"/>
      <c r="K17" s="1">
        <v>12</v>
      </c>
      <c r="L17" s="16">
        <v>202714</v>
      </c>
      <c r="M17" s="17"/>
      <c r="N17" s="6">
        <f>AVERAGE(L6:L7:L8:L9:L10:L11:L12:L13:L14:L15:L16)</f>
        <v>171394</v>
      </c>
      <c r="O17" s="6">
        <f t="shared" si="1"/>
        <v>31320</v>
      </c>
      <c r="P17" s="4"/>
      <c r="T17" s="1">
        <v>12</v>
      </c>
      <c r="U17" s="16">
        <v>202714</v>
      </c>
      <c r="V17" s="17"/>
      <c r="W17" s="6">
        <f t="shared" si="4"/>
        <v>169473</v>
      </c>
      <c r="X17" s="6">
        <f t="shared" si="3"/>
        <v>33241</v>
      </c>
    </row>
    <row r="18" spans="2:25" x14ac:dyDescent="0.25">
      <c r="B18" s="1">
        <v>13</v>
      </c>
      <c r="C18" s="16">
        <v>155117</v>
      </c>
      <c r="D18" s="17"/>
      <c r="E18" s="6">
        <f t="shared" si="2"/>
        <v>202714</v>
      </c>
      <c r="F18" s="6">
        <f t="shared" si="0"/>
        <v>47597</v>
      </c>
      <c r="G18" s="4"/>
      <c r="K18" s="1">
        <v>13</v>
      </c>
      <c r="L18" s="16">
        <v>155117</v>
      </c>
      <c r="M18" s="17"/>
      <c r="N18" s="6">
        <f>AVERAGE(L6:L7:L8:L9:L10:L11:L12:L13:L14:L15:L16:L17)</f>
        <v>174004</v>
      </c>
      <c r="O18" s="6">
        <f t="shared" si="1"/>
        <v>18887</v>
      </c>
      <c r="P18" s="4"/>
      <c r="T18" s="1">
        <v>13</v>
      </c>
      <c r="U18" s="16">
        <v>155117</v>
      </c>
      <c r="V18" s="17"/>
      <c r="W18" s="6">
        <f t="shared" si="4"/>
        <v>175407.5</v>
      </c>
      <c r="X18" s="6">
        <f t="shared" si="3"/>
        <v>20290.5</v>
      </c>
    </row>
    <row r="19" spans="2:25" x14ac:dyDescent="0.25">
      <c r="B19" s="1">
        <v>14</v>
      </c>
      <c r="C19" s="16">
        <v>136991</v>
      </c>
      <c r="D19" s="17"/>
      <c r="E19" s="6">
        <f t="shared" si="2"/>
        <v>155117</v>
      </c>
      <c r="F19" s="6">
        <f t="shared" si="0"/>
        <v>18126</v>
      </c>
      <c r="G19" s="4"/>
      <c r="K19" s="1">
        <v>14</v>
      </c>
      <c r="L19" s="16">
        <v>136991</v>
      </c>
      <c r="M19" s="17"/>
      <c r="N19" s="6">
        <f>AVERAGE(L6:L7:L8:L9:L10:L11:L12:L13:L14:L15:L16:L17:L18)</f>
        <v>172551.15384615384</v>
      </c>
      <c r="O19" s="6">
        <f t="shared" si="1"/>
        <v>35560.153846153844</v>
      </c>
      <c r="P19" s="4"/>
      <c r="T19" s="1">
        <v>14</v>
      </c>
      <c r="U19" s="16">
        <v>136991</v>
      </c>
      <c r="V19" s="17"/>
      <c r="W19" s="6">
        <f t="shared" si="4"/>
        <v>172705.75</v>
      </c>
      <c r="X19" s="6">
        <f t="shared" si="3"/>
        <v>35714.75</v>
      </c>
    </row>
    <row r="20" spans="2:25" x14ac:dyDescent="0.25">
      <c r="B20" s="1">
        <v>15</v>
      </c>
      <c r="C20" s="16">
        <v>158124</v>
      </c>
      <c r="D20" s="17"/>
      <c r="E20" s="6">
        <f t="shared" si="2"/>
        <v>136991</v>
      </c>
      <c r="F20" s="6">
        <f t="shared" si="0"/>
        <v>21133</v>
      </c>
      <c r="G20" s="4"/>
      <c r="K20" s="1">
        <v>15</v>
      </c>
      <c r="L20" s="16">
        <v>158124</v>
      </c>
      <c r="M20" s="17"/>
      <c r="N20" s="6">
        <f>AVERAGE(L6:L7:L8:L9:L10:L11:L12:L13:L14:L15:L16:L17:L18:L19)</f>
        <v>170011.14285714287</v>
      </c>
      <c r="O20" s="6">
        <f t="shared" si="1"/>
        <v>11887.14285714287</v>
      </c>
      <c r="P20" s="4"/>
      <c r="T20" s="1">
        <v>15</v>
      </c>
      <c r="U20" s="16">
        <v>158124</v>
      </c>
      <c r="V20" s="17"/>
      <c r="W20" s="6">
        <f t="shared" si="4"/>
        <v>164468</v>
      </c>
      <c r="X20" s="6">
        <f t="shared" si="3"/>
        <v>6344</v>
      </c>
    </row>
    <row r="21" spans="2:25" x14ac:dyDescent="0.25">
      <c r="B21" s="1">
        <v>16</v>
      </c>
      <c r="C21" s="16">
        <v>140114</v>
      </c>
      <c r="D21" s="17"/>
      <c r="E21" s="6">
        <f t="shared" si="2"/>
        <v>158124</v>
      </c>
      <c r="F21" s="6">
        <f t="shared" si="0"/>
        <v>18010</v>
      </c>
      <c r="G21" s="4"/>
      <c r="K21" s="1">
        <v>16</v>
      </c>
      <c r="L21" s="16">
        <v>140114</v>
      </c>
      <c r="M21" s="17"/>
      <c r="N21" s="6">
        <f>AVERAGE(L6:L7:L8:L9:L10:L11:L12:L13:L14:L15:L16:L17:L18:L19:L20)</f>
        <v>169218.66666666666</v>
      </c>
      <c r="O21" s="6">
        <f t="shared" si="1"/>
        <v>29104.666666666657</v>
      </c>
      <c r="P21" s="4"/>
      <c r="T21" s="1">
        <v>16</v>
      </c>
      <c r="U21" s="16">
        <v>140114</v>
      </c>
      <c r="V21" s="17"/>
      <c r="W21" s="6">
        <f t="shared" si="4"/>
        <v>163236.5</v>
      </c>
      <c r="X21" s="6">
        <f t="shared" si="3"/>
        <v>23122.5</v>
      </c>
    </row>
    <row r="22" spans="2:25" x14ac:dyDescent="0.25">
      <c r="B22" s="1">
        <v>17</v>
      </c>
      <c r="C22" s="16">
        <v>169413</v>
      </c>
      <c r="D22" s="17"/>
      <c r="E22" s="6">
        <f t="shared" si="2"/>
        <v>140114</v>
      </c>
      <c r="F22" s="6">
        <f t="shared" si="0"/>
        <v>29299</v>
      </c>
      <c r="G22" s="4"/>
      <c r="K22" s="1">
        <v>17</v>
      </c>
      <c r="L22" s="16">
        <v>169413</v>
      </c>
      <c r="M22" s="17"/>
      <c r="N22" s="6">
        <f>AVERAGE(L6:L7:L8:L9:L10:L11:L12:L13:L14:L15:L16:L17:L18:L19:L20:L21)</f>
        <v>167399.625</v>
      </c>
      <c r="O22" s="6">
        <f t="shared" si="1"/>
        <v>2013.375</v>
      </c>
      <c r="P22" s="4"/>
      <c r="T22" s="1">
        <v>17</v>
      </c>
      <c r="U22" s="16">
        <v>169413</v>
      </c>
      <c r="V22" s="17"/>
      <c r="W22" s="6">
        <f t="shared" si="4"/>
        <v>147586.5</v>
      </c>
      <c r="X22" s="6">
        <f t="shared" si="3"/>
        <v>21826.5</v>
      </c>
    </row>
    <row r="23" spans="2:25" x14ac:dyDescent="0.25">
      <c r="B23" s="1">
        <v>18</v>
      </c>
      <c r="C23" s="16">
        <v>197299</v>
      </c>
      <c r="D23" s="17"/>
      <c r="E23" s="6">
        <f t="shared" si="2"/>
        <v>169413</v>
      </c>
      <c r="F23" s="6">
        <f t="shared" si="0"/>
        <v>27886</v>
      </c>
      <c r="G23" s="4"/>
      <c r="K23" s="1">
        <v>18</v>
      </c>
      <c r="L23" s="16">
        <v>197299</v>
      </c>
      <c r="M23" s="17"/>
      <c r="N23" s="6">
        <f>AVERAGE(L6:L7:L8:L9:L10:L11:L12:L13:L14:L15:L16:L17:L18:L19:L20:L21:L22)</f>
        <v>167518.0588235294</v>
      </c>
      <c r="O23" s="6">
        <f t="shared" si="1"/>
        <v>29780.941176470602</v>
      </c>
      <c r="P23" s="4"/>
      <c r="T23" s="1">
        <v>18</v>
      </c>
      <c r="U23" s="16">
        <v>197299</v>
      </c>
      <c r="V23" s="17"/>
      <c r="W23" s="6">
        <f t="shared" si="4"/>
        <v>151160.5</v>
      </c>
      <c r="X23" s="6">
        <f t="shared" si="3"/>
        <v>46138.5</v>
      </c>
    </row>
    <row r="24" spans="2:25" x14ac:dyDescent="0.25">
      <c r="B24" s="1">
        <v>19</v>
      </c>
      <c r="C24" s="16">
        <v>173352</v>
      </c>
      <c r="D24" s="17"/>
      <c r="E24" s="6">
        <f t="shared" si="2"/>
        <v>197299</v>
      </c>
      <c r="F24" s="6">
        <f t="shared" si="0"/>
        <v>23947</v>
      </c>
      <c r="G24" s="4"/>
      <c r="K24" s="1">
        <v>19</v>
      </c>
      <c r="L24" s="16">
        <v>173352</v>
      </c>
      <c r="M24" s="17"/>
      <c r="N24" s="6">
        <f>AVERAGE(L6:L7:L8:L9:L10:L11:L12:L13:L14:L15:L16:L17:L18:L19:L20:L21:L22:L23)</f>
        <v>169172.55555555556</v>
      </c>
      <c r="O24" s="6">
        <f t="shared" si="1"/>
        <v>4179.444444444438</v>
      </c>
      <c r="P24" s="4"/>
      <c r="T24" s="1">
        <v>19</v>
      </c>
      <c r="U24" s="16">
        <v>173352</v>
      </c>
      <c r="V24" s="17"/>
      <c r="W24" s="6">
        <f t="shared" si="4"/>
        <v>166237.5</v>
      </c>
      <c r="X24" s="6">
        <f t="shared" si="3"/>
        <v>7114.5</v>
      </c>
    </row>
    <row r="25" spans="2:25" x14ac:dyDescent="0.25">
      <c r="B25" s="1">
        <v>20</v>
      </c>
      <c r="C25" s="16">
        <v>218749</v>
      </c>
      <c r="D25" s="17"/>
      <c r="E25" s="6">
        <f t="shared" si="2"/>
        <v>173352</v>
      </c>
      <c r="F25" s="6">
        <f t="shared" si="0"/>
        <v>45397</v>
      </c>
      <c r="G25" s="4"/>
      <c r="K25" s="1">
        <v>20</v>
      </c>
      <c r="L25" s="16">
        <v>218749</v>
      </c>
      <c r="M25" s="17"/>
      <c r="N25" s="6">
        <f>AVERAGE(L6:L7:L8:L9:L10:L11:L12:L13:L14:L15:L16:L17:L18:L19:L20:L21:L22:L23:L24)</f>
        <v>169392.52631578947</v>
      </c>
      <c r="O25" s="6">
        <f t="shared" si="1"/>
        <v>49356.473684210534</v>
      </c>
      <c r="P25" s="4"/>
      <c r="T25" s="1">
        <v>20</v>
      </c>
      <c r="U25" s="16">
        <v>218749</v>
      </c>
      <c r="V25" s="17"/>
      <c r="W25" s="6">
        <f t="shared" si="4"/>
        <v>170044.5</v>
      </c>
      <c r="X25" s="6">
        <f t="shared" si="3"/>
        <v>48704.5</v>
      </c>
    </row>
    <row r="26" spans="2:25" x14ac:dyDescent="0.25">
      <c r="B26" s="1">
        <v>21</v>
      </c>
      <c r="C26" s="16">
        <v>208546</v>
      </c>
      <c r="D26" s="17"/>
      <c r="E26" s="6">
        <f t="shared" si="2"/>
        <v>218749</v>
      </c>
      <c r="F26" s="6">
        <f t="shared" si="0"/>
        <v>10203</v>
      </c>
      <c r="G26" s="4"/>
      <c r="K26" s="1">
        <v>21</v>
      </c>
      <c r="L26" s="16">
        <v>208546</v>
      </c>
      <c r="M26" s="17"/>
      <c r="N26" s="6">
        <f>AVERAGE(L6:L7:L8:L9:L10:L11:L12:L13:L14:L15:L16:L17:L18:L19:L20:L21:L22:L23:L24:L25)</f>
        <v>171860.35</v>
      </c>
      <c r="O26" s="6">
        <f t="shared" si="1"/>
        <v>36685.649999999994</v>
      </c>
      <c r="P26" s="4"/>
      <c r="T26" s="1">
        <v>21</v>
      </c>
      <c r="U26" s="16">
        <v>208546</v>
      </c>
      <c r="V26" s="17"/>
      <c r="W26" s="6">
        <f t="shared" si="4"/>
        <v>189703.25</v>
      </c>
      <c r="X26" s="6">
        <f t="shared" si="3"/>
        <v>18842.75</v>
      </c>
    </row>
    <row r="27" spans="2:25" x14ac:dyDescent="0.25">
      <c r="B27" s="1">
        <v>22</v>
      </c>
      <c r="C27" s="16">
        <v>174054</v>
      </c>
      <c r="D27" s="17"/>
      <c r="E27" s="6">
        <f t="shared" si="2"/>
        <v>208546</v>
      </c>
      <c r="F27" s="6">
        <f t="shared" si="0"/>
        <v>34492</v>
      </c>
      <c r="G27" s="4"/>
      <c r="K27" s="1">
        <v>22</v>
      </c>
      <c r="L27" s="16">
        <v>174054</v>
      </c>
      <c r="M27" s="17"/>
      <c r="N27" s="6">
        <f>AVERAGE(L6:L7:L8:L9:L10:L11:L12:L13:L14:L15:L16:L17:L18:L19:L20:L21:L22:L23:L24:L25:L26)</f>
        <v>173607.28571428571</v>
      </c>
      <c r="O27" s="6">
        <f t="shared" si="1"/>
        <v>446.71428571428987</v>
      </c>
      <c r="P27" s="4"/>
      <c r="T27" s="1">
        <v>22</v>
      </c>
      <c r="U27" s="16">
        <v>174054</v>
      </c>
      <c r="V27" s="17"/>
      <c r="W27" s="6">
        <f t="shared" si="4"/>
        <v>199486.5</v>
      </c>
      <c r="X27" s="6">
        <f t="shared" si="3"/>
        <v>25432.5</v>
      </c>
    </row>
    <row r="28" spans="2:25" x14ac:dyDescent="0.25">
      <c r="B28" s="1">
        <v>23</v>
      </c>
      <c r="C28" s="16">
        <v>172031</v>
      </c>
      <c r="D28" s="17"/>
      <c r="E28" s="6">
        <f t="shared" si="2"/>
        <v>174054</v>
      </c>
      <c r="F28" s="6">
        <f t="shared" si="0"/>
        <v>2023</v>
      </c>
      <c r="K28" s="1">
        <v>23</v>
      </c>
      <c r="L28" s="16">
        <v>172031</v>
      </c>
      <c r="M28" s="17"/>
      <c r="N28" s="6">
        <f>AVERAGE(L6:L7:L8:L9:L10:L11:L12:L13:L14:L15:L16:L17:L18:L19:L20:L21:L22:L23:L24:L25:L26:L27)</f>
        <v>173627.59090909091</v>
      </c>
      <c r="O28" s="6">
        <f t="shared" si="1"/>
        <v>1596.5909090909117</v>
      </c>
      <c r="T28" s="1">
        <v>23</v>
      </c>
      <c r="U28" s="16">
        <v>172031</v>
      </c>
      <c r="V28" s="17"/>
      <c r="W28" s="6">
        <f t="shared" si="4"/>
        <v>193675.25</v>
      </c>
      <c r="X28" s="6">
        <f t="shared" si="3"/>
        <v>21644.25</v>
      </c>
    </row>
    <row r="29" spans="2:25" x14ac:dyDescent="0.25">
      <c r="B29" s="1">
        <v>24</v>
      </c>
      <c r="C29" s="16">
        <v>148645</v>
      </c>
      <c r="D29" s="17"/>
      <c r="E29" s="6">
        <f t="shared" si="2"/>
        <v>172031</v>
      </c>
      <c r="F29" s="6">
        <f t="shared" si="0"/>
        <v>23386</v>
      </c>
      <c r="K29" s="1">
        <v>24</v>
      </c>
      <c r="L29" s="16">
        <v>148645</v>
      </c>
      <c r="M29" s="17"/>
      <c r="N29" s="6">
        <f>AVERAGE(L6:L7:L8:L9:L10:L11:L12:L13:L14:L15:L16:L17:L18:L19:L20:L21:L22:L23:L24:L25:L26:L27:L28)</f>
        <v>173558.17391304349</v>
      </c>
      <c r="O29" s="6">
        <f t="shared" si="1"/>
        <v>24913.173913043487</v>
      </c>
      <c r="T29" s="1">
        <v>24</v>
      </c>
      <c r="U29" s="16">
        <v>148645</v>
      </c>
      <c r="V29" s="17"/>
      <c r="W29" s="6">
        <f t="shared" si="4"/>
        <v>193345</v>
      </c>
      <c r="X29" s="6">
        <f t="shared" si="3"/>
        <v>44700</v>
      </c>
    </row>
    <row r="30" spans="2:25" x14ac:dyDescent="0.25">
      <c r="E30" s="7" t="s">
        <v>7</v>
      </c>
      <c r="F30" s="5">
        <f>SUM(F7:F29)</f>
        <v>679561</v>
      </c>
      <c r="N30" s="7" t="s">
        <v>7</v>
      </c>
      <c r="O30" s="5">
        <f>SUM(O7:O29)</f>
        <v>590531.37360833434</v>
      </c>
      <c r="W30" s="7" t="s">
        <v>7</v>
      </c>
      <c r="X30" s="9">
        <f>SUM(X10:X29)</f>
        <v>537011.5</v>
      </c>
    </row>
    <row r="32" spans="2:25" x14ac:dyDescent="0.25">
      <c r="B32" s="18" t="s">
        <v>10</v>
      </c>
      <c r="C32" s="19"/>
      <c r="D32" s="19"/>
      <c r="E32" s="19"/>
      <c r="F32" s="19"/>
      <c r="G32" s="19"/>
      <c r="K32" s="18" t="s">
        <v>11</v>
      </c>
      <c r="L32" s="19"/>
      <c r="M32" s="19"/>
      <c r="N32" s="19"/>
      <c r="O32" s="19"/>
      <c r="P32" s="19"/>
      <c r="T32" s="18" t="s">
        <v>14</v>
      </c>
      <c r="U32" s="19"/>
      <c r="V32" s="19"/>
      <c r="W32" s="19"/>
      <c r="X32" s="19"/>
      <c r="Y32" s="19"/>
    </row>
    <row r="33" spans="2:25" x14ac:dyDescent="0.25">
      <c r="B33" s="19"/>
      <c r="C33" s="19"/>
      <c r="D33" s="19"/>
      <c r="E33" s="19"/>
      <c r="F33" s="19"/>
      <c r="G33" s="19"/>
      <c r="K33" s="19"/>
      <c r="L33" s="19"/>
      <c r="M33" s="19"/>
      <c r="N33" s="19"/>
      <c r="O33" s="19"/>
      <c r="P33" s="19"/>
      <c r="T33" s="19"/>
      <c r="U33" s="19"/>
      <c r="V33" s="19"/>
      <c r="W33" s="19"/>
      <c r="X33" s="19"/>
      <c r="Y33" s="19"/>
    </row>
    <row r="34" spans="2:25" x14ac:dyDescent="0.25">
      <c r="B34" s="19"/>
      <c r="C34" s="19"/>
      <c r="D34" s="19"/>
      <c r="E34" s="19"/>
      <c r="F34" s="19"/>
      <c r="G34" s="19"/>
      <c r="K34" s="19"/>
      <c r="L34" s="19"/>
      <c r="M34" s="19"/>
      <c r="N34" s="19"/>
      <c r="O34" s="19"/>
      <c r="P34" s="19"/>
      <c r="T34" s="19"/>
      <c r="U34" s="19"/>
      <c r="V34" s="19"/>
      <c r="W34" s="19"/>
      <c r="X34" s="19"/>
      <c r="Y34" s="19"/>
    </row>
    <row r="35" spans="2:25" x14ac:dyDescent="0.25">
      <c r="B35" s="19"/>
      <c r="C35" s="19"/>
      <c r="D35" s="19"/>
      <c r="E35" s="19"/>
      <c r="F35" s="19"/>
      <c r="G35" s="19"/>
      <c r="K35" s="19"/>
      <c r="L35" s="19"/>
      <c r="M35" s="19"/>
      <c r="N35" s="19"/>
      <c r="O35" s="19"/>
      <c r="P35" s="19"/>
      <c r="T35" s="19"/>
      <c r="U35" s="19"/>
      <c r="V35" s="19"/>
      <c r="W35" s="19"/>
      <c r="X35" s="19"/>
      <c r="Y35" s="19"/>
    </row>
    <row r="36" spans="2:25" x14ac:dyDescent="0.25">
      <c r="B36" s="19"/>
      <c r="C36" s="19"/>
      <c r="D36" s="19"/>
      <c r="E36" s="19"/>
      <c r="F36" s="19"/>
      <c r="G36" s="19"/>
      <c r="K36" s="19"/>
      <c r="L36" s="19"/>
      <c r="M36" s="19"/>
      <c r="N36" s="19"/>
      <c r="O36" s="19"/>
      <c r="P36" s="19"/>
      <c r="T36" s="19"/>
      <c r="U36" s="19"/>
      <c r="V36" s="19"/>
      <c r="W36" s="19"/>
      <c r="X36" s="19"/>
      <c r="Y36" s="19"/>
    </row>
    <row r="37" spans="2:25" x14ac:dyDescent="0.25">
      <c r="K37" s="19"/>
      <c r="L37" s="19"/>
      <c r="M37" s="19"/>
      <c r="N37" s="19"/>
      <c r="O37" s="19"/>
      <c r="P37" s="19"/>
      <c r="T37" s="19"/>
      <c r="U37" s="19"/>
      <c r="V37" s="19"/>
      <c r="W37" s="19"/>
      <c r="X37" s="19"/>
      <c r="Y37" s="19"/>
    </row>
    <row r="38" spans="2:25" x14ac:dyDescent="0.25">
      <c r="B38" s="1" t="s">
        <v>0</v>
      </c>
      <c r="C38" s="2" t="s">
        <v>1</v>
      </c>
      <c r="D38" s="2"/>
      <c r="E38" s="3" t="s">
        <v>2</v>
      </c>
      <c r="F38" s="8" t="s">
        <v>3</v>
      </c>
      <c r="K38" s="1" t="s">
        <v>0</v>
      </c>
      <c r="L38" s="2" t="s">
        <v>1</v>
      </c>
      <c r="M38" s="2"/>
      <c r="N38" s="3" t="s">
        <v>2</v>
      </c>
      <c r="O38" s="8" t="s">
        <v>3</v>
      </c>
      <c r="T38" s="1" t="s">
        <v>0</v>
      </c>
      <c r="U38" s="2" t="s">
        <v>1</v>
      </c>
      <c r="V38" s="2"/>
      <c r="W38" s="3" t="s">
        <v>2</v>
      </c>
      <c r="X38" s="8" t="s">
        <v>3</v>
      </c>
    </row>
    <row r="39" spans="2:25" x14ac:dyDescent="0.25">
      <c r="B39" s="1">
        <v>1</v>
      </c>
      <c r="C39" s="16">
        <v>104704</v>
      </c>
      <c r="D39" s="17"/>
      <c r="E39" s="1" t="s">
        <v>5</v>
      </c>
      <c r="F39" s="1"/>
      <c r="K39" s="1">
        <v>1</v>
      </c>
      <c r="L39" s="16">
        <v>104704</v>
      </c>
      <c r="M39" s="17"/>
      <c r="N39" s="1" t="s">
        <v>5</v>
      </c>
      <c r="O39" s="1"/>
      <c r="T39" s="1">
        <v>1</v>
      </c>
      <c r="U39" s="16">
        <v>104704</v>
      </c>
      <c r="V39" s="17"/>
      <c r="W39" s="1" t="s">
        <v>5</v>
      </c>
      <c r="X39" s="1"/>
    </row>
    <row r="40" spans="2:25" x14ac:dyDescent="0.25">
      <c r="B40" s="1">
        <v>2</v>
      </c>
      <c r="C40" s="16">
        <v>111770</v>
      </c>
      <c r="D40" s="17"/>
      <c r="E40" s="6" t="s">
        <v>5</v>
      </c>
      <c r="F40" s="6"/>
      <c r="K40" s="1">
        <v>2</v>
      </c>
      <c r="L40" s="16">
        <v>111770</v>
      </c>
      <c r="M40" s="17"/>
      <c r="N40" s="6" t="s">
        <v>5</v>
      </c>
      <c r="O40" s="6"/>
      <c r="T40" s="1">
        <v>2</v>
      </c>
      <c r="U40" s="16">
        <v>111770</v>
      </c>
      <c r="V40" s="17"/>
      <c r="W40" s="6" t="s">
        <v>5</v>
      </c>
      <c r="X40" s="6"/>
    </row>
    <row r="41" spans="2:25" x14ac:dyDescent="0.25">
      <c r="B41" s="1">
        <v>3</v>
      </c>
      <c r="C41" s="16">
        <v>168221</v>
      </c>
      <c r="D41" s="17"/>
      <c r="E41" s="6" t="s">
        <v>5</v>
      </c>
      <c r="F41" s="6"/>
      <c r="K41" s="1">
        <v>3</v>
      </c>
      <c r="L41" s="16">
        <v>168221</v>
      </c>
      <c r="M41" s="17"/>
      <c r="N41" s="6" t="s">
        <v>5</v>
      </c>
      <c r="O41" s="6"/>
      <c r="T41" s="1">
        <v>3</v>
      </c>
      <c r="U41" s="16">
        <v>168221</v>
      </c>
      <c r="V41" s="17"/>
      <c r="W41" s="6" t="s">
        <v>5</v>
      </c>
      <c r="X41" s="6"/>
    </row>
    <row r="42" spans="2:25" x14ac:dyDescent="0.25">
      <c r="B42" s="1">
        <v>4</v>
      </c>
      <c r="C42" s="16">
        <v>227785</v>
      </c>
      <c r="D42" s="17"/>
      <c r="E42" s="6" t="s">
        <v>5</v>
      </c>
      <c r="F42" s="6"/>
      <c r="K42" s="1">
        <v>4</v>
      </c>
      <c r="L42" s="16">
        <v>227785</v>
      </c>
      <c r="M42" s="17"/>
      <c r="N42" s="6" t="s">
        <v>5</v>
      </c>
      <c r="O42" s="6"/>
      <c r="T42" s="1">
        <v>4</v>
      </c>
      <c r="U42" s="16">
        <v>227785</v>
      </c>
      <c r="V42" s="17"/>
      <c r="W42" s="6">
        <f>AVERAGE(U39:V41)</f>
        <v>128231.66666666667</v>
      </c>
      <c r="X42" s="6" t="s">
        <v>12</v>
      </c>
    </row>
    <row r="43" spans="2:25" x14ac:dyDescent="0.25">
      <c r="B43" s="1">
        <v>5</v>
      </c>
      <c r="C43" s="16">
        <v>180035</v>
      </c>
      <c r="D43" s="17"/>
      <c r="E43" s="10">
        <f>(H80*C42)+(H79*C41)+(H78*C40)+(H77*C39)</f>
        <v>174404.69999999998</v>
      </c>
      <c r="F43" s="6">
        <f>ABS(C43-E43)</f>
        <v>5630.3000000000175</v>
      </c>
      <c r="K43" s="1">
        <v>5</v>
      </c>
      <c r="L43" s="16">
        <v>180035</v>
      </c>
      <c r="M43" s="17"/>
      <c r="N43" s="10">
        <f>AVERAGE(L39*0.1)+(L40*0.2)+(L41*0.3)+(L42*0.4)</f>
        <v>174404.7</v>
      </c>
      <c r="O43" s="6">
        <f>ABS(L43-N43)</f>
        <v>5630.2999999999884</v>
      </c>
      <c r="T43" s="1">
        <v>5</v>
      </c>
      <c r="U43" s="16">
        <v>180035</v>
      </c>
      <c r="V43" s="17"/>
      <c r="W43" s="10">
        <f>W42+0.2*(U42-W42)</f>
        <v>148142.33333333334</v>
      </c>
      <c r="X43" s="6">
        <f>ABS(U43-W43)</f>
        <v>31892.666666666657</v>
      </c>
    </row>
    <row r="44" spans="2:25" x14ac:dyDescent="0.25">
      <c r="B44" s="1">
        <v>6</v>
      </c>
      <c r="C44" s="16">
        <v>171827</v>
      </c>
      <c r="D44" s="17"/>
      <c r="E44" s="10">
        <f>(I81*C43)+(I80*C42)+(I79*C41)+(I78*C40)+(I77*C39)</f>
        <v>176281.46666666665</v>
      </c>
      <c r="F44" s="6">
        <f t="shared" ref="F44:F62" si="5">ABS(C44-E44)</f>
        <v>4454.4666666666453</v>
      </c>
      <c r="K44" s="1">
        <v>6</v>
      </c>
      <c r="L44" s="16">
        <v>171827</v>
      </c>
      <c r="M44" s="17"/>
      <c r="N44" s="10">
        <f t="shared" ref="N44:N62" si="6">AVERAGE(L40*0.1)+(L41*0.2)+(L42*0.3)+(L43*0.4)</f>
        <v>185170.7</v>
      </c>
      <c r="O44" s="6">
        <f t="shared" ref="O44:O62" si="7">ABS(L44-N44)</f>
        <v>13343.700000000012</v>
      </c>
      <c r="T44" s="1">
        <v>6</v>
      </c>
      <c r="U44" s="16">
        <v>171827</v>
      </c>
      <c r="V44" s="17"/>
      <c r="W44" s="10">
        <f t="shared" ref="W44:W62" si="8">W43+0.2*(U43-W43)</f>
        <v>154520.86666666667</v>
      </c>
      <c r="X44" s="6">
        <f t="shared" ref="X44:X62" si="9">ABS(U44-W44)</f>
        <v>17306.133333333331</v>
      </c>
    </row>
    <row r="45" spans="2:25" x14ac:dyDescent="0.25">
      <c r="B45" s="1">
        <v>7</v>
      </c>
      <c r="C45" s="16">
        <v>243100</v>
      </c>
      <c r="D45" s="17"/>
      <c r="E45" s="10">
        <f>(J82*C44)+(J81*C43)+(J80*C42)+(J79*C41)+(J78*C40)+(J77*C39)</f>
        <v>175008.76190476189</v>
      </c>
      <c r="F45" s="6">
        <f t="shared" si="5"/>
        <v>68091.238095238106</v>
      </c>
      <c r="K45" s="1">
        <v>7</v>
      </c>
      <c r="L45" s="16">
        <v>243100</v>
      </c>
      <c r="M45" s="17"/>
      <c r="N45" s="10">
        <f t="shared" si="6"/>
        <v>185120.40000000002</v>
      </c>
      <c r="O45" s="6">
        <f t="shared" si="7"/>
        <v>57979.599999999977</v>
      </c>
      <c r="T45" s="1">
        <v>7</v>
      </c>
      <c r="U45" s="16">
        <v>243100</v>
      </c>
      <c r="V45" s="17"/>
      <c r="W45" s="10">
        <f t="shared" si="8"/>
        <v>157982.09333333332</v>
      </c>
      <c r="X45" s="6">
        <f t="shared" si="9"/>
        <v>85117.906666666677</v>
      </c>
    </row>
    <row r="46" spans="2:25" x14ac:dyDescent="0.25">
      <c r="B46" s="1">
        <v>8</v>
      </c>
      <c r="C46" s="16">
        <v>178976</v>
      </c>
      <c r="D46" s="17"/>
      <c r="E46" s="10">
        <f>(K83*C45)+(K82*C44)+(K81*C43)+(K80*C42)+(K79*C41)+(K78*C40)+(K77*C39)</f>
        <v>192031.57142857142</v>
      </c>
      <c r="F46" s="6">
        <f t="shared" si="5"/>
        <v>13055.57142857142</v>
      </c>
      <c r="K46" s="1">
        <v>8</v>
      </c>
      <c r="L46" s="16">
        <v>178976</v>
      </c>
      <c r="M46" s="17"/>
      <c r="N46" s="10">
        <f t="shared" si="6"/>
        <v>207573.6</v>
      </c>
      <c r="O46" s="6">
        <f t="shared" si="7"/>
        <v>28597.600000000006</v>
      </c>
      <c r="T46" s="1">
        <v>8</v>
      </c>
      <c r="U46" s="16">
        <v>178976</v>
      </c>
      <c r="V46" s="17"/>
      <c r="W46" s="10">
        <f t="shared" si="8"/>
        <v>175005.67466666666</v>
      </c>
      <c r="X46" s="6">
        <f t="shared" si="9"/>
        <v>3970.3253333333414</v>
      </c>
    </row>
    <row r="47" spans="2:25" x14ac:dyDescent="0.25">
      <c r="B47" s="1">
        <v>9</v>
      </c>
      <c r="C47" s="16">
        <v>165924</v>
      </c>
      <c r="D47" s="17"/>
      <c r="E47" s="10">
        <f>(L84*C46)+(L83*C45)+(L82*C44)+(L81*C43)+(L80*C42)+(L79*C41)+(L78*C40)+(L77*C39)</f>
        <v>189130.33333333331</v>
      </c>
      <c r="F47" s="6">
        <f t="shared" si="5"/>
        <v>23206.333333333314</v>
      </c>
      <c r="K47" s="1">
        <v>9</v>
      </c>
      <c r="L47" s="16">
        <v>165924</v>
      </c>
      <c r="M47" s="17"/>
      <c r="N47" s="10">
        <f t="shared" si="6"/>
        <v>196889.3</v>
      </c>
      <c r="O47" s="6">
        <f t="shared" si="7"/>
        <v>30965.299999999988</v>
      </c>
      <c r="T47" s="1">
        <v>9</v>
      </c>
      <c r="U47" s="16">
        <v>165924</v>
      </c>
      <c r="V47" s="17"/>
      <c r="W47" s="10">
        <f t="shared" si="8"/>
        <v>175799.73973333332</v>
      </c>
      <c r="X47" s="6">
        <f t="shared" si="9"/>
        <v>9875.7397333333211</v>
      </c>
    </row>
    <row r="48" spans="2:25" x14ac:dyDescent="0.25">
      <c r="B48" s="1">
        <v>10</v>
      </c>
      <c r="C48" s="16">
        <v>169942</v>
      </c>
      <c r="D48" s="17"/>
      <c r="E48" s="10">
        <f>(M85*C47)+(M84*C46)+(M83*C45)+(M82*C44)+(M81*C43)+(M80*C42)+(M79*C41)+(M78*C40)+(M77*C39)</f>
        <v>184489.06666666665</v>
      </c>
      <c r="F48" s="6">
        <f t="shared" si="5"/>
        <v>14547.066666666651</v>
      </c>
      <c r="K48" s="1">
        <v>10</v>
      </c>
      <c r="L48" s="16">
        <v>169942</v>
      </c>
      <c r="M48" s="17"/>
      <c r="N48" s="10">
        <f>AVERAGE(L44*0.1)+(L45*0.2)+(L46*0.3)+(L47*0.4)</f>
        <v>185865.1</v>
      </c>
      <c r="O48" s="6">
        <f t="shared" si="7"/>
        <v>15923.100000000006</v>
      </c>
      <c r="T48" s="1">
        <v>10</v>
      </c>
      <c r="U48" s="16">
        <v>169942</v>
      </c>
      <c r="V48" s="17"/>
      <c r="W48" s="10">
        <f t="shared" si="8"/>
        <v>173824.59178666666</v>
      </c>
      <c r="X48" s="6">
        <f t="shared" si="9"/>
        <v>3882.5917866666568</v>
      </c>
    </row>
    <row r="49" spans="2:24" x14ac:dyDescent="0.25">
      <c r="B49" s="1">
        <v>11</v>
      </c>
      <c r="C49" s="16">
        <v>163050</v>
      </c>
      <c r="D49" s="17"/>
      <c r="E49" s="10">
        <f>(N86*C48)+(N85*C47)+(N84*C46)+(N83*C45)+(N82*C44)+(N81*C43)+(N80*C42)+(N79*C41)+(N78*C40)+(N77*C39)</f>
        <v>181844.14545454545</v>
      </c>
      <c r="F49" s="6">
        <f t="shared" si="5"/>
        <v>18794.145454545447</v>
      </c>
      <c r="K49" s="1">
        <v>11</v>
      </c>
      <c r="L49" s="16">
        <v>163050</v>
      </c>
      <c r="M49" s="17"/>
      <c r="N49" s="10">
        <f t="shared" si="6"/>
        <v>177859.20000000001</v>
      </c>
      <c r="O49" s="6">
        <f t="shared" si="7"/>
        <v>14809.200000000012</v>
      </c>
      <c r="T49" s="1">
        <v>11</v>
      </c>
      <c r="U49" s="16">
        <v>163050</v>
      </c>
      <c r="V49" s="17"/>
      <c r="W49" s="10">
        <f t="shared" si="8"/>
        <v>173048.07342933334</v>
      </c>
      <c r="X49" s="6">
        <f t="shared" si="9"/>
        <v>9998.0734293333371</v>
      </c>
    </row>
    <row r="50" spans="2:24" x14ac:dyDescent="0.25">
      <c r="B50" s="1">
        <v>12</v>
      </c>
      <c r="C50" s="16">
        <v>202714</v>
      </c>
      <c r="D50" s="17"/>
      <c r="E50" s="10">
        <f>(O87*C49)+(O86*C48)+(O85*C47)+(O84*C46)+(O83*C45)+(O82*C44)+(O81*C43)+(O80*C42)+(O79*C41)+(O78*C40)+(O77*C39)</f>
        <v>178711.78787878787</v>
      </c>
      <c r="F50" s="6">
        <f t="shared" si="5"/>
        <v>24002.212121212127</v>
      </c>
      <c r="K50" s="1">
        <v>12</v>
      </c>
      <c r="L50" s="16">
        <v>202714</v>
      </c>
      <c r="M50" s="17"/>
      <c r="N50" s="10">
        <f t="shared" si="6"/>
        <v>167285</v>
      </c>
      <c r="O50" s="6">
        <f t="shared" si="7"/>
        <v>35429</v>
      </c>
      <c r="T50" s="1">
        <v>12</v>
      </c>
      <c r="U50" s="16">
        <v>202714</v>
      </c>
      <c r="V50" s="17"/>
      <c r="W50" s="10">
        <f t="shared" si="8"/>
        <v>171048.45874346668</v>
      </c>
      <c r="X50" s="6">
        <f t="shared" si="9"/>
        <v>31665.541256533324</v>
      </c>
    </row>
    <row r="51" spans="2:24" x14ac:dyDescent="0.25">
      <c r="B51" s="1">
        <v>13</v>
      </c>
      <c r="C51" s="16">
        <v>155117</v>
      </c>
      <c r="D51" s="17"/>
      <c r="E51" s="10">
        <f>(P88*C50)+(P87*C49)+(P86*C48)+(P85*C47)+(P84*C46)+(P83*C45)+(P82*C44)+(P81*C43)+(P80*C42)+(P79*C41)+(P78*C40)+(P77*C39)</f>
        <v>182404.43589743588</v>
      </c>
      <c r="F51" s="6">
        <f t="shared" si="5"/>
        <v>27287.435897435877</v>
      </c>
      <c r="K51" s="1">
        <v>13</v>
      </c>
      <c r="L51" s="16">
        <v>155117</v>
      </c>
      <c r="M51" s="17"/>
      <c r="N51" s="10">
        <f t="shared" si="6"/>
        <v>180581.40000000002</v>
      </c>
      <c r="O51" s="6">
        <f t="shared" si="7"/>
        <v>25464.400000000023</v>
      </c>
      <c r="T51" s="1">
        <v>13</v>
      </c>
      <c r="U51" s="16">
        <v>155117</v>
      </c>
      <c r="V51" s="17"/>
      <c r="W51" s="10">
        <f t="shared" si="8"/>
        <v>177381.56699477334</v>
      </c>
      <c r="X51" s="6">
        <f t="shared" si="9"/>
        <v>22264.56699477334</v>
      </c>
    </row>
    <row r="52" spans="2:24" x14ac:dyDescent="0.25">
      <c r="B52" s="1">
        <v>14</v>
      </c>
      <c r="C52" s="16">
        <v>136991</v>
      </c>
      <c r="D52" s="17"/>
      <c r="E52" s="10">
        <f>(Q89*C51)+(Q88*C50)+(Q87*C49)+(Q86*C48)+(Q85*C47)+(Q84*C46)+(Q83*C45)+(Q82*C44)+(Q81*C43)+(Q80*C42)+(Q79*C41)+(Q78*C40)+(Q77*C39)</f>
        <v>178506.23076923072</v>
      </c>
      <c r="F52" s="6">
        <f t="shared" si="5"/>
        <v>41515.230769230722</v>
      </c>
      <c r="K52" s="1">
        <v>14</v>
      </c>
      <c r="L52" s="16">
        <v>136991</v>
      </c>
      <c r="M52" s="17"/>
      <c r="N52" s="10">
        <f t="shared" si="6"/>
        <v>172465.2</v>
      </c>
      <c r="O52" s="6">
        <f t="shared" si="7"/>
        <v>35474.200000000012</v>
      </c>
      <c r="T52" s="1">
        <v>14</v>
      </c>
      <c r="U52" s="16">
        <v>136991</v>
      </c>
      <c r="V52" s="17"/>
      <c r="W52" s="10">
        <f t="shared" si="8"/>
        <v>172928.65359581867</v>
      </c>
      <c r="X52" s="6">
        <f t="shared" si="9"/>
        <v>35937.653595818672</v>
      </c>
    </row>
    <row r="53" spans="2:24" x14ac:dyDescent="0.25">
      <c r="B53" s="1">
        <v>15</v>
      </c>
      <c r="C53" s="16">
        <v>158124</v>
      </c>
      <c r="D53" s="17"/>
      <c r="E53" s="10">
        <f>(R90*C52)+(R89*C51)+(R88*C50)+(R87*C49)+(R86*C48)+(R85*C47)+(R84*C46)+(R83*C45)+(R82*C44)+(R81*C43)+(R80*C42)+(R79*C41)+(R78*C40)+(R77*C39)</f>
        <v>172970.86666666667</v>
      </c>
      <c r="F53" s="6">
        <f t="shared" si="5"/>
        <v>14846.866666666669</v>
      </c>
      <c r="K53" s="1">
        <v>15</v>
      </c>
      <c r="L53" s="16">
        <v>158124</v>
      </c>
      <c r="M53" s="17"/>
      <c r="N53" s="10">
        <f t="shared" si="6"/>
        <v>158179.29999999999</v>
      </c>
      <c r="O53" s="6">
        <f t="shared" si="7"/>
        <v>55.299999999988358</v>
      </c>
      <c r="T53" s="1">
        <v>15</v>
      </c>
      <c r="U53" s="16">
        <v>158124</v>
      </c>
      <c r="V53" s="17"/>
      <c r="W53" s="10">
        <f t="shared" si="8"/>
        <v>165741.12287665493</v>
      </c>
      <c r="X53" s="6">
        <f t="shared" si="9"/>
        <v>7617.122876654932</v>
      </c>
    </row>
    <row r="54" spans="2:24" x14ac:dyDescent="0.25">
      <c r="B54" s="1">
        <v>16</v>
      </c>
      <c r="C54" s="16">
        <v>140114</v>
      </c>
      <c r="D54" s="17"/>
      <c r="E54" s="10">
        <f>(S91*C53)+(S90*C52)+(S89*C51)+(S88*C50)+(S87*C49)+(S86*C48)+(S85*C47)+(S84*C46)+(S83*C45)+(S82*C44)+(S81*C43)+(S80*C42)+(S79*C41)+(S78*C40)+(S77*C39)</f>
        <v>171115.00833333336</v>
      </c>
      <c r="F54" s="6">
        <f t="shared" si="5"/>
        <v>31001.00833333336</v>
      </c>
      <c r="K54" s="1">
        <v>16</v>
      </c>
      <c r="L54" s="16">
        <v>140114</v>
      </c>
      <c r="M54" s="17"/>
      <c r="N54" s="10">
        <f t="shared" si="6"/>
        <v>155641.70000000001</v>
      </c>
      <c r="O54" s="6">
        <f t="shared" si="7"/>
        <v>15527.700000000012</v>
      </c>
      <c r="T54" s="1">
        <v>16</v>
      </c>
      <c r="U54" s="16">
        <v>140114</v>
      </c>
      <c r="V54" s="17"/>
      <c r="W54" s="10">
        <f t="shared" si="8"/>
        <v>164217.69830132395</v>
      </c>
      <c r="X54" s="6">
        <f t="shared" si="9"/>
        <v>24103.698301323951</v>
      </c>
    </row>
    <row r="55" spans="2:24" x14ac:dyDescent="0.25">
      <c r="B55" s="1">
        <v>17</v>
      </c>
      <c r="C55" s="16">
        <v>169413</v>
      </c>
      <c r="D55" s="17"/>
      <c r="E55" s="10">
        <f>(T92*C54)+(T91*C53)+(T90*C52)+(T89*C51)+(T88*C50)+(T87*C49)+(T86*C48)+(T85*C47)+(T84*C46)+(T83*C45)+(T82*C44)+(T81*C43)+(T80*C42)+(T79*C41)+(T78*C40)+(T77*C39)</f>
        <v>167467.83088235289</v>
      </c>
      <c r="F55" s="6">
        <f t="shared" si="5"/>
        <v>1945.1691176471068</v>
      </c>
      <c r="K55" s="1">
        <v>17</v>
      </c>
      <c r="L55" s="16">
        <v>169413</v>
      </c>
      <c r="M55" s="17"/>
      <c r="N55" s="10">
        <f t="shared" si="6"/>
        <v>146392.70000000001</v>
      </c>
      <c r="O55" s="6">
        <f t="shared" si="7"/>
        <v>23020.299999999988</v>
      </c>
      <c r="T55" s="1">
        <v>17</v>
      </c>
      <c r="U55" s="16">
        <v>169413</v>
      </c>
      <c r="V55" s="17"/>
      <c r="W55" s="10">
        <f t="shared" si="8"/>
        <v>159396.95864105917</v>
      </c>
      <c r="X55" s="6">
        <f t="shared" si="9"/>
        <v>10016.041358940827</v>
      </c>
    </row>
    <row r="56" spans="2:24" x14ac:dyDescent="0.25">
      <c r="B56" s="1">
        <v>18</v>
      </c>
      <c r="C56" s="16">
        <v>197299</v>
      </c>
      <c r="D56" s="17"/>
      <c r="E56" s="10">
        <f>(U93*C55)+(U92*C54)+(U91*C53)+(U90*C52)+(U89*C51)+(U88*C50)+(U87*C49)+(U86*C48)+(U85*C47)+(U84*C46)+(U83*C45)+(U82*C44)+(U81*C43)+(U80*C42)+(U79*C41)+(U78*C40)+(U77*C39)</f>
        <v>167683.96078431373</v>
      </c>
      <c r="F56" s="6">
        <f t="shared" si="5"/>
        <v>29615.039215686265</v>
      </c>
      <c r="K56" s="1">
        <v>18</v>
      </c>
      <c r="L56" s="16">
        <v>197299</v>
      </c>
      <c r="M56" s="17"/>
      <c r="N56" s="10">
        <f t="shared" si="6"/>
        <v>155123.29999999999</v>
      </c>
      <c r="O56" s="6">
        <f t="shared" si="7"/>
        <v>42175.700000000012</v>
      </c>
      <c r="T56" s="1">
        <v>18</v>
      </c>
      <c r="U56" s="16">
        <v>197299</v>
      </c>
      <c r="V56" s="17"/>
      <c r="W56" s="10">
        <f t="shared" si="8"/>
        <v>161400.16691284734</v>
      </c>
      <c r="X56" s="6">
        <f t="shared" si="9"/>
        <v>35898.833087152656</v>
      </c>
    </row>
    <row r="57" spans="2:24" x14ac:dyDescent="0.25">
      <c r="B57" s="1">
        <v>19</v>
      </c>
      <c r="C57" s="16">
        <v>173352</v>
      </c>
      <c r="D57" s="17"/>
      <c r="E57" s="10">
        <f>(V94*C56)+(V93*C55)+(V92*C54)+(V91*C53)+(V90*C52)+(V89*C51)+(V88*C50)+(V87*C49)+(V86*C48)+(V85*C47)+(V84*C46)+(V83*C45)+(V82*C44)+(V81*C43)+(V80*C42)+(V79*C41)+(V78*C40)+(V77*C39)</f>
        <v>170801.33333333334</v>
      </c>
      <c r="F57" s="6">
        <f t="shared" si="5"/>
        <v>2550.666666666657</v>
      </c>
      <c r="K57" s="1">
        <v>19</v>
      </c>
      <c r="L57" s="16">
        <v>173352</v>
      </c>
      <c r="M57" s="17"/>
      <c r="N57" s="10">
        <f t="shared" si="6"/>
        <v>173578.7</v>
      </c>
      <c r="O57" s="6">
        <f t="shared" si="7"/>
        <v>226.70000000001164</v>
      </c>
      <c r="T57" s="1">
        <v>19</v>
      </c>
      <c r="U57" s="16">
        <v>173352</v>
      </c>
      <c r="V57" s="17"/>
      <c r="W57" s="10">
        <f t="shared" si="8"/>
        <v>168579.93353027786</v>
      </c>
      <c r="X57" s="6">
        <f t="shared" si="9"/>
        <v>4772.0664697221364</v>
      </c>
    </row>
    <row r="58" spans="2:24" x14ac:dyDescent="0.25">
      <c r="B58" s="1">
        <v>20</v>
      </c>
      <c r="C58" s="16">
        <v>218749</v>
      </c>
      <c r="D58" s="17"/>
      <c r="E58" s="10">
        <f>(W95*C57)+(W94*C56)+(W93*C55)+(W92*C54)+(W91*C53)+(W90*C52)+(W89*C51)+(W88*C50)+(W87*C49)+(W86*C48)+(W85*C47)+(W84*C46)+(W83*C45)+(W82*C44)+(W81*C43)+(W80*C42)+(W79*C41)+(W78*C40)+(W77*C39)</f>
        <v>171056.40000000005</v>
      </c>
      <c r="F58" s="6">
        <f t="shared" si="5"/>
        <v>47692.599999999948</v>
      </c>
      <c r="K58" s="1">
        <v>20</v>
      </c>
      <c r="L58" s="16">
        <v>218749</v>
      </c>
      <c r="M58" s="17"/>
      <c r="N58" s="10">
        <f t="shared" si="6"/>
        <v>176424.5</v>
      </c>
      <c r="O58" s="6">
        <f t="shared" si="7"/>
        <v>42324.5</v>
      </c>
      <c r="T58" s="1">
        <v>20</v>
      </c>
      <c r="U58" s="16">
        <v>218749</v>
      </c>
      <c r="V58" s="17"/>
      <c r="W58" s="10">
        <f t="shared" si="8"/>
        <v>169534.3468242223</v>
      </c>
      <c r="X58" s="6">
        <f t="shared" si="9"/>
        <v>49214.653175777697</v>
      </c>
    </row>
    <row r="59" spans="2:24" x14ac:dyDescent="0.25">
      <c r="B59" s="1">
        <v>21</v>
      </c>
      <c r="C59" s="16">
        <v>208546</v>
      </c>
      <c r="D59" s="17"/>
      <c r="E59" s="10">
        <f>(X96*C58)+(X95*C57)+(X94*C56)+(X93*C55)+(X92*C54)+(X91*C53)+(X90*C52)+(X89*C51)+(X88*C50)+(X87*C49)+(X86*C48)+(X85*C47)+(X84*C46)+(X83*C45)+(X82*C44)+(X81*C43)+(X80*C42)+(X79*C41)+(X78*C40)+(X77*C39)</f>
        <v>175598.5523809524</v>
      </c>
      <c r="F59" s="6">
        <f>ABS(C59-E59)</f>
        <v>32947.447619047598</v>
      </c>
      <c r="K59" s="1">
        <v>21</v>
      </c>
      <c r="L59" s="16">
        <v>208546</v>
      </c>
      <c r="M59" s="17"/>
      <c r="N59" s="10">
        <f t="shared" si="6"/>
        <v>195906.30000000002</v>
      </c>
      <c r="O59" s="6">
        <f t="shared" si="7"/>
        <v>12639.699999999983</v>
      </c>
      <c r="T59" s="1">
        <v>21</v>
      </c>
      <c r="U59" s="16">
        <v>208546</v>
      </c>
      <c r="V59" s="17"/>
      <c r="W59" s="10">
        <f t="shared" si="8"/>
        <v>179377.27745937783</v>
      </c>
      <c r="X59" s="6">
        <f t="shared" si="9"/>
        <v>29168.72254062217</v>
      </c>
    </row>
    <row r="60" spans="2:24" x14ac:dyDescent="0.25">
      <c r="B60" s="1">
        <v>22</v>
      </c>
      <c r="C60" s="16">
        <v>174054</v>
      </c>
      <c r="D60" s="17"/>
      <c r="E60" s="10">
        <f>(Y97*C59)+(Y96*C58)+(Y95*C57)+(Y94*C56)+(Y93*C55)+(Y92*C54)+(Y91*C53)+(Y90*C52)+(Y89*C51)+(Y88*C50)+(Y87*C49)+(Y86*C48)+(Y85*C47)+(Y84*C46)+(Y83*C45)+(Y82*C44)+(Y81*C43)+(Y80*C42)+(Y79*C41)+(Y78*C40)+(Y77*C39)</f>
        <v>178593.7748917749</v>
      </c>
      <c r="F60" s="6">
        <f t="shared" si="5"/>
        <v>4539.7748917748977</v>
      </c>
      <c r="K60" s="1">
        <v>22</v>
      </c>
      <c r="L60" s="16">
        <v>174054</v>
      </c>
      <c r="M60" s="17"/>
      <c r="N60" s="10">
        <f t="shared" si="6"/>
        <v>203443.40000000002</v>
      </c>
      <c r="O60" s="6">
        <f t="shared" si="7"/>
        <v>29389.400000000023</v>
      </c>
      <c r="T60" s="1">
        <v>22</v>
      </c>
      <c r="U60" s="16">
        <v>174054</v>
      </c>
      <c r="V60" s="17"/>
      <c r="W60" s="10">
        <f t="shared" si="8"/>
        <v>185211.02196750225</v>
      </c>
      <c r="X60" s="6">
        <f t="shared" si="9"/>
        <v>11157.021967502253</v>
      </c>
    </row>
    <row r="61" spans="2:24" x14ac:dyDescent="0.25">
      <c r="B61" s="1">
        <v>23</v>
      </c>
      <c r="C61" s="16">
        <v>172031</v>
      </c>
      <c r="D61" s="17"/>
      <c r="E61" s="10">
        <f>(Z98*C60)+(Z97*C59)+(Z96*C58)+(Z95*C57)+(Z94*C56)+(Z93*C55)+(Z92*C54)+(Z91*C53)+(Z90*C52)+(Z89*C51)+(Z88*C50)+(Z87*C49)+(Z86*C48)+(Z85*C47)+(Z84*C46)+(Z83*C45)+(Z82*C44)+(Z81*C43)+(Z80*C42)+(Z79*C41)+(Z78*C40)+(Z77*C39)</f>
        <v>178199.01185770755</v>
      </c>
      <c r="F61" s="6">
        <f t="shared" si="5"/>
        <v>6168.0118577075482</v>
      </c>
      <c r="K61" s="1">
        <v>23</v>
      </c>
      <c r="L61" s="16">
        <v>172031</v>
      </c>
      <c r="M61" s="17"/>
      <c r="N61" s="10">
        <f t="shared" si="6"/>
        <v>193270.39999999999</v>
      </c>
      <c r="O61" s="6">
        <f t="shared" si="7"/>
        <v>21239.399999999994</v>
      </c>
      <c r="T61" s="1">
        <v>23</v>
      </c>
      <c r="U61" s="16">
        <v>172031</v>
      </c>
      <c r="V61" s="17"/>
      <c r="W61" s="10">
        <f t="shared" si="8"/>
        <v>182979.61757400181</v>
      </c>
      <c r="X61" s="6">
        <f t="shared" si="9"/>
        <v>10948.617574001808</v>
      </c>
    </row>
    <row r="62" spans="2:24" x14ac:dyDescent="0.25">
      <c r="B62" s="1">
        <v>24</v>
      </c>
      <c r="C62" s="16">
        <v>148645</v>
      </c>
      <c r="D62" s="17"/>
      <c r="E62" s="10">
        <f>(AA99*C61)+(AA98*C60)+(AA97*C59)+(AA96*C58)+(AA95*C57)+(AA94*C56)+(AA93*C55)+(AA92*C54)+(AA91*C53)+(AA90*C52)+(AA89*C51)+(AA88*C50)+(AA87*C49)+(AA86*C48)+(AA85*C47)+(AA84*C46)+(AA83*C45)+(AA82*C44)+(AA81*C43)+(AA80*C42)+(AA79*C41)+(AA78*C40)+(AA77*C39)</f>
        <v>177685.01086956522</v>
      </c>
      <c r="F62" s="6">
        <f t="shared" si="5"/>
        <v>29040.010869565216</v>
      </c>
      <c r="K62" s="1">
        <v>24</v>
      </c>
      <c r="L62" s="16">
        <v>148645</v>
      </c>
      <c r="M62" s="17"/>
      <c r="N62" s="10">
        <f t="shared" si="6"/>
        <v>184612.7</v>
      </c>
      <c r="O62" s="6">
        <f t="shared" si="7"/>
        <v>35967.700000000012</v>
      </c>
      <c r="T62" s="1">
        <v>24</v>
      </c>
      <c r="U62" s="16">
        <v>148645</v>
      </c>
      <c r="V62" s="17"/>
      <c r="W62" s="10">
        <f t="shared" si="8"/>
        <v>180789.89405920144</v>
      </c>
      <c r="X62" s="6">
        <f t="shared" si="9"/>
        <v>32144.894059201441</v>
      </c>
    </row>
    <row r="63" spans="2:24" x14ac:dyDescent="0.25">
      <c r="E63" s="7" t="s">
        <v>7</v>
      </c>
      <c r="F63" s="15">
        <f>SUM(F43:F62)</f>
        <v>440930.59567099554</v>
      </c>
      <c r="N63" s="7" t="s">
        <v>7</v>
      </c>
      <c r="O63" s="9">
        <f>SUM(O43:O62)</f>
        <v>486182.8000000001</v>
      </c>
      <c r="W63" s="7"/>
      <c r="X63" s="9">
        <f>SUM(X43:X62)</f>
        <v>466952.8702073585</v>
      </c>
    </row>
    <row r="76" spans="2:27" x14ac:dyDescent="0.25">
      <c r="B76" t="s">
        <v>0</v>
      </c>
      <c r="C76" s="11"/>
      <c r="D76" s="11"/>
      <c r="E76" s="11"/>
      <c r="F76" s="11"/>
      <c r="G76" s="12" t="s">
        <v>13</v>
      </c>
      <c r="H76" s="12">
        <v>5</v>
      </c>
      <c r="I76" s="12">
        <v>6</v>
      </c>
      <c r="J76" s="12">
        <v>7</v>
      </c>
      <c r="K76" s="12">
        <v>8</v>
      </c>
      <c r="L76" s="12">
        <v>9</v>
      </c>
      <c r="M76" s="12">
        <v>10</v>
      </c>
      <c r="N76" s="12">
        <v>11</v>
      </c>
      <c r="O76" s="12">
        <v>12</v>
      </c>
      <c r="P76" s="12">
        <v>13</v>
      </c>
      <c r="Q76" s="12">
        <v>14</v>
      </c>
      <c r="R76" s="12">
        <v>15</v>
      </c>
      <c r="S76" s="12">
        <v>16</v>
      </c>
      <c r="T76" s="12">
        <v>17</v>
      </c>
      <c r="U76" s="12">
        <v>18</v>
      </c>
      <c r="V76" s="12">
        <v>19</v>
      </c>
      <c r="W76" s="12">
        <v>20</v>
      </c>
      <c r="X76" s="12">
        <v>21</v>
      </c>
      <c r="Y76" s="12">
        <v>22</v>
      </c>
      <c r="Z76" s="12">
        <v>23</v>
      </c>
      <c r="AA76" s="12">
        <v>24</v>
      </c>
    </row>
    <row r="77" spans="2:27" x14ac:dyDescent="0.25">
      <c r="C77" s="11"/>
      <c r="G77" s="1">
        <v>1</v>
      </c>
      <c r="H77" s="13">
        <v>0.1</v>
      </c>
      <c r="I77" s="13">
        <v>6.6666666666666666E-2</v>
      </c>
      <c r="J77" s="13">
        <v>4.7619047619047616E-2</v>
      </c>
      <c r="K77" s="13">
        <v>3.5714285714285712E-2</v>
      </c>
      <c r="L77" s="13">
        <v>2.7777777777777776E-2</v>
      </c>
      <c r="M77" s="13">
        <v>2.2222222222222223E-2</v>
      </c>
      <c r="N77" s="13">
        <v>1.8181818181818181E-2</v>
      </c>
      <c r="O77" s="13">
        <v>1.5151515151515152E-2</v>
      </c>
      <c r="P77" s="13">
        <f>1/(10+SUM($H76:O76))</f>
        <v>1.282051282051282E-2</v>
      </c>
      <c r="Q77" s="13">
        <f>1/(10+SUM($H76:P76))</f>
        <v>1.098901098901099E-2</v>
      </c>
      <c r="R77" s="13">
        <f>1/(10+SUM($H76:Q76))</f>
        <v>9.5238095238095247E-3</v>
      </c>
      <c r="S77" s="13">
        <f>1/(10+SUM($H76:R76))</f>
        <v>8.3333333333333332E-3</v>
      </c>
      <c r="T77" s="13">
        <f>1/(10+SUM($H76:S76))</f>
        <v>7.3529411764705881E-3</v>
      </c>
      <c r="U77" s="13">
        <f>1/(10+SUM($H76:T76))</f>
        <v>6.5359477124183009E-3</v>
      </c>
      <c r="V77" s="13">
        <f>1/(10+SUM($H76:U76))</f>
        <v>5.8479532163742687E-3</v>
      </c>
      <c r="W77" s="13">
        <f>1/(10+SUM($H76:V76))</f>
        <v>5.263157894736842E-3</v>
      </c>
      <c r="X77" s="13">
        <f>1/(10+SUM($H76:W76))</f>
        <v>4.7619047619047623E-3</v>
      </c>
      <c r="Y77" s="13">
        <f>1/(10+SUM($H76:X76))</f>
        <v>4.329004329004329E-3</v>
      </c>
      <c r="Z77" s="13">
        <f>1/(10+SUM($H76:Y76))</f>
        <v>3.952569169960474E-3</v>
      </c>
      <c r="AA77" s="13">
        <f>1/(10+SUM($H76:Z76))</f>
        <v>3.6231884057971015E-3</v>
      </c>
    </row>
    <row r="78" spans="2:27" x14ac:dyDescent="0.25">
      <c r="C78" s="11"/>
      <c r="G78" s="1">
        <v>2</v>
      </c>
      <c r="H78" s="13">
        <v>0.2</v>
      </c>
      <c r="I78" s="13">
        <v>0.13333333333333333</v>
      </c>
      <c r="J78" s="13">
        <f>2/(10+SUM($H76:I76))</f>
        <v>9.5238095238095233E-2</v>
      </c>
      <c r="K78" s="13">
        <f>2/(10+SUM($H76:J76))</f>
        <v>7.1428571428571425E-2</v>
      </c>
      <c r="L78" s="13">
        <f>2/(10+SUM($H76:K76))</f>
        <v>5.5555555555555552E-2</v>
      </c>
      <c r="M78" s="13">
        <f>2/(10+SUM($H76:L76))</f>
        <v>4.4444444444444446E-2</v>
      </c>
      <c r="N78" s="13">
        <f>2/(10+SUM($H76:M76))</f>
        <v>3.6363636363636362E-2</v>
      </c>
      <c r="O78" s="13">
        <f>2/(10+SUM($H76:N76))</f>
        <v>3.0303030303030304E-2</v>
      </c>
      <c r="P78" s="13">
        <f>2/(10+SUM($H76:O76))</f>
        <v>2.564102564102564E-2</v>
      </c>
      <c r="Q78" s="13">
        <f>2/(10+SUM($H76:P76))</f>
        <v>2.197802197802198E-2</v>
      </c>
      <c r="R78" s="13">
        <f>2/(10+SUM($H76:Q76))</f>
        <v>1.9047619047619049E-2</v>
      </c>
      <c r="S78" s="13">
        <f>2/(10+SUM($H76:R76))</f>
        <v>1.6666666666666666E-2</v>
      </c>
      <c r="T78" s="13">
        <f>2/(10+SUM($H76:S76))</f>
        <v>1.4705882352941176E-2</v>
      </c>
      <c r="U78" s="13">
        <f>2/(10+SUM($H76:T76))</f>
        <v>1.3071895424836602E-2</v>
      </c>
      <c r="V78" s="13">
        <f>2/(10+SUM($H76:U76))</f>
        <v>1.1695906432748537E-2</v>
      </c>
      <c r="W78" s="13">
        <f>2/(10+SUM($H76:V76))</f>
        <v>1.0526315789473684E-2</v>
      </c>
      <c r="X78" s="13">
        <f>2/(10+SUM($H76:W76))</f>
        <v>9.5238095238095247E-3</v>
      </c>
      <c r="Y78" s="13">
        <f>2/(10+SUM($H76:X76))</f>
        <v>8.658008658008658E-3</v>
      </c>
      <c r="Z78" s="13">
        <f>2/(10+SUM($H76:Y76))</f>
        <v>7.9051383399209481E-3</v>
      </c>
      <c r="AA78" s="13">
        <f>2/(10+SUM($H76:Z76))</f>
        <v>7.246376811594203E-3</v>
      </c>
    </row>
    <row r="79" spans="2:27" x14ac:dyDescent="0.25">
      <c r="C79" s="11"/>
      <c r="G79" s="1">
        <v>3</v>
      </c>
      <c r="H79" s="13">
        <v>0.3</v>
      </c>
      <c r="I79" s="13">
        <v>0.2</v>
      </c>
      <c r="J79" s="13">
        <f>3/(10+SUM($H76:I76))</f>
        <v>0.14285714285714285</v>
      </c>
      <c r="K79" s="13">
        <f>3/(10+SUM($H76:J76))</f>
        <v>0.10714285714285714</v>
      </c>
      <c r="L79" s="13">
        <f>3/(10+SUM($H76:K76))</f>
        <v>8.3333333333333329E-2</v>
      </c>
      <c r="M79" s="13">
        <f>3/(10+SUM($H76:L76))</f>
        <v>6.6666666666666666E-2</v>
      </c>
      <c r="N79" s="13">
        <f>3/(10+SUM($H76:M76))</f>
        <v>5.4545454545454543E-2</v>
      </c>
      <c r="O79" s="13">
        <f>3/(10+SUM($H76:N76))</f>
        <v>4.5454545454545456E-2</v>
      </c>
      <c r="P79" s="13">
        <f>3/(10+SUM($H76:O76))</f>
        <v>3.8461538461538464E-2</v>
      </c>
      <c r="Q79" s="13">
        <f>3/(10+SUM($H76:P76))</f>
        <v>3.2967032967032968E-2</v>
      </c>
      <c r="R79" s="13">
        <f>3/(10+SUM($H76:Q76))</f>
        <v>2.8571428571428571E-2</v>
      </c>
      <c r="S79" s="13">
        <f>3/(10+SUM($H76:R76))</f>
        <v>2.5000000000000001E-2</v>
      </c>
      <c r="T79" s="13">
        <f>3/(10+SUM($H76:S76))</f>
        <v>2.2058823529411766E-2</v>
      </c>
      <c r="U79" s="13">
        <f>3/(10+SUM($H76:T76))</f>
        <v>1.9607843137254902E-2</v>
      </c>
      <c r="V79" s="13">
        <f>3/(10+SUM($H76:U76))</f>
        <v>1.7543859649122806E-2</v>
      </c>
      <c r="W79" s="13">
        <f>3/(10+SUM($H76:V76))</f>
        <v>1.5789473684210527E-2</v>
      </c>
      <c r="X79" s="13">
        <f>3/(10+SUM($H76:W76))</f>
        <v>1.4285714285714285E-2</v>
      </c>
      <c r="Y79" s="13">
        <f>3/(10+SUM($H76:X76))</f>
        <v>1.2987012987012988E-2</v>
      </c>
      <c r="Z79" s="13">
        <f>3/(10+SUM($H76:Y76))</f>
        <v>1.1857707509881422E-2</v>
      </c>
      <c r="AA79" s="13">
        <f>3/(10+SUM($H76:Z76))</f>
        <v>1.0869565217391304E-2</v>
      </c>
    </row>
    <row r="80" spans="2:27" x14ac:dyDescent="0.25">
      <c r="C80" s="11"/>
      <c r="G80" s="1">
        <v>4</v>
      </c>
      <c r="H80" s="13">
        <v>0.4</v>
      </c>
      <c r="I80" s="13">
        <v>0.26666666666666666</v>
      </c>
      <c r="J80" s="13">
        <f>4/(10+SUM($H76:I76))</f>
        <v>0.19047619047619047</v>
      </c>
      <c r="K80" s="13">
        <f>4/(10+SUM($H76:J76))</f>
        <v>0.14285714285714285</v>
      </c>
      <c r="L80" s="13">
        <f>4/(10+SUM($H76:K76))</f>
        <v>0.1111111111111111</v>
      </c>
      <c r="M80" s="13">
        <f>4/(10+SUM($H76:L76))</f>
        <v>8.8888888888888892E-2</v>
      </c>
      <c r="N80" s="13">
        <f>4/(10+SUM($H76:M76))</f>
        <v>7.2727272727272724E-2</v>
      </c>
      <c r="O80" s="13">
        <f>4/(10+SUM($H76:N76))</f>
        <v>6.0606060606060608E-2</v>
      </c>
      <c r="P80" s="13">
        <f>4/(10+SUM($H76:O76))</f>
        <v>5.128205128205128E-2</v>
      </c>
      <c r="Q80" s="13">
        <f>4/(10+SUM($H76:P76))</f>
        <v>4.3956043956043959E-2</v>
      </c>
      <c r="R80" s="13">
        <f>4/(10+SUM($H76:Q76))</f>
        <v>3.8095238095238099E-2</v>
      </c>
      <c r="S80" s="13">
        <f>4/(10+SUM($H76:R76))</f>
        <v>3.3333333333333333E-2</v>
      </c>
      <c r="T80" s="13">
        <f>4/(10+SUM($H76:S76))</f>
        <v>2.9411764705882353E-2</v>
      </c>
      <c r="U80" s="13">
        <f>4/(10+SUM($H76:T76))</f>
        <v>2.6143790849673203E-2</v>
      </c>
      <c r="V80" s="13">
        <f>4/(10+SUM($H76:U76))</f>
        <v>2.3391812865497075E-2</v>
      </c>
      <c r="W80" s="13">
        <f>4/(10+SUM($H76:V76))</f>
        <v>2.1052631578947368E-2</v>
      </c>
      <c r="X80" s="13">
        <f>4/(10+SUM($H76:W76))</f>
        <v>1.9047619047619049E-2</v>
      </c>
      <c r="Y80" s="13">
        <f>4/(10+SUM($H76:X76))</f>
        <v>1.7316017316017316E-2</v>
      </c>
      <c r="Z80" s="13">
        <f>4/(10+SUM($H76:Y76))</f>
        <v>1.5810276679841896E-2</v>
      </c>
      <c r="AA80" s="13">
        <f>4/(10+SUM($H76:Z76))</f>
        <v>1.4492753623188406E-2</v>
      </c>
    </row>
    <row r="81" spans="3:27" x14ac:dyDescent="0.25">
      <c r="C81" s="11"/>
      <c r="G81" s="1">
        <v>5</v>
      </c>
      <c r="H81" s="13"/>
      <c r="I81" s="13">
        <v>0.33333333333333331</v>
      </c>
      <c r="J81" s="13">
        <v>0.23809523809523808</v>
      </c>
      <c r="K81" s="13">
        <f>5/(10+SUM($H76:J76))</f>
        <v>0.17857142857142858</v>
      </c>
      <c r="L81" s="13">
        <f>5/(10+SUM($H76:K76))</f>
        <v>0.1388888888888889</v>
      </c>
      <c r="M81" s="13">
        <f>5/(10+SUM($H76:L76))</f>
        <v>0.1111111111111111</v>
      </c>
      <c r="N81" s="13">
        <f>5/(10+SUM($H76:M76))</f>
        <v>9.0909090909090912E-2</v>
      </c>
      <c r="O81" s="13">
        <f>5/(10+SUM($H76:N76))</f>
        <v>7.575757575757576E-2</v>
      </c>
      <c r="P81" s="13">
        <f>5/(10+SUM($H76:O76))</f>
        <v>6.4102564102564097E-2</v>
      </c>
      <c r="Q81" s="13">
        <f>5/(10+SUM($H76:P76))</f>
        <v>5.4945054945054944E-2</v>
      </c>
      <c r="R81" s="13">
        <f>5/(10+SUM($H76:Q76))</f>
        <v>4.7619047619047616E-2</v>
      </c>
      <c r="S81" s="13">
        <f>5/(10+SUM($H76:R76))</f>
        <v>4.1666666666666664E-2</v>
      </c>
      <c r="T81" s="13">
        <f>5/(10+SUM($H76:S76))</f>
        <v>3.6764705882352942E-2</v>
      </c>
      <c r="U81" s="13">
        <f>5/(10+SUM($H76:T76))</f>
        <v>3.2679738562091505E-2</v>
      </c>
      <c r="V81" s="13">
        <f>5/(10+SUM($H76:U76))</f>
        <v>2.9239766081871343E-2</v>
      </c>
      <c r="W81" s="13">
        <f>5/(10+SUM($H76:V76))</f>
        <v>2.6315789473684209E-2</v>
      </c>
      <c r="X81" s="13">
        <f>5/(10+SUM($H76:W76))</f>
        <v>2.3809523809523808E-2</v>
      </c>
      <c r="Y81" s="13">
        <f>5/(10+SUM($H76:X76))</f>
        <v>2.1645021645021644E-2</v>
      </c>
      <c r="Z81" s="13">
        <f>5/(10+SUM($H76:Y76))</f>
        <v>1.9762845849802372E-2</v>
      </c>
      <c r="AA81" s="13">
        <f>5/(10+SUM($H76:Z76))</f>
        <v>1.8115942028985508E-2</v>
      </c>
    </row>
    <row r="82" spans="3:27" x14ac:dyDescent="0.25">
      <c r="C82" s="11"/>
      <c r="G82" s="1">
        <v>6</v>
      </c>
      <c r="H82" s="13"/>
      <c r="I82" s="13"/>
      <c r="J82" s="13">
        <v>0.2857142857142857</v>
      </c>
      <c r="K82" s="13">
        <v>0.21428571428571427</v>
      </c>
      <c r="L82" s="13">
        <f>6/(10+SUM($H76:K76))</f>
        <v>0.16666666666666666</v>
      </c>
      <c r="M82" s="13">
        <f>6/(10+SUM($H76:L76))</f>
        <v>0.13333333333333333</v>
      </c>
      <c r="N82" s="13">
        <f>6/(10+SUM($H76:M76))</f>
        <v>0.10909090909090909</v>
      </c>
      <c r="O82" s="13">
        <f>6/(10+SUM($H76:N76))</f>
        <v>9.0909090909090912E-2</v>
      </c>
      <c r="P82" s="13">
        <f>6/(10+SUM($H76:O76))</f>
        <v>7.6923076923076927E-2</v>
      </c>
      <c r="Q82" s="13">
        <f>6/(10+SUM($H76:P76))</f>
        <v>6.5934065934065936E-2</v>
      </c>
      <c r="R82" s="13">
        <f>6/(10+SUM($H76:Q76))</f>
        <v>5.7142857142857141E-2</v>
      </c>
      <c r="S82" s="13">
        <f>6/(10+SUM($H76:R76))</f>
        <v>0.05</v>
      </c>
      <c r="T82" s="13">
        <f>6/(10+SUM($H76:S76))</f>
        <v>4.4117647058823532E-2</v>
      </c>
      <c r="U82" s="13">
        <f>6/(10+SUM($H76:T76))</f>
        <v>3.9215686274509803E-2</v>
      </c>
      <c r="V82" s="13">
        <f>6/(10+SUM($H76:U76))</f>
        <v>3.5087719298245612E-2</v>
      </c>
      <c r="W82" s="13">
        <f>6/(10+SUM($H76:V76))</f>
        <v>3.1578947368421054E-2</v>
      </c>
      <c r="X82" s="13">
        <f>6/(10+SUM($H76:W76))</f>
        <v>2.8571428571428571E-2</v>
      </c>
      <c r="Y82" s="13">
        <f>6/(10+SUM($H76:X76))</f>
        <v>2.5974025974025976E-2</v>
      </c>
      <c r="Z82" s="13">
        <f>6/(10+SUM($H76:Y76))</f>
        <v>2.3715415019762844E-2</v>
      </c>
      <c r="AA82" s="13">
        <f>6/(10+SUM($H76:Z76))</f>
        <v>2.1739130434782608E-2</v>
      </c>
    </row>
    <row r="83" spans="3:27" x14ac:dyDescent="0.25">
      <c r="C83" s="11"/>
      <c r="G83" s="1">
        <v>7</v>
      </c>
      <c r="H83" s="13"/>
      <c r="I83" s="13"/>
      <c r="J83" s="13"/>
      <c r="K83" s="13">
        <v>0.25</v>
      </c>
      <c r="L83" s="13">
        <v>0.19444444444444445</v>
      </c>
      <c r="M83" s="13">
        <f>7/(10+SUM($H76:L76))</f>
        <v>0.15555555555555556</v>
      </c>
      <c r="N83" s="13">
        <f>7/(10+SUM($H76:M76))</f>
        <v>0.12727272727272726</v>
      </c>
      <c r="O83" s="13">
        <f>7/(10+SUM($H76:N76))</f>
        <v>0.10606060606060606</v>
      </c>
      <c r="P83" s="13">
        <f>7/(10+SUM($H76:O76))</f>
        <v>8.9743589743589744E-2</v>
      </c>
      <c r="Q83" s="13">
        <f>7/(10+SUM($H76:P76))</f>
        <v>7.6923076923076927E-2</v>
      </c>
      <c r="R83" s="13">
        <f>7/(10+SUM($H76:Q76))</f>
        <v>6.6666666666666666E-2</v>
      </c>
      <c r="S83" s="13">
        <f>7/(10+SUM($H76:R76))</f>
        <v>5.8333333333333334E-2</v>
      </c>
      <c r="T83" s="13">
        <f>7/(10+SUM($H76:S76))</f>
        <v>5.1470588235294115E-2</v>
      </c>
      <c r="U83" s="13">
        <f>7/(10+SUM($H76:T76))</f>
        <v>4.5751633986928102E-2</v>
      </c>
      <c r="V83" s="13">
        <f>7/(10+SUM($H76:U76))</f>
        <v>4.0935672514619881E-2</v>
      </c>
      <c r="W83" s="13">
        <f>7/(10+SUM($H76:V76))</f>
        <v>3.6842105263157891E-2</v>
      </c>
      <c r="X83" s="13">
        <f>7/(10+SUM($H76:W76))</f>
        <v>3.3333333333333333E-2</v>
      </c>
      <c r="Y83" s="13">
        <f>7/(10+SUM($H76:X76))</f>
        <v>3.0303030303030304E-2</v>
      </c>
      <c r="Z83" s="13">
        <f>7/(10+SUM($H76:Y76))</f>
        <v>2.766798418972332E-2</v>
      </c>
      <c r="AA83" s="13">
        <f>7/(10+SUM($H76:Z76))</f>
        <v>2.5362318840579712E-2</v>
      </c>
    </row>
    <row r="84" spans="3:27" x14ac:dyDescent="0.25">
      <c r="C84" s="11"/>
      <c r="G84" s="1">
        <v>8</v>
      </c>
      <c r="H84" s="13"/>
      <c r="I84" s="13"/>
      <c r="J84" s="13"/>
      <c r="K84" s="13"/>
      <c r="L84" s="13">
        <v>0.22222222222222221</v>
      </c>
      <c r="M84" s="13">
        <v>0.17777777777777778</v>
      </c>
      <c r="N84" s="13">
        <f>8/(10+SUM($H76:M76))</f>
        <v>0.14545454545454545</v>
      </c>
      <c r="O84" s="13">
        <f>8/(10+SUM($H76:N76))</f>
        <v>0.12121212121212122</v>
      </c>
      <c r="P84" s="13">
        <f>8/(10+SUM($H76:O76))</f>
        <v>0.10256410256410256</v>
      </c>
      <c r="Q84" s="13">
        <f>8/(10+SUM($H76:P76))</f>
        <v>8.7912087912087919E-2</v>
      </c>
      <c r="R84" s="13">
        <f>8/(10+SUM($H76:Q76))</f>
        <v>7.6190476190476197E-2</v>
      </c>
      <c r="S84" s="13">
        <f>8/(10+SUM($H76:R76))</f>
        <v>6.6666666666666666E-2</v>
      </c>
      <c r="T84" s="13">
        <f>8/(10+SUM($H76:S76))</f>
        <v>5.8823529411764705E-2</v>
      </c>
      <c r="U84" s="13">
        <f>8/(10+SUM($H76:T76))</f>
        <v>5.2287581699346407E-2</v>
      </c>
      <c r="V84" s="13">
        <f>8/(10+SUM($H76:U76))</f>
        <v>4.6783625730994149E-2</v>
      </c>
      <c r="W84" s="13">
        <f>8/(10+SUM($H76:V76))</f>
        <v>4.2105263157894736E-2</v>
      </c>
      <c r="X84" s="13">
        <f>8/(10+SUM($H76:W76))</f>
        <v>3.8095238095238099E-2</v>
      </c>
      <c r="Y84" s="13">
        <f>8/(10+SUM($H76:X76))</f>
        <v>3.4632034632034632E-2</v>
      </c>
      <c r="Z84" s="13">
        <f>8/(10+SUM($H76:Y76))</f>
        <v>3.1620553359683792E-2</v>
      </c>
      <c r="AA84" s="13">
        <f>8/(10+SUM($H76:Z76))</f>
        <v>2.8985507246376812E-2</v>
      </c>
    </row>
    <row r="85" spans="3:27" x14ac:dyDescent="0.25">
      <c r="C85" s="11"/>
      <c r="G85" s="1">
        <v>9</v>
      </c>
      <c r="H85" s="13"/>
      <c r="I85" s="13"/>
      <c r="J85" s="13"/>
      <c r="K85" s="13"/>
      <c r="L85" s="13"/>
      <c r="M85" s="13">
        <v>0.2</v>
      </c>
      <c r="N85" s="13">
        <v>0.16363636363636364</v>
      </c>
      <c r="O85" s="13">
        <f>9/(10+SUM($H76:N76))</f>
        <v>0.13636363636363635</v>
      </c>
      <c r="P85" s="13">
        <f>9/(10+SUM($H76:O76))</f>
        <v>0.11538461538461539</v>
      </c>
      <c r="Q85" s="13">
        <f>9/(10+SUM($H76:P76))</f>
        <v>9.8901098901098897E-2</v>
      </c>
      <c r="R85" s="13">
        <f>9/(10+SUM($H76:Q76))</f>
        <v>8.5714285714285715E-2</v>
      </c>
      <c r="S85" s="13">
        <f>9/(10+SUM($H76:R76))</f>
        <v>7.4999999999999997E-2</v>
      </c>
      <c r="T85" s="13">
        <f>9/(10+SUM($H76:S76))</f>
        <v>6.6176470588235295E-2</v>
      </c>
      <c r="U85" s="13">
        <f>9/(10+SUM($H76:T76))</f>
        <v>5.8823529411764705E-2</v>
      </c>
      <c r="V85" s="13">
        <f>9/(10+SUM($H76:U76))</f>
        <v>5.2631578947368418E-2</v>
      </c>
      <c r="W85" s="13">
        <f>9/(10+SUM($H76:V76))</f>
        <v>4.736842105263158E-2</v>
      </c>
      <c r="X85" s="13">
        <f>9/(10+SUM($H76:W76))</f>
        <v>4.2857142857142858E-2</v>
      </c>
      <c r="Y85" s="13">
        <f>9/(10+SUM($H76:X76))</f>
        <v>3.896103896103896E-2</v>
      </c>
      <c r="Z85" s="13">
        <f>9/(10+SUM($H76:Y76))</f>
        <v>3.5573122529644272E-2</v>
      </c>
      <c r="AA85" s="13">
        <f>9/(10+SUM($H76:Z76))</f>
        <v>3.2608695652173912E-2</v>
      </c>
    </row>
    <row r="86" spans="3:27" x14ac:dyDescent="0.25">
      <c r="C86" s="11"/>
      <c r="G86" s="1">
        <v>10</v>
      </c>
      <c r="H86" s="13"/>
      <c r="I86" s="13"/>
      <c r="J86" s="13"/>
      <c r="K86" s="13"/>
      <c r="L86" s="13"/>
      <c r="M86" s="13"/>
      <c r="N86" s="13">
        <v>0.18181818181818182</v>
      </c>
      <c r="O86" s="13">
        <v>0.15151515151515152</v>
      </c>
      <c r="P86" s="13">
        <f>10/(10+SUM($H76:O76))</f>
        <v>0.12820512820512819</v>
      </c>
      <c r="Q86" s="13">
        <f>10/(10+SUM($H76:P76))</f>
        <v>0.10989010989010989</v>
      </c>
      <c r="R86" s="13">
        <f>10/(10+SUM($H76:Q76))</f>
        <v>9.5238095238095233E-2</v>
      </c>
      <c r="S86" s="13">
        <f>10/(10+SUM($H76:R76))</f>
        <v>8.3333333333333329E-2</v>
      </c>
      <c r="T86" s="13">
        <f>10/(10+SUM($H76:S76))</f>
        <v>7.3529411764705885E-2</v>
      </c>
      <c r="U86" s="13">
        <f>10/(10+SUM($H76:T76))</f>
        <v>6.535947712418301E-2</v>
      </c>
      <c r="V86" s="13">
        <f>10/(10+SUM($H76:U76))</f>
        <v>5.8479532163742687E-2</v>
      </c>
      <c r="W86" s="13">
        <f>10/(10+SUM($H76:V76))</f>
        <v>5.2631578947368418E-2</v>
      </c>
      <c r="X86" s="13">
        <f>10/(10+SUM($H76:W76))</f>
        <v>4.7619047619047616E-2</v>
      </c>
      <c r="Y86" s="13">
        <f>10/(10+SUM($H76:X76))</f>
        <v>4.3290043290043288E-2</v>
      </c>
      <c r="Z86" s="13">
        <f>10/(10+SUM($H76:Y76))</f>
        <v>3.9525691699604744E-2</v>
      </c>
      <c r="AA86" s="13">
        <f>10/(10+SUM($H76:Z76))</f>
        <v>3.6231884057971016E-2</v>
      </c>
    </row>
    <row r="87" spans="3:27" x14ac:dyDescent="0.25">
      <c r="C87" s="11"/>
      <c r="G87" s="1">
        <v>11</v>
      </c>
      <c r="H87" s="13"/>
      <c r="I87" s="13"/>
      <c r="J87" s="13"/>
      <c r="K87" s="13"/>
      <c r="L87" s="13"/>
      <c r="M87" s="13"/>
      <c r="N87" s="13"/>
      <c r="O87" s="13">
        <v>0.16666666666666666</v>
      </c>
      <c r="P87" s="13">
        <v>0.14102564102564102</v>
      </c>
      <c r="Q87" s="13">
        <f>11/(10+SUM($H76:P76))</f>
        <v>0.12087912087912088</v>
      </c>
      <c r="R87" s="13">
        <f>11/(10+SUM($H76:Q76))</f>
        <v>0.10476190476190476</v>
      </c>
      <c r="S87" s="13">
        <f>11/(10+SUM($H76:R76))</f>
        <v>9.166666666666666E-2</v>
      </c>
      <c r="T87" s="13">
        <f>11/(10+SUM($H76:S76))</f>
        <v>8.0882352941176475E-2</v>
      </c>
      <c r="U87" s="13">
        <f>11/(10+SUM($H76:T76))</f>
        <v>7.1895424836601302E-2</v>
      </c>
      <c r="V87" s="13">
        <f>11/(10+SUM($H76:U76))</f>
        <v>6.4327485380116955E-2</v>
      </c>
      <c r="W87" s="13">
        <f>11/(10+SUM($H76:V76))</f>
        <v>5.7894736842105263E-2</v>
      </c>
      <c r="X87" s="13">
        <f>11/(10+SUM($H76:W76))</f>
        <v>5.2380952380952382E-2</v>
      </c>
      <c r="Y87" s="13">
        <f>11/(10+SUM($H76:X76))</f>
        <v>4.7619047619047616E-2</v>
      </c>
      <c r="Z87" s="13">
        <f>11/(10+SUM($H76:Y76))</f>
        <v>4.3478260869565216E-2</v>
      </c>
      <c r="AA87" s="13">
        <f>11/(10+SUM($H76:Z76))</f>
        <v>3.9855072463768113E-2</v>
      </c>
    </row>
    <row r="88" spans="3:27" x14ac:dyDescent="0.25">
      <c r="C88" s="11"/>
      <c r="G88" s="1">
        <v>12</v>
      </c>
      <c r="H88" s="13"/>
      <c r="I88" s="13"/>
      <c r="J88" s="13"/>
      <c r="K88" s="13"/>
      <c r="L88" s="13"/>
      <c r="M88" s="13"/>
      <c r="N88" s="13"/>
      <c r="O88" s="13"/>
      <c r="P88" s="13">
        <v>0.15384615384615385</v>
      </c>
      <c r="Q88" s="13">
        <v>0.13186813186813187</v>
      </c>
      <c r="R88" s="13">
        <f>12/(10+SUM($H76:Q76))</f>
        <v>0.11428571428571428</v>
      </c>
      <c r="S88" s="13">
        <f>12/(10+SUM($H76:R76))</f>
        <v>0.1</v>
      </c>
      <c r="T88" s="13">
        <f>12/(10+SUM($H76:S76))</f>
        <v>8.8235294117647065E-2</v>
      </c>
      <c r="U88" s="13">
        <f>12/(10+SUM($H76:T76))</f>
        <v>7.8431372549019607E-2</v>
      </c>
      <c r="V88" s="13">
        <f>12/(10+SUM($H76:U76))</f>
        <v>7.0175438596491224E-2</v>
      </c>
      <c r="W88" s="13">
        <f>12/(10+SUM($H76:V76))</f>
        <v>6.3157894736842107E-2</v>
      </c>
      <c r="X88" s="13">
        <f>12/(10+SUM($H76:W76))</f>
        <v>5.7142857142857141E-2</v>
      </c>
      <c r="Y88" s="13">
        <f>12/(10+SUM($H76:X76))</f>
        <v>5.1948051948051951E-2</v>
      </c>
      <c r="Z88" s="13">
        <f>12/(10+SUM($H76:Y76))</f>
        <v>4.7430830039525688E-2</v>
      </c>
      <c r="AA88" s="13">
        <f>12/(10+SUM($H76:Z76))</f>
        <v>4.3478260869565216E-2</v>
      </c>
    </row>
    <row r="89" spans="3:27" x14ac:dyDescent="0.25">
      <c r="C89" s="11"/>
      <c r="G89" s="1">
        <v>13</v>
      </c>
      <c r="H89" s="13"/>
      <c r="I89" s="13"/>
      <c r="J89" s="13"/>
      <c r="K89" s="13"/>
      <c r="L89" s="13"/>
      <c r="M89" s="13"/>
      <c r="N89" s="13"/>
      <c r="O89" s="13"/>
      <c r="P89" s="13"/>
      <c r="Q89" s="13">
        <v>0.14285714285714285</v>
      </c>
      <c r="R89" s="13">
        <v>0.12380952380952381</v>
      </c>
      <c r="S89" s="13">
        <f>13/(10+SUM($H76:R76))</f>
        <v>0.10833333333333334</v>
      </c>
      <c r="T89" s="13">
        <f>13/(10+SUM($H76:S76))</f>
        <v>9.5588235294117641E-2</v>
      </c>
      <c r="U89" s="13">
        <f>13/(10+SUM($H76:T76))</f>
        <v>8.4967320261437912E-2</v>
      </c>
      <c r="V89" s="13">
        <f>13/(10+SUM($H76:U76))</f>
        <v>7.6023391812865493E-2</v>
      </c>
      <c r="W89" s="13">
        <f>13/(10+SUM($H76:V76))</f>
        <v>6.8421052631578952E-2</v>
      </c>
      <c r="X89" s="13">
        <f>13/(10+SUM($H76:W76))</f>
        <v>6.1904761904761907E-2</v>
      </c>
      <c r="Y89" s="13">
        <f>13/(10+SUM($H76:X76))</f>
        <v>5.627705627705628E-2</v>
      </c>
      <c r="Z89" s="13">
        <f>13/(10+SUM($H76:Y76))</f>
        <v>5.1383399209486168E-2</v>
      </c>
      <c r="AA89" s="13">
        <f>13/(10+SUM($H76:Z76))</f>
        <v>4.710144927536232E-2</v>
      </c>
    </row>
    <row r="90" spans="3:27" x14ac:dyDescent="0.25">
      <c r="C90" s="11"/>
      <c r="G90" s="1">
        <v>14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>
        <v>0.13333333333333333</v>
      </c>
      <c r="S90" s="13">
        <v>0.11666666666666667</v>
      </c>
      <c r="T90" s="13">
        <f>14/(10+SUM($H76:S76))</f>
        <v>0.10294117647058823</v>
      </c>
      <c r="U90" s="13">
        <f>14/(10+SUM($H76:T76))</f>
        <v>9.1503267973856203E-2</v>
      </c>
      <c r="V90" s="13">
        <f>14/(10+SUM($H76:U76))</f>
        <v>8.1871345029239762E-2</v>
      </c>
      <c r="W90" s="13">
        <f>14/(10+SUM($H76:V76))</f>
        <v>7.3684210526315783E-2</v>
      </c>
      <c r="X90" s="13">
        <f>14/(10+SUM($H76:W76))</f>
        <v>6.6666666666666666E-2</v>
      </c>
      <c r="Y90" s="13">
        <f>14/(10+SUM($H76:X76))</f>
        <v>6.0606060606060608E-2</v>
      </c>
      <c r="Z90" s="13">
        <f>14/(10+SUM($H76:Y76))</f>
        <v>5.533596837944664E-2</v>
      </c>
      <c r="AA90" s="13">
        <f>14/(10+SUM($H76:Z76))</f>
        <v>5.0724637681159424E-2</v>
      </c>
    </row>
    <row r="91" spans="3:27" x14ac:dyDescent="0.25">
      <c r="C91" s="11"/>
      <c r="G91" s="1">
        <v>15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0.125</v>
      </c>
      <c r="T91" s="13">
        <v>0.11029411764705882</v>
      </c>
      <c r="U91" s="13">
        <f>15/(10+SUM($H76:T76))</f>
        <v>9.8039215686274508E-2</v>
      </c>
      <c r="V91" s="13">
        <f>15/(10+SUM($H76:U76))</f>
        <v>8.771929824561403E-2</v>
      </c>
      <c r="W91" s="13">
        <f>15/(10+SUM($H76:V76))</f>
        <v>7.8947368421052627E-2</v>
      </c>
      <c r="X91" s="13">
        <f>15/(10+SUM($H76:W76))</f>
        <v>7.1428571428571425E-2</v>
      </c>
      <c r="Y91" s="13">
        <f>15/(10+SUM($H76:X76))</f>
        <v>6.4935064935064929E-2</v>
      </c>
      <c r="Z91" s="13">
        <f>15/(10+SUM($H76:Y76))</f>
        <v>5.9288537549407112E-2</v>
      </c>
      <c r="AA91" s="13">
        <f>15/(10+SUM($H76:Z76))</f>
        <v>5.434782608695652E-2</v>
      </c>
    </row>
    <row r="92" spans="3:27" x14ac:dyDescent="0.25">
      <c r="C92" s="11"/>
      <c r="G92" s="1">
        <v>16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0.11764705882352941</v>
      </c>
      <c r="U92" s="13">
        <v>0.10457516339869281</v>
      </c>
      <c r="V92" s="13">
        <f>16/(10+SUM($H76:U76))</f>
        <v>9.3567251461988299E-2</v>
      </c>
      <c r="W92" s="13">
        <f>16/(10+SUM($H76:V76))</f>
        <v>8.4210526315789472E-2</v>
      </c>
      <c r="X92" s="13">
        <f>16/(10+SUM($H76:W76))</f>
        <v>7.6190476190476197E-2</v>
      </c>
      <c r="Y92" s="13">
        <f>16/(10+SUM($H76:X76))</f>
        <v>6.9264069264069264E-2</v>
      </c>
      <c r="Z92" s="13">
        <f>16/(10+SUM($H76:Y76))</f>
        <v>6.3241106719367585E-2</v>
      </c>
      <c r="AA92" s="13">
        <f>16/(10+SUM($H76:Z76))</f>
        <v>5.7971014492753624E-2</v>
      </c>
    </row>
    <row r="93" spans="3:27" x14ac:dyDescent="0.25">
      <c r="C93" s="11"/>
      <c r="G93" s="1">
        <v>17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>
        <v>0.1111111111111111</v>
      </c>
      <c r="V93" s="13">
        <v>9.9415204678362568E-2</v>
      </c>
      <c r="W93" s="13">
        <f>17/(10+SUM($H76:V76))</f>
        <v>8.9473684210526316E-2</v>
      </c>
      <c r="X93" s="13">
        <f>17/(10+SUM($H76:W76))</f>
        <v>8.0952380952380956E-2</v>
      </c>
      <c r="Y93" s="13">
        <f>17/(10+SUM($H76:X76))</f>
        <v>7.3593073593073599E-2</v>
      </c>
      <c r="Z93" s="13">
        <f>17/(10+SUM($H76:Y76))</f>
        <v>6.7193675889328064E-2</v>
      </c>
      <c r="AA93" s="13">
        <f>17/(10+SUM($H76:Z76))</f>
        <v>6.1594202898550728E-2</v>
      </c>
    </row>
    <row r="94" spans="3:27" x14ac:dyDescent="0.25">
      <c r="C94" s="11"/>
      <c r="G94" s="1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>
        <v>0.10526315789473684</v>
      </c>
      <c r="W94" s="13">
        <v>9.4736842105263161E-2</v>
      </c>
      <c r="X94" s="13">
        <f>18/(10+SUM($H76:W76))</f>
        <v>8.5714285714285715E-2</v>
      </c>
      <c r="Y94" s="13">
        <f>18/(10+SUM($H76:X76))</f>
        <v>7.792207792207792E-2</v>
      </c>
      <c r="Z94" s="13">
        <f>18/(10+SUM($H76:Y76))</f>
        <v>7.1146245059288543E-2</v>
      </c>
      <c r="AA94" s="13">
        <f>18/(10+SUM($H76:Z76))</f>
        <v>6.5217391304347824E-2</v>
      </c>
    </row>
    <row r="95" spans="3:27" x14ac:dyDescent="0.25">
      <c r="C95" s="11"/>
      <c r="G95" s="1">
        <v>19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>
        <v>0.1</v>
      </c>
      <c r="X95" s="13">
        <v>9.0476190476190474E-2</v>
      </c>
      <c r="Y95" s="13">
        <v>8.2251082251082255E-2</v>
      </c>
      <c r="Z95" s="13">
        <v>7.5098814229249009E-2</v>
      </c>
      <c r="AA95" s="13">
        <v>6.8840579710144928E-2</v>
      </c>
    </row>
    <row r="96" spans="3:27" x14ac:dyDescent="0.25">
      <c r="C96" s="11"/>
      <c r="G96" s="1">
        <v>20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>
        <v>9.5238095238095233E-2</v>
      </c>
      <c r="Y96" s="13">
        <v>8.6580086580086577E-2</v>
      </c>
      <c r="Z96" s="13">
        <v>7.9051383399209488E-2</v>
      </c>
      <c r="AA96" s="13">
        <v>7.2463768115942032E-2</v>
      </c>
    </row>
    <row r="97" spans="3:27" x14ac:dyDescent="0.25">
      <c r="C97" s="11"/>
      <c r="G97" s="1">
        <v>21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>
        <v>9.0909090909090912E-2</v>
      </c>
      <c r="Z97" s="13">
        <v>8.3003952569169967E-2</v>
      </c>
      <c r="AA97" s="13">
        <v>7.6086956521739135E-2</v>
      </c>
    </row>
    <row r="98" spans="3:27" x14ac:dyDescent="0.25">
      <c r="C98" s="11"/>
      <c r="G98" s="1">
        <v>22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>
        <v>8.6956521739130432E-2</v>
      </c>
      <c r="AA98" s="13">
        <v>7.9710144927536225E-2</v>
      </c>
    </row>
    <row r="99" spans="3:27" x14ac:dyDescent="0.25">
      <c r="C99" s="11"/>
      <c r="G99" s="1">
        <v>23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>
        <v>8.3333333333333329E-2</v>
      </c>
    </row>
    <row r="100" spans="3:27" x14ac:dyDescent="0.25"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</sheetData>
  <mergeCells count="150">
    <mergeCell ref="C46:D46"/>
    <mergeCell ref="C47:D47"/>
    <mergeCell ref="C48:D48"/>
    <mergeCell ref="C49:D49"/>
    <mergeCell ref="C50:D50"/>
    <mergeCell ref="C51:D51"/>
    <mergeCell ref="C52:D52"/>
    <mergeCell ref="C53:D53"/>
    <mergeCell ref="C14:D14"/>
    <mergeCell ref="C15:D15"/>
    <mergeCell ref="C16:D16"/>
    <mergeCell ref="C17:D17"/>
    <mergeCell ref="C18:D18"/>
    <mergeCell ref="C19:D19"/>
    <mergeCell ref="C29:D29"/>
    <mergeCell ref="C26:D26"/>
    <mergeCell ref="C27:D27"/>
    <mergeCell ref="C28:D28"/>
    <mergeCell ref="C20:D20"/>
    <mergeCell ref="C21:D21"/>
    <mergeCell ref="C22:D22"/>
    <mergeCell ref="C23:D23"/>
    <mergeCell ref="C24:D24"/>
    <mergeCell ref="C25:D25"/>
    <mergeCell ref="B2:G2"/>
    <mergeCell ref="L6:M6"/>
    <mergeCell ref="L7:M7"/>
    <mergeCell ref="L8:M8"/>
    <mergeCell ref="L9:M9"/>
    <mergeCell ref="L10:M10"/>
    <mergeCell ref="L11:M11"/>
    <mergeCell ref="L12:M12"/>
    <mergeCell ref="C45:D45"/>
    <mergeCell ref="C6:D6"/>
    <mergeCell ref="C7:D7"/>
    <mergeCell ref="C8:D8"/>
    <mergeCell ref="C9:D9"/>
    <mergeCell ref="C10:D10"/>
    <mergeCell ref="C11:D11"/>
    <mergeCell ref="C12:D12"/>
    <mergeCell ref="C13:D13"/>
    <mergeCell ref="L13:M13"/>
    <mergeCell ref="L29:M29"/>
    <mergeCell ref="L14:M14"/>
    <mergeCell ref="L15:M15"/>
    <mergeCell ref="L16:M16"/>
    <mergeCell ref="L17:M17"/>
    <mergeCell ref="L18:M18"/>
    <mergeCell ref="L25:M25"/>
    <mergeCell ref="L26:M26"/>
    <mergeCell ref="L27:M27"/>
    <mergeCell ref="L28:M28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L19:M19"/>
    <mergeCell ref="L20:M20"/>
    <mergeCell ref="L21:M21"/>
    <mergeCell ref="L22:M22"/>
    <mergeCell ref="U22:V22"/>
    <mergeCell ref="U23:V23"/>
    <mergeCell ref="U24:V24"/>
    <mergeCell ref="L23:M23"/>
    <mergeCell ref="L24:M24"/>
    <mergeCell ref="T2:Y2"/>
    <mergeCell ref="K2:P2"/>
    <mergeCell ref="U6:V6"/>
    <mergeCell ref="U7:V7"/>
    <mergeCell ref="U8:V8"/>
    <mergeCell ref="U9:V9"/>
    <mergeCell ref="U10:V10"/>
    <mergeCell ref="U11:V11"/>
    <mergeCell ref="U12:V12"/>
    <mergeCell ref="U39:V39"/>
    <mergeCell ref="U40:V40"/>
    <mergeCell ref="U41:V41"/>
    <mergeCell ref="U42:V42"/>
    <mergeCell ref="U43:V43"/>
    <mergeCell ref="U44:V44"/>
    <mergeCell ref="U25:V25"/>
    <mergeCell ref="U26:V26"/>
    <mergeCell ref="U27:V27"/>
    <mergeCell ref="U28:V28"/>
    <mergeCell ref="U29:V29"/>
    <mergeCell ref="T32:Y37"/>
    <mergeCell ref="C39:D39"/>
    <mergeCell ref="C40:D40"/>
    <mergeCell ref="C41:D41"/>
    <mergeCell ref="C42:D42"/>
    <mergeCell ref="C43:D43"/>
    <mergeCell ref="C44:D44"/>
    <mergeCell ref="B32:G36"/>
    <mergeCell ref="L39:M39"/>
    <mergeCell ref="L40:M40"/>
    <mergeCell ref="L41:M41"/>
    <mergeCell ref="L42:M42"/>
    <mergeCell ref="L43:M43"/>
    <mergeCell ref="L44:M44"/>
    <mergeCell ref="K32:P37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U45:V45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</mergeCells>
  <conditionalFormatting sqref="B5:E5 E6:F6 B6:B29">
    <cfRule type="containsText" dxfId="9" priority="13" operator="containsText" text="DÖNEM">
      <formula>NOT(ISERROR(SEARCH("DÖNEM",B5)))</formula>
    </cfRule>
  </conditionalFormatting>
  <conditionalFormatting sqref="F5">
    <cfRule type="containsText" dxfId="8" priority="12" operator="containsText" text="DÖNEM">
      <formula>NOT(ISERROR(SEARCH("DÖNEM",F5)))</formula>
    </cfRule>
  </conditionalFormatting>
  <conditionalFormatting sqref="K5:O5 N6:O6 K6:K29">
    <cfRule type="containsText" dxfId="7" priority="14" operator="containsText" text="DÖNEM">
      <formula>NOT(ISERROR(SEARCH("DÖNEM",K5)))</formula>
    </cfRule>
  </conditionalFormatting>
  <conditionalFormatting sqref="B38:E38 E39:F39 B39:B62">
    <cfRule type="containsText" dxfId="6" priority="8" operator="containsText" text="DÖNEM">
      <formula>NOT(ISERROR(SEARCH("DÖNEM",B38)))</formula>
    </cfRule>
  </conditionalFormatting>
  <conditionalFormatting sqref="T5:X5 W6:X6 T6:T29">
    <cfRule type="containsText" dxfId="5" priority="9" operator="containsText" text="DÖNEM">
      <formula>NOT(ISERROR(SEARCH("DÖNEM",T5)))</formula>
    </cfRule>
  </conditionalFormatting>
  <conditionalFormatting sqref="F38">
    <cfRule type="containsText" dxfId="4" priority="7" operator="containsText" text="DÖNEM">
      <formula>NOT(ISERROR(SEARCH("DÖNEM",F38)))</formula>
    </cfRule>
  </conditionalFormatting>
  <conditionalFormatting sqref="K38:N38 N39:O39 K39:K62">
    <cfRule type="containsText" dxfId="3" priority="4" operator="containsText" text="DÖNEM">
      <formula>NOT(ISERROR(SEARCH("DÖNEM",K38)))</formula>
    </cfRule>
  </conditionalFormatting>
  <conditionalFormatting sqref="O38">
    <cfRule type="containsText" dxfId="2" priority="3" operator="containsText" text="DÖNEM">
      <formula>NOT(ISERROR(SEARCH("DÖNEM",O38)))</formula>
    </cfRule>
  </conditionalFormatting>
  <conditionalFormatting sqref="T38:W38 W39:X39 T39:T62">
    <cfRule type="containsText" dxfId="1" priority="2" operator="containsText" text="DÖNEM">
      <formula>NOT(ISERROR(SEARCH("DÖNEM",T38)))</formula>
    </cfRule>
  </conditionalFormatting>
  <conditionalFormatting sqref="X38">
    <cfRule type="containsText" dxfId="0" priority="1" operator="containsText" text="DÖNEM">
      <formula>NOT(ISERROR(SEARCH("DÖNEM",X38)))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workbookViewId="0">
      <selection activeCell="H27" sqref="H27"/>
    </sheetView>
  </sheetViews>
  <sheetFormatPr defaultRowHeight="15" x14ac:dyDescent="0.25"/>
  <sheetData>
    <row r="1" spans="1:21" x14ac:dyDescent="0.25">
      <c r="A1" s="12" t="s">
        <v>13</v>
      </c>
      <c r="B1" s="12">
        <v>5</v>
      </c>
      <c r="C1" s="12">
        <v>6</v>
      </c>
      <c r="D1" s="12">
        <v>7</v>
      </c>
      <c r="E1" s="12">
        <v>8</v>
      </c>
      <c r="F1" s="12">
        <v>9</v>
      </c>
      <c r="G1" s="12">
        <v>10</v>
      </c>
      <c r="H1" s="12">
        <v>11</v>
      </c>
      <c r="I1" s="12">
        <v>12</v>
      </c>
      <c r="J1" s="12">
        <v>13</v>
      </c>
      <c r="K1" s="12">
        <v>14</v>
      </c>
      <c r="L1" s="12">
        <v>15</v>
      </c>
      <c r="M1" s="12">
        <v>16</v>
      </c>
      <c r="N1" s="12">
        <v>17</v>
      </c>
      <c r="O1" s="12">
        <v>18</v>
      </c>
      <c r="P1" s="12">
        <v>19</v>
      </c>
      <c r="Q1" s="12">
        <v>20</v>
      </c>
      <c r="R1" s="12">
        <v>21</v>
      </c>
      <c r="S1" s="12">
        <v>22</v>
      </c>
      <c r="T1" s="12">
        <v>23</v>
      </c>
      <c r="U1" s="12">
        <v>24</v>
      </c>
    </row>
    <row r="2" spans="1:21" x14ac:dyDescent="0.25">
      <c r="A2" s="1">
        <v>1</v>
      </c>
      <c r="B2" s="13">
        <v>0.1</v>
      </c>
      <c r="C2" s="13">
        <v>6.6666666666666666E-2</v>
      </c>
      <c r="D2" s="13">
        <v>4.7619047619047616E-2</v>
      </c>
      <c r="E2" s="13">
        <v>3.5714285714285712E-2</v>
      </c>
      <c r="F2" s="13">
        <v>2.7777777777777776E-2</v>
      </c>
      <c r="G2" s="13">
        <v>2.2222222222222223E-2</v>
      </c>
      <c r="H2" s="13">
        <v>1.8181818181818181E-2</v>
      </c>
      <c r="I2" s="13">
        <v>1.5151515151515152E-2</v>
      </c>
      <c r="J2" s="13">
        <f>1/(10+SUM($H1:I1))</f>
        <v>3.0303030303030304E-2</v>
      </c>
      <c r="K2" s="13">
        <f>1/(10+SUM($H1:J1))</f>
        <v>2.1739130434782608E-2</v>
      </c>
      <c r="L2" s="13">
        <f>1/(10+SUM($H1:K1))</f>
        <v>1.6666666666666666E-2</v>
      </c>
      <c r="M2" s="13">
        <f>1/(10+SUM($H1:L1))</f>
        <v>1.3333333333333334E-2</v>
      </c>
      <c r="N2" s="13">
        <f>1/(10+SUM($H1:M1))</f>
        <v>1.098901098901099E-2</v>
      </c>
      <c r="O2" s="13">
        <f>1/(10+SUM($H1:N1))</f>
        <v>9.2592592592592587E-3</v>
      </c>
      <c r="P2" s="13">
        <f>1/(10+SUM($H1:O1))</f>
        <v>7.9365079365079361E-3</v>
      </c>
      <c r="Q2" s="13">
        <f>1/(10+SUM($H1:P1))</f>
        <v>6.8965517241379309E-3</v>
      </c>
      <c r="R2" s="13">
        <f>1/(10+SUM($H1:Q1))</f>
        <v>6.0606060606060606E-3</v>
      </c>
      <c r="S2" s="13">
        <f>1/(10+SUM($H1:R1))</f>
        <v>5.3763440860215058E-3</v>
      </c>
      <c r="T2" s="13">
        <f>1/(10+SUM($H1:S1))</f>
        <v>4.807692307692308E-3</v>
      </c>
      <c r="U2" s="13">
        <f>1/(10+SUM($H1:T1))</f>
        <v>4.329004329004329E-3</v>
      </c>
    </row>
    <row r="3" spans="1:21" x14ac:dyDescent="0.25">
      <c r="A3" s="1">
        <v>2</v>
      </c>
      <c r="B3" s="13">
        <v>0.2</v>
      </c>
      <c r="C3" s="13">
        <v>0.13333333333333333</v>
      </c>
      <c r="D3" s="13">
        <f>2/(10+SUM(C1:$H1))</f>
        <v>3.2786885245901641E-2</v>
      </c>
      <c r="E3" s="13">
        <f>2/(10+SUM(D1:$H1))</f>
        <v>3.6363636363636362E-2</v>
      </c>
      <c r="F3" s="13">
        <f>2/(10+SUM(E1:$H1))</f>
        <v>4.1666666666666664E-2</v>
      </c>
      <c r="G3" s="13">
        <f>2/(10+SUM(F1:$H1))</f>
        <v>0.05</v>
      </c>
      <c r="H3" s="13">
        <f>2/(10+SUM(G1:$H1))</f>
        <v>6.4516129032258063E-2</v>
      </c>
      <c r="I3" s="13">
        <f>2/(10+SUM($H1:H1))</f>
        <v>9.5238095238095233E-2</v>
      </c>
      <c r="J3" s="13">
        <f>2/(10+SUM($H1:I1))</f>
        <v>6.0606060606060608E-2</v>
      </c>
      <c r="K3" s="13">
        <f>2/(10+SUM($H1:J1))</f>
        <v>4.3478260869565216E-2</v>
      </c>
      <c r="L3" s="13">
        <f>2/(10+SUM($H1:K1))</f>
        <v>3.3333333333333333E-2</v>
      </c>
      <c r="M3" s="13">
        <f>2/(10+SUM($H1:L1))</f>
        <v>2.6666666666666668E-2</v>
      </c>
      <c r="N3" s="13">
        <f>2/(10+SUM($H1:M1))</f>
        <v>2.197802197802198E-2</v>
      </c>
      <c r="O3" s="13">
        <f>2/(10+SUM($H1:N1))</f>
        <v>1.8518518518518517E-2</v>
      </c>
      <c r="P3" s="13">
        <f>2/(10+SUM($H1:O1))</f>
        <v>1.5873015873015872E-2</v>
      </c>
      <c r="Q3" s="13">
        <f>2/(10+SUM($H1:P1))</f>
        <v>1.3793103448275862E-2</v>
      </c>
      <c r="R3" s="13">
        <f>2/(10+SUM($H1:Q1))</f>
        <v>1.2121212121212121E-2</v>
      </c>
      <c r="S3" s="13">
        <f>2/(10+SUM($H1:R1))</f>
        <v>1.0752688172043012E-2</v>
      </c>
      <c r="T3" s="13">
        <f>2/(10+SUM($H1:S1))</f>
        <v>9.6153846153846159E-3</v>
      </c>
      <c r="U3" s="13">
        <f>2/(10+SUM($H1:T1))</f>
        <v>8.658008658008658E-3</v>
      </c>
    </row>
    <row r="4" spans="1:21" x14ac:dyDescent="0.25">
      <c r="A4" s="1">
        <v>3</v>
      </c>
      <c r="B4" s="13">
        <v>0.3</v>
      </c>
      <c r="C4" s="13">
        <v>0.2</v>
      </c>
      <c r="D4" s="13">
        <f>3/(10+SUM(C1:$H1))</f>
        <v>4.9180327868852458E-2</v>
      </c>
      <c r="E4" s="13">
        <f>3/(10+SUM(D1:$H1))</f>
        <v>5.4545454545454543E-2</v>
      </c>
      <c r="F4" s="13">
        <f>3/(10+SUM(E1:$H1))</f>
        <v>6.25E-2</v>
      </c>
      <c r="G4" s="13">
        <f>3/(10+SUM(F1:$H1))</f>
        <v>7.4999999999999997E-2</v>
      </c>
      <c r="H4" s="13">
        <f>3/(10+SUM(G1:$H1))</f>
        <v>9.6774193548387094E-2</v>
      </c>
      <c r="I4" s="13">
        <f>3/(10+SUM($H1:H1))</f>
        <v>0.14285714285714285</v>
      </c>
      <c r="J4" s="13">
        <f>3/(10+SUM($H1:I1))</f>
        <v>9.0909090909090912E-2</v>
      </c>
      <c r="K4" s="13">
        <f>3/(10+SUM($H1:J1))</f>
        <v>6.5217391304347824E-2</v>
      </c>
      <c r="L4" s="13">
        <f>3/(10+SUM($H1:K1))</f>
        <v>0.05</v>
      </c>
      <c r="M4" s="13">
        <f>3/(10+SUM($H1:L1))</f>
        <v>0.04</v>
      </c>
      <c r="N4" s="13">
        <f>3/(10+SUM($H1:M1))</f>
        <v>3.2967032967032968E-2</v>
      </c>
      <c r="O4" s="13">
        <f>3/(10+SUM($H1:N1))</f>
        <v>2.7777777777777776E-2</v>
      </c>
      <c r="P4" s="13">
        <f>3/(10+SUM($H1:O1))</f>
        <v>2.3809523809523808E-2</v>
      </c>
      <c r="Q4" s="13">
        <f>3/(10+SUM($H1:P1))</f>
        <v>2.0689655172413793E-2</v>
      </c>
      <c r="R4" s="13">
        <f>3/(10+SUM($H1:Q1))</f>
        <v>1.8181818181818181E-2</v>
      </c>
      <c r="S4" s="13">
        <f>3/(10+SUM($H1:R1))</f>
        <v>1.6129032258064516E-2</v>
      </c>
      <c r="T4" s="13">
        <f>3/(10+SUM($H1:S1))</f>
        <v>1.4423076923076924E-2</v>
      </c>
      <c r="U4" s="13">
        <f>3/(10+SUM($H1:T1))</f>
        <v>1.2987012987012988E-2</v>
      </c>
    </row>
    <row r="5" spans="1:21" x14ac:dyDescent="0.25">
      <c r="A5" s="1">
        <v>4</v>
      </c>
      <c r="B5" s="13">
        <v>0.4</v>
      </c>
      <c r="C5" s="13">
        <v>0.26666666666666666</v>
      </c>
      <c r="D5" s="13">
        <f>4/(10+SUM(C1:$H1))</f>
        <v>6.5573770491803282E-2</v>
      </c>
      <c r="E5" s="13">
        <f>4/(10+SUM(D1:$H1))</f>
        <v>7.2727272727272724E-2</v>
      </c>
      <c r="F5" s="13">
        <f>4/(10+SUM(E1:$H1))</f>
        <v>8.3333333333333329E-2</v>
      </c>
      <c r="G5" s="13">
        <f>4/(10+SUM(F1:$H1))</f>
        <v>0.1</v>
      </c>
      <c r="H5" s="13">
        <f>4/(10+SUM(G1:$H1))</f>
        <v>0.12903225806451613</v>
      </c>
      <c r="I5" s="13">
        <f>4/(10+SUM($H1:H1))</f>
        <v>0.19047619047619047</v>
      </c>
      <c r="J5" s="13">
        <f>4/(10+SUM($H1:I1))</f>
        <v>0.12121212121212122</v>
      </c>
      <c r="K5" s="13">
        <f>4/(10+SUM($H1:J1))</f>
        <v>8.6956521739130432E-2</v>
      </c>
      <c r="L5" s="13">
        <f>4/(10+SUM($H1:K1))</f>
        <v>6.6666666666666666E-2</v>
      </c>
      <c r="M5" s="13">
        <f>4/(10+SUM($H1:L1))</f>
        <v>5.3333333333333337E-2</v>
      </c>
      <c r="N5" s="13">
        <f>4/(10+SUM($H1:M1))</f>
        <v>4.3956043956043959E-2</v>
      </c>
      <c r="O5" s="13">
        <f>4/(10+SUM($H1:N1))</f>
        <v>3.7037037037037035E-2</v>
      </c>
      <c r="P5" s="13">
        <f>4/(10+SUM($H1:O1))</f>
        <v>3.1746031746031744E-2</v>
      </c>
      <c r="Q5" s="13">
        <f>4/(10+SUM($H1:P1))</f>
        <v>2.7586206896551724E-2</v>
      </c>
      <c r="R5" s="13">
        <f>4/(10+SUM($H1:Q1))</f>
        <v>2.4242424242424242E-2</v>
      </c>
      <c r="S5" s="13">
        <f>4/(10+SUM($H1:R1))</f>
        <v>2.1505376344086023E-2</v>
      </c>
      <c r="T5" s="13">
        <f>4/(10+SUM($H1:S1))</f>
        <v>1.9230769230769232E-2</v>
      </c>
      <c r="U5" s="13">
        <f>4/(10+SUM($H1:T1))</f>
        <v>1.7316017316017316E-2</v>
      </c>
    </row>
    <row r="6" spans="1:21" x14ac:dyDescent="0.25">
      <c r="A6" s="1">
        <v>5</v>
      </c>
      <c r="B6" s="13"/>
      <c r="C6" s="13">
        <v>0.33333333333333331</v>
      </c>
      <c r="D6" s="13">
        <v>0.23809523809523808</v>
      </c>
      <c r="E6" s="13">
        <f>5/(10+SUM(D1:$H1))</f>
        <v>9.0909090909090912E-2</v>
      </c>
      <c r="F6" s="13">
        <f>5/(10+SUM(E1:$H1))</f>
        <v>0.10416666666666667</v>
      </c>
      <c r="G6" s="13">
        <f>5/(10+SUM(F1:$H1))</f>
        <v>0.125</v>
      </c>
      <c r="H6" s="13">
        <f>5/(10+SUM(G1:$H1))</f>
        <v>0.16129032258064516</v>
      </c>
      <c r="I6" s="13">
        <f>5/(10+SUM($H1:H1))</f>
        <v>0.23809523809523808</v>
      </c>
      <c r="J6" s="13">
        <f>5/(10+SUM($H1:I1))</f>
        <v>0.15151515151515152</v>
      </c>
      <c r="K6" s="13">
        <f>5/(10+SUM($H1:J1))</f>
        <v>0.10869565217391304</v>
      </c>
      <c r="L6" s="13">
        <f>5/(10+SUM($H1:K1))</f>
        <v>8.3333333333333329E-2</v>
      </c>
      <c r="M6" s="13">
        <f>5/(10+SUM($H1:L1))</f>
        <v>6.6666666666666666E-2</v>
      </c>
      <c r="N6" s="13">
        <f>5/(10+SUM($H1:M1))</f>
        <v>5.4945054945054944E-2</v>
      </c>
      <c r="O6" s="13">
        <f>5/(10+SUM($H1:N1))</f>
        <v>4.6296296296296294E-2</v>
      </c>
      <c r="P6" s="13">
        <f>5/(10+SUM($H1:O1))</f>
        <v>3.968253968253968E-2</v>
      </c>
      <c r="Q6" s="13">
        <f>5/(10+SUM($H1:P1))</f>
        <v>3.4482758620689655E-2</v>
      </c>
      <c r="R6" s="13">
        <f>5/(10+SUM($H1:Q1))</f>
        <v>3.0303030303030304E-2</v>
      </c>
      <c r="S6" s="13">
        <f>5/(10+SUM($H1:R1))</f>
        <v>2.6881720430107527E-2</v>
      </c>
      <c r="T6" s="13">
        <f>5/(10+SUM($H1:S1))</f>
        <v>2.403846153846154E-2</v>
      </c>
      <c r="U6" s="13">
        <f>5/(10+SUM($H1:T1))</f>
        <v>2.1645021645021644E-2</v>
      </c>
    </row>
    <row r="7" spans="1:21" x14ac:dyDescent="0.25">
      <c r="A7" s="1">
        <v>6</v>
      </c>
      <c r="B7" s="13"/>
      <c r="C7" s="13"/>
      <c r="D7" s="13">
        <v>0.2857142857142857</v>
      </c>
      <c r="E7" s="13">
        <v>0.21428571428571427</v>
      </c>
      <c r="F7" s="13">
        <f>6/(10+SUM(B1:E1))</f>
        <v>0.16666666666666666</v>
      </c>
      <c r="G7" s="13">
        <f t="shared" ref="G7:U7" si="0">6/(10+SUM(C1:F1))</f>
        <v>0.15</v>
      </c>
      <c r="H7" s="13">
        <f t="shared" si="0"/>
        <v>0.13636363636363635</v>
      </c>
      <c r="I7" s="13">
        <f t="shared" si="0"/>
        <v>0.125</v>
      </c>
      <c r="J7" s="13">
        <f t="shared" si="0"/>
        <v>0.11538461538461539</v>
      </c>
      <c r="K7" s="13">
        <f t="shared" si="0"/>
        <v>0.10714285714285714</v>
      </c>
      <c r="L7" s="13">
        <f t="shared" si="0"/>
        <v>0.1</v>
      </c>
      <c r="M7" s="13">
        <f t="shared" si="0"/>
        <v>9.375E-2</v>
      </c>
      <c r="N7" s="13">
        <f t="shared" si="0"/>
        <v>8.8235294117647065E-2</v>
      </c>
      <c r="O7" s="13">
        <f t="shared" si="0"/>
        <v>8.3333333333333329E-2</v>
      </c>
      <c r="P7" s="13">
        <f t="shared" si="0"/>
        <v>7.8947368421052627E-2</v>
      </c>
      <c r="Q7" s="13">
        <f t="shared" si="0"/>
        <v>7.4999999999999997E-2</v>
      </c>
      <c r="R7" s="13">
        <f t="shared" si="0"/>
        <v>7.1428571428571425E-2</v>
      </c>
      <c r="S7" s="13">
        <f t="shared" si="0"/>
        <v>6.8181818181818177E-2</v>
      </c>
      <c r="T7" s="13">
        <f t="shared" si="0"/>
        <v>6.5217391304347824E-2</v>
      </c>
      <c r="U7" s="13">
        <f t="shared" si="0"/>
        <v>6.25E-2</v>
      </c>
    </row>
    <row r="8" spans="1:21" x14ac:dyDescent="0.25">
      <c r="A8" s="1">
        <v>7</v>
      </c>
      <c r="B8" s="13"/>
      <c r="C8" s="13"/>
      <c r="D8" s="13"/>
      <c r="E8" s="13">
        <v>0.25</v>
      </c>
      <c r="F8" s="13">
        <v>0.19444444444444445</v>
      </c>
      <c r="G8" s="13">
        <f>7/(10+SUM(F1:$H1))</f>
        <v>0.17499999999999999</v>
      </c>
      <c r="H8" s="13">
        <f>7/(10+SUM(G1:$H1))</f>
        <v>0.22580645161290322</v>
      </c>
      <c r="I8" s="13">
        <f>7/(10+SUM($H1:H1))</f>
        <v>0.33333333333333331</v>
      </c>
      <c r="J8" s="13">
        <f>7/(10+SUM($H1:I1))</f>
        <v>0.21212121212121213</v>
      </c>
      <c r="K8" s="13">
        <f>7/(10+SUM($H1:J1))</f>
        <v>0.15217391304347827</v>
      </c>
      <c r="L8" s="13">
        <f>7/(10+SUM($H1:K1))</f>
        <v>0.11666666666666667</v>
      </c>
      <c r="M8" s="13">
        <f>7/(10+SUM($H1:L1))</f>
        <v>9.3333333333333338E-2</v>
      </c>
      <c r="N8" s="13">
        <f>7/(10+SUM($H1:M1))</f>
        <v>7.6923076923076927E-2</v>
      </c>
      <c r="O8" s="13">
        <f>7/(10+SUM($H1:N1))</f>
        <v>6.4814814814814811E-2</v>
      </c>
      <c r="P8" s="13">
        <f>7/(10+SUM($H1:O1))</f>
        <v>5.5555555555555552E-2</v>
      </c>
      <c r="Q8" s="13">
        <f>7/(10+SUM($H1:P1))</f>
        <v>4.8275862068965517E-2</v>
      </c>
      <c r="R8" s="13">
        <f>7/(10+SUM($H1:Q1))</f>
        <v>4.2424242424242427E-2</v>
      </c>
      <c r="S8" s="13">
        <f>7/(10+SUM($H1:R1))</f>
        <v>3.7634408602150539E-2</v>
      </c>
      <c r="T8" s="13">
        <f>7/(10+SUM($H1:S1))</f>
        <v>3.3653846153846152E-2</v>
      </c>
      <c r="U8" s="13">
        <f>7/(10+SUM($H1:T1))</f>
        <v>3.0303030303030304E-2</v>
      </c>
    </row>
    <row r="9" spans="1:21" x14ac:dyDescent="0.25">
      <c r="A9" s="1">
        <v>8</v>
      </c>
      <c r="B9" s="13"/>
      <c r="C9" s="13"/>
      <c r="D9" s="13"/>
      <c r="E9" s="13"/>
      <c r="F9" s="13">
        <v>0.22222222222222221</v>
      </c>
      <c r="G9" s="13">
        <v>0.17777777777777778</v>
      </c>
      <c r="H9" s="13">
        <f>8/(10+SUM(G1:$H1))</f>
        <v>0.25806451612903225</v>
      </c>
      <c r="I9" s="13">
        <f>8/(10+SUM($H1:H1))</f>
        <v>0.38095238095238093</v>
      </c>
      <c r="J9" s="13">
        <f>8/(10+SUM($H1:I1))</f>
        <v>0.24242424242424243</v>
      </c>
      <c r="K9" s="13">
        <f>8/(10+SUM($H1:J1))</f>
        <v>0.17391304347826086</v>
      </c>
      <c r="L9" s="13">
        <f>8/(10+SUM($H1:K1))</f>
        <v>0.13333333333333333</v>
      </c>
      <c r="M9" s="13">
        <f>8/(10+SUM($H1:L1))</f>
        <v>0.10666666666666667</v>
      </c>
      <c r="N9" s="13">
        <f>8/(10+SUM($H1:M1))</f>
        <v>8.7912087912087919E-2</v>
      </c>
      <c r="O9" s="13">
        <f>8/(10+SUM($H1:N1))</f>
        <v>7.407407407407407E-2</v>
      </c>
      <c r="P9" s="13">
        <f>8/(10+SUM($H1:O1))</f>
        <v>6.3492063492063489E-2</v>
      </c>
      <c r="Q9" s="13">
        <f>8/(10+SUM($H1:P1))</f>
        <v>5.5172413793103448E-2</v>
      </c>
      <c r="R9" s="13">
        <f>8/(10+SUM($H1:Q1))</f>
        <v>4.8484848484848485E-2</v>
      </c>
      <c r="S9" s="13">
        <f>8/(10+SUM($H1:R1))</f>
        <v>4.3010752688172046E-2</v>
      </c>
      <c r="T9" s="13">
        <f>8/(10+SUM($H1:S1))</f>
        <v>3.8461538461538464E-2</v>
      </c>
      <c r="U9" s="13">
        <f>8/(10+SUM($H1:T1))</f>
        <v>3.4632034632034632E-2</v>
      </c>
    </row>
    <row r="10" spans="1:21" x14ac:dyDescent="0.25">
      <c r="A10" s="1">
        <v>9</v>
      </c>
      <c r="B10" s="13"/>
      <c r="C10" s="13"/>
      <c r="D10" s="13"/>
      <c r="E10" s="13"/>
      <c r="F10" s="13"/>
      <c r="G10" s="13">
        <v>0.2</v>
      </c>
      <c r="H10" s="13">
        <v>0.16363636363636364</v>
      </c>
      <c r="I10" s="13">
        <f>9/(10+SUM($H1:H1))</f>
        <v>0.42857142857142855</v>
      </c>
      <c r="J10" s="13">
        <f>9/(10+SUM($H1:I1))</f>
        <v>0.27272727272727271</v>
      </c>
      <c r="K10" s="13">
        <f>9/(10+SUM($H1:J1))</f>
        <v>0.19565217391304349</v>
      </c>
      <c r="L10" s="13">
        <f>9/(10+SUM($H1:K1))</f>
        <v>0.15</v>
      </c>
      <c r="M10" s="13">
        <f>9/(10+SUM($H1:L1))</f>
        <v>0.12</v>
      </c>
      <c r="N10" s="13">
        <f>9/(10+SUM($H1:M1))</f>
        <v>9.8901098901098897E-2</v>
      </c>
      <c r="O10" s="13">
        <f>9/(10+SUM($H1:N1))</f>
        <v>8.3333333333333329E-2</v>
      </c>
      <c r="P10" s="13">
        <f>9/(10+SUM($H1:O1))</f>
        <v>7.1428571428571425E-2</v>
      </c>
      <c r="Q10" s="13">
        <f>9/(10+SUM($H1:P1))</f>
        <v>6.2068965517241378E-2</v>
      </c>
      <c r="R10" s="13">
        <f>9/(10+SUM($H1:Q1))</f>
        <v>5.4545454545454543E-2</v>
      </c>
      <c r="S10" s="13">
        <f>9/(10+SUM($H1:R1))</f>
        <v>4.8387096774193547E-2</v>
      </c>
      <c r="T10" s="13">
        <f>9/(10+SUM($H1:S1))</f>
        <v>4.3269230769230768E-2</v>
      </c>
      <c r="U10" s="13">
        <f>9/(10+SUM($H1:T1))</f>
        <v>3.896103896103896E-2</v>
      </c>
    </row>
    <row r="11" spans="1:21" x14ac:dyDescent="0.25">
      <c r="A11" s="1">
        <v>10</v>
      </c>
      <c r="B11" s="13"/>
      <c r="C11" s="13"/>
      <c r="D11" s="13"/>
      <c r="E11" s="13"/>
      <c r="F11" s="13"/>
      <c r="G11" s="13"/>
      <c r="H11" s="13">
        <v>0.18181818181818182</v>
      </c>
      <c r="I11" s="13">
        <v>0.15151515151515152</v>
      </c>
      <c r="J11" s="13">
        <f>10/(10+SUM($H1:I1))</f>
        <v>0.30303030303030304</v>
      </c>
      <c r="K11" s="13">
        <f>10/(10+SUM($H1:J1))</f>
        <v>0.21739130434782608</v>
      </c>
      <c r="L11" s="13">
        <f>10/(10+SUM($H1:K1))</f>
        <v>0.16666666666666666</v>
      </c>
      <c r="M11" s="13">
        <f>10/(10+SUM($H1:L1))</f>
        <v>0.13333333333333333</v>
      </c>
      <c r="N11" s="13">
        <f>10/(10+SUM($H1:M1))</f>
        <v>0.10989010989010989</v>
      </c>
      <c r="O11" s="13">
        <f>10/(10+SUM($H1:N1))</f>
        <v>9.2592592592592587E-2</v>
      </c>
      <c r="P11" s="13">
        <f>10/(10+SUM($H1:O1))</f>
        <v>7.9365079365079361E-2</v>
      </c>
      <c r="Q11" s="13">
        <f>10/(10+SUM($H1:P1))</f>
        <v>6.8965517241379309E-2</v>
      </c>
      <c r="R11" s="13">
        <f>10/(10+SUM($H1:Q1))</f>
        <v>6.0606060606060608E-2</v>
      </c>
      <c r="S11" s="13">
        <f>10/(10+SUM($H1:R1))</f>
        <v>5.3763440860215055E-2</v>
      </c>
      <c r="T11" s="13">
        <f>10/(10+SUM($H1:S1))</f>
        <v>4.807692307692308E-2</v>
      </c>
      <c r="U11" s="13">
        <f>10/(10+SUM($H1:T1))</f>
        <v>4.3290043290043288E-2</v>
      </c>
    </row>
    <row r="12" spans="1:21" x14ac:dyDescent="0.25">
      <c r="A12" s="1">
        <v>11</v>
      </c>
      <c r="B12" s="13"/>
      <c r="C12" s="13"/>
      <c r="D12" s="13"/>
      <c r="E12" s="13"/>
      <c r="F12" s="13"/>
      <c r="G12" s="13"/>
      <c r="H12" s="13"/>
      <c r="I12" s="13">
        <v>0.16666666666666666</v>
      </c>
      <c r="J12" s="13">
        <v>0.14102564102564102</v>
      </c>
      <c r="K12" s="13">
        <f>11/(10+SUM($H1:J1))</f>
        <v>0.2391304347826087</v>
      </c>
      <c r="L12" s="13">
        <f>11/(10+SUM($H1:K1))</f>
        <v>0.18333333333333332</v>
      </c>
      <c r="M12" s="13">
        <f>11/(10+SUM($H1:L1))</f>
        <v>0.14666666666666667</v>
      </c>
      <c r="N12" s="13">
        <f>11/(10+SUM($H1:M1))</f>
        <v>0.12087912087912088</v>
      </c>
      <c r="O12" s="13">
        <f>11/(10+SUM($H1:N1))</f>
        <v>0.10185185185185185</v>
      </c>
      <c r="P12" s="13">
        <f>11/(10+SUM($H1:O1))</f>
        <v>8.7301587301587297E-2</v>
      </c>
      <c r="Q12" s="13">
        <f>11/(10+SUM($H1:P1))</f>
        <v>7.586206896551724E-2</v>
      </c>
      <c r="R12" s="13">
        <f>11/(10+SUM($H1:Q1))</f>
        <v>6.6666666666666666E-2</v>
      </c>
      <c r="S12" s="13">
        <f>11/(10+SUM($H1:R1))</f>
        <v>5.9139784946236562E-2</v>
      </c>
      <c r="T12" s="13">
        <f>11/(10+SUM($H1:S1))</f>
        <v>5.2884615384615384E-2</v>
      </c>
      <c r="U12" s="13">
        <f>11/(10+SUM($H1:T1))</f>
        <v>4.7619047619047616E-2</v>
      </c>
    </row>
    <row r="13" spans="1:21" x14ac:dyDescent="0.25">
      <c r="A13" s="1">
        <v>12</v>
      </c>
      <c r="B13" s="13"/>
      <c r="C13" s="13"/>
      <c r="D13" s="13"/>
      <c r="E13" s="13"/>
      <c r="F13" s="13"/>
      <c r="G13" s="13"/>
      <c r="H13" s="13"/>
      <c r="I13" s="13"/>
      <c r="J13" s="13">
        <v>0.15384615384615385</v>
      </c>
      <c r="K13" s="13">
        <v>0.13186813186813187</v>
      </c>
      <c r="L13" s="13">
        <f>12/(10+SUM($H1:K1))</f>
        <v>0.2</v>
      </c>
      <c r="M13" s="13">
        <f>12/(10+SUM($H1:L1))</f>
        <v>0.16</v>
      </c>
      <c r="N13" s="13">
        <f>12/(10+SUM($H1:M1))</f>
        <v>0.13186813186813187</v>
      </c>
      <c r="O13" s="13">
        <f>12/(10+SUM($H1:N1))</f>
        <v>0.1111111111111111</v>
      </c>
      <c r="P13" s="13">
        <f>12/(10+SUM($H1:O1))</f>
        <v>9.5238095238095233E-2</v>
      </c>
      <c r="Q13" s="13">
        <f>12/(10+SUM($H1:P1))</f>
        <v>8.2758620689655171E-2</v>
      </c>
      <c r="R13" s="13">
        <f>12/(10+SUM($H1:Q1))</f>
        <v>7.2727272727272724E-2</v>
      </c>
      <c r="S13" s="13">
        <f>12/(10+SUM($H1:R1))</f>
        <v>6.4516129032258063E-2</v>
      </c>
      <c r="T13" s="13">
        <f>12/(10+SUM($H1:S1))</f>
        <v>5.7692307692307696E-2</v>
      </c>
      <c r="U13" s="13">
        <f>12/(10+SUM($H1:T1))</f>
        <v>5.1948051948051951E-2</v>
      </c>
    </row>
    <row r="14" spans="1:21" x14ac:dyDescent="0.25">
      <c r="A14" s="1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>
        <v>0.14285714285714285</v>
      </c>
      <c r="L14" s="13">
        <v>0.12380952380952381</v>
      </c>
      <c r="M14" s="13">
        <f>13/(10+SUM($H1:L1))</f>
        <v>0.17333333333333334</v>
      </c>
      <c r="N14" s="13">
        <f>13/(10+SUM($H1:M1))</f>
        <v>0.14285714285714285</v>
      </c>
      <c r="O14" s="13">
        <f>13/(10+SUM($H1:N1))</f>
        <v>0.12037037037037036</v>
      </c>
      <c r="P14" s="13">
        <f>13/(10+SUM($H1:O1))</f>
        <v>0.10317460317460317</v>
      </c>
      <c r="Q14" s="13">
        <f>13/(10+SUM($H1:P1))</f>
        <v>8.9655172413793102E-2</v>
      </c>
      <c r="R14" s="13">
        <f>13/(10+SUM($H1:Q1))</f>
        <v>7.8787878787878782E-2</v>
      </c>
      <c r="S14" s="13">
        <f>13/(10+SUM($H1:R1))</f>
        <v>6.9892473118279563E-2</v>
      </c>
      <c r="T14" s="13">
        <f>13/(10+SUM($H1:S1))</f>
        <v>6.25E-2</v>
      </c>
      <c r="U14" s="13">
        <f>13/(10+SUM($H1:T1))</f>
        <v>5.627705627705628E-2</v>
      </c>
    </row>
    <row r="15" spans="1:21" x14ac:dyDescent="0.25">
      <c r="A15" s="1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v>0.13333333333333333</v>
      </c>
      <c r="M15" s="13">
        <v>0.10294117647058823</v>
      </c>
      <c r="N15" s="13">
        <f>14/(10+SUM($H1:M1))</f>
        <v>0.15384615384615385</v>
      </c>
      <c r="O15" s="13">
        <f>14/(10+SUM($H1:N1))</f>
        <v>0.12962962962962962</v>
      </c>
      <c r="P15" s="13">
        <f>14/(10+SUM($H1:O1))</f>
        <v>0.1111111111111111</v>
      </c>
      <c r="Q15" s="13">
        <f>14/(10+SUM($H1:P1))</f>
        <v>9.6551724137931033E-2</v>
      </c>
      <c r="R15" s="13">
        <f>14/(10+SUM($H1:Q1))</f>
        <v>8.4848484848484854E-2</v>
      </c>
      <c r="S15" s="13">
        <f>14/(10+SUM($H1:R1))</f>
        <v>7.5268817204301078E-2</v>
      </c>
      <c r="T15" s="13">
        <f>14/(10+SUM($H1:S1))</f>
        <v>6.7307692307692304E-2</v>
      </c>
      <c r="U15" s="13">
        <f>14/(10+SUM($H1:T1))</f>
        <v>6.0606060606060608E-2</v>
      </c>
    </row>
    <row r="16" spans="1:21" x14ac:dyDescent="0.25">
      <c r="A16" s="1"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>
        <v>0.125</v>
      </c>
      <c r="N16" s="13">
        <v>0.11029411764705882</v>
      </c>
      <c r="O16" s="13">
        <f>15/(10+SUM($H1:N1))</f>
        <v>0.1388888888888889</v>
      </c>
      <c r="P16" s="13">
        <f>15/(10+SUM($H1:O1))</f>
        <v>0.11904761904761904</v>
      </c>
      <c r="Q16" s="13">
        <f>15/(10+SUM($H1:P1))</f>
        <v>0.10344827586206896</v>
      </c>
      <c r="R16" s="13">
        <f>15/(10+SUM($H1:Q1))</f>
        <v>9.0909090909090912E-2</v>
      </c>
      <c r="S16" s="13">
        <f>15/(10+SUM($H1:R1))</f>
        <v>8.0645161290322578E-2</v>
      </c>
      <c r="T16" s="13">
        <f>15/(10+SUM($H1:S1))</f>
        <v>7.2115384615384609E-2</v>
      </c>
      <c r="U16" s="13">
        <f>15/(10+SUM($H1:T1))</f>
        <v>6.4935064935064929E-2</v>
      </c>
    </row>
    <row r="17" spans="1:21" x14ac:dyDescent="0.25">
      <c r="A17" s="1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>
        <v>0.11764705882352941</v>
      </c>
      <c r="O17" s="13">
        <v>0.10457516339869281</v>
      </c>
      <c r="P17" s="13">
        <f>16/(10+SUM($H1:O1))</f>
        <v>0.12698412698412698</v>
      </c>
      <c r="Q17" s="13">
        <f>16/(10+SUM($H1:P1))</f>
        <v>0.1103448275862069</v>
      </c>
      <c r="R17" s="13">
        <f>16/(10+SUM($H1:Q1))</f>
        <v>9.696969696969697E-2</v>
      </c>
      <c r="S17" s="13">
        <f>16/(10+SUM($H1:R1))</f>
        <v>8.6021505376344093E-2</v>
      </c>
      <c r="T17" s="13">
        <f>16/(10+SUM($H1:S1))</f>
        <v>7.6923076923076927E-2</v>
      </c>
      <c r="U17" s="13">
        <f>16/(10+SUM($H1:T1))</f>
        <v>6.9264069264069264E-2</v>
      </c>
    </row>
    <row r="18" spans="1:21" x14ac:dyDescent="0.25">
      <c r="A18" s="1"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>
        <v>0.1111111111111111</v>
      </c>
      <c r="P18" s="13">
        <v>9.9415204678362568E-2</v>
      </c>
      <c r="Q18" s="13">
        <f>17/(10+SUM($H1:P1))</f>
        <v>0.11724137931034483</v>
      </c>
      <c r="R18" s="13">
        <f>17/(10+SUM($H1:Q1))</f>
        <v>0.10303030303030303</v>
      </c>
      <c r="S18" s="13">
        <f>17/(10+SUM($H1:R1))</f>
        <v>9.1397849462365593E-2</v>
      </c>
      <c r="T18" s="13">
        <f>17/(10+SUM($H1:S1))</f>
        <v>8.1730769230769232E-2</v>
      </c>
      <c r="U18" s="13">
        <f>17/(10+SUM($H1:T1))</f>
        <v>7.3593073593073599E-2</v>
      </c>
    </row>
    <row r="19" spans="1:21" x14ac:dyDescent="0.25">
      <c r="A19" s="1"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>
        <v>0.10526315789473684</v>
      </c>
      <c r="Q19" s="13">
        <v>9.4736842105263161E-2</v>
      </c>
      <c r="R19" s="13">
        <f>18/(10+SUM($H1:Q1))</f>
        <v>0.10909090909090909</v>
      </c>
      <c r="S19" s="13">
        <f>18/(10+SUM($H1:R1))</f>
        <v>9.6774193548387094E-2</v>
      </c>
      <c r="T19" s="13">
        <f>18/(10+SUM($H1:S1))</f>
        <v>8.6538461538461536E-2</v>
      </c>
      <c r="U19" s="13">
        <f>18/(10+SUM($H1:T1))</f>
        <v>7.792207792207792E-2</v>
      </c>
    </row>
    <row r="20" spans="1:21" x14ac:dyDescent="0.25">
      <c r="A20" s="1"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>
        <v>0.1</v>
      </c>
      <c r="R20" s="13">
        <v>9.0476190476190474E-2</v>
      </c>
      <c r="S20" s="13">
        <v>8.2251082251082255E-2</v>
      </c>
      <c r="T20" s="13">
        <v>7.5098814229249009E-2</v>
      </c>
      <c r="U20" s="13">
        <v>6.8840579710144928E-2</v>
      </c>
    </row>
    <row r="21" spans="1:21" x14ac:dyDescent="0.25">
      <c r="A21" s="1">
        <v>20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>
        <v>9.5238095238095233E-2</v>
      </c>
      <c r="S21" s="13">
        <v>8.6580086580086577E-2</v>
      </c>
      <c r="T21" s="13">
        <v>7.9051383399209488E-2</v>
      </c>
      <c r="U21" s="13">
        <v>7.2463768115942032E-2</v>
      </c>
    </row>
    <row r="22" spans="1:21" x14ac:dyDescent="0.25">
      <c r="A22" s="1"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>
        <v>9.0909090909090912E-2</v>
      </c>
      <c r="T22" s="13">
        <v>8.3003952569169967E-2</v>
      </c>
      <c r="U22" s="13">
        <v>7.6086956521739135E-2</v>
      </c>
    </row>
    <row r="23" spans="1:21" x14ac:dyDescent="0.25">
      <c r="A23" s="1">
        <v>22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>
        <v>8.6956521739130432E-2</v>
      </c>
      <c r="U23" s="13">
        <v>7.9710144927536225E-2</v>
      </c>
    </row>
    <row r="24" spans="1:21" x14ac:dyDescent="0.25">
      <c r="A24" s="1"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Grafikler</vt:lpstr>
      </vt:variant>
      <vt:variant>
        <vt:i4>1</vt:i4>
      </vt:variant>
    </vt:vector>
  </HeadingPairs>
  <TitlesOfParts>
    <vt:vector size="3" baseType="lpstr">
      <vt:lpstr>Sayfa1</vt:lpstr>
      <vt:lpstr>Sayfa2</vt:lpstr>
      <vt:lpstr>Grafik1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Enes</cp:lastModifiedBy>
  <dcterms:created xsi:type="dcterms:W3CDTF">2022-12-17T13:09:13Z</dcterms:created>
  <dcterms:modified xsi:type="dcterms:W3CDTF">2023-01-04T20:59:42Z</dcterms:modified>
</cp:coreProperties>
</file>