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Weekly Wages" sheetId="2" r:id="rId5"/>
    <sheet state="visible" name="Result Sheet" sheetId="3" r:id="rId6"/>
    <sheet state="visible" name="Cricket ODI" sheetId="4" r:id="rId7"/>
    <sheet state="visible" name="Sheet2" sheetId="5" r:id="rId8"/>
    <sheet state="visible" name="Salary sheet" sheetId="6" r:id="rId9"/>
    <sheet state="visible" name="Job-02_Age_VLOOKUP" sheetId="7" r:id="rId10"/>
    <sheet state="visible" name="Expense_income" sheetId="8" r:id="rId11"/>
    <sheet state="visible" name="Electricity Bill" sheetId="9" r:id="rId12"/>
    <sheet state="visible" name="Cash Memo" sheetId="10" r:id="rId13"/>
    <sheet state="visible" name="Monthly Salary" sheetId="11" r:id="rId14"/>
  </sheets>
  <externalReferences>
    <externalReference r:id="rId15"/>
  </externalReferences>
  <definedNames/>
  <calcPr/>
  <extLst>
    <ext uri="GoogleSheetsCustomDataVersion2">
      <go:sheetsCustomData xmlns:go="http://customooxmlschemas.google.com/" r:id="rId16" roundtripDataChecksum="Uibp1qQm84TM3Hk2kfwsGUm40Kfldd1lH8pqq5tF0Bc="/>
    </ext>
  </extLst>
</workbook>
</file>

<file path=xl/sharedStrings.xml><?xml version="1.0" encoding="utf-8"?>
<sst xmlns="http://schemas.openxmlformats.org/spreadsheetml/2006/main" count="527" uniqueCount="406">
  <si>
    <t>Name</t>
  </si>
  <si>
    <t>Team</t>
  </si>
  <si>
    <t>Designation</t>
  </si>
  <si>
    <t>Date of Join</t>
  </si>
  <si>
    <t>Sales Qty</t>
  </si>
  <si>
    <t>Sales Amount</t>
  </si>
  <si>
    <t>Avg Sales/ Products</t>
  </si>
  <si>
    <t>Bonus Eligibility</t>
  </si>
  <si>
    <t>Top Performer</t>
  </si>
  <si>
    <t>Good Performer</t>
  </si>
  <si>
    <t>Performance Rating(IF)</t>
  </si>
  <si>
    <t>Performance Rating(IFS)</t>
  </si>
  <si>
    <t>Bonus Amount</t>
  </si>
  <si>
    <t>Team Segregation</t>
  </si>
  <si>
    <t>John Smith</t>
  </si>
  <si>
    <t>Alpha</t>
  </si>
  <si>
    <t>Sales Executive</t>
  </si>
  <si>
    <t>sarah Johnson</t>
  </si>
  <si>
    <t>Beta</t>
  </si>
  <si>
    <t>Senior Associate</t>
  </si>
  <si>
    <t>Michael Brown</t>
  </si>
  <si>
    <t>Gamma</t>
  </si>
  <si>
    <t>Territory Manager</t>
  </si>
  <si>
    <t>Emily Davis</t>
  </si>
  <si>
    <t>David Wilson</t>
  </si>
  <si>
    <t>Delta</t>
  </si>
  <si>
    <t>Laura Miler</t>
  </si>
  <si>
    <t>Regional Manager</t>
  </si>
  <si>
    <t>James Anderson</t>
  </si>
  <si>
    <t>Sales Associate</t>
  </si>
  <si>
    <t>Olivia Thomas</t>
  </si>
  <si>
    <t>Senior Executive</t>
  </si>
  <si>
    <t>Daniel Martinez</t>
  </si>
  <si>
    <t>Sales Lead</t>
  </si>
  <si>
    <t>Sophia Garela</t>
  </si>
  <si>
    <t>নং</t>
  </si>
  <si>
    <t>পরিস্থিতি/কন্ডিশন</t>
  </si>
  <si>
    <t>শর্ত</t>
  </si>
  <si>
    <t>আউটপুট/ফলাফল</t>
  </si>
  <si>
    <r>
      <rPr>
        <rFont val="Calibri"/>
        <color theme="1"/>
        <sz val="11.0"/>
      </rPr>
      <t xml:space="preserve">যদি sales Amount </t>
    </r>
    <r>
      <rPr>
        <rFont val="Symbol"/>
        <color theme="1"/>
        <sz val="11.0"/>
      </rPr>
      <t xml:space="preserve">³30000 </t>
    </r>
    <r>
      <rPr>
        <rFont val="Nikosh"/>
        <color theme="1"/>
        <sz val="11.0"/>
      </rPr>
      <t>তাহলে Bonus Eligible না হলে</t>
    </r>
    <r>
      <rPr>
        <rFont val="Symbol"/>
        <color theme="1"/>
        <sz val="11.0"/>
      </rPr>
      <t xml:space="preserve"> </t>
    </r>
    <r>
      <rPr>
        <rFont val="Nikosh"/>
        <color theme="1"/>
        <sz val="11.0"/>
      </rPr>
      <t>Not Eligible</t>
    </r>
  </si>
  <si>
    <t>=IF(F3&gt;=30000,"Bonus Eligible","Not Eligible")</t>
  </si>
  <si>
    <t>Top Performer Check</t>
  </si>
  <si>
    <r>
      <rPr>
        <rFont val="Calibri"/>
        <color theme="1"/>
        <sz val="11.0"/>
      </rPr>
      <t xml:space="preserve">যদি sales Qty </t>
    </r>
    <r>
      <rPr>
        <rFont val="Symbol"/>
        <color theme="1"/>
        <sz val="11.0"/>
      </rPr>
      <t>&gt;100</t>
    </r>
    <r>
      <rPr>
        <rFont val="Nikosh"/>
        <color theme="1"/>
        <sz val="11.0"/>
      </rPr>
      <t xml:space="preserve"> এবং Avg Sales/Product&gt;</t>
    </r>
    <r>
      <rPr>
        <rFont val="Symbol"/>
        <color theme="1"/>
        <sz val="11.0"/>
      </rPr>
      <t xml:space="preserve">300 </t>
    </r>
    <r>
      <rPr>
        <rFont val="Nikosh"/>
        <color theme="1"/>
        <sz val="11.0"/>
      </rPr>
      <t>তাহলে Top Performer না হলে</t>
    </r>
    <r>
      <rPr>
        <rFont val="Symbol"/>
        <color theme="1"/>
        <sz val="11.0"/>
      </rPr>
      <t xml:space="preserve"> </t>
    </r>
    <r>
      <rPr>
        <rFont val="Nikosh"/>
        <color theme="1"/>
        <sz val="11.0"/>
      </rPr>
      <t>Average</t>
    </r>
  </si>
  <si>
    <t>=IF(AND(E3&gt;100,G3&gt;300,"Top Performer","Average")</t>
  </si>
  <si>
    <t>OR Condition for Eligible</t>
  </si>
  <si>
    <r>
      <rPr>
        <rFont val="Calibri"/>
        <color theme="1"/>
        <sz val="11.0"/>
      </rPr>
      <t xml:space="preserve">যদি sales Qty </t>
    </r>
    <r>
      <rPr>
        <rFont val="Symbol"/>
        <color theme="1"/>
        <sz val="11.0"/>
      </rPr>
      <t>&gt;120</t>
    </r>
    <r>
      <rPr>
        <rFont val="Nikosh"/>
        <color theme="1"/>
        <sz val="11.0"/>
      </rPr>
      <t xml:space="preserve"> অথবা  Sales Amount&gt;</t>
    </r>
    <r>
      <rPr>
        <rFont val="Symbol"/>
        <color theme="1"/>
        <sz val="11.0"/>
      </rPr>
      <t xml:space="preserve">5000 </t>
    </r>
    <r>
      <rPr>
        <rFont val="Nikosh"/>
        <color theme="1"/>
        <sz val="11.0"/>
      </rPr>
      <t>তাহলে Eligible না হলে</t>
    </r>
    <r>
      <rPr>
        <rFont val="Symbol"/>
        <color theme="1"/>
        <sz val="11.0"/>
      </rPr>
      <t xml:space="preserve"> </t>
    </r>
    <r>
      <rPr>
        <rFont val="Nikosh"/>
        <color theme="1"/>
        <sz val="11.0"/>
      </rPr>
      <t>Not Eligible</t>
    </r>
  </si>
  <si>
    <t>=IF(OR(E3&gt;120,F3&gt;50000),"Good Performer","Poor")</t>
  </si>
  <si>
    <t>Performance Rate(IF)</t>
  </si>
  <si>
    <r>
      <rPr>
        <rFont val="Calibri"/>
        <color theme="1"/>
        <sz val="11.0"/>
      </rPr>
      <t xml:space="preserve">যদি sales Amount </t>
    </r>
    <r>
      <rPr>
        <rFont val="Symbol"/>
        <color theme="1"/>
        <sz val="11.0"/>
      </rPr>
      <t>&gt;=60000,</t>
    </r>
    <r>
      <rPr>
        <rFont val="Nikosh"/>
        <color theme="1"/>
        <sz val="11.0"/>
      </rPr>
      <t>Excellent"</t>
    </r>
    <r>
      <rPr>
        <rFont val="Symbol"/>
        <color theme="1"/>
        <sz val="11.0"/>
      </rPr>
      <t>,</t>
    </r>
    <r>
      <rPr>
        <rFont val="Nikosh"/>
        <color theme="1"/>
        <sz val="11.0"/>
      </rPr>
      <t xml:space="preserve"> যদি  Sales Amount&gt;=</t>
    </r>
    <r>
      <rPr>
        <rFont val="Symbol"/>
        <color theme="1"/>
        <sz val="11.0"/>
      </rPr>
      <t>40000,</t>
    </r>
    <r>
      <rPr>
        <rFont val="Nikosh"/>
        <color theme="1"/>
        <sz val="11.0"/>
      </rPr>
      <t xml:space="preserve"> "Good" যদি Sales Amount&gt;=25000,"Average","Poor"</t>
    </r>
  </si>
  <si>
    <t>=IF(F3&gt;=60000,"Excellent",IF(F3&gt;=40000,"Good", IF(F3&gt;=25000,"Average","Poor")))</t>
  </si>
  <si>
    <t>Performance Rate(IFS)</t>
  </si>
  <si>
    <r>
      <rPr>
        <rFont val="Calibri"/>
        <color theme="1"/>
        <sz val="11.0"/>
      </rPr>
      <t xml:space="preserve">যদি sales Amount </t>
    </r>
    <r>
      <rPr>
        <rFont val="Symbol"/>
        <color theme="1"/>
        <sz val="11.0"/>
      </rPr>
      <t>&gt;=60000,E</t>
    </r>
    <r>
      <rPr>
        <rFont val="Nikosh"/>
        <color theme="1"/>
        <sz val="11.0"/>
      </rPr>
      <t>xcellent", যদি  Sales Amount&gt;=</t>
    </r>
    <r>
      <rPr>
        <rFont val="Symbol"/>
        <color theme="1"/>
        <sz val="11.0"/>
      </rPr>
      <t>40000,</t>
    </r>
    <r>
      <rPr>
        <rFont val="Nikosh"/>
        <color theme="1"/>
        <sz val="11.0"/>
      </rPr>
      <t xml:space="preserve"> "Good" যদি Sales Amount&gt;=25000,"Average","Poor"</t>
    </r>
  </si>
  <si>
    <t>=IF(F3&gt;=60000,"Excellent",IF(F3&gt;=40000,"Good", IF(F3&gt;=25000,"Average","True","Poor")))</t>
  </si>
  <si>
    <t>Bonus Amount by Team</t>
  </si>
  <si>
    <r>
      <rPr>
        <rFont val="Calibri"/>
        <color theme="1"/>
        <sz val="11.0"/>
      </rPr>
      <t xml:space="preserve">যদি Bonus Eligible </t>
    </r>
    <r>
      <rPr>
        <rFont val="Nikosh"/>
        <color theme="1"/>
        <sz val="11.0"/>
      </rPr>
      <t>হয় এবং Team Alpha হয় তবে Bonus=200 , Team Beta হলে, Bonus=150 হলে অন্য team হলে, Bonus=100, আর যদি  Bonus Eligible না হয় Bonus=0</t>
    </r>
  </si>
  <si>
    <t>=IF(F3&gt;=30000,IF(B3="Alpha", 200,If(B3="Beta",150,100)),0)</t>
  </si>
  <si>
    <t>Not Equal condition বা &lt;&gt;</t>
  </si>
  <si>
    <t>যদি Designation"Sales Executive তাহলে Other Role না হলে Sales Executive</t>
  </si>
  <si>
    <t>=IF(C3&lt;&gt;"Sales Executive","Other Role","Sales Executive")</t>
  </si>
  <si>
    <t>Sample</t>
  </si>
  <si>
    <t>Sample-1(Main Worksheet)</t>
  </si>
  <si>
    <t>Weekly Wages Sheet for Worker)</t>
  </si>
  <si>
    <t>SL. NO.</t>
  </si>
  <si>
    <t>Emp_ID</t>
  </si>
  <si>
    <t>Hours/Week</t>
  </si>
  <si>
    <t>Basic Wages</t>
  </si>
  <si>
    <t>Overtime Wages</t>
  </si>
  <si>
    <t>Medical Allowance</t>
  </si>
  <si>
    <t>Gross Amount</t>
  </si>
  <si>
    <t>IT</t>
  </si>
  <si>
    <t>Net Amount</t>
  </si>
  <si>
    <t>E101001</t>
  </si>
  <si>
    <t>A</t>
  </si>
  <si>
    <t>Grade-1</t>
  </si>
  <si>
    <t>E101002</t>
  </si>
  <si>
    <t>B</t>
  </si>
  <si>
    <t>Grade-3</t>
  </si>
  <si>
    <t>E101003</t>
  </si>
  <si>
    <t>C</t>
  </si>
  <si>
    <t>Grade-2</t>
  </si>
  <si>
    <t>E101004</t>
  </si>
  <si>
    <t>D</t>
  </si>
  <si>
    <t>E101005</t>
  </si>
  <si>
    <t>E</t>
  </si>
  <si>
    <t>E101006</t>
  </si>
  <si>
    <t>F</t>
  </si>
  <si>
    <t>E101007</t>
  </si>
  <si>
    <t>G</t>
  </si>
  <si>
    <t>E101008</t>
  </si>
  <si>
    <t>H</t>
  </si>
  <si>
    <t>E101009</t>
  </si>
  <si>
    <t>I</t>
  </si>
  <si>
    <t>E101010</t>
  </si>
  <si>
    <t>J</t>
  </si>
  <si>
    <t>=IF(E8&lt;40,0,IF(D8="Grade-1",40*500,IF(E8&lt;40,0,IF(D8="Grade-2",40*400,IF(E8&lt;40,0,IF(D8="Grade-3",40*300))))))</t>
  </si>
  <si>
    <t>=IF(E8&lt;40,40*150,IF(D8="Grade-1",40*500,IF(E8&lt;40,0,IF(D8="Grade-2",40*400,IF(E8&lt;40,0,IF(D8="Grade-3",40*300))))))</t>
  </si>
  <si>
    <t>Validation</t>
  </si>
  <si>
    <t>data</t>
  </si>
  <si>
    <t>data 
validation</t>
  </si>
  <si>
    <t>Custom</t>
  </si>
  <si>
    <t>Formula</t>
  </si>
  <si>
    <t>=AND(Left(B8,1)="E",Len(B8)=7,Countif($B$8:$B$17,B8)=1,isnumber(Value(Right)(B8,6))))</t>
  </si>
  <si>
    <t>=AND(LEFT(B8,1)="E",LEN(B8)=7,COUNTIF($B$8:$B$17,B8)=1,ISNUMBER(VALUE(RIGHT(B8,6))))</t>
  </si>
  <si>
    <t>Student ID</t>
  </si>
  <si>
    <t>Student Name</t>
  </si>
  <si>
    <t>Mathametics</t>
  </si>
  <si>
    <t>ICT</t>
  </si>
  <si>
    <t>Bangla</t>
  </si>
  <si>
    <t>Total marks</t>
  </si>
  <si>
    <t>Grade Point Average (GPA)</t>
  </si>
  <si>
    <t>Letter Grade</t>
  </si>
  <si>
    <t>Position(RANK)</t>
  </si>
  <si>
    <t>Comment (Pass/Fail/Absent)</t>
  </si>
  <si>
    <t>Marks</t>
  </si>
  <si>
    <t>Grade Point</t>
  </si>
  <si>
    <t>S1001</t>
  </si>
  <si>
    <t>V</t>
  </si>
  <si>
    <t>S1002</t>
  </si>
  <si>
    <t>W</t>
  </si>
  <si>
    <t>abs</t>
  </si>
  <si>
    <t>S1003</t>
  </si>
  <si>
    <t>X</t>
  </si>
  <si>
    <t>S1004</t>
  </si>
  <si>
    <t>Y</t>
  </si>
  <si>
    <t>S1005</t>
  </si>
  <si>
    <t>Z</t>
  </si>
  <si>
    <t>Data</t>
  </si>
  <si>
    <t>Data Validation</t>
  </si>
  <si>
    <t>,=COUNTIF(A3,"S,-")</t>
  </si>
  <si>
    <t>OK</t>
  </si>
  <si>
    <t>=IF(D4="Abs","Absent",IF(D4&gt;=80,5,IF(D4&gt;=70,4,IF(D4&gt;=60,3,IF(D4&gt;=50,2,IF(D&lt;=50,0))))))</t>
  </si>
  <si>
    <t>Total Marks</t>
  </si>
  <si>
    <t>=IF(C3="Abs","Absent",IF(E3="Abs","Absent",IF(G3="Abs","Absent",SUM(C3,E3,G3))))</t>
  </si>
  <si>
    <t>GPA</t>
  </si>
  <si>
    <t>=IF(D3="Absent","Absent",IF(F3="Absent","Absent",IF(G3="Absent","Absent",IF(OR(D3&lt;2,F3&lt;2,H3&lt;2),0,AVERAGE(D3,F3,H3)))))</t>
  </si>
  <si>
    <t>Leter Grade</t>
  </si>
  <si>
    <t>=IF(J3="Absent","Absent",IF(J3&gt;=5,"A+",IF(J3&gt;=4,"A",IF(J3&gt;=3,"B",IF(J3&gt;=2,"C",IF(J3&lt;1.99,"F"))))))</t>
  </si>
  <si>
    <t>Position Rank</t>
  </si>
  <si>
    <t>=IF(J3="Absent","Absent",IF(OR(J3&lt;2),"F",RANK(J3,$J$3:$J$7,0)))</t>
  </si>
  <si>
    <t>=IF(K3="Absent","Absent",IF(K3="F","Fail",IF(OR(K3="A+",K3="A",K3="B",K3="C"),"Pass")))</t>
  </si>
  <si>
    <t>=IF(K3="Absent","Absent",IF(K3="F","Fail",IF(OR(K3&gt;=5,K3&gt;=4,K3&gt;=3,K3&gt;=2),"Pass")))</t>
  </si>
  <si>
    <t>1st match</t>
  </si>
  <si>
    <t>2nd match</t>
  </si>
  <si>
    <t>3rd match</t>
  </si>
  <si>
    <t>SL
No</t>
  </si>
  <si>
    <t>Jersey 
No</t>
  </si>
  <si>
    <t>Run</t>
  </si>
  <si>
    <t>Wkts</t>
  </si>
  <si>
    <t>Total 
Runs</t>
  </si>
  <si>
    <t>Average
 Runs</t>
  </si>
  <si>
    <t>Player of
 the Series</t>
  </si>
  <si>
    <t>Ratings</t>
  </si>
  <si>
    <t>EN10</t>
  </si>
  <si>
    <t>Tamim</t>
  </si>
  <si>
    <t>EN45</t>
  </si>
  <si>
    <t>Liton</t>
  </si>
  <si>
    <t>EN55</t>
  </si>
  <si>
    <t>Miraz</t>
  </si>
  <si>
    <t>EN78</t>
  </si>
  <si>
    <t>Shanto</t>
  </si>
  <si>
    <t>EN65</t>
  </si>
  <si>
    <t>Mushfiq(wk)</t>
  </si>
  <si>
    <t>EN75</t>
  </si>
  <si>
    <t>Shakib Al Hasan</t>
  </si>
  <si>
    <t>EN99</t>
  </si>
  <si>
    <t>Mahaamudullah</t>
  </si>
  <si>
    <t>EN44</t>
  </si>
  <si>
    <t>Mustafiz</t>
  </si>
  <si>
    <t>EN02</t>
  </si>
  <si>
    <t>Masrafe C</t>
  </si>
  <si>
    <t>EN69</t>
  </si>
  <si>
    <t>Saifuddin</t>
  </si>
  <si>
    <t>EN70</t>
  </si>
  <si>
    <t>Traskin</t>
  </si>
  <si>
    <t>=AND(COUNTIF($B$5:$B$15,B5)=1,LEN(B5)=4,Left(B5,2)="EN")</t>
  </si>
  <si>
    <t>Total Run</t>
  </si>
  <si>
    <t>=SUM(D5,F5,H5)+SUM(E5,G5,I5)*20</t>
  </si>
  <si>
    <t>Player of Series</t>
  </si>
  <si>
    <r>
      <rPr>
        <rFont val="Calibri"/>
        <b val="0"/>
        <color theme="1"/>
        <sz val="11.0"/>
      </rPr>
      <t>=INDEX(C5:C15,MATCH(MAX(J5:J15),J5:J15))</t>
    </r>
  </si>
  <si>
    <t>Helper Table</t>
  </si>
  <si>
    <t>Total Runs</t>
  </si>
  <si>
    <t>VLOOKUP</t>
  </si>
  <si>
    <t>=VLOOKUP(MAX(J28:J38),J28:K38,2)</t>
  </si>
  <si>
    <t>Rating</t>
  </si>
  <si>
    <t>=IF(J5&lt;100,"",REPT("*",INT(J5/100)))</t>
  </si>
  <si>
    <t>যদি sales Amount ³30000 তাহলে Bonus Eligible না হলে Not Eligible</t>
  </si>
  <si>
    <t>যদি sales Qty &gt;100 এবং Avg Sales/Product&gt;300 তাহলে Top Performer না হলে Average</t>
  </si>
  <si>
    <t>যদি sales Qty &gt;120 অথবা  Sales Amount&gt;5000 তাহলে Good Performer না হলে Poor</t>
  </si>
  <si>
    <t>=IF(OR(E3&gt;120,F3&gt;50000),"Good performer","Poor")</t>
  </si>
  <si>
    <t>যদি sales Amount &gt;=60000,Excellent", যদি  Sales Amount&gt;=40000, "Good" যদি Sales Amount&gt;=25000,"Average","Poor"</t>
  </si>
  <si>
    <t>যদি Bonus Eligible হয় এবং Team Alpha হয় তবে Bonus=200 , Team Beta হলে, Bonus=150 হলে অন্য team হলে, Bonus=100, আর যদি  Bonus Eligible না হয় Bonus=0</t>
  </si>
  <si>
    <t>=IF(C3&lt;&gt;"Sales Executive","Other Role","Sales Executive"</t>
  </si>
  <si>
    <t>IF()</t>
  </si>
  <si>
    <t>IF(And</t>
  </si>
  <si>
    <t>IF(OR</t>
  </si>
  <si>
    <t>IFS</t>
  </si>
  <si>
    <t>IF(&lt;&gt;)</t>
  </si>
  <si>
    <t>IF(&lt;=)</t>
  </si>
  <si>
    <t>IF(&gt;=)</t>
  </si>
  <si>
    <t>SL. No.</t>
  </si>
  <si>
    <t>Emp ID</t>
  </si>
  <si>
    <t>Basic Salary</t>
  </si>
  <si>
    <t>HR</t>
  </si>
  <si>
    <t>MA</t>
  </si>
  <si>
    <t>PF</t>
  </si>
  <si>
    <t>Gross Salary</t>
  </si>
  <si>
    <t>Net Salary</t>
  </si>
  <si>
    <t>01</t>
  </si>
  <si>
    <t>Principal</t>
  </si>
  <si>
    <t>02</t>
  </si>
  <si>
    <t>IPO</t>
  </si>
  <si>
    <t>03</t>
  </si>
  <si>
    <t>Trainer</t>
  </si>
  <si>
    <t>04</t>
  </si>
  <si>
    <t>Lead Trainer</t>
  </si>
  <si>
    <t>05</t>
  </si>
  <si>
    <t>06</t>
  </si>
  <si>
    <t>07</t>
  </si>
  <si>
    <t>IT Officer</t>
  </si>
  <si>
    <t>08</t>
  </si>
  <si>
    <t>09</t>
  </si>
  <si>
    <t>10</t>
  </si>
  <si>
    <t>House Rent</t>
  </si>
  <si>
    <t>Basic Salary 16000 টাকা বা এর চেয়ে বেশী হয় তবে HR 50%, Basic Salary 9000 টাকা বা এর চেয়ে বেশী হয় তবে HR 55%,</t>
  </si>
  <si>
    <t>Basic Salary 9000 টাকা এর চেয়ে কম হয় তবে HR 60%,</t>
  </si>
  <si>
    <t>EMP ID Validat</t>
  </si>
  <si>
    <t>data--Data validation---Custom--Formula--=AND(LEN(B3)=6,Countif($b3$:$b12$,B3)&lt;2)</t>
  </si>
  <si>
    <t>S/N</t>
  </si>
  <si>
    <t>Age</t>
  </si>
  <si>
    <t>Sum</t>
  </si>
  <si>
    <t>Average</t>
  </si>
  <si>
    <t>Count</t>
  </si>
  <si>
    <t>Max</t>
  </si>
  <si>
    <t>Min</t>
  </si>
  <si>
    <t>Age Category</t>
  </si>
  <si>
    <t>Ali</t>
  </si>
  <si>
    <t>Riad</t>
  </si>
  <si>
    <t>Hasan</t>
  </si>
  <si>
    <t>Amena</t>
  </si>
  <si>
    <t>Roy</t>
  </si>
  <si>
    <t>Sarah</t>
  </si>
  <si>
    <t>K</t>
  </si>
  <si>
    <t>L</t>
  </si>
  <si>
    <t>VLOOKUP TABLE</t>
  </si>
  <si>
    <t>Age Validation</t>
  </si>
  <si>
    <t>Data validation</t>
  </si>
  <si>
    <t>Allow</t>
  </si>
  <si>
    <t>Whole Number</t>
  </si>
  <si>
    <t>Minimum</t>
  </si>
  <si>
    <t>Maximum</t>
  </si>
  <si>
    <t>Age category Condition</t>
  </si>
  <si>
    <t>=IF(AND(F3&gt;=1,F3&lt;=12),"Children",IF(AND(F3&gt;=18,F3&lt;=25),"Youth",IF(AND(F3&gt;=26,F3&lt;=44),"Adult")))</t>
  </si>
  <si>
    <t>Age Category Highlight with Colour</t>
  </si>
  <si>
    <t>Conditional Formating</t>
  </si>
  <si>
    <t>Text that Contains</t>
  </si>
  <si>
    <t>Format cells that Contains the text</t>
  </si>
  <si>
    <t>Children</t>
  </si>
  <si>
    <t>Green fill with Dark green Text</t>
  </si>
  <si>
    <t>Date</t>
  </si>
  <si>
    <t>Category</t>
  </si>
  <si>
    <t>Description</t>
  </si>
  <si>
    <t>Amount</t>
  </si>
  <si>
    <t>Budget Range</t>
  </si>
  <si>
    <t>Rank</t>
  </si>
  <si>
    <t>Type</t>
  </si>
  <si>
    <t>Income</t>
  </si>
  <si>
    <t>Salary</t>
  </si>
  <si>
    <t>=IF(B6="income","Income","expense")</t>
  </si>
  <si>
    <t>Housing</t>
  </si>
  <si>
    <t>Rent</t>
  </si>
  <si>
    <t>Utilities</t>
  </si>
  <si>
    <t>Electricity Bill</t>
  </si>
  <si>
    <t>Conditional Formatting</t>
  </si>
  <si>
    <t>Food</t>
  </si>
  <si>
    <t>Groceries(Vegetables)</t>
  </si>
  <si>
    <t>Groceries(Fish)</t>
  </si>
  <si>
    <t>Internet Bill</t>
  </si>
  <si>
    <t>Highlight cell rules</t>
  </si>
  <si>
    <t>Text that contains</t>
  </si>
  <si>
    <t>income</t>
  </si>
  <si>
    <t>green</t>
  </si>
  <si>
    <t>Transport</t>
  </si>
  <si>
    <t>Office Transport</t>
  </si>
  <si>
    <t>Entertainment</t>
  </si>
  <si>
    <t>Movie</t>
  </si>
  <si>
    <t>Category Validation</t>
  </si>
  <si>
    <t>=OR(B6="Income",B6="Housing",B6="Utilities",B6="Food",B6="Transport",B6="Entertainment")</t>
  </si>
  <si>
    <t>Total Income</t>
  </si>
  <si>
    <t>=SUMIF(G6:G14,"Income",D6:D14)</t>
  </si>
  <si>
    <t>TotalExpense</t>
  </si>
  <si>
    <t>=SUMIF(G6:G14,"Expense"D6:D14)</t>
  </si>
  <si>
    <t>Net Income</t>
  </si>
  <si>
    <t>=C20-C21</t>
  </si>
  <si>
    <t>=IF(D6&gt;$C$20*20%,"Overbudget","InRange")</t>
  </si>
  <si>
    <t>=IF(G6="Income","-",IF(D6&gt;$C$20*20%,"OverBudget","InRange"))</t>
  </si>
  <si>
    <t>=IF(G6="Income","-",RANK(D6,$K$13:$K$21,0))</t>
  </si>
  <si>
    <t>=IF(ISNUMBER(K13),RANK(K13,$K$13:$K$21),"-")</t>
  </si>
  <si>
    <t>Drop Down</t>
  </si>
  <si>
    <t>Data---Data Validation--Allow--List--Formula--K26:k30--ok</t>
  </si>
  <si>
    <t>Total Amount</t>
  </si>
  <si>
    <t>=VLOOKUP(J34,K26:L30,2,0)</t>
  </si>
  <si>
    <t>Helper Table VLOOKUP</t>
  </si>
  <si>
    <t>Helper Table for Rank</t>
  </si>
  <si>
    <t>=IF(G6="Income","-",D6)</t>
  </si>
  <si>
    <t>SL.No</t>
  </si>
  <si>
    <t>Meter 
 no</t>
  </si>
  <si>
    <t>Customer
 Name</t>
  </si>
  <si>
    <t>Previous
 Unit</t>
  </si>
  <si>
    <t>Current 
 Unit</t>
  </si>
  <si>
    <t>Consumer
 Unit</t>
  </si>
  <si>
    <t>Bill</t>
  </si>
  <si>
    <t>Miter 
 Charge</t>
  </si>
  <si>
    <t>Vat</t>
  </si>
  <si>
    <t>Total</t>
  </si>
  <si>
    <t>PB123</t>
  </si>
  <si>
    <t>Islail</t>
  </si>
  <si>
    <t>PB124</t>
  </si>
  <si>
    <t>Robi</t>
  </si>
  <si>
    <t>PB125</t>
  </si>
  <si>
    <t>Sakib</t>
  </si>
  <si>
    <t>PB126</t>
  </si>
  <si>
    <t>Shojib</t>
  </si>
  <si>
    <t>PB127</t>
  </si>
  <si>
    <t>Alamin</t>
  </si>
  <si>
    <t>PB128</t>
  </si>
  <si>
    <t>Mitu</t>
  </si>
  <si>
    <t>PB129</t>
  </si>
  <si>
    <t>Zannat</t>
  </si>
  <si>
    <t>PB130</t>
  </si>
  <si>
    <t>Jakir</t>
  </si>
  <si>
    <t>sample-2</t>
  </si>
  <si>
    <t>Meter no</t>
  </si>
  <si>
    <t>Total Bill</t>
  </si>
  <si>
    <r>
      <rPr>
        <rFont val="Calibri"/>
        <color theme="1"/>
        <sz val="24.0"/>
      </rPr>
      <t>Company Name</t>
    </r>
    <r>
      <rPr>
        <rFont val="Calibri"/>
        <color theme="1"/>
        <sz val="11.0"/>
      </rPr>
      <t xml:space="preserve">
</t>
    </r>
    <r>
      <rPr>
        <rFont val="Calibri"/>
        <color theme="1"/>
        <sz val="12.0"/>
      </rPr>
      <t>S</t>
    </r>
    <r>
      <rPr>
        <rFont val="Calibri"/>
        <color theme="1"/>
        <sz val="14.0"/>
      </rPr>
      <t>hop#5012, 5th  Floor
IDB Bhaban, Agargaon, Dhaka-1207
Website:www.copmanyname.com</t>
    </r>
  </si>
  <si>
    <t>All kinds of computer Products Sales and Service</t>
  </si>
  <si>
    <t>Cash Memo</t>
  </si>
  <si>
    <t>Customer Name</t>
  </si>
  <si>
    <t>=now()</t>
  </si>
  <si>
    <t>custom</t>
  </si>
  <si>
    <t>delete h:mm</t>
  </si>
  <si>
    <t>Address:</t>
  </si>
  <si>
    <t>Mobile No:</t>
  </si>
  <si>
    <t>01723456891</t>
  </si>
  <si>
    <t>Text</t>
  </si>
  <si>
    <t>validation</t>
  </si>
  <si>
    <t>text length</t>
  </si>
  <si>
    <t>equal to</t>
  </si>
  <si>
    <t>ok</t>
  </si>
  <si>
    <t>Product ID</t>
  </si>
  <si>
    <t>Item Name</t>
  </si>
  <si>
    <t>Quantity</t>
  </si>
  <si>
    <t>Rate</t>
  </si>
  <si>
    <t>Com102</t>
  </si>
  <si>
    <t>Lap top</t>
  </si>
  <si>
    <t>product ID</t>
  </si>
  <si>
    <t>=AND(COUNTIF($B$12:$B$18,B12)=1,LEN(B12)=4,Left(B12,3)="Com")</t>
  </si>
  <si>
    <t>Com103</t>
  </si>
  <si>
    <t>Monitor</t>
  </si>
  <si>
    <t>Com104</t>
  </si>
  <si>
    <t>Mouse</t>
  </si>
  <si>
    <t>Com105</t>
  </si>
  <si>
    <t>Keyboard</t>
  </si>
  <si>
    <t>Com106</t>
  </si>
  <si>
    <t>SSD</t>
  </si>
  <si>
    <t>item name</t>
  </si>
  <si>
    <t>List</t>
  </si>
  <si>
    <t>Custom:Laptop,Monitor,Mouse,Keyboard,SSD, Ram, Casing</t>
  </si>
  <si>
    <t>Com107</t>
  </si>
  <si>
    <t>RAM</t>
  </si>
  <si>
    <t>Com108</t>
  </si>
  <si>
    <t>Casing</t>
  </si>
  <si>
    <t>General</t>
  </si>
  <si>
    <t>#, "Pcs"</t>
  </si>
  <si>
    <t>Paid</t>
  </si>
  <si>
    <t>Grand Total</t>
  </si>
  <si>
    <t>Discount</t>
  </si>
  <si>
    <t>Payable</t>
  </si>
  <si>
    <t>In word</t>
  </si>
  <si>
    <t>Monthly Salary Sheet</t>
  </si>
  <si>
    <t>Salary for the monthof january, 2025</t>
  </si>
  <si>
    <t>Employee ID</t>
  </si>
  <si>
    <t>Employee Name</t>
  </si>
  <si>
    <t>Allowances</t>
  </si>
  <si>
    <t>Tax Rate (%)</t>
  </si>
  <si>
    <t>Tax Amount</t>
  </si>
  <si>
    <t>Loan Deduction</t>
  </si>
  <si>
    <t>Total Deduction</t>
  </si>
  <si>
    <t>E001</t>
  </si>
  <si>
    <t>Rakib</t>
  </si>
  <si>
    <t>E002</t>
  </si>
  <si>
    <t>Pershia</t>
  </si>
  <si>
    <t>E003</t>
  </si>
  <si>
    <t>Roman</t>
  </si>
  <si>
    <t>E004</t>
  </si>
  <si>
    <t>Nishat</t>
  </si>
  <si>
    <t>E005</t>
  </si>
  <si>
    <t>Sahir</t>
  </si>
  <si>
    <t>Budget range</t>
  </si>
  <si>
    <t>=IF(F6&gt;(J6*10%),"Over Deduct",IF(F6&lt;=(J6*10%),"Inrange Deduct"))</t>
  </si>
  <si>
    <t>Category Name</t>
  </si>
  <si>
    <t>Types</t>
  </si>
  <si>
    <t>Allowance</t>
  </si>
  <si>
    <t>Tax deduct</t>
  </si>
  <si>
    <t>Net salary</t>
  </si>
  <si>
    <t>Loan deduct</t>
  </si>
  <si>
    <t>Total Deduct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</si>
</sst>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_);[Red]\(&quot;$&quot;#,##0\)"/>
    <numFmt numFmtId="165" formatCode="&quot;$&quot;#,##0_);\(&quot;$&quot;#,##0\)"/>
    <numFmt numFmtId="166" formatCode="\T\k."/>
    <numFmt numFmtId="167" formatCode="d-mmm-yy"/>
    <numFmt numFmtId="168" formatCode="m/d/yyyy\ "/>
    <numFmt numFmtId="169" formatCode="#\ &quot;Pcs&quot;"/>
    <numFmt numFmtId="170" formatCode="#,##0.00[$৳-845]"/>
    <numFmt numFmtId="171" formatCode="#,\ &quot;Pcs&quot;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Nikosh"/>
    </font>
    <font>
      <sz val="14.0"/>
      <color theme="1"/>
      <name val="Times New Roman"/>
    </font>
    <font/>
    <font>
      <sz val="10.0"/>
      <color theme="1"/>
      <name val="Times New Roman"/>
    </font>
    <font>
      <sz val="11.0"/>
      <color theme="1"/>
      <name val="Times New Roman"/>
    </font>
    <font>
      <b/>
      <sz val="11.0"/>
      <color theme="1"/>
      <name val="Calibri"/>
    </font>
    <font>
      <sz val="12.0"/>
      <color theme="1"/>
      <name val="Calibri"/>
    </font>
    <font>
      <b/>
      <sz val="20.0"/>
      <color rgb="FF000000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sz val="12.0"/>
      <color theme="1"/>
      <name val="Tahoma"/>
    </font>
    <font>
      <b/>
      <sz val="15.0"/>
      <color theme="1"/>
      <name val="Tahoma"/>
    </font>
  </fonts>
  <fills count="11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2F75B5"/>
        <bgColor rgb="FF2F75B5"/>
      </patternFill>
    </fill>
    <fill>
      <patternFill patternType="solid">
        <fgColor rgb="FF8EA9DB"/>
        <bgColor rgb="FF8EA9DB"/>
      </patternFill>
    </fill>
    <fill>
      <patternFill patternType="solid">
        <fgColor theme="1"/>
        <bgColor theme="1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</fills>
  <borders count="2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vertical="top"/>
    </xf>
    <xf borderId="1" fillId="3" fontId="1" numFmtId="0" xfId="0" applyAlignment="1" applyBorder="1" applyFont="1">
      <alignment shrinkToFit="0" vertical="top" wrapText="1"/>
    </xf>
    <xf borderId="0" fillId="0" fontId="2" numFmtId="0" xfId="0" applyFont="1"/>
    <xf borderId="0" fillId="0" fontId="1" numFmtId="15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Font="1"/>
    <xf borderId="0" fillId="0" fontId="1" numFmtId="165" xfId="0" applyAlignment="1" applyFont="1" applyNumberFormat="1">
      <alignment vertical="top"/>
    </xf>
    <xf borderId="0" fillId="0" fontId="1" numFmtId="0" xfId="0" applyAlignment="1" applyFont="1">
      <alignment vertical="top"/>
    </xf>
    <xf borderId="0" fillId="0" fontId="1" numFmtId="166" xfId="0" applyAlignment="1" applyFont="1" applyNumberFormat="1">
      <alignment vertical="top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vertical="top" wrapText="1"/>
    </xf>
    <xf quotePrefix="1"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quotePrefix="1" borderId="0" fillId="0" fontId="1" numFmtId="0" xfId="0" applyAlignment="1" applyFont="1">
      <alignment horizontal="left" vertical="top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quotePrefix="1" borderId="0" fillId="0" fontId="6" numFmtId="0" xfId="0" applyAlignment="1" applyFont="1">
      <alignment horizontal="left" shrinkToFit="0" vertical="center" wrapText="1"/>
    </xf>
    <xf quotePrefix="1" borderId="0" fillId="0" fontId="1" numFmtId="0" xfId="0" applyAlignment="1" applyFont="1">
      <alignment horizontal="center"/>
    </xf>
    <xf quotePrefix="1" borderId="0" fillId="0" fontId="1" numFmtId="0" xfId="0" applyFont="1"/>
    <xf borderId="6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7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0" fontId="1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quotePrefix="1" borderId="0" fillId="0" fontId="1" numFmtId="0" xfId="0" applyAlignment="1" applyFont="1">
      <alignment horizontal="left" shrinkToFit="0" vertical="center" wrapText="1"/>
    </xf>
    <xf borderId="5" fillId="0" fontId="1" numFmtId="0" xfId="0" applyBorder="1" applyFont="1"/>
    <xf borderId="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5" fillId="0" fontId="1" numFmtId="2" xfId="0" applyAlignment="1" applyBorder="1" applyFont="1" applyNumberFormat="1">
      <alignment horizontal="center"/>
    </xf>
    <xf borderId="6" fillId="0" fontId="8" numFmtId="0" xfId="0" applyAlignment="1" applyBorder="1" applyFont="1">
      <alignment horizontal="center" textRotation="45" vertical="center"/>
    </xf>
    <xf borderId="8" fillId="0" fontId="5" numFmtId="0" xfId="0" applyBorder="1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textRotation="45" vertical="center"/>
    </xf>
    <xf borderId="9" fillId="0" fontId="1" numFmtId="0" xfId="0" applyAlignment="1" applyBorder="1" applyFont="1">
      <alignment horizontal="center" textRotation="45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0" fillId="0" fontId="1" numFmtId="0" xfId="0" applyAlignment="1" applyFont="1">
      <alignment textRotation="45"/>
    </xf>
    <xf borderId="13" fillId="0" fontId="5" numFmtId="0" xfId="0" applyBorder="1" applyFont="1"/>
    <xf borderId="14" fillId="0" fontId="5" numFmtId="0" xfId="0" applyBorder="1" applyFont="1"/>
    <xf quotePrefix="1" borderId="5" fillId="0" fontId="1" numFmtId="0" xfId="0" applyBorder="1" applyFont="1"/>
    <xf quotePrefix="1" borderId="0" fillId="0" fontId="3" numFmtId="0" xfId="0" applyAlignment="1" applyFont="1">
      <alignment horizontal="left" shrinkToFit="0" wrapText="1"/>
    </xf>
    <xf quotePrefix="1"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vertical="top"/>
    </xf>
    <xf borderId="0" fillId="0" fontId="1" numFmtId="49" xfId="0" applyAlignment="1" applyFont="1" applyNumberFormat="1">
      <alignment horizontal="center" shrinkToFit="0" vertical="top" wrapText="1"/>
    </xf>
    <xf borderId="15" fillId="0" fontId="1" numFmtId="0" xfId="0" applyAlignment="1" applyBorder="1" applyFont="1">
      <alignment horizontal="center"/>
    </xf>
    <xf borderId="15" fillId="0" fontId="1" numFmtId="0" xfId="0" applyBorder="1" applyFont="1"/>
    <xf borderId="15" fillId="0" fontId="9" numFmtId="0" xfId="0" applyBorder="1" applyFont="1"/>
    <xf borderId="16" fillId="0" fontId="1" numFmtId="0" xfId="0" applyAlignment="1" applyBorder="1" applyFont="1">
      <alignment horizontal="center" vertical="center"/>
    </xf>
    <xf borderId="16" fillId="0" fontId="1" numFmtId="2" xfId="0" applyAlignment="1" applyBorder="1" applyFont="1" applyNumberForma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19" fillId="0" fontId="1" numFmtId="0" xfId="0" applyAlignment="1" applyBorder="1" applyFont="1">
      <alignment horizontal="center"/>
    </xf>
    <xf borderId="20" fillId="0" fontId="5" numFmtId="0" xfId="0" applyBorder="1" applyFont="1"/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shrinkToFit="0" vertical="center" wrapText="1"/>
    </xf>
    <xf quotePrefix="1" borderId="2" fillId="4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vertical="top"/>
    </xf>
    <xf borderId="5" fillId="0" fontId="1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center" wrapText="1"/>
    </xf>
    <xf borderId="5" fillId="0" fontId="7" numFmtId="15" xfId="0" applyAlignment="1" applyBorder="1" applyFont="1" applyNumberFormat="1">
      <alignment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5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left" shrinkToFit="0" vertical="top" wrapText="1"/>
    </xf>
    <xf quotePrefix="1" borderId="0" fillId="0" fontId="1" numFmtId="0" xfId="0" applyAlignment="1" applyFont="1">
      <alignment horizontal="left" shrinkToFit="0" vertical="top" wrapText="1"/>
    </xf>
    <xf quotePrefix="1"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quotePrefix="1" borderId="0" fillId="0" fontId="7" numFmtId="0" xfId="0" applyAlignment="1" applyFont="1">
      <alignment horizontal="left" shrinkToFit="0" vertical="center" wrapText="1"/>
    </xf>
    <xf borderId="21" fillId="0" fontId="1" numFmtId="0" xfId="0" applyAlignment="1" applyBorder="1" applyFont="1">
      <alignment horizontal="center"/>
    </xf>
    <xf borderId="21" fillId="0" fontId="5" numFmtId="0" xfId="0" applyBorder="1" applyFont="1"/>
    <xf borderId="2" fillId="5" fontId="10" numFmtId="0" xfId="0" applyAlignment="1" applyBorder="1" applyFill="1" applyFont="1">
      <alignment horizontal="center" readingOrder="0" shrinkToFit="0" vertical="bottom" wrapText="0"/>
    </xf>
    <xf borderId="5" fillId="2" fontId="11" numFmtId="0" xfId="0" applyAlignment="1" applyBorder="1" applyFont="1">
      <alignment horizontal="center" readingOrder="0" shrinkToFit="0" wrapText="0"/>
    </xf>
    <xf borderId="5" fillId="2" fontId="12" numFmtId="0" xfId="0" applyAlignment="1" applyBorder="1" applyFont="1">
      <alignment horizontal="center" readingOrder="0"/>
    </xf>
    <xf borderId="5" fillId="2" fontId="12" numFmtId="0" xfId="0" applyAlignment="1" applyBorder="1" applyFont="1">
      <alignment horizontal="center" readingOrder="0" shrinkToFit="0" wrapText="0"/>
    </xf>
    <xf borderId="5" fillId="0" fontId="12" numFmtId="0" xfId="0" applyAlignment="1" applyBorder="1" applyFont="1">
      <alignment horizontal="center" readingOrder="0" shrinkToFit="0" wrapText="0"/>
    </xf>
    <xf borderId="5" fillId="0" fontId="12" numFmtId="167" xfId="0" applyAlignment="1" applyBorder="1" applyFont="1" applyNumberFormat="1">
      <alignment horizontal="center" readingOrder="0" shrinkToFit="0" wrapText="0"/>
    </xf>
    <xf borderId="8" fillId="0" fontId="12" numFmtId="0" xfId="0" applyAlignment="1" applyBorder="1" applyFont="1">
      <alignment horizontal="center" readingOrder="0" shrinkToFit="0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2" fillId="6" fontId="12" numFmtId="0" xfId="0" applyAlignment="1" applyBorder="1" applyFill="1" applyFont="1">
      <alignment horizontal="center" readingOrder="0" shrinkToFit="0" vertical="bottom" wrapText="0"/>
    </xf>
    <xf borderId="5" fillId="0" fontId="12" numFmtId="0" xfId="0" applyAlignment="1" applyBorder="1" applyFont="1">
      <alignment horizontal="left" readingOrder="0" shrinkToFit="0" vertical="bottom" wrapText="0"/>
    </xf>
    <xf borderId="5" fillId="0" fontId="1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right" shrinkToFit="0" wrapText="1"/>
    </xf>
    <xf borderId="22" fillId="7" fontId="13" numFmtId="0" xfId="0" applyAlignment="1" applyBorder="1" applyFill="1" applyFont="1">
      <alignment horizontal="center"/>
    </xf>
    <xf borderId="23" fillId="0" fontId="5" numFmtId="0" xfId="0" applyBorder="1" applyFont="1"/>
    <xf borderId="24" fillId="0" fontId="5" numFmtId="0" xfId="0" applyBorder="1" applyFont="1"/>
    <xf borderId="22" fillId="8" fontId="14" numFmtId="0" xfId="0" applyAlignment="1" applyBorder="1" applyFill="1" applyFont="1">
      <alignment horizontal="center"/>
    </xf>
    <xf borderId="0" fillId="0" fontId="8" numFmtId="0" xfId="0" applyAlignment="1" applyFont="1">
      <alignment horizontal="left"/>
    </xf>
    <xf borderId="0" fillId="0" fontId="8" numFmtId="0" xfId="0" applyFont="1"/>
    <xf borderId="0" fillId="0" fontId="1" numFmtId="168" xfId="0" applyAlignment="1" applyFont="1" applyNumberFormat="1">
      <alignment horizontal="left"/>
    </xf>
    <xf borderId="0" fillId="0" fontId="1" numFmtId="49" xfId="0" applyFont="1" applyNumberFormat="1"/>
    <xf borderId="5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vertical="center"/>
    </xf>
    <xf borderId="5" fillId="0" fontId="1" numFmtId="49" xfId="0" applyBorder="1" applyFont="1" applyNumberFormat="1"/>
    <xf borderId="5" fillId="0" fontId="1" numFmtId="169" xfId="0" applyBorder="1" applyFont="1" applyNumberFormat="1"/>
    <xf borderId="5" fillId="0" fontId="1" numFmtId="4" xfId="0" applyBorder="1" applyFont="1" applyNumberFormat="1"/>
    <xf borderId="5" fillId="0" fontId="1" numFmtId="170" xfId="0" applyBorder="1" applyFont="1" applyNumberFormat="1"/>
    <xf borderId="5" fillId="0" fontId="1" numFmtId="171" xfId="0" applyBorder="1" applyFont="1" applyNumberFormat="1"/>
    <xf borderId="9" fillId="0" fontId="1" numFmtId="0" xfId="0" applyAlignment="1" applyBorder="1" applyFont="1">
      <alignment horizontal="center" textRotation="45" vertical="center"/>
    </xf>
    <xf borderId="25" fillId="0" fontId="5" numFmtId="0" xfId="0" applyBorder="1" applyFont="1"/>
    <xf borderId="2" fillId="9" fontId="1" numFmtId="0" xfId="0" applyAlignment="1" applyBorder="1" applyFill="1" applyFont="1">
      <alignment horizontal="center"/>
    </xf>
    <xf borderId="0" fillId="0" fontId="15" numFmtId="0" xfId="0" applyAlignment="1" applyFont="1">
      <alignment shrinkToFit="0" wrapText="1"/>
    </xf>
    <xf borderId="22" fillId="8" fontId="16" numFmtId="0" xfId="0" applyAlignment="1" applyBorder="1" applyFont="1">
      <alignment horizontal="center" shrinkToFit="0" wrapText="1"/>
    </xf>
    <xf borderId="22" fillId="8" fontId="15" numFmtId="0" xfId="0" applyAlignment="1" applyBorder="1" applyFont="1">
      <alignment horizontal="center" shrinkToFit="0" wrapText="1"/>
    </xf>
    <xf borderId="5" fillId="10" fontId="15" numFmtId="0" xfId="0" applyAlignment="1" applyBorder="1" applyFill="1" applyFont="1">
      <alignment shrinkToFit="0" vertical="top" wrapText="1"/>
    </xf>
    <xf borderId="5" fillId="0" fontId="15" numFmtId="0" xfId="0" applyAlignment="1" applyBorder="1" applyFont="1">
      <alignment shrinkToFit="0" wrapText="1"/>
    </xf>
    <xf quotePrefix="1" borderId="0" fillId="0" fontId="15" numFmtId="0" xfId="0" applyAlignment="1" applyFont="1">
      <alignment horizontal="center" shrinkToFit="0" wrapText="1"/>
    </xf>
    <xf borderId="5" fillId="8" fontId="15" numFmtId="0" xfId="0" applyAlignment="1" applyBorder="1" applyFont="1">
      <alignment shrinkToFit="0" wrapText="1"/>
    </xf>
    <xf borderId="2" fillId="0" fontId="15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none"/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Age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'Job-02_Age_VLOOKUP'!$B$3:$B$8</c:f>
            </c:strRef>
          </c:cat>
          <c:val>
            <c:numRef>
              <c:f>'Job-02_Age_VLOOKUP'!$C$3:$C$8</c:f>
              <c:numCache/>
            </c:numRef>
          </c:val>
        </c:ser>
        <c:axId val="637872763"/>
        <c:axId val="249037300"/>
      </c:barChart>
      <c:catAx>
        <c:axId val="6378727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9037300"/>
      </c:catAx>
      <c:valAx>
        <c:axId val="2490373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7872763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Monthly Budget Traker </a:t>
            </a:r>
          </a:p>
        </c:rich>
      </c:tx>
      <c:overlay val="0"/>
    </c:title>
    <c:plotArea>
      <c:layout>
        <c:manualLayout>
          <c:xMode val="edge"/>
          <c:yMode val="edge"/>
          <c:x val="0.10458092738407698"/>
          <c:y val="0.22859863182863746"/>
          <c:w val="0.8648635170603675"/>
          <c:h val="0.6181264750535159"/>
        </c:manualLayout>
      </c:layout>
      <c:barChart>
        <c:barDir val="col"/>
        <c:ser>
          <c:idx val="0"/>
          <c:order val="0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Expense_income!$B$14:$B$15</c:f>
            </c:strRef>
          </c:cat>
          <c:val>
            <c:numRef>
              <c:f>Expense_income!$C$14:$C$15</c:f>
              <c:numCache/>
            </c:numRef>
          </c:val>
        </c:ser>
        <c:axId val="573267981"/>
        <c:axId val="1353652477"/>
      </c:barChart>
      <c:catAx>
        <c:axId val="573267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3652477"/>
      </c:catAx>
      <c:valAx>
        <c:axId val="1353652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326798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4.png"/><Relationship Id="rId3" Type="http://schemas.openxmlformats.org/officeDocument/2006/relationships/image" Target="../media/image1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Relationship Id="rId3" Type="http://schemas.openxmlformats.org/officeDocument/2006/relationships/image" Target="../media/image15.png"/><Relationship Id="rId4" Type="http://schemas.openxmlformats.org/officeDocument/2006/relationships/image" Target="../media/image6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38100</xdr:colOff>
      <xdr:row>2</xdr:row>
      <xdr:rowOff>152400</xdr:rowOff>
    </xdr:from>
    <xdr:ext cx="8458200" cy="5391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6</xdr:row>
      <xdr:rowOff>171450</xdr:rowOff>
    </xdr:from>
    <xdr:ext cx="38100" cy="323850"/>
    <xdr:grpSp>
      <xdr:nvGrpSpPr>
        <xdr:cNvPr id="2" name="Shape 2"/>
        <xdr:cNvGrpSpPr/>
      </xdr:nvGrpSpPr>
      <xdr:grpSpPr>
        <a:xfrm>
          <a:off x="5346000" y="3618075"/>
          <a:ext cx="0" cy="323850"/>
          <a:chOff x="5346000" y="3618075"/>
          <a:chExt cx="0" cy="323850"/>
        </a:xfrm>
      </xdr:grpSpPr>
      <xdr:cxnSp>
        <xdr:nvCxnSpPr>
          <xdr:cNvPr id="3" name="Shape 3"/>
          <xdr:cNvCxnSpPr/>
        </xdr:nvCxnSpPr>
        <xdr:spPr>
          <a:xfrm>
            <a:off x="5346000" y="3618075"/>
            <a:ext cx="0" cy="3238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12</xdr:row>
      <xdr:rowOff>28575</xdr:rowOff>
    </xdr:from>
    <xdr:ext cx="171450" cy="142875"/>
    <xdr:sp>
      <xdr:nvSpPr>
        <xdr:cNvPr id="4" name="Shape 4"/>
        <xdr:cNvSpPr/>
      </xdr:nvSpPr>
      <xdr:spPr>
        <a:xfrm>
          <a:off x="5265038" y="3713325"/>
          <a:ext cx="161925" cy="133350"/>
        </a:xfrm>
        <a:prstGeom prst="ellipse">
          <a:avLst/>
        </a:prstGeom>
        <a:noFill/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142875</xdr:colOff>
      <xdr:row>3</xdr:row>
      <xdr:rowOff>295275</xdr:rowOff>
    </xdr:from>
    <xdr:ext cx="6029325" cy="29337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10</xdr:row>
      <xdr:rowOff>47625</xdr:rowOff>
    </xdr:from>
    <xdr:ext cx="4648200" cy="2514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4524375" cy="11239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15</xdr:row>
      <xdr:rowOff>152400</xdr:rowOff>
    </xdr:from>
    <xdr:ext cx="2838450" cy="19240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0</xdr:row>
      <xdr:rowOff>0</xdr:rowOff>
    </xdr:from>
    <xdr:ext cx="4743450" cy="31337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9</xdr:row>
      <xdr:rowOff>123825</xdr:rowOff>
    </xdr:from>
    <xdr:ext cx="3962400" cy="2428875"/>
    <xdr:graphicFrame>
      <xdr:nvGraphicFramePr>
        <xdr:cNvPr id="120542903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57150</xdr:colOff>
      <xdr:row>24</xdr:row>
      <xdr:rowOff>295275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5" name="Shape 5"/>
          <xdr:cNvCxnSpPr/>
        </xdr:nvCxnSpPr>
        <xdr:spPr>
          <a:xfrm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19050</xdr:colOff>
      <xdr:row>24</xdr:row>
      <xdr:rowOff>295275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5" name="Shape 5"/>
          <xdr:cNvCxnSpPr/>
        </xdr:nvCxnSpPr>
        <xdr:spPr>
          <a:xfrm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57150</xdr:colOff>
      <xdr:row>24</xdr:row>
      <xdr:rowOff>266700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6" name="Shape 6"/>
          <xdr:cNvCxnSpPr/>
        </xdr:nvCxnSpPr>
        <xdr:spPr>
          <a:xfrm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85725</xdr:colOff>
      <xdr:row>28</xdr:row>
      <xdr:rowOff>161925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6" name="Shape 6"/>
          <xdr:cNvCxnSpPr/>
        </xdr:nvCxnSpPr>
        <xdr:spPr>
          <a:xfrm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24</xdr:row>
      <xdr:rowOff>66675</xdr:rowOff>
    </xdr:from>
    <xdr:ext cx="3314700" cy="2085975"/>
    <xdr:graphicFrame>
      <xdr:nvGraphicFramePr>
        <xdr:cNvPr id="22969108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590550</xdr:colOff>
      <xdr:row>2</xdr:row>
      <xdr:rowOff>95250</xdr:rowOff>
    </xdr:from>
    <xdr:ext cx="447675" cy="590550"/>
    <xdr:grpSp>
      <xdr:nvGrpSpPr>
        <xdr:cNvPr id="2" name="Shape 2"/>
        <xdr:cNvGrpSpPr/>
      </xdr:nvGrpSpPr>
      <xdr:grpSpPr>
        <a:xfrm>
          <a:off x="5126925" y="3484725"/>
          <a:ext cx="438150" cy="590550"/>
          <a:chOff x="5126925" y="3484725"/>
          <a:chExt cx="438150" cy="590550"/>
        </a:xfrm>
      </xdr:grpSpPr>
      <xdr:cxnSp>
        <xdr:nvCxnSpPr>
          <xdr:cNvPr id="7" name="Shape 7"/>
          <xdr:cNvCxnSpPr/>
        </xdr:nvCxnSpPr>
        <xdr:spPr>
          <a:xfrm>
            <a:off x="5126925" y="3484725"/>
            <a:ext cx="438150" cy="5905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933450</xdr:colOff>
      <xdr:row>51</xdr:row>
      <xdr:rowOff>133350</xdr:rowOff>
    </xdr:from>
    <xdr:ext cx="571500" cy="304800"/>
    <xdr:grpSp>
      <xdr:nvGrpSpPr>
        <xdr:cNvPr id="2" name="Shape 2"/>
        <xdr:cNvGrpSpPr/>
      </xdr:nvGrpSpPr>
      <xdr:grpSpPr>
        <a:xfrm>
          <a:off x="5065013" y="3632363"/>
          <a:ext cx="561975" cy="295275"/>
          <a:chOff x="5065013" y="3632363"/>
          <a:chExt cx="561975" cy="295275"/>
        </a:xfrm>
      </xdr:grpSpPr>
      <xdr:cxnSp>
        <xdr:nvCxnSpPr>
          <xdr:cNvPr id="8" name="Shape 8"/>
          <xdr:cNvCxnSpPr/>
        </xdr:nvCxnSpPr>
        <xdr:spPr>
          <a:xfrm>
            <a:off x="5065013" y="3632363"/>
            <a:ext cx="561975" cy="2952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0</xdr:colOff>
      <xdr:row>13</xdr:row>
      <xdr:rowOff>0</xdr:rowOff>
    </xdr:from>
    <xdr:ext cx="552450" cy="104775"/>
    <xdr:grpSp>
      <xdr:nvGrpSpPr>
        <xdr:cNvPr id="2" name="Shape 2"/>
        <xdr:cNvGrpSpPr/>
      </xdr:nvGrpSpPr>
      <xdr:grpSpPr>
        <a:xfrm>
          <a:off x="5069775" y="3727613"/>
          <a:ext cx="552450" cy="104775"/>
          <a:chOff x="5069775" y="3727613"/>
          <a:chExt cx="552450" cy="104775"/>
        </a:xfrm>
      </xdr:grpSpPr>
      <xdr:cxnSp>
        <xdr:nvCxnSpPr>
          <xdr:cNvPr id="9" name="Shape 9"/>
          <xdr:cNvCxnSpPr/>
        </xdr:nvCxnSpPr>
        <xdr:spPr>
          <a:xfrm>
            <a:off x="5069775" y="3727613"/>
            <a:ext cx="552450" cy="1047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0</xdr:colOff>
      <xdr:row>14</xdr:row>
      <xdr:rowOff>38100</xdr:rowOff>
    </xdr:from>
    <xdr:ext cx="561975" cy="95250"/>
    <xdr:grpSp>
      <xdr:nvGrpSpPr>
        <xdr:cNvPr id="2" name="Shape 2"/>
        <xdr:cNvGrpSpPr/>
      </xdr:nvGrpSpPr>
      <xdr:grpSpPr>
        <a:xfrm>
          <a:off x="5065013" y="3732375"/>
          <a:ext cx="561975" cy="95250"/>
          <a:chOff x="5065013" y="3732375"/>
          <a:chExt cx="561975" cy="95250"/>
        </a:xfrm>
      </xdr:grpSpPr>
      <xdr:cxnSp>
        <xdr:nvCxnSpPr>
          <xdr:cNvPr id="10" name="Shape 10"/>
          <xdr:cNvCxnSpPr/>
        </xdr:nvCxnSpPr>
        <xdr:spPr>
          <a:xfrm>
            <a:off x="5065013" y="3732375"/>
            <a:ext cx="561975" cy="952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9525</xdr:colOff>
      <xdr:row>15</xdr:row>
      <xdr:rowOff>28575</xdr:rowOff>
    </xdr:from>
    <xdr:ext cx="523875" cy="95250"/>
    <xdr:grpSp>
      <xdr:nvGrpSpPr>
        <xdr:cNvPr id="2" name="Shape 2"/>
        <xdr:cNvGrpSpPr/>
      </xdr:nvGrpSpPr>
      <xdr:grpSpPr>
        <a:xfrm>
          <a:off x="5084063" y="3732375"/>
          <a:ext cx="523875" cy="95250"/>
          <a:chOff x="5084063" y="3732375"/>
          <a:chExt cx="523875" cy="95250"/>
        </a:xfrm>
      </xdr:grpSpPr>
      <xdr:cxnSp>
        <xdr:nvCxnSpPr>
          <xdr:cNvPr id="11" name="Shape 11"/>
          <xdr:cNvCxnSpPr/>
        </xdr:nvCxnSpPr>
        <xdr:spPr>
          <a:xfrm>
            <a:off x="5084063" y="3732375"/>
            <a:ext cx="523875" cy="952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914400</xdr:colOff>
      <xdr:row>17</xdr:row>
      <xdr:rowOff>133350</xdr:rowOff>
    </xdr:from>
    <xdr:ext cx="647700" cy="47625"/>
    <xdr:grpSp>
      <xdr:nvGrpSpPr>
        <xdr:cNvPr id="2" name="Shape 2"/>
        <xdr:cNvGrpSpPr/>
      </xdr:nvGrpSpPr>
      <xdr:grpSpPr>
        <a:xfrm>
          <a:off x="5026913" y="3756188"/>
          <a:ext cx="638175" cy="47625"/>
          <a:chOff x="5026913" y="3756188"/>
          <a:chExt cx="638175" cy="47625"/>
        </a:xfrm>
      </xdr:grpSpPr>
      <xdr:cxnSp>
        <xdr:nvCxnSpPr>
          <xdr:cNvPr id="12" name="Shape 12"/>
          <xdr:cNvCxnSpPr/>
        </xdr:nvCxnSpPr>
        <xdr:spPr>
          <a:xfrm>
            <a:off x="5026913" y="3756188"/>
            <a:ext cx="638175" cy="476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0</xdr:colOff>
      <xdr:row>39</xdr:row>
      <xdr:rowOff>0</xdr:rowOff>
    </xdr:from>
    <xdr:ext cx="571500" cy="142875"/>
    <xdr:grpSp>
      <xdr:nvGrpSpPr>
        <xdr:cNvPr id="2" name="Shape 2"/>
        <xdr:cNvGrpSpPr/>
      </xdr:nvGrpSpPr>
      <xdr:grpSpPr>
        <a:xfrm>
          <a:off x="5060250" y="3708563"/>
          <a:ext cx="571500" cy="142875"/>
          <a:chOff x="5060250" y="3708563"/>
          <a:chExt cx="571500" cy="142875"/>
        </a:xfrm>
      </xdr:grpSpPr>
      <xdr:cxnSp>
        <xdr:nvCxnSpPr>
          <xdr:cNvPr id="13" name="Shape 13"/>
          <xdr:cNvCxnSpPr/>
        </xdr:nvCxnSpPr>
        <xdr:spPr>
          <a:xfrm>
            <a:off x="5060250" y="3708563"/>
            <a:ext cx="571500" cy="1428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</xdr:col>
      <xdr:colOff>466725</xdr:colOff>
      <xdr:row>40</xdr:row>
      <xdr:rowOff>19050</xdr:rowOff>
    </xdr:from>
    <xdr:ext cx="371475" cy="304800"/>
    <xdr:grpSp>
      <xdr:nvGrpSpPr>
        <xdr:cNvPr id="2" name="Shape 2"/>
        <xdr:cNvGrpSpPr/>
      </xdr:nvGrpSpPr>
      <xdr:grpSpPr>
        <a:xfrm>
          <a:off x="5160263" y="3627600"/>
          <a:ext cx="371475" cy="304800"/>
          <a:chOff x="5160263" y="3627600"/>
          <a:chExt cx="371475" cy="304800"/>
        </a:xfrm>
      </xdr:grpSpPr>
      <xdr:cxnSp>
        <xdr:nvCxnSpPr>
          <xdr:cNvPr id="14" name="Shape 14"/>
          <xdr:cNvCxnSpPr/>
        </xdr:nvCxnSpPr>
        <xdr:spPr>
          <a:xfrm>
            <a:off x="5160263" y="3627600"/>
            <a:ext cx="371475" cy="3048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419100</xdr:colOff>
      <xdr:row>0</xdr:row>
      <xdr:rowOff>114300</xdr:rowOff>
    </xdr:from>
    <xdr:ext cx="6791325" cy="48863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428625</xdr:colOff>
      <xdr:row>25</xdr:row>
      <xdr:rowOff>9525</xdr:rowOff>
    </xdr:from>
    <xdr:ext cx="6734175" cy="37052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</xdr:row>
      <xdr:rowOff>57150</xdr:rowOff>
    </xdr:from>
    <xdr:ext cx="838200" cy="742950"/>
    <xdr:pic>
      <xdr:nvPicPr>
        <xdr:cNvPr descr="PM finalizes NSDA logo for boosting nat'l skills ..." id="0" name="image1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</xdr:row>
      <xdr:rowOff>0</xdr:rowOff>
    </xdr:from>
    <xdr:ext cx="6134100" cy="34766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133350</xdr:colOff>
      <xdr:row>10</xdr:row>
      <xdr:rowOff>161925</xdr:rowOff>
    </xdr:from>
    <xdr:ext cx="2857500" cy="1295400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114300</xdr:colOff>
      <xdr:row>16</xdr:row>
      <xdr:rowOff>47625</xdr:rowOff>
    </xdr:from>
    <xdr:ext cx="5886450" cy="1524000"/>
    <xdr:pic>
      <xdr:nvPicPr>
        <xdr:cNvPr id="0" name="image1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2257425" cy="25717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276725" cy="6477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104775</xdr:rowOff>
    </xdr:from>
    <xdr:ext cx="7419975" cy="40005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Mannan\IF%20Formula_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Weekly Wages"/>
      <sheetName val="Result Sheet"/>
      <sheetName val="Cricket ODI"/>
      <sheetName val="Sheet2"/>
      <sheetName val="Sheet3"/>
      <sheetName val="Job-02_Age_VLOOKUP"/>
      <sheetName val="Expense_income"/>
      <sheetName val="Electricity Bill"/>
      <sheetName val="Cash Memo"/>
      <sheetName val="Monthly Salary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l.no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2.86"/>
    <col customWidth="1" min="3" max="3" width="15.86"/>
    <col customWidth="1" min="4" max="4" width="11.29"/>
    <col customWidth="1" min="5" max="5" width="8.71"/>
    <col customWidth="1" min="6" max="6" width="11.71"/>
    <col customWidth="1" min="7" max="7" width="11.29"/>
    <col customWidth="1" min="8" max="8" width="53.29"/>
    <col customWidth="1" min="9" max="9" width="14.57"/>
    <col customWidth="1" min="10" max="10" width="14.29"/>
    <col customWidth="1" min="11" max="11" width="11.43"/>
    <col customWidth="1" min="12" max="12" width="12.71"/>
    <col customWidth="1" min="13" max="13" width="8.71"/>
    <col customWidth="1" min="14" max="14" width="15.14"/>
    <col customWidth="1" min="15" max="15" width="10.14"/>
    <col customWidth="1" min="16" max="35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3" t="s">
        <v>7</v>
      </c>
      <c r="I2" s="3" t="s">
        <v>8</v>
      </c>
      <c r="J2" s="3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>
      <c r="A3" s="5" t="s">
        <v>14</v>
      </c>
      <c r="B3" s="5" t="s">
        <v>15</v>
      </c>
      <c r="C3" s="5" t="s">
        <v>16</v>
      </c>
      <c r="D3" s="6">
        <v>44573.0</v>
      </c>
      <c r="E3" s="5">
        <v>120.0</v>
      </c>
      <c r="F3" s="7">
        <v>36500.0</v>
      </c>
      <c r="G3" s="8">
        <v>304.0</v>
      </c>
      <c r="H3" s="5" t="str">
        <f t="shared" ref="H3:H12" si="1">IF(F3&gt;=30000," Eligible","Not Eligible")</f>
        <v> Eligible</v>
      </c>
      <c r="I3" s="9" t="str">
        <f t="shared" ref="I3:I12" si="2">IF(AND(E3&gt;100,G3&gt;300),"Top Performer","Average")</f>
        <v>Top Performer</v>
      </c>
      <c r="J3" s="9" t="str">
        <f t="shared" ref="J3:J12" si="3">IF(OR(E3&gt;120,F3&gt;50000),"Good Performer","Poor")</f>
        <v>Poor</v>
      </c>
      <c r="K3" s="9" t="str">
        <f t="shared" ref="K3:K12" si="4">IF(F3&gt;=60000,"Excellent",IF(F3&gt;=40000,"Good", IF(F3&gt;=25000,"Average","Poor")))</f>
        <v>Average</v>
      </c>
      <c r="L3" s="9" t="str">
        <f t="array" ref="L3">IFS(F3&gt;=60000,"Excellent",F3&gt;=40000,"Good",F3&gt;=25000,"Average","True","Poor")</f>
        <v>Average</v>
      </c>
      <c r="M3" s="10">
        <f t="shared" ref="M3:M12" si="5">IF(F3&gt;=30000,IF(B3="Alpha",200,IF(B3="Beta",150,100)),0)</f>
        <v>200</v>
      </c>
      <c r="N3" s="11" t="str">
        <f t="shared" ref="N3:N12" si="6">IF(C3&lt;&gt;"Sales Executive","Other Role","Sales Executive")</f>
        <v>Sales Executive</v>
      </c>
      <c r="P3" s="12"/>
      <c r="Q3" s="9"/>
      <c r="R3" s="9"/>
    </row>
    <row r="4">
      <c r="A4" s="5" t="s">
        <v>17</v>
      </c>
      <c r="B4" s="5" t="s">
        <v>18</v>
      </c>
      <c r="C4" s="5" t="s">
        <v>19</v>
      </c>
      <c r="D4" s="6">
        <v>44280.0</v>
      </c>
      <c r="E4" s="5">
        <v>95.0</v>
      </c>
      <c r="F4" s="7">
        <v>28500.0</v>
      </c>
      <c r="G4" s="8">
        <v>300.0</v>
      </c>
      <c r="H4" s="5" t="str">
        <f t="shared" si="1"/>
        <v>Not Eligible</v>
      </c>
      <c r="I4" s="9" t="str">
        <f t="shared" si="2"/>
        <v>Average</v>
      </c>
      <c r="J4" s="9" t="str">
        <f t="shared" si="3"/>
        <v>Poor</v>
      </c>
      <c r="K4" s="9" t="str">
        <f t="shared" si="4"/>
        <v>Average</v>
      </c>
      <c r="L4" s="9" t="str">
        <f t="array" ref="L4">IFS(F4&gt;=60000,"Excellent",F4&gt;=40000,"Good",F4&gt;=25000,"Average","True","Poor")</f>
        <v>Average</v>
      </c>
      <c r="M4" s="10">
        <f t="shared" si="5"/>
        <v>0</v>
      </c>
      <c r="N4" s="11" t="str">
        <f t="shared" si="6"/>
        <v>Other Role</v>
      </c>
      <c r="P4" s="12"/>
    </row>
    <row r="5">
      <c r="A5" s="5" t="s">
        <v>20</v>
      </c>
      <c r="B5" s="5" t="s">
        <v>21</v>
      </c>
      <c r="C5" s="5" t="s">
        <v>22</v>
      </c>
      <c r="D5" s="6">
        <v>44051.0</v>
      </c>
      <c r="E5" s="5">
        <v>140.0</v>
      </c>
      <c r="F5" s="7">
        <v>49000.0</v>
      </c>
      <c r="G5" s="8">
        <v>350.0</v>
      </c>
      <c r="H5" s="5" t="str">
        <f t="shared" si="1"/>
        <v> Eligible</v>
      </c>
      <c r="I5" s="9" t="str">
        <f t="shared" si="2"/>
        <v>Top Performer</v>
      </c>
      <c r="J5" s="9" t="str">
        <f t="shared" si="3"/>
        <v>Good Performer</v>
      </c>
      <c r="K5" s="9" t="str">
        <f t="shared" si="4"/>
        <v>Good</v>
      </c>
      <c r="L5" s="9" t="str">
        <f t="array" ref="L5">IFS(F5&gt;=60000,"Excellent",F5&gt;=40000,"Good",F5&gt;=25000,"Average","True","Poor")</f>
        <v>Good</v>
      </c>
      <c r="M5" s="10">
        <f t="shared" si="5"/>
        <v>100</v>
      </c>
      <c r="N5" s="11" t="str">
        <f t="shared" si="6"/>
        <v>Other Role</v>
      </c>
      <c r="P5" s="12"/>
    </row>
    <row r="6">
      <c r="A6" s="5" t="s">
        <v>23</v>
      </c>
      <c r="B6" s="5" t="s">
        <v>15</v>
      </c>
      <c r="C6" s="5" t="s">
        <v>19</v>
      </c>
      <c r="D6" s="6">
        <v>44976.0</v>
      </c>
      <c r="E6" s="5">
        <v>85.0</v>
      </c>
      <c r="F6" s="7">
        <v>21250.0</v>
      </c>
      <c r="G6" s="8">
        <v>250.0</v>
      </c>
      <c r="H6" s="5" t="str">
        <f t="shared" si="1"/>
        <v>Not Eligible</v>
      </c>
      <c r="I6" s="9" t="str">
        <f t="shared" si="2"/>
        <v>Average</v>
      </c>
      <c r="J6" s="9" t="str">
        <f t="shared" si="3"/>
        <v>Poor</v>
      </c>
      <c r="K6" s="9" t="str">
        <f t="shared" si="4"/>
        <v>Poor</v>
      </c>
      <c r="L6" s="9" t="str">
        <f t="array" ref="L6">IFS(F6&gt;=60000,"Excellent",F6&gt;=40000,"Good",F6&gt;=25000,"Average","True","Poor")</f>
        <v>Poor</v>
      </c>
      <c r="M6" s="10">
        <f t="shared" si="5"/>
        <v>0</v>
      </c>
      <c r="N6" s="11" t="str">
        <f t="shared" si="6"/>
        <v>Other Role</v>
      </c>
      <c r="P6" s="12"/>
    </row>
    <row r="7">
      <c r="A7" s="5" t="s">
        <v>24</v>
      </c>
      <c r="B7" s="5" t="s">
        <v>25</v>
      </c>
      <c r="C7" s="5" t="s">
        <v>16</v>
      </c>
      <c r="D7" s="6">
        <v>44380.0</v>
      </c>
      <c r="E7" s="5">
        <v>110.0</v>
      </c>
      <c r="F7" s="7">
        <v>38500.0</v>
      </c>
      <c r="G7" s="8">
        <v>350.0</v>
      </c>
      <c r="H7" s="5" t="str">
        <f t="shared" si="1"/>
        <v> Eligible</v>
      </c>
      <c r="I7" s="9" t="str">
        <f t="shared" si="2"/>
        <v>Top Performer</v>
      </c>
      <c r="J7" s="9" t="str">
        <f t="shared" si="3"/>
        <v>Poor</v>
      </c>
      <c r="K7" s="9" t="str">
        <f t="shared" si="4"/>
        <v>Average</v>
      </c>
      <c r="L7" s="9" t="str">
        <f t="array" ref="L7">IFS(F7&gt;=60000,"Excellent",F7&gt;=40000,"Good",F7&gt;=25000,"Average","True","Poor")</f>
        <v>Average</v>
      </c>
      <c r="M7" s="10">
        <f t="shared" si="5"/>
        <v>100</v>
      </c>
      <c r="N7" s="11" t="str">
        <f t="shared" si="6"/>
        <v>Sales Executive</v>
      </c>
      <c r="P7" s="12"/>
    </row>
    <row r="8">
      <c r="A8" s="5" t="s">
        <v>26</v>
      </c>
      <c r="B8" s="5" t="s">
        <v>18</v>
      </c>
      <c r="C8" s="5" t="s">
        <v>27</v>
      </c>
      <c r="D8" s="6">
        <v>43723.0</v>
      </c>
      <c r="E8" s="5">
        <v>160.0</v>
      </c>
      <c r="F8" s="7">
        <v>64000.0</v>
      </c>
      <c r="G8" s="8">
        <v>400.0</v>
      </c>
      <c r="H8" s="5" t="str">
        <f t="shared" si="1"/>
        <v> Eligible</v>
      </c>
      <c r="I8" s="9" t="str">
        <f t="shared" si="2"/>
        <v>Top Performer</v>
      </c>
      <c r="J8" s="9" t="str">
        <f t="shared" si="3"/>
        <v>Good Performer</v>
      </c>
      <c r="K8" s="9" t="str">
        <f t="shared" si="4"/>
        <v>Excellent</v>
      </c>
      <c r="L8" s="9" t="str">
        <f t="array" ref="L8">IFS(F8&gt;=60000,"Excellent",F8&gt;=40000,"Good",F8&gt;=25000,"Average","True","Poor")</f>
        <v>Excellent</v>
      </c>
      <c r="M8" s="10">
        <f t="shared" si="5"/>
        <v>150</v>
      </c>
      <c r="N8" s="11" t="str">
        <f t="shared" si="6"/>
        <v>Other Role</v>
      </c>
      <c r="P8" s="12"/>
    </row>
    <row r="9">
      <c r="A9" s="5" t="s">
        <v>28</v>
      </c>
      <c r="B9" s="5" t="s">
        <v>21</v>
      </c>
      <c r="C9" s="5" t="s">
        <v>29</v>
      </c>
      <c r="D9" s="6">
        <v>44905.0</v>
      </c>
      <c r="E9" s="5">
        <v>75.0</v>
      </c>
      <c r="F9" s="7">
        <v>31020.0</v>
      </c>
      <c r="G9" s="8">
        <v>414.0</v>
      </c>
      <c r="H9" s="5" t="str">
        <f t="shared" si="1"/>
        <v> Eligible</v>
      </c>
      <c r="I9" s="9" t="str">
        <f t="shared" si="2"/>
        <v>Average</v>
      </c>
      <c r="J9" s="9" t="str">
        <f t="shared" si="3"/>
        <v>Poor</v>
      </c>
      <c r="K9" s="9" t="str">
        <f t="shared" si="4"/>
        <v>Average</v>
      </c>
      <c r="L9" s="9" t="str">
        <f t="array" ref="L9">IFS(F9&gt;=60000,"Excellent",F9&gt;=40000,"Good",F9&gt;=25000,"Average","True","Poor")</f>
        <v>Average</v>
      </c>
      <c r="M9" s="10">
        <f t="shared" si="5"/>
        <v>100</v>
      </c>
      <c r="N9" s="11" t="str">
        <f t="shared" si="6"/>
        <v>Other Role</v>
      </c>
      <c r="P9" s="12"/>
    </row>
    <row r="10">
      <c r="A10" s="5" t="s">
        <v>30</v>
      </c>
      <c r="B10" s="5" t="s">
        <v>25</v>
      </c>
      <c r="C10" s="5" t="s">
        <v>31</v>
      </c>
      <c r="D10" s="6">
        <v>43948.0</v>
      </c>
      <c r="E10" s="5">
        <v>130.0</v>
      </c>
      <c r="F10" s="7">
        <v>52000.0</v>
      </c>
      <c r="G10" s="8">
        <v>400.0</v>
      </c>
      <c r="H10" s="5" t="str">
        <f t="shared" si="1"/>
        <v> Eligible</v>
      </c>
      <c r="I10" s="9" t="str">
        <f t="shared" si="2"/>
        <v>Top Performer</v>
      </c>
      <c r="J10" s="9" t="str">
        <f t="shared" si="3"/>
        <v>Good Performer</v>
      </c>
      <c r="K10" s="9" t="str">
        <f t="shared" si="4"/>
        <v>Good</v>
      </c>
      <c r="L10" s="9" t="str">
        <f t="array" ref="L10">IFS(F10&gt;=60000,"Excellent",F10&gt;=40000,"Good",F10&gt;=25000,"Average","True","Poor")</f>
        <v>Good</v>
      </c>
      <c r="M10" s="10">
        <f t="shared" si="5"/>
        <v>100</v>
      </c>
      <c r="N10" s="11" t="str">
        <f t="shared" si="6"/>
        <v>Other Role</v>
      </c>
      <c r="P10" s="12"/>
    </row>
    <row r="11">
      <c r="A11" s="5" t="s">
        <v>32</v>
      </c>
      <c r="B11" s="5" t="s">
        <v>15</v>
      </c>
      <c r="C11" s="5" t="s">
        <v>33</v>
      </c>
      <c r="D11" s="6">
        <v>43409.0</v>
      </c>
      <c r="E11" s="5">
        <v>180.0</v>
      </c>
      <c r="F11" s="7">
        <v>72000.0</v>
      </c>
      <c r="G11" s="8">
        <v>400.0</v>
      </c>
      <c r="H11" s="5" t="str">
        <f t="shared" si="1"/>
        <v> Eligible</v>
      </c>
      <c r="I11" s="9" t="str">
        <f t="shared" si="2"/>
        <v>Top Performer</v>
      </c>
      <c r="J11" s="9" t="str">
        <f t="shared" si="3"/>
        <v>Good Performer</v>
      </c>
      <c r="K11" s="9" t="str">
        <f t="shared" si="4"/>
        <v>Excellent</v>
      </c>
      <c r="L11" s="9" t="str">
        <f t="array" ref="L11">IFS(F11&gt;=60000,"Excellent",F11&gt;=40000,"Good",F11&gt;=25000,"Average","True","Poor")</f>
        <v>Excellent</v>
      </c>
      <c r="M11" s="10">
        <f t="shared" si="5"/>
        <v>200</v>
      </c>
      <c r="N11" s="11" t="str">
        <f t="shared" si="6"/>
        <v>Other Role</v>
      </c>
      <c r="P11" s="12"/>
    </row>
    <row r="12">
      <c r="A12" s="5" t="s">
        <v>34</v>
      </c>
      <c r="B12" s="5" t="s">
        <v>18</v>
      </c>
      <c r="C12" s="5" t="s">
        <v>31</v>
      </c>
      <c r="D12" s="6">
        <v>44583.0</v>
      </c>
      <c r="E12" s="5">
        <v>105.0</v>
      </c>
      <c r="F12" s="7">
        <v>38500.0</v>
      </c>
      <c r="G12" s="8">
        <v>367.0</v>
      </c>
      <c r="H12" s="5" t="str">
        <f t="shared" si="1"/>
        <v> Eligible</v>
      </c>
      <c r="I12" s="9" t="str">
        <f t="shared" si="2"/>
        <v>Top Performer</v>
      </c>
      <c r="J12" s="9" t="str">
        <f t="shared" si="3"/>
        <v>Poor</v>
      </c>
      <c r="K12" s="9" t="str">
        <f t="shared" si="4"/>
        <v>Average</v>
      </c>
      <c r="L12" s="9" t="str">
        <f t="array" ref="L12">IFS(F12&gt;=60000,"Excellent",F12&gt;=40000,"Good",F12&gt;=25000,"Average","True",Poor)</f>
        <v>Average</v>
      </c>
      <c r="M12" s="10">
        <f t="shared" si="5"/>
        <v>150</v>
      </c>
      <c r="N12" s="11" t="str">
        <f t="shared" si="6"/>
        <v>Other Role</v>
      </c>
      <c r="P12" s="12"/>
    </row>
    <row r="13">
      <c r="P13" s="12"/>
    </row>
    <row r="17">
      <c r="A17" s="13" t="s">
        <v>35</v>
      </c>
      <c r="B17" s="14" t="s">
        <v>36</v>
      </c>
      <c r="C17" s="15" t="s">
        <v>37</v>
      </c>
      <c r="I17" s="15" t="s">
        <v>38</v>
      </c>
    </row>
    <row r="18">
      <c r="A18" s="5">
        <v>1.0</v>
      </c>
      <c r="B18" s="14" t="s">
        <v>7</v>
      </c>
      <c r="C18" s="16" t="s">
        <v>39</v>
      </c>
      <c r="I18" s="17" t="s">
        <v>40</v>
      </c>
      <c r="M18" s="18"/>
      <c r="N18" s="18"/>
      <c r="O18" s="18"/>
    </row>
    <row r="19">
      <c r="A19" s="5">
        <v>2.0</v>
      </c>
      <c r="B19" s="14" t="s">
        <v>41</v>
      </c>
      <c r="C19" s="16" t="s">
        <v>42</v>
      </c>
      <c r="I19" s="17" t="s">
        <v>43</v>
      </c>
      <c r="M19" s="18"/>
      <c r="N19" s="18"/>
      <c r="O19" s="18"/>
    </row>
    <row r="20">
      <c r="A20" s="5">
        <v>3.0</v>
      </c>
      <c r="B20" s="14" t="s">
        <v>44</v>
      </c>
      <c r="C20" s="16" t="s">
        <v>45</v>
      </c>
      <c r="I20" s="17" t="s">
        <v>46</v>
      </c>
      <c r="M20" s="18"/>
      <c r="N20" s="18"/>
      <c r="O20" s="18"/>
    </row>
    <row r="21" ht="15.75" customHeight="1">
      <c r="A21" s="5">
        <v>4.0</v>
      </c>
      <c r="B21" s="14" t="s">
        <v>47</v>
      </c>
      <c r="C21" s="16" t="s">
        <v>48</v>
      </c>
      <c r="I21" s="17" t="s">
        <v>49</v>
      </c>
      <c r="O21" s="18"/>
    </row>
    <row r="22" ht="15.75" customHeight="1">
      <c r="A22" s="5">
        <v>5.0</v>
      </c>
      <c r="B22" s="14" t="s">
        <v>50</v>
      </c>
      <c r="C22" s="16" t="s">
        <v>51</v>
      </c>
      <c r="I22" s="17" t="s">
        <v>52</v>
      </c>
    </row>
    <row r="23" ht="30.0" customHeight="1">
      <c r="A23" s="5">
        <v>6.0</v>
      </c>
      <c r="B23" s="14" t="s">
        <v>53</v>
      </c>
      <c r="C23" s="16" t="s">
        <v>54</v>
      </c>
      <c r="I23" s="19" t="s">
        <v>55</v>
      </c>
      <c r="J23" s="18"/>
      <c r="K23" s="18"/>
      <c r="L23" s="18"/>
      <c r="M23" s="18"/>
      <c r="N23" s="18"/>
      <c r="O23" s="18"/>
    </row>
    <row r="24" ht="33.75" customHeight="1">
      <c r="A24" s="5">
        <v>7.0</v>
      </c>
      <c r="B24" s="20" t="s">
        <v>56</v>
      </c>
      <c r="C24" s="21" t="s">
        <v>57</v>
      </c>
      <c r="I24" s="19" t="s">
        <v>58</v>
      </c>
      <c r="J24" s="18"/>
      <c r="K24" s="18"/>
      <c r="L24" s="18"/>
      <c r="M24" s="18"/>
      <c r="N24" s="18"/>
      <c r="O24" s="18"/>
    </row>
    <row r="25" ht="15.75" customHeight="1">
      <c r="B25" s="14"/>
    </row>
    <row r="26" ht="15.75" customHeight="1">
      <c r="B26" s="14"/>
    </row>
    <row r="27" ht="15.75" customHeight="1">
      <c r="B27" s="14"/>
    </row>
    <row r="28" ht="15.75" customHeight="1">
      <c r="B28" s="14"/>
    </row>
    <row r="29" ht="15.75" customHeight="1">
      <c r="B29" s="14"/>
    </row>
    <row r="30" ht="15.75" customHeight="1">
      <c r="B30" s="14"/>
    </row>
    <row r="31" ht="15.75" customHeight="1">
      <c r="B31" s="1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20:H20"/>
    <mergeCell ref="C21:H21"/>
    <mergeCell ref="I21:N21"/>
    <mergeCell ref="C22:H22"/>
    <mergeCell ref="I22:O22"/>
    <mergeCell ref="C23:H23"/>
    <mergeCell ref="C24:H24"/>
    <mergeCell ref="C17:H17"/>
    <mergeCell ref="I17:L17"/>
    <mergeCell ref="C18:H18"/>
    <mergeCell ref="I18:L18"/>
    <mergeCell ref="C19:H19"/>
    <mergeCell ref="I19:L19"/>
    <mergeCell ref="I20:L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0"/>
    <col customWidth="1" min="4" max="26" width="8.71"/>
  </cols>
  <sheetData>
    <row r="2">
      <c r="A2" s="22" t="s">
        <v>59</v>
      </c>
    </row>
    <row r="3">
      <c r="A3" s="22" t="s">
        <v>60</v>
      </c>
    </row>
    <row r="4">
      <c r="A4" s="22"/>
    </row>
    <row r="5">
      <c r="A5" s="23" t="s">
        <v>61</v>
      </c>
      <c r="B5" s="24"/>
      <c r="C5" s="24"/>
      <c r="D5" s="24"/>
      <c r="E5" s="24"/>
      <c r="F5" s="24"/>
      <c r="G5" s="24"/>
      <c r="H5" s="24"/>
      <c r="I5" s="24"/>
      <c r="J5" s="24"/>
      <c r="K5" s="25"/>
    </row>
    <row r="6">
      <c r="A6" s="23"/>
      <c r="B6" s="24"/>
      <c r="C6" s="24"/>
      <c r="D6" s="24"/>
      <c r="E6" s="24"/>
      <c r="F6" s="24"/>
      <c r="G6" s="24"/>
      <c r="H6" s="24"/>
      <c r="I6" s="24"/>
      <c r="J6" s="24"/>
      <c r="K6" s="25"/>
    </row>
    <row r="7">
      <c r="A7" s="26" t="s">
        <v>62</v>
      </c>
      <c r="B7" s="26" t="s">
        <v>63</v>
      </c>
      <c r="C7" s="26" t="s">
        <v>0</v>
      </c>
      <c r="D7" s="26" t="s">
        <v>2</v>
      </c>
      <c r="E7" s="26" t="s">
        <v>64</v>
      </c>
      <c r="F7" s="26" t="s">
        <v>65</v>
      </c>
      <c r="G7" s="26" t="s">
        <v>66</v>
      </c>
      <c r="H7" s="26" t="s">
        <v>67</v>
      </c>
      <c r="I7" s="26" t="s">
        <v>68</v>
      </c>
      <c r="J7" s="26" t="s">
        <v>69</v>
      </c>
      <c r="K7" s="27" t="s">
        <v>70</v>
      </c>
    </row>
    <row r="8">
      <c r="A8" s="26">
        <v>1.0</v>
      </c>
      <c r="B8" s="26" t="s">
        <v>71</v>
      </c>
      <c r="C8" s="26" t="s">
        <v>72</v>
      </c>
      <c r="D8" s="26" t="s">
        <v>73</v>
      </c>
      <c r="E8" s="26">
        <v>40.0</v>
      </c>
      <c r="F8" s="26">
        <f t="shared" ref="F8:F17" si="1">IF(E8&lt;40,0,IF(D8="Grade-1",40*500,IF(E8&lt;40,0,IF(D8="Grade-2",40*400,IF(E8&lt;40,0,IF(D8="Grade-3",40*300))))))</f>
        <v>20000</v>
      </c>
      <c r="G8" s="26">
        <f t="shared" ref="G8:G17" si="2">IF(E8&lt;40,0,(E8-40)*200)</f>
        <v>0</v>
      </c>
      <c r="H8" s="26">
        <v>500.0</v>
      </c>
      <c r="I8" s="26">
        <f t="shared" ref="I8:I17" si="3">SUM(F8,G8,H8)</f>
        <v>20500</v>
      </c>
      <c r="J8" s="26">
        <f t="shared" ref="J8:J17" si="4">I8*10%</f>
        <v>2050</v>
      </c>
      <c r="K8" s="26">
        <f t="shared" ref="K8:K17" si="5">I8-J8</f>
        <v>18450</v>
      </c>
    </row>
    <row r="9">
      <c r="A9" s="26">
        <v>2.0</v>
      </c>
      <c r="B9" s="26" t="s">
        <v>74</v>
      </c>
      <c r="C9" s="26" t="s">
        <v>75</v>
      </c>
      <c r="D9" s="26" t="s">
        <v>76</v>
      </c>
      <c r="E9" s="26">
        <v>55.0</v>
      </c>
      <c r="F9" s="26">
        <f t="shared" si="1"/>
        <v>12000</v>
      </c>
      <c r="G9" s="26">
        <f t="shared" si="2"/>
        <v>3000</v>
      </c>
      <c r="H9" s="26">
        <v>500.0</v>
      </c>
      <c r="I9" s="26">
        <f t="shared" si="3"/>
        <v>15500</v>
      </c>
      <c r="J9" s="26">
        <f t="shared" si="4"/>
        <v>1550</v>
      </c>
      <c r="K9" s="26">
        <f t="shared" si="5"/>
        <v>13950</v>
      </c>
    </row>
    <row r="10">
      <c r="A10" s="26">
        <v>3.0</v>
      </c>
      <c r="B10" s="26" t="s">
        <v>77</v>
      </c>
      <c r="C10" s="26" t="s">
        <v>78</v>
      </c>
      <c r="D10" s="26" t="s">
        <v>79</v>
      </c>
      <c r="E10" s="26">
        <v>43.0</v>
      </c>
      <c r="F10" s="26">
        <f t="shared" si="1"/>
        <v>16000</v>
      </c>
      <c r="G10" s="26">
        <f t="shared" si="2"/>
        <v>600</v>
      </c>
      <c r="H10" s="26">
        <v>500.0</v>
      </c>
      <c r="I10" s="26">
        <f t="shared" si="3"/>
        <v>17100</v>
      </c>
      <c r="J10" s="26">
        <f t="shared" si="4"/>
        <v>1710</v>
      </c>
      <c r="K10" s="26">
        <f t="shared" si="5"/>
        <v>15390</v>
      </c>
    </row>
    <row r="11">
      <c r="A11" s="26">
        <v>4.0</v>
      </c>
      <c r="B11" s="26" t="s">
        <v>80</v>
      </c>
      <c r="C11" s="26" t="s">
        <v>81</v>
      </c>
      <c r="D11" s="26" t="s">
        <v>76</v>
      </c>
      <c r="E11" s="26">
        <v>44.0</v>
      </c>
      <c r="F11" s="26">
        <f t="shared" si="1"/>
        <v>12000</v>
      </c>
      <c r="G11" s="26">
        <f t="shared" si="2"/>
        <v>800</v>
      </c>
      <c r="H11" s="26">
        <v>500.0</v>
      </c>
      <c r="I11" s="26">
        <f t="shared" si="3"/>
        <v>13300</v>
      </c>
      <c r="J11" s="26">
        <f t="shared" si="4"/>
        <v>1330</v>
      </c>
      <c r="K11" s="26">
        <f t="shared" si="5"/>
        <v>11970</v>
      </c>
    </row>
    <row r="12">
      <c r="A12" s="26">
        <v>5.0</v>
      </c>
      <c r="B12" s="26" t="s">
        <v>82</v>
      </c>
      <c r="C12" s="26" t="s">
        <v>83</v>
      </c>
      <c r="D12" s="26" t="s">
        <v>73</v>
      </c>
      <c r="E12" s="26">
        <v>48.0</v>
      </c>
      <c r="F12" s="26">
        <f t="shared" si="1"/>
        <v>20000</v>
      </c>
      <c r="G12" s="26">
        <f t="shared" si="2"/>
        <v>1600</v>
      </c>
      <c r="H12" s="26">
        <v>500.0</v>
      </c>
      <c r="I12" s="26">
        <f t="shared" si="3"/>
        <v>22100</v>
      </c>
      <c r="J12" s="26">
        <f t="shared" si="4"/>
        <v>2210</v>
      </c>
      <c r="K12" s="26">
        <f t="shared" si="5"/>
        <v>19890</v>
      </c>
    </row>
    <row r="13">
      <c r="A13" s="26">
        <v>6.0</v>
      </c>
      <c r="B13" s="26" t="s">
        <v>84</v>
      </c>
      <c r="C13" s="26" t="s">
        <v>85</v>
      </c>
      <c r="D13" s="26" t="s">
        <v>76</v>
      </c>
      <c r="E13" s="26">
        <v>54.0</v>
      </c>
      <c r="F13" s="26">
        <f t="shared" si="1"/>
        <v>12000</v>
      </c>
      <c r="G13" s="26">
        <f t="shared" si="2"/>
        <v>2800</v>
      </c>
      <c r="H13" s="26">
        <v>500.0</v>
      </c>
      <c r="I13" s="26">
        <f t="shared" si="3"/>
        <v>15300</v>
      </c>
      <c r="J13" s="26">
        <f t="shared" si="4"/>
        <v>1530</v>
      </c>
      <c r="K13" s="26">
        <f t="shared" si="5"/>
        <v>13770</v>
      </c>
    </row>
    <row r="14">
      <c r="A14" s="26">
        <v>7.0</v>
      </c>
      <c r="B14" s="26" t="s">
        <v>86</v>
      </c>
      <c r="C14" s="26" t="s">
        <v>87</v>
      </c>
      <c r="D14" s="26" t="s">
        <v>79</v>
      </c>
      <c r="E14" s="26">
        <v>45.0</v>
      </c>
      <c r="F14" s="26">
        <f t="shared" si="1"/>
        <v>16000</v>
      </c>
      <c r="G14" s="26">
        <f t="shared" si="2"/>
        <v>1000</v>
      </c>
      <c r="H14" s="26">
        <v>500.0</v>
      </c>
      <c r="I14" s="26">
        <f t="shared" si="3"/>
        <v>17500</v>
      </c>
      <c r="J14" s="26">
        <f t="shared" si="4"/>
        <v>1750</v>
      </c>
      <c r="K14" s="26">
        <f t="shared" si="5"/>
        <v>15750</v>
      </c>
    </row>
    <row r="15">
      <c r="A15" s="26">
        <v>8.0</v>
      </c>
      <c r="B15" s="26" t="s">
        <v>88</v>
      </c>
      <c r="C15" s="26" t="s">
        <v>89</v>
      </c>
      <c r="D15" s="26" t="s">
        <v>76</v>
      </c>
      <c r="E15" s="26">
        <v>35.0</v>
      </c>
      <c r="F15" s="26">
        <f t="shared" si="1"/>
        <v>0</v>
      </c>
      <c r="G15" s="26">
        <f t="shared" si="2"/>
        <v>0</v>
      </c>
      <c r="H15" s="26">
        <v>500.0</v>
      </c>
      <c r="I15" s="26">
        <f t="shared" si="3"/>
        <v>500</v>
      </c>
      <c r="J15" s="26">
        <f t="shared" si="4"/>
        <v>50</v>
      </c>
      <c r="K15" s="26">
        <f t="shared" si="5"/>
        <v>450</v>
      </c>
    </row>
    <row r="16">
      <c r="A16" s="26">
        <v>9.0</v>
      </c>
      <c r="B16" s="26" t="s">
        <v>90</v>
      </c>
      <c r="C16" s="26" t="s">
        <v>91</v>
      </c>
      <c r="D16" s="26" t="s">
        <v>79</v>
      </c>
      <c r="E16" s="26">
        <v>47.0</v>
      </c>
      <c r="F16" s="26">
        <f t="shared" si="1"/>
        <v>16000</v>
      </c>
      <c r="G16" s="26">
        <f t="shared" si="2"/>
        <v>1400</v>
      </c>
      <c r="H16" s="26">
        <v>500.0</v>
      </c>
      <c r="I16" s="26">
        <f t="shared" si="3"/>
        <v>17900</v>
      </c>
      <c r="J16" s="26">
        <f t="shared" si="4"/>
        <v>1790</v>
      </c>
      <c r="K16" s="26">
        <f t="shared" si="5"/>
        <v>16110</v>
      </c>
    </row>
    <row r="17">
      <c r="A17" s="26">
        <v>10.0</v>
      </c>
      <c r="B17" s="26" t="s">
        <v>92</v>
      </c>
      <c r="C17" s="26" t="s">
        <v>93</v>
      </c>
      <c r="D17" s="26" t="s">
        <v>76</v>
      </c>
      <c r="E17" s="26">
        <v>49.0</v>
      </c>
      <c r="F17" s="26">
        <f t="shared" si="1"/>
        <v>12000</v>
      </c>
      <c r="G17" s="26">
        <f t="shared" si="2"/>
        <v>1800</v>
      </c>
      <c r="H17" s="26">
        <v>500.0</v>
      </c>
      <c r="I17" s="26">
        <f t="shared" si="3"/>
        <v>14300</v>
      </c>
      <c r="J17" s="26">
        <f t="shared" si="4"/>
        <v>1430</v>
      </c>
      <c r="K17" s="26">
        <f t="shared" si="5"/>
        <v>12870</v>
      </c>
    </row>
    <row r="18">
      <c r="A18" s="22"/>
    </row>
    <row r="20" ht="20.25" customHeight="1">
      <c r="F20" s="28" t="s">
        <v>94</v>
      </c>
    </row>
    <row r="21" ht="15.75" customHeight="1"/>
    <row r="22" ht="15.75" customHeight="1">
      <c r="F22" s="28" t="s">
        <v>95</v>
      </c>
    </row>
    <row r="23" ht="15.75" customHeight="1">
      <c r="A23" s="5" t="s">
        <v>96</v>
      </c>
      <c r="B23" s="5" t="s">
        <v>97</v>
      </c>
      <c r="C23" s="14" t="s">
        <v>98</v>
      </c>
      <c r="D23" s="5" t="s">
        <v>99</v>
      </c>
      <c r="E23" s="5" t="s">
        <v>100</v>
      </c>
      <c r="F23" s="29" t="s">
        <v>101</v>
      </c>
    </row>
    <row r="24" ht="15.75" customHeight="1"/>
    <row r="25" ht="15.75" customHeight="1">
      <c r="F25" s="30" t="s">
        <v>102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K2"/>
    <mergeCell ref="A3:K3"/>
    <mergeCell ref="A4:K4"/>
    <mergeCell ref="A5:K5"/>
    <mergeCell ref="A6:K6"/>
    <mergeCell ref="F20:Q20"/>
    <mergeCell ref="F22:Q22"/>
    <mergeCell ref="F23:N23"/>
  </mergeCells>
  <dataValidations>
    <dataValidation type="list" allowBlank="1" showErrorMessage="1" sqref="D8:D17">
      <formula1>"Grade-1,Grade-2,Grade-3"</formula1>
    </dataValidation>
    <dataValidation type="custom" allowBlank="1" showErrorMessage="1" sqref="B8:B17">
      <formula1>"AND(Left(B8,1)=""E"",Len(B8)=7,Countif($B$8:$B$17,B8)=1,isnumber(Value(Right)(B8,6))))"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0.14"/>
    <col customWidth="1" min="3" max="9" width="9.14"/>
    <col customWidth="1" min="10" max="10" width="11.57"/>
    <col customWidth="1" min="11" max="12" width="9.14"/>
    <col customWidth="1" min="13" max="13" width="11.14"/>
    <col customWidth="1" min="14" max="14" width="9.14"/>
    <col customWidth="1" min="15" max="26" width="8.71"/>
  </cols>
  <sheetData>
    <row r="1" ht="60.0" customHeight="1">
      <c r="A1" s="31" t="s">
        <v>103</v>
      </c>
      <c r="B1" s="31" t="s">
        <v>104</v>
      </c>
      <c r="C1" s="32" t="s">
        <v>105</v>
      </c>
      <c r="D1" s="25"/>
      <c r="E1" s="32" t="s">
        <v>106</v>
      </c>
      <c r="F1" s="25"/>
      <c r="G1" s="32" t="s">
        <v>107</v>
      </c>
      <c r="H1" s="25"/>
      <c r="I1" s="31" t="s">
        <v>108</v>
      </c>
      <c r="J1" s="31" t="s">
        <v>109</v>
      </c>
      <c r="K1" s="31" t="s">
        <v>110</v>
      </c>
      <c r="L1" s="31" t="s">
        <v>111</v>
      </c>
      <c r="M1" s="31" t="s">
        <v>112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34"/>
      <c r="B2" s="34"/>
      <c r="C2" s="35" t="s">
        <v>113</v>
      </c>
      <c r="D2" s="35" t="s">
        <v>114</v>
      </c>
      <c r="E2" s="35" t="s">
        <v>113</v>
      </c>
      <c r="F2" s="35" t="s">
        <v>114</v>
      </c>
      <c r="G2" s="35" t="s">
        <v>113</v>
      </c>
      <c r="H2" s="35" t="s">
        <v>114</v>
      </c>
      <c r="I2" s="34"/>
      <c r="J2" s="34"/>
      <c r="K2" s="34"/>
      <c r="L2" s="34"/>
      <c r="M2" s="34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5" t="s">
        <v>115</v>
      </c>
      <c r="B3" s="35" t="s">
        <v>116</v>
      </c>
      <c r="C3" s="35">
        <v>75.0</v>
      </c>
      <c r="D3" s="35">
        <f t="shared" ref="D3:D7" si="1">IF(C3="Abs","Absent",IF(C3&gt;=80,5,IF(C3&gt;=70,4,IF(C3&gt;=60,3,IF(C3&gt;=50,2,IF(C3&lt;=50,0))))))</f>
        <v>4</v>
      </c>
      <c r="E3" s="35">
        <v>78.0</v>
      </c>
      <c r="F3" s="35">
        <f t="shared" ref="F3:F7" si="2">IF(E3="Abs","Absent",IF(E3&gt;=80,5,IF(E3&gt;=70,4,IF(E3&gt;=60,3,IF(E3&gt;=50,2,IF(E3&lt;=50,0))))))</f>
        <v>4</v>
      </c>
      <c r="G3" s="35">
        <v>43.0</v>
      </c>
      <c r="H3" s="35">
        <f t="shared" ref="H3:H7" si="3">IF(G3="Abs","Absent",IF(G3&gt;=80,5,IF(G3&gt;=70,4,IF(G3&gt;=60,3,IF(G3&gt;=50,2,IF(G3&lt;=50,0))))))</f>
        <v>0</v>
      </c>
      <c r="I3" s="35">
        <f t="shared" ref="I3:I7" si="4">IF(C3="Abs","Absent",IF(E3="Abs","Absent",IF(G3="Abs","Absent",SUM(C3,E3,G3))))</f>
        <v>196</v>
      </c>
      <c r="J3" s="36">
        <f t="shared" ref="J3:J7" si="5">IF(D3="Absent","Absent",IF(F3="Absent","Absent",IF(H3="Absent","Absent",IF(OR(D3&lt;2,F3&lt;2,H3&lt;2),0,AVERAGE(D3,F3,H3)))))</f>
        <v>0</v>
      </c>
      <c r="K3" s="35" t="str">
        <f t="shared" ref="K3:K7" si="6">IF(J3="Absent","Absent",IF(J3&gt;=5,"A+",IF(J3&gt;=4,"A",IF(J3&gt;=3,"B",IF(J3&gt;=2,"C",IF(J3&lt;1.99,"F"))))))</f>
        <v>F</v>
      </c>
      <c r="L3" s="35" t="str">
        <f t="shared" ref="L3:L7" si="7">IF(J3="Absent","Absent",IF(OR(J3&lt;2),"F",RANK(J3,$J$3:$J$7,0)))</f>
        <v>F</v>
      </c>
      <c r="M3" s="35" t="str">
        <f t="shared" ref="M3:M7" si="8">IF(K3="Absent","Absent",IF(K3="F","Fail",IF(OR(K3="A+",K3="A",K3="B",K3="C"),"Pass")))</f>
        <v>Fail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35" t="s">
        <v>117</v>
      </c>
      <c r="B4" s="35" t="s">
        <v>118</v>
      </c>
      <c r="C4" s="35">
        <v>35.0</v>
      </c>
      <c r="D4" s="35">
        <f t="shared" si="1"/>
        <v>0</v>
      </c>
      <c r="E4" s="35" t="s">
        <v>119</v>
      </c>
      <c r="F4" s="35" t="str">
        <f t="shared" si="2"/>
        <v>Absent</v>
      </c>
      <c r="G4" s="35">
        <v>81.0</v>
      </c>
      <c r="H4" s="35">
        <f t="shared" si="3"/>
        <v>5</v>
      </c>
      <c r="I4" s="35" t="str">
        <f t="shared" si="4"/>
        <v>Absent</v>
      </c>
      <c r="J4" s="36" t="str">
        <f t="shared" si="5"/>
        <v>Absent</v>
      </c>
      <c r="K4" s="35" t="str">
        <f t="shared" si="6"/>
        <v>Absent</v>
      </c>
      <c r="L4" s="35" t="str">
        <f t="shared" si="7"/>
        <v>Absent</v>
      </c>
      <c r="M4" s="35" t="str">
        <f t="shared" si="8"/>
        <v>Absent</v>
      </c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35" t="s">
        <v>120</v>
      </c>
      <c r="B5" s="35" t="s">
        <v>121</v>
      </c>
      <c r="C5" s="35">
        <v>16.0</v>
      </c>
      <c r="D5" s="35">
        <f t="shared" si="1"/>
        <v>0</v>
      </c>
      <c r="E5" s="35">
        <v>60.0</v>
      </c>
      <c r="F5" s="35">
        <f t="shared" si="2"/>
        <v>3</v>
      </c>
      <c r="G5" s="35">
        <v>60.0</v>
      </c>
      <c r="H5" s="35">
        <f t="shared" si="3"/>
        <v>3</v>
      </c>
      <c r="I5" s="35">
        <f t="shared" si="4"/>
        <v>136</v>
      </c>
      <c r="J5" s="36">
        <f t="shared" si="5"/>
        <v>0</v>
      </c>
      <c r="K5" s="35" t="str">
        <f t="shared" si="6"/>
        <v>F</v>
      </c>
      <c r="L5" s="35" t="str">
        <f t="shared" si="7"/>
        <v>F</v>
      </c>
      <c r="M5" s="35" t="str">
        <f t="shared" si="8"/>
        <v>Fail</v>
      </c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35" t="s">
        <v>122</v>
      </c>
      <c r="B6" s="35" t="s">
        <v>123</v>
      </c>
      <c r="C6" s="35">
        <v>55.0</v>
      </c>
      <c r="D6" s="35">
        <f t="shared" si="1"/>
        <v>2</v>
      </c>
      <c r="E6" s="35">
        <v>63.0</v>
      </c>
      <c r="F6" s="35">
        <f t="shared" si="2"/>
        <v>3</v>
      </c>
      <c r="G6" s="35">
        <v>53.0</v>
      </c>
      <c r="H6" s="35">
        <f t="shared" si="3"/>
        <v>2</v>
      </c>
      <c r="I6" s="35">
        <f t="shared" si="4"/>
        <v>171</v>
      </c>
      <c r="J6" s="36">
        <f t="shared" si="5"/>
        <v>2.333333333</v>
      </c>
      <c r="K6" s="35" t="str">
        <f t="shared" si="6"/>
        <v>C</v>
      </c>
      <c r="L6" s="35">
        <f t="shared" si="7"/>
        <v>2</v>
      </c>
      <c r="M6" s="35" t="str">
        <f t="shared" si="8"/>
        <v>Pass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35" t="s">
        <v>124</v>
      </c>
      <c r="B7" s="35" t="s">
        <v>125</v>
      </c>
      <c r="C7" s="35">
        <v>99.0</v>
      </c>
      <c r="D7" s="35">
        <f t="shared" si="1"/>
        <v>5</v>
      </c>
      <c r="E7" s="35">
        <v>75.0</v>
      </c>
      <c r="F7" s="35">
        <f t="shared" si="2"/>
        <v>4</v>
      </c>
      <c r="G7" s="35">
        <v>74.0</v>
      </c>
      <c r="H7" s="35">
        <f t="shared" si="3"/>
        <v>4</v>
      </c>
      <c r="I7" s="35">
        <f t="shared" si="4"/>
        <v>248</v>
      </c>
      <c r="J7" s="36">
        <f t="shared" si="5"/>
        <v>4.333333333</v>
      </c>
      <c r="K7" s="35" t="str">
        <f t="shared" si="6"/>
        <v>A</v>
      </c>
      <c r="L7" s="35">
        <f t="shared" si="7"/>
        <v>1</v>
      </c>
      <c r="M7" s="35" t="str">
        <f t="shared" si="8"/>
        <v>Pass</v>
      </c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33" t="s">
        <v>126</v>
      </c>
      <c r="B9" s="33" t="s">
        <v>127</v>
      </c>
      <c r="C9" s="33" t="s">
        <v>99</v>
      </c>
      <c r="D9" s="37" t="s">
        <v>128</v>
      </c>
      <c r="G9" s="33" t="s">
        <v>129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30.0" customHeight="1">
      <c r="A10" s="33" t="s">
        <v>114</v>
      </c>
      <c r="B10" s="38" t="s">
        <v>130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 t="s">
        <v>131</v>
      </c>
      <c r="B12" s="38" t="s">
        <v>132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0" customHeight="1">
      <c r="A14" s="33" t="s">
        <v>133</v>
      </c>
      <c r="B14" s="38" t="s">
        <v>134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30.0" customHeight="1">
      <c r="A16" s="33" t="s">
        <v>135</v>
      </c>
      <c r="B16" s="38" t="s">
        <v>136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30.0" customHeight="1">
      <c r="A17" s="33" t="s">
        <v>137</v>
      </c>
      <c r="B17" s="38" t="s">
        <v>138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 t="s">
        <v>112</v>
      </c>
      <c r="B19" s="38" t="s">
        <v>139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8" t="s">
        <v>140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mergeCells count="18">
    <mergeCell ref="K1:K2"/>
    <mergeCell ref="L1:L2"/>
    <mergeCell ref="M1:M2"/>
    <mergeCell ref="D9:F9"/>
    <mergeCell ref="B10:J10"/>
    <mergeCell ref="B12:J12"/>
    <mergeCell ref="B14:N14"/>
    <mergeCell ref="B16:K16"/>
    <mergeCell ref="B17:I17"/>
    <mergeCell ref="B19:J19"/>
    <mergeCell ref="B20:J20"/>
    <mergeCell ref="A1:A2"/>
    <mergeCell ref="B1:B2"/>
    <mergeCell ref="C1:D1"/>
    <mergeCell ref="E1:F1"/>
    <mergeCell ref="G1:H1"/>
    <mergeCell ref="I1:I2"/>
    <mergeCell ref="J1:J2"/>
  </mergeCells>
  <conditionalFormatting sqref="M3:M7">
    <cfRule type="containsText" dxfId="0" priority="1" operator="containsText" text="Absent">
      <formula>NOT(ISERROR(SEARCH(("Absent"),(M3))))</formula>
    </cfRule>
  </conditionalFormatting>
  <conditionalFormatting sqref="M3:M7">
    <cfRule type="containsText" dxfId="1" priority="2" operator="containsText" text="Fail">
      <formula>NOT(ISERROR(SEARCH(("Fail"),(M3))))</formula>
    </cfRule>
  </conditionalFormatting>
  <conditionalFormatting sqref="M3:M7">
    <cfRule type="containsText" dxfId="2" priority="3" operator="containsText" text="Pass">
      <formula>NOT(ISERROR(SEARCH(("Pass"),(M3))))</formula>
    </cfRule>
  </conditionalFormatting>
  <dataValidations>
    <dataValidation type="custom" allowBlank="1" showErrorMessage="1" sqref="P2">
      <formula1>AND(LEFT(P9,1)="S",LEN(P9)=5,COUNTIF($P$9:$P$15,P9)=1,ISNUMBER(VALUE(P9)=4))</formula1>
    </dataValidation>
    <dataValidation type="custom" allowBlank="1" showErrorMessage="1" sqref="A3:A7">
      <formula1>COUNTIF(A3,"S,-*")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0"/>
    <col customWidth="1" min="4" max="10" width="8.71"/>
    <col customWidth="1" min="11" max="11" width="9.14"/>
    <col customWidth="1" min="12" max="12" width="15.0"/>
    <col customWidth="1" min="13" max="13" width="8.71"/>
    <col customWidth="1" min="14" max="14" width="10.43"/>
    <col customWidth="1" min="15" max="15" width="15.0"/>
    <col customWidth="1" min="16" max="26" width="8.71"/>
  </cols>
  <sheetData>
    <row r="1">
      <c r="K1" s="15"/>
    </row>
    <row r="2">
      <c r="K2" s="15"/>
    </row>
    <row r="3">
      <c r="A3" s="39"/>
      <c r="B3" s="39"/>
      <c r="C3" s="39"/>
      <c r="D3" s="40" t="s">
        <v>141</v>
      </c>
      <c r="E3" s="25"/>
      <c r="F3" s="40" t="s">
        <v>142</v>
      </c>
      <c r="G3" s="25"/>
      <c r="H3" s="40" t="s">
        <v>143</v>
      </c>
      <c r="I3" s="25"/>
      <c r="J3" s="39"/>
      <c r="K3" s="41"/>
      <c r="L3" s="39"/>
      <c r="M3" s="39"/>
    </row>
    <row r="4">
      <c r="A4" s="42" t="s">
        <v>144</v>
      </c>
      <c r="B4" s="42" t="s">
        <v>145</v>
      </c>
      <c r="C4" s="39" t="s">
        <v>0</v>
      </c>
      <c r="D4" s="39" t="s">
        <v>146</v>
      </c>
      <c r="E4" s="39" t="s">
        <v>147</v>
      </c>
      <c r="F4" s="39" t="s">
        <v>146</v>
      </c>
      <c r="G4" s="39" t="s">
        <v>147</v>
      </c>
      <c r="H4" s="39" t="s">
        <v>146</v>
      </c>
      <c r="I4" s="39" t="s">
        <v>147</v>
      </c>
      <c r="J4" s="42" t="s">
        <v>148</v>
      </c>
      <c r="K4" s="43" t="s">
        <v>149</v>
      </c>
      <c r="L4" s="42" t="s">
        <v>150</v>
      </c>
      <c r="M4" s="42" t="s">
        <v>151</v>
      </c>
    </row>
    <row r="5">
      <c r="A5" s="39">
        <v>1.0</v>
      </c>
      <c r="B5" s="39" t="s">
        <v>152</v>
      </c>
      <c r="C5" s="39" t="s">
        <v>153</v>
      </c>
      <c r="D5" s="39">
        <v>55.0</v>
      </c>
      <c r="E5" s="39">
        <v>0.0</v>
      </c>
      <c r="F5" s="39">
        <v>110.0</v>
      </c>
      <c r="G5" s="39">
        <v>0.0</v>
      </c>
      <c r="H5" s="39">
        <v>75.0</v>
      </c>
      <c r="I5" s="39">
        <v>0.0</v>
      </c>
      <c r="J5" s="41">
        <f t="shared" ref="J5:J15" si="1">SUM(D5,F5,H5)+SUM(E5,G5,I5)*20</f>
        <v>240</v>
      </c>
      <c r="K5" s="44">
        <f t="shared" ref="K5:K15" si="2">AVERAGE(D5,F5,H5)</f>
        <v>80</v>
      </c>
      <c r="L5" s="45" t="str">
        <f t="array" ref="L5">INDEX(C5:C15,MATCH(MAX(J5:J15),J5:J16))</f>
        <v>Traskin</v>
      </c>
      <c r="M5" s="39" t="str">
        <f t="shared" ref="M5:M14" si="3">IF(J5&lt;100,"",REPT("*",INT(J5/100)))</f>
        <v>**</v>
      </c>
    </row>
    <row r="6">
      <c r="A6" s="39">
        <v>2.0</v>
      </c>
      <c r="B6" s="39" t="s">
        <v>154</v>
      </c>
      <c r="C6" s="39" t="s">
        <v>155</v>
      </c>
      <c r="D6" s="39">
        <v>30.0</v>
      </c>
      <c r="E6" s="39">
        <v>0.0</v>
      </c>
      <c r="F6" s="39">
        <v>40.0</v>
      </c>
      <c r="G6" s="39">
        <v>0.0</v>
      </c>
      <c r="H6" s="39">
        <v>5.0</v>
      </c>
      <c r="I6" s="39">
        <v>0.0</v>
      </c>
      <c r="J6" s="41">
        <f t="shared" si="1"/>
        <v>75</v>
      </c>
      <c r="K6" s="44">
        <f t="shared" si="2"/>
        <v>25</v>
      </c>
      <c r="L6" s="46"/>
      <c r="M6" s="39" t="str">
        <f t="shared" si="3"/>
        <v/>
      </c>
    </row>
    <row r="7">
      <c r="A7" s="39">
        <v>3.0</v>
      </c>
      <c r="B7" s="39" t="s">
        <v>156</v>
      </c>
      <c r="C7" s="39" t="s">
        <v>157</v>
      </c>
      <c r="D7" s="39">
        <v>40.0</v>
      </c>
      <c r="E7" s="39">
        <v>1.0</v>
      </c>
      <c r="F7" s="39">
        <v>34.0</v>
      </c>
      <c r="G7" s="39">
        <v>2.0</v>
      </c>
      <c r="H7" s="39">
        <v>101.0</v>
      </c>
      <c r="I7" s="39">
        <v>1.0</v>
      </c>
      <c r="J7" s="41">
        <f t="shared" si="1"/>
        <v>255</v>
      </c>
      <c r="K7" s="44">
        <f t="shared" si="2"/>
        <v>58.33333333</v>
      </c>
      <c r="L7" s="46"/>
      <c r="M7" s="39" t="str">
        <f t="shared" si="3"/>
        <v>**</v>
      </c>
    </row>
    <row r="8">
      <c r="A8" s="39">
        <v>4.0</v>
      </c>
      <c r="B8" s="39" t="s">
        <v>158</v>
      </c>
      <c r="C8" s="39" t="s">
        <v>159</v>
      </c>
      <c r="D8" s="39">
        <v>50.0</v>
      </c>
      <c r="E8" s="39">
        <v>0.0</v>
      </c>
      <c r="F8" s="39">
        <v>120.0</v>
      </c>
      <c r="G8" s="39">
        <v>0.0</v>
      </c>
      <c r="H8" s="39">
        <v>98.0</v>
      </c>
      <c r="I8" s="39">
        <v>0.0</v>
      </c>
      <c r="J8" s="41">
        <f t="shared" si="1"/>
        <v>268</v>
      </c>
      <c r="K8" s="44">
        <f t="shared" si="2"/>
        <v>89.33333333</v>
      </c>
      <c r="L8" s="46"/>
      <c r="M8" s="39" t="str">
        <f t="shared" si="3"/>
        <v>**</v>
      </c>
    </row>
    <row r="9">
      <c r="A9" s="39">
        <v>5.0</v>
      </c>
      <c r="B9" s="39" t="s">
        <v>160</v>
      </c>
      <c r="C9" s="39" t="s">
        <v>161</v>
      </c>
      <c r="D9" s="39">
        <v>60.0</v>
      </c>
      <c r="E9" s="39">
        <v>0.0</v>
      </c>
      <c r="F9" s="39">
        <v>110.0</v>
      </c>
      <c r="G9" s="39">
        <v>0.0</v>
      </c>
      <c r="H9" s="39">
        <v>78.0</v>
      </c>
      <c r="I9" s="39">
        <v>0.0</v>
      </c>
      <c r="J9" s="41">
        <f t="shared" si="1"/>
        <v>248</v>
      </c>
      <c r="K9" s="44">
        <f t="shared" si="2"/>
        <v>82.66666667</v>
      </c>
      <c r="L9" s="46"/>
      <c r="M9" s="39" t="str">
        <f t="shared" si="3"/>
        <v>**</v>
      </c>
    </row>
    <row r="10">
      <c r="A10" s="39">
        <v>6.0</v>
      </c>
      <c r="B10" s="39" t="s">
        <v>162</v>
      </c>
      <c r="C10" s="39" t="s">
        <v>163</v>
      </c>
      <c r="D10" s="39">
        <v>55.0</v>
      </c>
      <c r="E10" s="39">
        <v>3.0</v>
      </c>
      <c r="F10" s="39">
        <v>45.0</v>
      </c>
      <c r="G10" s="39">
        <v>4.0</v>
      </c>
      <c r="H10" s="39">
        <v>75.0</v>
      </c>
      <c r="I10" s="39">
        <v>2.0</v>
      </c>
      <c r="J10" s="41">
        <f t="shared" si="1"/>
        <v>355</v>
      </c>
      <c r="K10" s="44">
        <f t="shared" si="2"/>
        <v>58.33333333</v>
      </c>
      <c r="L10" s="46"/>
      <c r="M10" s="39" t="str">
        <f t="shared" si="3"/>
        <v>***</v>
      </c>
    </row>
    <row r="11">
      <c r="A11" s="39">
        <v>7.0</v>
      </c>
      <c r="B11" s="39" t="s">
        <v>164</v>
      </c>
      <c r="C11" s="39" t="s">
        <v>165</v>
      </c>
      <c r="D11" s="39">
        <v>110.0</v>
      </c>
      <c r="E11" s="39">
        <v>2.0</v>
      </c>
      <c r="F11" s="39">
        <v>100.0</v>
      </c>
      <c r="G11" s="39">
        <v>2.0</v>
      </c>
      <c r="H11" s="39">
        <v>35.0</v>
      </c>
      <c r="I11" s="39">
        <v>2.0</v>
      </c>
      <c r="J11" s="41">
        <f t="shared" si="1"/>
        <v>365</v>
      </c>
      <c r="K11" s="44">
        <f t="shared" si="2"/>
        <v>81.66666667</v>
      </c>
      <c r="L11" s="46"/>
      <c r="M11" s="39" t="str">
        <f t="shared" si="3"/>
        <v>***</v>
      </c>
    </row>
    <row r="12">
      <c r="A12" s="39">
        <v>8.0</v>
      </c>
      <c r="B12" s="39" t="s">
        <v>166</v>
      </c>
      <c r="C12" s="39" t="s">
        <v>167</v>
      </c>
      <c r="D12" s="39">
        <v>12.0</v>
      </c>
      <c r="E12" s="39">
        <v>1.0</v>
      </c>
      <c r="F12" s="39">
        <v>23.0</v>
      </c>
      <c r="G12" s="39">
        <v>1.0</v>
      </c>
      <c r="H12" s="39">
        <v>1.0</v>
      </c>
      <c r="I12" s="39">
        <v>1.0</v>
      </c>
      <c r="J12" s="41">
        <f t="shared" si="1"/>
        <v>96</v>
      </c>
      <c r="K12" s="44">
        <f t="shared" si="2"/>
        <v>12</v>
      </c>
      <c r="L12" s="46"/>
      <c r="M12" s="39" t="str">
        <f t="shared" si="3"/>
        <v/>
      </c>
    </row>
    <row r="13">
      <c r="A13" s="39">
        <v>9.0</v>
      </c>
      <c r="B13" s="39" t="s">
        <v>168</v>
      </c>
      <c r="C13" s="39" t="s">
        <v>169</v>
      </c>
      <c r="D13" s="39">
        <v>45.0</v>
      </c>
      <c r="E13" s="39">
        <v>2.0</v>
      </c>
      <c r="F13" s="39">
        <v>35.0</v>
      </c>
      <c r="G13" s="39">
        <v>1.0</v>
      </c>
      <c r="H13" s="39">
        <v>40.0</v>
      </c>
      <c r="I13" s="39">
        <v>2.0</v>
      </c>
      <c r="J13" s="41">
        <f t="shared" si="1"/>
        <v>220</v>
      </c>
      <c r="K13" s="44">
        <f t="shared" si="2"/>
        <v>40</v>
      </c>
      <c r="L13" s="46"/>
      <c r="M13" s="39" t="str">
        <f t="shared" si="3"/>
        <v>**</v>
      </c>
    </row>
    <row r="14">
      <c r="A14" s="39">
        <v>10.0</v>
      </c>
      <c r="B14" s="39" t="s">
        <v>170</v>
      </c>
      <c r="C14" s="39" t="s">
        <v>171</v>
      </c>
      <c r="D14" s="39">
        <v>110.0</v>
      </c>
      <c r="E14" s="39">
        <v>1.0</v>
      </c>
      <c r="F14" s="39">
        <v>60.0</v>
      </c>
      <c r="G14" s="39">
        <v>1.0</v>
      </c>
      <c r="H14" s="39">
        <v>20.0</v>
      </c>
      <c r="I14" s="39">
        <v>2.0</v>
      </c>
      <c r="J14" s="41">
        <f t="shared" si="1"/>
        <v>270</v>
      </c>
      <c r="K14" s="44">
        <f t="shared" si="2"/>
        <v>63.33333333</v>
      </c>
      <c r="L14" s="46"/>
      <c r="M14" s="39" t="str">
        <f t="shared" si="3"/>
        <v>**</v>
      </c>
    </row>
    <row r="15">
      <c r="A15" s="39">
        <v>11.0</v>
      </c>
      <c r="B15" s="39" t="s">
        <v>172</v>
      </c>
      <c r="C15" s="39" t="s">
        <v>173</v>
      </c>
      <c r="D15" s="39">
        <v>12.0</v>
      </c>
      <c r="E15" s="39">
        <v>1.0</v>
      </c>
      <c r="F15" s="39">
        <v>15.0</v>
      </c>
      <c r="G15" s="39">
        <v>0.0</v>
      </c>
      <c r="H15" s="39">
        <v>18.0</v>
      </c>
      <c r="I15" s="39">
        <v>1.0</v>
      </c>
      <c r="J15" s="41">
        <f t="shared" si="1"/>
        <v>85</v>
      </c>
      <c r="K15" s="44">
        <f t="shared" si="2"/>
        <v>15</v>
      </c>
      <c r="L15" s="34"/>
      <c r="M15" s="39"/>
    </row>
    <row r="16">
      <c r="K16" s="15"/>
    </row>
    <row r="17">
      <c r="K17" s="15"/>
    </row>
    <row r="18">
      <c r="F18" s="30" t="s">
        <v>174</v>
      </c>
      <c r="K18" s="15"/>
    </row>
    <row r="19">
      <c r="K19" s="15"/>
    </row>
    <row r="20">
      <c r="E20" s="5" t="s">
        <v>175</v>
      </c>
      <c r="F20" s="30" t="s">
        <v>176</v>
      </c>
      <c r="K20" s="15"/>
    </row>
    <row r="21" ht="15.75" customHeight="1">
      <c r="K21" s="15"/>
    </row>
    <row r="22" ht="15.0" customHeight="1">
      <c r="D22" s="5" t="s">
        <v>177</v>
      </c>
      <c r="F22" s="47" t="s">
        <v>178</v>
      </c>
      <c r="K22" s="15"/>
      <c r="N22" s="40" t="s">
        <v>179</v>
      </c>
      <c r="O22" s="25"/>
    </row>
    <row r="23" ht="15.75" customHeight="1">
      <c r="F23" s="48"/>
      <c r="K23" s="15"/>
      <c r="N23" s="41" t="s">
        <v>180</v>
      </c>
      <c r="O23" s="41" t="s">
        <v>0</v>
      </c>
    </row>
    <row r="24" ht="15.75" customHeight="1">
      <c r="C24" s="5" t="b">
        <f t="shared" ref="C24:D24" si="4">AND(LEFT(B5,2)="EN",LEN(B5)=4,COUNTIF($B$5:$B$15,B5)=1,ISNUMBER(VALUE(B5)=2))</f>
        <v>0</v>
      </c>
      <c r="D24" s="5" t="b">
        <f t="shared" si="4"/>
        <v>0</v>
      </c>
      <c r="F24" s="48"/>
      <c r="K24" s="15"/>
      <c r="N24" s="41">
        <f t="shared" ref="N24:N34" si="5">J5</f>
        <v>240</v>
      </c>
      <c r="O24" s="41" t="str">
        <f t="shared" ref="O24:O34" si="6">C5</f>
        <v>Tamim</v>
      </c>
    </row>
    <row r="25" ht="15.75" customHeight="1">
      <c r="F25" s="48"/>
      <c r="J25" s="40" t="s">
        <v>181</v>
      </c>
      <c r="K25" s="25"/>
      <c r="N25" s="41">
        <f t="shared" si="5"/>
        <v>75</v>
      </c>
      <c r="O25" s="41" t="str">
        <f t="shared" si="6"/>
        <v>Liton</v>
      </c>
    </row>
    <row r="26" ht="15.0" customHeight="1">
      <c r="F26" s="48"/>
      <c r="J26" s="49" t="str">
        <f>VLOOKUP(MAX(N24:N34),N24:O34,2)</f>
        <v>Traskin</v>
      </c>
      <c r="K26" s="50"/>
      <c r="N26" s="41">
        <f t="shared" si="5"/>
        <v>255</v>
      </c>
      <c r="O26" s="41" t="str">
        <f t="shared" si="6"/>
        <v>Miraz</v>
      </c>
    </row>
    <row r="27" ht="15.75" customHeight="1">
      <c r="F27" s="48"/>
      <c r="J27" s="51"/>
      <c r="K27" s="52"/>
      <c r="N27" s="41">
        <f t="shared" si="5"/>
        <v>268</v>
      </c>
      <c r="O27" s="41" t="str">
        <f t="shared" si="6"/>
        <v>Shanto</v>
      </c>
    </row>
    <row r="28" ht="15.75" customHeight="1">
      <c r="F28" s="48"/>
      <c r="J28" s="51"/>
      <c r="K28" s="52"/>
      <c r="N28" s="41">
        <f t="shared" si="5"/>
        <v>248</v>
      </c>
      <c r="O28" s="41" t="str">
        <f t="shared" si="6"/>
        <v>Mushfiq(wk)</v>
      </c>
    </row>
    <row r="29" ht="15.75" customHeight="1">
      <c r="F29" s="48"/>
      <c r="J29" s="51"/>
      <c r="K29" s="52"/>
      <c r="N29" s="41">
        <f t="shared" si="5"/>
        <v>355</v>
      </c>
      <c r="O29" s="41" t="str">
        <f t="shared" si="6"/>
        <v>Shakib Al Hasan</v>
      </c>
    </row>
    <row r="30" ht="15.0" customHeight="1">
      <c r="F30" s="30" t="s">
        <v>182</v>
      </c>
      <c r="G30" s="53"/>
      <c r="J30" s="51"/>
      <c r="K30" s="52"/>
      <c r="N30" s="41">
        <f t="shared" si="5"/>
        <v>365</v>
      </c>
      <c r="O30" s="41" t="str">
        <f t="shared" si="6"/>
        <v>Mahaamudullah</v>
      </c>
    </row>
    <row r="31" ht="15.75" customHeight="1">
      <c r="F31" s="53"/>
      <c r="G31" s="53"/>
      <c r="J31" s="54"/>
      <c r="K31" s="55"/>
      <c r="N31" s="41">
        <f t="shared" si="5"/>
        <v>96</v>
      </c>
      <c r="O31" s="41" t="str">
        <f t="shared" si="6"/>
        <v>Mustafiz</v>
      </c>
    </row>
    <row r="32" ht="15.75" customHeight="1">
      <c r="D32" s="5" t="s">
        <v>183</v>
      </c>
      <c r="E32" s="56" t="s">
        <v>184</v>
      </c>
      <c r="F32" s="53"/>
      <c r="G32" s="53"/>
      <c r="K32" s="15"/>
      <c r="N32" s="41">
        <f t="shared" si="5"/>
        <v>220</v>
      </c>
      <c r="O32" s="41" t="str">
        <f t="shared" si="6"/>
        <v>Masrafe C</v>
      </c>
    </row>
    <row r="33" ht="15.75" customHeight="1">
      <c r="F33" s="53"/>
      <c r="G33" s="53"/>
      <c r="K33" s="15"/>
      <c r="N33" s="41">
        <f t="shared" si="5"/>
        <v>270</v>
      </c>
      <c r="O33" s="41" t="str">
        <f t="shared" si="6"/>
        <v>Saifuddin</v>
      </c>
    </row>
    <row r="34" ht="15.75" customHeight="1">
      <c r="F34" s="53"/>
      <c r="G34" s="53"/>
      <c r="K34" s="15"/>
      <c r="N34" s="41">
        <f t="shared" si="5"/>
        <v>85</v>
      </c>
      <c r="O34" s="41" t="str">
        <f t="shared" si="6"/>
        <v>Traskin</v>
      </c>
    </row>
    <row r="35" ht="15.75" customHeight="1">
      <c r="F35" s="53"/>
      <c r="G35" s="53"/>
      <c r="K35" s="15"/>
    </row>
    <row r="36" ht="15.75" customHeight="1">
      <c r="K36" s="15"/>
    </row>
    <row r="37" ht="15.75" customHeight="1">
      <c r="K37" s="15"/>
    </row>
    <row r="38" ht="15.75" customHeight="1">
      <c r="K38" s="15"/>
    </row>
    <row r="39" ht="15.75" customHeight="1">
      <c r="K39" s="15"/>
    </row>
    <row r="40" ht="15.75" customHeight="1">
      <c r="K40" s="15"/>
    </row>
    <row r="41" ht="15.75" customHeight="1">
      <c r="K41" s="15"/>
    </row>
    <row r="42" ht="15.75" customHeight="1">
      <c r="K42" s="15"/>
    </row>
    <row r="43" ht="15.75" customHeight="1">
      <c r="K43" s="15"/>
    </row>
    <row r="44" ht="15.75" customHeight="1">
      <c r="K44" s="15"/>
    </row>
    <row r="45" ht="15.75" customHeight="1">
      <c r="K45" s="15"/>
    </row>
    <row r="46" ht="15.75" customHeight="1">
      <c r="K46" s="15"/>
    </row>
    <row r="47" ht="15.75" customHeight="1">
      <c r="K47" s="15"/>
    </row>
    <row r="48" ht="15.75" customHeight="1">
      <c r="K48" s="15"/>
    </row>
    <row r="49" ht="15.75" customHeight="1">
      <c r="K49" s="15"/>
    </row>
    <row r="50" ht="15.75" customHeight="1">
      <c r="K50" s="15"/>
    </row>
    <row r="51" ht="15.75" customHeight="1">
      <c r="K51" s="15"/>
    </row>
    <row r="52" ht="15.75" customHeight="1">
      <c r="K52" s="15"/>
    </row>
    <row r="53" ht="15.75" customHeight="1">
      <c r="K53" s="15"/>
    </row>
    <row r="54" ht="15.75" customHeight="1">
      <c r="K54" s="15"/>
    </row>
    <row r="55" ht="15.75" customHeight="1">
      <c r="K55" s="15"/>
    </row>
    <row r="56" ht="15.75" customHeight="1">
      <c r="K56" s="15"/>
    </row>
    <row r="57" ht="15.75" customHeight="1">
      <c r="K57" s="15"/>
    </row>
    <row r="58" ht="15.75" customHeight="1">
      <c r="K58" s="15"/>
    </row>
    <row r="59" ht="15.75" customHeight="1">
      <c r="K59" s="15"/>
    </row>
    <row r="60" ht="15.75" customHeight="1">
      <c r="K60" s="15"/>
    </row>
    <row r="61" ht="15.75" customHeight="1">
      <c r="K61" s="15"/>
    </row>
    <row r="62" ht="15.75" customHeight="1">
      <c r="K62" s="15"/>
    </row>
    <row r="63" ht="15.75" customHeight="1">
      <c r="K63" s="15"/>
    </row>
    <row r="64" ht="15.75" customHeight="1">
      <c r="K64" s="15"/>
    </row>
    <row r="65" ht="15.75" customHeight="1">
      <c r="K65" s="15"/>
    </row>
    <row r="66" ht="15.75" customHeight="1">
      <c r="K66" s="15"/>
    </row>
    <row r="67" ht="15.75" customHeight="1">
      <c r="K67" s="15"/>
    </row>
    <row r="68" ht="15.75" customHeight="1">
      <c r="K68" s="15"/>
    </row>
    <row r="69" ht="15.75" customHeight="1">
      <c r="K69" s="15"/>
    </row>
    <row r="70" ht="15.75" customHeight="1">
      <c r="K70" s="15"/>
    </row>
    <row r="71" ht="15.75" customHeight="1">
      <c r="K71" s="15"/>
    </row>
    <row r="72" ht="15.75" customHeight="1">
      <c r="K72" s="15"/>
    </row>
    <row r="73" ht="15.75" customHeight="1">
      <c r="K73" s="15"/>
    </row>
    <row r="74" ht="15.75" customHeight="1">
      <c r="K74" s="15"/>
    </row>
    <row r="75" ht="15.75" customHeight="1">
      <c r="K75" s="15"/>
    </row>
    <row r="76" ht="15.75" customHeight="1">
      <c r="K76" s="15"/>
    </row>
    <row r="77" ht="15.75" customHeight="1">
      <c r="K77" s="15"/>
    </row>
    <row r="78" ht="15.75" customHeight="1">
      <c r="K78" s="15"/>
    </row>
    <row r="79" ht="15.75" customHeight="1">
      <c r="K79" s="15"/>
    </row>
    <row r="80" ht="15.75" customHeight="1">
      <c r="K80" s="15"/>
    </row>
    <row r="81" ht="15.75" customHeight="1">
      <c r="K81" s="15"/>
    </row>
    <row r="82" ht="15.75" customHeight="1">
      <c r="K82" s="15"/>
    </row>
    <row r="83" ht="15.75" customHeight="1">
      <c r="K83" s="15"/>
    </row>
    <row r="84" ht="15.75" customHeight="1">
      <c r="K84" s="15"/>
    </row>
    <row r="85" ht="15.75" customHeight="1">
      <c r="K85" s="15"/>
    </row>
    <row r="86" ht="15.75" customHeight="1">
      <c r="K86" s="15"/>
    </row>
    <row r="87" ht="15.75" customHeight="1">
      <c r="K87" s="15"/>
    </row>
    <row r="88" ht="15.75" customHeight="1">
      <c r="K88" s="15"/>
    </row>
    <row r="89" ht="15.75" customHeight="1">
      <c r="K89" s="15"/>
    </row>
    <row r="90" ht="15.75" customHeight="1">
      <c r="K90" s="15"/>
    </row>
    <row r="91" ht="15.75" customHeight="1">
      <c r="K91" s="15"/>
    </row>
    <row r="92" ht="15.75" customHeight="1">
      <c r="K92" s="15"/>
    </row>
    <row r="93" ht="15.75" customHeight="1">
      <c r="K93" s="15"/>
    </row>
    <row r="94" ht="15.75" customHeight="1">
      <c r="K94" s="15"/>
    </row>
    <row r="95" ht="15.75" customHeight="1">
      <c r="K95" s="15"/>
    </row>
    <row r="96" ht="15.75" customHeight="1">
      <c r="K96" s="15"/>
    </row>
    <row r="97" ht="15.75" customHeight="1">
      <c r="K97" s="15"/>
    </row>
    <row r="98" ht="15.75" customHeight="1">
      <c r="K98" s="15"/>
    </row>
    <row r="99" ht="15.75" customHeight="1">
      <c r="K99" s="15"/>
    </row>
    <row r="100" ht="15.75" customHeight="1">
      <c r="K100" s="15"/>
    </row>
    <row r="101" ht="15.75" customHeight="1">
      <c r="K101" s="15"/>
    </row>
    <row r="102" ht="15.75" customHeight="1">
      <c r="K102" s="15"/>
    </row>
    <row r="103" ht="15.75" customHeight="1">
      <c r="K103" s="15"/>
    </row>
    <row r="104" ht="15.75" customHeight="1">
      <c r="K104" s="15"/>
    </row>
    <row r="105" ht="15.75" customHeight="1">
      <c r="K105" s="15"/>
    </row>
    <row r="106" ht="15.75" customHeight="1">
      <c r="K106" s="15"/>
    </row>
    <row r="107" ht="15.75" customHeight="1">
      <c r="K107" s="15"/>
    </row>
    <row r="108" ht="15.75" customHeight="1">
      <c r="K108" s="15"/>
    </row>
    <row r="109" ht="15.75" customHeight="1">
      <c r="K109" s="15"/>
    </row>
    <row r="110" ht="15.75" customHeight="1">
      <c r="K110" s="15"/>
    </row>
    <row r="111" ht="15.75" customHeight="1">
      <c r="K111" s="15"/>
    </row>
    <row r="112" ht="15.75" customHeight="1">
      <c r="K112" s="15"/>
    </row>
    <row r="113" ht="15.75" customHeight="1">
      <c r="K113" s="15"/>
    </row>
    <row r="114" ht="15.75" customHeight="1">
      <c r="K114" s="15"/>
    </row>
    <row r="115" ht="15.75" customHeight="1">
      <c r="K115" s="15"/>
    </row>
    <row r="116" ht="15.75" customHeight="1">
      <c r="K116" s="15"/>
    </row>
    <row r="117" ht="15.75" customHeight="1">
      <c r="K117" s="15"/>
    </row>
    <row r="118" ht="15.75" customHeight="1">
      <c r="K118" s="15"/>
    </row>
    <row r="119" ht="15.75" customHeight="1">
      <c r="K119" s="15"/>
    </row>
    <row r="120" ht="15.75" customHeight="1">
      <c r="K120" s="15"/>
    </row>
    <row r="121" ht="15.75" customHeight="1">
      <c r="K121" s="15"/>
    </row>
    <row r="122" ht="15.75" customHeight="1">
      <c r="K122" s="15"/>
    </row>
    <row r="123" ht="15.75" customHeight="1">
      <c r="K123" s="15"/>
    </row>
    <row r="124" ht="15.75" customHeight="1">
      <c r="K124" s="15"/>
    </row>
    <row r="125" ht="15.75" customHeight="1">
      <c r="K125" s="15"/>
    </row>
    <row r="126" ht="15.75" customHeight="1">
      <c r="K126" s="15"/>
    </row>
    <row r="127" ht="15.75" customHeight="1">
      <c r="K127" s="15"/>
    </row>
    <row r="128" ht="15.75" customHeight="1">
      <c r="K128" s="15"/>
    </row>
    <row r="129" ht="15.75" customHeight="1">
      <c r="K129" s="15"/>
    </row>
    <row r="130" ht="15.75" customHeight="1">
      <c r="K130" s="15"/>
    </row>
    <row r="131" ht="15.75" customHeight="1">
      <c r="K131" s="15"/>
    </row>
    <row r="132" ht="15.75" customHeight="1">
      <c r="K132" s="15"/>
    </row>
    <row r="133" ht="15.75" customHeight="1">
      <c r="K133" s="15"/>
    </row>
    <row r="134" ht="15.75" customHeight="1">
      <c r="K134" s="15"/>
    </row>
    <row r="135" ht="15.75" customHeight="1">
      <c r="K135" s="15"/>
    </row>
    <row r="136" ht="15.75" customHeight="1">
      <c r="K136" s="15"/>
    </row>
    <row r="137" ht="15.75" customHeight="1">
      <c r="K137" s="15"/>
    </row>
    <row r="138" ht="15.75" customHeight="1">
      <c r="K138" s="15"/>
    </row>
    <row r="139" ht="15.75" customHeight="1">
      <c r="K139" s="15"/>
    </row>
    <row r="140" ht="15.75" customHeight="1">
      <c r="K140" s="15"/>
    </row>
    <row r="141" ht="15.75" customHeight="1">
      <c r="K141" s="15"/>
    </row>
    <row r="142" ht="15.75" customHeight="1">
      <c r="K142" s="15"/>
    </row>
    <row r="143" ht="15.75" customHeight="1">
      <c r="K143" s="15"/>
    </row>
    <row r="144" ht="15.75" customHeight="1">
      <c r="K144" s="15"/>
    </row>
    <row r="145" ht="15.75" customHeight="1">
      <c r="K145" s="15"/>
    </row>
    <row r="146" ht="15.75" customHeight="1">
      <c r="K146" s="15"/>
    </row>
    <row r="147" ht="15.75" customHeight="1">
      <c r="K147" s="15"/>
    </row>
    <row r="148" ht="15.75" customHeight="1">
      <c r="K148" s="15"/>
    </row>
    <row r="149" ht="15.75" customHeight="1">
      <c r="K149" s="15"/>
    </row>
    <row r="150" ht="15.75" customHeight="1">
      <c r="K150" s="15"/>
    </row>
    <row r="151" ht="15.75" customHeight="1">
      <c r="K151" s="15"/>
    </row>
    <row r="152" ht="15.75" customHeight="1">
      <c r="K152" s="15"/>
    </row>
    <row r="153" ht="15.75" customHeight="1">
      <c r="K153" s="15"/>
    </row>
    <row r="154" ht="15.75" customHeight="1">
      <c r="K154" s="15"/>
    </row>
    <row r="155" ht="15.75" customHeight="1">
      <c r="K155" s="15"/>
    </row>
    <row r="156" ht="15.75" customHeight="1">
      <c r="K156" s="15"/>
    </row>
    <row r="157" ht="15.75" customHeight="1">
      <c r="K157" s="15"/>
    </row>
    <row r="158" ht="15.75" customHeight="1">
      <c r="K158" s="15"/>
    </row>
    <row r="159" ht="15.75" customHeight="1">
      <c r="K159" s="15"/>
    </row>
    <row r="160" ht="15.75" customHeight="1">
      <c r="K160" s="15"/>
    </row>
    <row r="161" ht="15.75" customHeight="1">
      <c r="K161" s="15"/>
    </row>
    <row r="162" ht="15.75" customHeight="1">
      <c r="K162" s="15"/>
    </row>
    <row r="163" ht="15.75" customHeight="1">
      <c r="K163" s="15"/>
    </row>
    <row r="164" ht="15.75" customHeight="1">
      <c r="K164" s="15"/>
    </row>
    <row r="165" ht="15.75" customHeight="1">
      <c r="K165" s="15"/>
    </row>
    <row r="166" ht="15.75" customHeight="1">
      <c r="K166" s="15"/>
    </row>
    <row r="167" ht="15.75" customHeight="1">
      <c r="K167" s="15"/>
    </row>
    <row r="168" ht="15.75" customHeight="1">
      <c r="K168" s="15"/>
    </row>
    <row r="169" ht="15.75" customHeight="1">
      <c r="K169" s="15"/>
    </row>
    <row r="170" ht="15.75" customHeight="1">
      <c r="K170" s="15"/>
    </row>
    <row r="171" ht="15.75" customHeight="1">
      <c r="K171" s="15"/>
    </row>
    <row r="172" ht="15.75" customHeight="1">
      <c r="K172" s="15"/>
    </row>
    <row r="173" ht="15.75" customHeight="1">
      <c r="K173" s="15"/>
    </row>
    <row r="174" ht="15.75" customHeight="1">
      <c r="K174" s="15"/>
    </row>
    <row r="175" ht="15.75" customHeight="1">
      <c r="K175" s="15"/>
    </row>
    <row r="176" ht="15.75" customHeight="1">
      <c r="K176" s="15"/>
    </row>
    <row r="177" ht="15.75" customHeight="1">
      <c r="K177" s="15"/>
    </row>
    <row r="178" ht="15.75" customHeight="1">
      <c r="K178" s="15"/>
    </row>
    <row r="179" ht="15.75" customHeight="1">
      <c r="K179" s="15"/>
    </row>
    <row r="180" ht="15.75" customHeight="1">
      <c r="K180" s="15"/>
    </row>
    <row r="181" ht="15.75" customHeight="1">
      <c r="K181" s="15"/>
    </row>
    <row r="182" ht="15.75" customHeight="1">
      <c r="K182" s="15"/>
    </row>
    <row r="183" ht="15.75" customHeight="1">
      <c r="K183" s="15"/>
    </row>
    <row r="184" ht="15.75" customHeight="1">
      <c r="K184" s="15"/>
    </row>
    <row r="185" ht="15.75" customHeight="1">
      <c r="K185" s="15"/>
    </row>
    <row r="186" ht="15.75" customHeight="1">
      <c r="K186" s="15"/>
    </row>
    <row r="187" ht="15.75" customHeight="1">
      <c r="K187" s="15"/>
    </row>
    <row r="188" ht="15.75" customHeight="1">
      <c r="K188" s="15"/>
    </row>
    <row r="189" ht="15.75" customHeight="1">
      <c r="K189" s="15"/>
    </row>
    <row r="190" ht="15.75" customHeight="1">
      <c r="K190" s="15"/>
    </row>
    <row r="191" ht="15.75" customHeight="1">
      <c r="K191" s="15"/>
    </row>
    <row r="192" ht="15.75" customHeight="1">
      <c r="K192" s="15"/>
    </row>
    <row r="193" ht="15.75" customHeight="1">
      <c r="K193" s="15"/>
    </row>
    <row r="194" ht="15.75" customHeight="1">
      <c r="K194" s="15"/>
    </row>
    <row r="195" ht="15.75" customHeight="1">
      <c r="K195" s="15"/>
    </row>
    <row r="196" ht="15.75" customHeight="1">
      <c r="K196" s="15"/>
    </row>
    <row r="197" ht="15.75" customHeight="1">
      <c r="K197" s="15"/>
    </row>
    <row r="198" ht="15.75" customHeight="1">
      <c r="K198" s="15"/>
    </row>
    <row r="199" ht="15.75" customHeight="1">
      <c r="K199" s="15"/>
    </row>
    <row r="200" ht="15.75" customHeight="1">
      <c r="K200" s="15"/>
    </row>
    <row r="201" ht="15.75" customHeight="1">
      <c r="K201" s="15"/>
    </row>
    <row r="202" ht="15.75" customHeight="1">
      <c r="K202" s="15"/>
    </row>
    <row r="203" ht="15.75" customHeight="1">
      <c r="K203" s="15"/>
    </row>
    <row r="204" ht="15.75" customHeight="1">
      <c r="K204" s="15"/>
    </row>
    <row r="205" ht="15.75" customHeight="1">
      <c r="K205" s="15"/>
    </row>
    <row r="206" ht="15.75" customHeight="1">
      <c r="K206" s="15"/>
    </row>
    <row r="207" ht="15.75" customHeight="1">
      <c r="K207" s="15"/>
    </row>
    <row r="208" ht="15.75" customHeight="1">
      <c r="K208" s="15"/>
    </row>
    <row r="209" ht="15.75" customHeight="1">
      <c r="K209" s="15"/>
    </row>
    <row r="210" ht="15.75" customHeight="1">
      <c r="K210" s="15"/>
    </row>
    <row r="211" ht="15.75" customHeight="1">
      <c r="K211" s="15"/>
    </row>
    <row r="212" ht="15.75" customHeight="1">
      <c r="K212" s="15"/>
    </row>
    <row r="213" ht="15.75" customHeight="1">
      <c r="K213" s="15"/>
    </row>
    <row r="214" ht="15.75" customHeight="1">
      <c r="K214" s="15"/>
    </row>
    <row r="215" ht="15.75" customHeight="1">
      <c r="K215" s="15"/>
    </row>
    <row r="216" ht="15.75" customHeight="1">
      <c r="K216" s="15"/>
    </row>
    <row r="217" ht="15.75" customHeight="1">
      <c r="K217" s="15"/>
    </row>
    <row r="218" ht="15.75" customHeight="1">
      <c r="K218" s="15"/>
    </row>
    <row r="219" ht="15.75" customHeight="1">
      <c r="K219" s="15"/>
    </row>
    <row r="220" ht="15.75" customHeight="1">
      <c r="K220" s="15"/>
    </row>
    <row r="221" ht="15.75" customHeight="1">
      <c r="K221" s="15"/>
    </row>
    <row r="222" ht="15.75" customHeight="1">
      <c r="K222" s="15"/>
    </row>
    <row r="223" ht="15.75" customHeight="1">
      <c r="K223" s="15"/>
    </row>
    <row r="224" ht="15.75" customHeight="1">
      <c r="K224" s="15"/>
    </row>
    <row r="225" ht="15.75" customHeight="1">
      <c r="K225" s="15"/>
    </row>
    <row r="226" ht="15.75" customHeight="1">
      <c r="K226" s="15"/>
    </row>
    <row r="227" ht="15.75" customHeight="1">
      <c r="K227" s="15"/>
    </row>
    <row r="228" ht="15.75" customHeight="1">
      <c r="K228" s="15"/>
    </row>
    <row r="229" ht="15.75" customHeight="1">
      <c r="K229" s="15"/>
    </row>
    <row r="230" ht="15.75" customHeight="1">
      <c r="K230" s="15"/>
    </row>
    <row r="231" ht="15.75" customHeight="1">
      <c r="K231" s="15"/>
    </row>
    <row r="232" ht="15.75" customHeight="1">
      <c r="K232" s="15"/>
    </row>
    <row r="233" ht="15.75" customHeight="1">
      <c r="K233" s="15"/>
    </row>
    <row r="234" ht="15.75" customHeight="1">
      <c r="K234" s="15"/>
    </row>
    <row r="235" ht="15.75" customHeight="1">
      <c r="K235" s="15"/>
    </row>
    <row r="236" ht="15.75" customHeight="1">
      <c r="K236" s="15"/>
    </row>
    <row r="237" ht="15.75" customHeight="1">
      <c r="K237" s="15"/>
    </row>
    <row r="238" ht="15.75" customHeight="1">
      <c r="K238" s="15"/>
    </row>
    <row r="239" ht="15.75" customHeight="1">
      <c r="K239" s="15"/>
    </row>
    <row r="240" ht="15.75" customHeight="1">
      <c r="K240" s="15"/>
    </row>
    <row r="241" ht="15.75" customHeight="1">
      <c r="K241" s="15"/>
    </row>
    <row r="242" ht="15.75" customHeight="1">
      <c r="K242" s="15"/>
    </row>
    <row r="243" ht="15.75" customHeight="1">
      <c r="K243" s="15"/>
    </row>
    <row r="244" ht="15.75" customHeight="1">
      <c r="K244" s="15"/>
    </row>
    <row r="245" ht="15.75" customHeight="1">
      <c r="K245" s="15"/>
    </row>
    <row r="246" ht="15.75" customHeight="1">
      <c r="K246" s="15"/>
    </row>
    <row r="247" ht="15.75" customHeight="1">
      <c r="K247" s="15"/>
    </row>
    <row r="248" ht="15.75" customHeight="1">
      <c r="K248" s="15"/>
    </row>
    <row r="249" ht="15.75" customHeight="1">
      <c r="K249" s="15"/>
    </row>
    <row r="250" ht="15.75" customHeight="1">
      <c r="K250" s="15"/>
    </row>
    <row r="251" ht="15.75" customHeight="1">
      <c r="K251" s="15"/>
    </row>
    <row r="252" ht="15.75" customHeight="1">
      <c r="K252" s="15"/>
    </row>
    <row r="253" ht="15.75" customHeight="1">
      <c r="K253" s="15"/>
    </row>
    <row r="254" ht="15.75" customHeight="1">
      <c r="K254" s="15"/>
    </row>
    <row r="255" ht="15.75" customHeight="1">
      <c r="K255" s="15"/>
    </row>
    <row r="256" ht="15.75" customHeight="1">
      <c r="K256" s="15"/>
    </row>
    <row r="257" ht="15.75" customHeight="1">
      <c r="K257" s="15"/>
    </row>
    <row r="258" ht="15.75" customHeight="1">
      <c r="K258" s="15"/>
    </row>
    <row r="259" ht="15.75" customHeight="1">
      <c r="K259" s="15"/>
    </row>
    <row r="260" ht="15.75" customHeight="1">
      <c r="K260" s="15"/>
    </row>
    <row r="261" ht="15.75" customHeight="1">
      <c r="K261" s="15"/>
    </row>
    <row r="262" ht="15.75" customHeight="1">
      <c r="K262" s="15"/>
    </row>
    <row r="263" ht="15.75" customHeight="1">
      <c r="K263" s="15"/>
    </row>
    <row r="264" ht="15.75" customHeight="1">
      <c r="K264" s="15"/>
    </row>
    <row r="265" ht="15.75" customHeight="1">
      <c r="K265" s="15"/>
    </row>
    <row r="266" ht="15.75" customHeight="1">
      <c r="K266" s="15"/>
    </row>
    <row r="267" ht="15.75" customHeight="1">
      <c r="K267" s="15"/>
    </row>
    <row r="268" ht="15.75" customHeight="1">
      <c r="K268" s="15"/>
    </row>
    <row r="269" ht="15.75" customHeight="1">
      <c r="K269" s="15"/>
    </row>
    <row r="270" ht="15.75" customHeight="1">
      <c r="K270" s="15"/>
    </row>
    <row r="271" ht="15.75" customHeight="1">
      <c r="K271" s="15"/>
    </row>
    <row r="272" ht="15.75" customHeight="1">
      <c r="K272" s="15"/>
    </row>
    <row r="273" ht="15.75" customHeight="1">
      <c r="K273" s="15"/>
    </row>
    <row r="274" ht="15.75" customHeight="1">
      <c r="K274" s="15"/>
    </row>
    <row r="275" ht="15.75" customHeight="1">
      <c r="K275" s="15"/>
    </row>
    <row r="276" ht="15.75" customHeight="1">
      <c r="K276" s="15"/>
    </row>
    <row r="277" ht="15.75" customHeight="1">
      <c r="K277" s="15"/>
    </row>
    <row r="278" ht="15.75" customHeight="1">
      <c r="K278" s="15"/>
    </row>
    <row r="279" ht="15.75" customHeight="1">
      <c r="K279" s="15"/>
    </row>
    <row r="280" ht="15.75" customHeight="1">
      <c r="K280" s="15"/>
    </row>
    <row r="281" ht="15.75" customHeight="1">
      <c r="K281" s="15"/>
    </row>
    <row r="282" ht="15.75" customHeight="1">
      <c r="K282" s="15"/>
    </row>
    <row r="283" ht="15.75" customHeight="1">
      <c r="K283" s="15"/>
    </row>
    <row r="284" ht="15.75" customHeight="1">
      <c r="K284" s="15"/>
    </row>
    <row r="285" ht="15.75" customHeight="1">
      <c r="K285" s="15"/>
    </row>
    <row r="286" ht="15.75" customHeight="1">
      <c r="K286" s="15"/>
    </row>
    <row r="287" ht="15.75" customHeight="1">
      <c r="K287" s="15"/>
    </row>
    <row r="288" ht="15.75" customHeight="1">
      <c r="K288" s="15"/>
    </row>
    <row r="289" ht="15.75" customHeight="1">
      <c r="K289" s="15"/>
    </row>
    <row r="290" ht="15.75" customHeight="1">
      <c r="K290" s="15"/>
    </row>
    <row r="291" ht="15.75" customHeight="1">
      <c r="K291" s="15"/>
    </row>
    <row r="292" ht="15.75" customHeight="1">
      <c r="K292" s="15"/>
    </row>
    <row r="293" ht="15.75" customHeight="1">
      <c r="K293" s="15"/>
    </row>
    <row r="294" ht="15.75" customHeight="1">
      <c r="K294" s="15"/>
    </row>
    <row r="295" ht="15.75" customHeight="1">
      <c r="K295" s="15"/>
    </row>
    <row r="296" ht="15.75" customHeight="1">
      <c r="K296" s="15"/>
    </row>
    <row r="297" ht="15.75" customHeight="1">
      <c r="K297" s="15"/>
    </row>
    <row r="298" ht="15.75" customHeight="1">
      <c r="K298" s="15"/>
    </row>
    <row r="299" ht="15.75" customHeight="1">
      <c r="K299" s="15"/>
    </row>
    <row r="300" ht="15.75" customHeight="1">
      <c r="K300" s="15"/>
    </row>
    <row r="301" ht="15.75" customHeight="1">
      <c r="K301" s="15"/>
    </row>
    <row r="302" ht="15.75" customHeight="1">
      <c r="K302" s="15"/>
    </row>
    <row r="303" ht="15.75" customHeight="1">
      <c r="K303" s="15"/>
    </row>
    <row r="304" ht="15.75" customHeight="1">
      <c r="K304" s="15"/>
    </row>
    <row r="305" ht="15.75" customHeight="1">
      <c r="K305" s="15"/>
    </row>
    <row r="306" ht="15.75" customHeight="1">
      <c r="K306" s="15"/>
    </row>
    <row r="307" ht="15.75" customHeight="1">
      <c r="K307" s="15"/>
    </row>
    <row r="308" ht="15.75" customHeight="1">
      <c r="K308" s="15"/>
    </row>
    <row r="309" ht="15.75" customHeight="1">
      <c r="K309" s="15"/>
    </row>
    <row r="310" ht="15.75" customHeight="1">
      <c r="K310" s="15"/>
    </row>
    <row r="311" ht="15.75" customHeight="1">
      <c r="K311" s="15"/>
    </row>
    <row r="312" ht="15.75" customHeight="1">
      <c r="K312" s="15"/>
    </row>
    <row r="313" ht="15.75" customHeight="1">
      <c r="K313" s="15"/>
    </row>
    <row r="314" ht="15.75" customHeight="1">
      <c r="K314" s="15"/>
    </row>
    <row r="315" ht="15.75" customHeight="1">
      <c r="K315" s="15"/>
    </row>
    <row r="316" ht="15.75" customHeight="1">
      <c r="K316" s="15"/>
    </row>
    <row r="317" ht="15.75" customHeight="1">
      <c r="K317" s="15"/>
    </row>
    <row r="318" ht="15.75" customHeight="1">
      <c r="K318" s="15"/>
    </row>
    <row r="319" ht="15.75" customHeight="1">
      <c r="K319" s="15"/>
    </row>
    <row r="320" ht="15.75" customHeight="1">
      <c r="K320" s="15"/>
    </row>
    <row r="321" ht="15.75" customHeight="1">
      <c r="K321" s="15"/>
    </row>
    <row r="322" ht="15.75" customHeight="1">
      <c r="K322" s="15"/>
    </row>
    <row r="323" ht="15.75" customHeight="1">
      <c r="K323" s="15"/>
    </row>
    <row r="324" ht="15.75" customHeight="1">
      <c r="K324" s="15"/>
    </row>
    <row r="325" ht="15.75" customHeight="1">
      <c r="K325" s="15"/>
    </row>
    <row r="326" ht="15.75" customHeight="1">
      <c r="K326" s="15"/>
    </row>
    <row r="327" ht="15.75" customHeight="1">
      <c r="K327" s="15"/>
    </row>
    <row r="328" ht="15.75" customHeight="1">
      <c r="K328" s="15"/>
    </row>
    <row r="329" ht="15.75" customHeight="1">
      <c r="K329" s="15"/>
    </row>
    <row r="330" ht="15.75" customHeight="1">
      <c r="K330" s="15"/>
    </row>
    <row r="331" ht="15.75" customHeight="1">
      <c r="K331" s="15"/>
    </row>
    <row r="332" ht="15.75" customHeight="1">
      <c r="K332" s="15"/>
    </row>
    <row r="333" ht="15.75" customHeight="1">
      <c r="K333" s="15"/>
    </row>
    <row r="334" ht="15.75" customHeight="1">
      <c r="K334" s="15"/>
    </row>
    <row r="335" ht="15.75" customHeight="1">
      <c r="K335" s="15"/>
    </row>
    <row r="336" ht="15.75" customHeight="1">
      <c r="K336" s="15"/>
    </row>
    <row r="337" ht="15.75" customHeight="1">
      <c r="K337" s="15"/>
    </row>
    <row r="338" ht="15.75" customHeight="1">
      <c r="K338" s="15"/>
    </row>
    <row r="339" ht="15.75" customHeight="1">
      <c r="K339" s="15"/>
    </row>
    <row r="340" ht="15.75" customHeight="1">
      <c r="K340" s="15"/>
    </row>
    <row r="341" ht="15.75" customHeight="1">
      <c r="K341" s="15"/>
    </row>
    <row r="342" ht="15.75" customHeight="1">
      <c r="K342" s="15"/>
    </row>
    <row r="343" ht="15.75" customHeight="1">
      <c r="K343" s="15"/>
    </row>
    <row r="344" ht="15.75" customHeight="1">
      <c r="K344" s="15"/>
    </row>
    <row r="345" ht="15.75" customHeight="1">
      <c r="K345" s="15"/>
    </row>
    <row r="346" ht="15.75" customHeight="1">
      <c r="K346" s="15"/>
    </row>
    <row r="347" ht="15.75" customHeight="1">
      <c r="K347" s="15"/>
    </row>
    <row r="348" ht="15.75" customHeight="1">
      <c r="K348" s="15"/>
    </row>
    <row r="349" ht="15.75" customHeight="1">
      <c r="K349" s="15"/>
    </row>
    <row r="350" ht="15.75" customHeight="1">
      <c r="K350" s="15"/>
    </row>
    <row r="351" ht="15.75" customHeight="1">
      <c r="K351" s="15"/>
    </row>
    <row r="352" ht="15.75" customHeight="1">
      <c r="K352" s="15"/>
    </row>
    <row r="353" ht="15.75" customHeight="1">
      <c r="K353" s="15"/>
    </row>
    <row r="354" ht="15.75" customHeight="1">
      <c r="K354" s="15"/>
    </row>
    <row r="355" ht="15.75" customHeight="1">
      <c r="K355" s="15"/>
    </row>
    <row r="356" ht="15.75" customHeight="1">
      <c r="K356" s="15"/>
    </row>
    <row r="357" ht="15.75" customHeight="1">
      <c r="K357" s="15"/>
    </row>
    <row r="358" ht="15.75" customHeight="1">
      <c r="K358" s="15"/>
    </row>
    <row r="359" ht="15.75" customHeight="1">
      <c r="K359" s="15"/>
    </row>
    <row r="360" ht="15.75" customHeight="1">
      <c r="K360" s="15"/>
    </row>
    <row r="361" ht="15.75" customHeight="1">
      <c r="K361" s="15"/>
    </row>
    <row r="362" ht="15.75" customHeight="1">
      <c r="K362" s="15"/>
    </row>
    <row r="363" ht="15.75" customHeight="1">
      <c r="K363" s="15"/>
    </row>
    <row r="364" ht="15.75" customHeight="1">
      <c r="K364" s="15"/>
    </row>
    <row r="365" ht="15.75" customHeight="1">
      <c r="K365" s="15"/>
    </row>
    <row r="366" ht="15.75" customHeight="1">
      <c r="K366" s="15"/>
    </row>
    <row r="367" ht="15.75" customHeight="1">
      <c r="K367" s="15"/>
    </row>
    <row r="368" ht="15.75" customHeight="1">
      <c r="K368" s="15"/>
    </row>
    <row r="369" ht="15.75" customHeight="1">
      <c r="K369" s="15"/>
    </row>
    <row r="370" ht="15.75" customHeight="1">
      <c r="K370" s="15"/>
    </row>
    <row r="371" ht="15.75" customHeight="1">
      <c r="K371" s="15"/>
    </row>
    <row r="372" ht="15.75" customHeight="1">
      <c r="K372" s="15"/>
    </row>
    <row r="373" ht="15.75" customHeight="1">
      <c r="K373" s="15"/>
    </row>
    <row r="374" ht="15.75" customHeight="1">
      <c r="K374" s="15"/>
    </row>
    <row r="375" ht="15.75" customHeight="1">
      <c r="K375" s="15"/>
    </row>
    <row r="376" ht="15.75" customHeight="1">
      <c r="K376" s="15"/>
    </row>
    <row r="377" ht="15.75" customHeight="1">
      <c r="K377" s="15"/>
    </row>
    <row r="378" ht="15.75" customHeight="1">
      <c r="K378" s="15"/>
    </row>
    <row r="379" ht="15.75" customHeight="1">
      <c r="K379" s="15"/>
    </row>
    <row r="380" ht="15.75" customHeight="1">
      <c r="K380" s="15"/>
    </row>
    <row r="381" ht="15.75" customHeight="1">
      <c r="K381" s="15"/>
    </row>
    <row r="382" ht="15.75" customHeight="1">
      <c r="K382" s="15"/>
    </row>
    <row r="383" ht="15.75" customHeight="1">
      <c r="K383" s="15"/>
    </row>
    <row r="384" ht="15.75" customHeight="1">
      <c r="K384" s="15"/>
    </row>
    <row r="385" ht="15.75" customHeight="1">
      <c r="K385" s="15"/>
    </row>
    <row r="386" ht="15.75" customHeight="1">
      <c r="K386" s="15"/>
    </row>
    <row r="387" ht="15.75" customHeight="1">
      <c r="K387" s="15"/>
    </row>
    <row r="388" ht="15.75" customHeight="1">
      <c r="K388" s="15"/>
    </row>
    <row r="389" ht="15.75" customHeight="1">
      <c r="K389" s="15"/>
    </row>
    <row r="390" ht="15.75" customHeight="1">
      <c r="K390" s="15"/>
    </row>
    <row r="391" ht="15.75" customHeight="1">
      <c r="K391" s="15"/>
    </row>
    <row r="392" ht="15.75" customHeight="1">
      <c r="K392" s="15"/>
    </row>
    <row r="393" ht="15.75" customHeight="1">
      <c r="K393" s="15"/>
    </row>
    <row r="394" ht="15.75" customHeight="1">
      <c r="K394" s="15"/>
    </row>
    <row r="395" ht="15.75" customHeight="1">
      <c r="K395" s="15"/>
    </row>
    <row r="396" ht="15.75" customHeight="1">
      <c r="K396" s="15"/>
    </row>
    <row r="397" ht="15.75" customHeight="1">
      <c r="K397" s="15"/>
    </row>
    <row r="398" ht="15.75" customHeight="1">
      <c r="K398" s="15"/>
    </row>
    <row r="399" ht="15.75" customHeight="1">
      <c r="K399" s="15"/>
    </row>
    <row r="400" ht="15.75" customHeight="1">
      <c r="K400" s="15"/>
    </row>
    <row r="401" ht="15.75" customHeight="1">
      <c r="K401" s="15"/>
    </row>
    <row r="402" ht="15.75" customHeight="1">
      <c r="K402" s="15"/>
    </row>
    <row r="403" ht="15.75" customHeight="1">
      <c r="K403" s="15"/>
    </row>
    <row r="404" ht="15.75" customHeight="1">
      <c r="K404" s="15"/>
    </row>
    <row r="405" ht="15.75" customHeight="1">
      <c r="K405" s="15"/>
    </row>
    <row r="406" ht="15.75" customHeight="1">
      <c r="K406" s="15"/>
    </row>
    <row r="407" ht="15.75" customHeight="1">
      <c r="K407" s="15"/>
    </row>
    <row r="408" ht="15.75" customHeight="1">
      <c r="K408" s="15"/>
    </row>
    <row r="409" ht="15.75" customHeight="1">
      <c r="K409" s="15"/>
    </row>
    <row r="410" ht="15.75" customHeight="1">
      <c r="K410" s="15"/>
    </row>
    <row r="411" ht="15.75" customHeight="1">
      <c r="K411" s="15"/>
    </row>
    <row r="412" ht="15.75" customHeight="1">
      <c r="K412" s="15"/>
    </row>
    <row r="413" ht="15.75" customHeight="1">
      <c r="K413" s="15"/>
    </row>
    <row r="414" ht="15.75" customHeight="1">
      <c r="K414" s="15"/>
    </row>
    <row r="415" ht="15.75" customHeight="1">
      <c r="K415" s="15"/>
    </row>
    <row r="416" ht="15.75" customHeight="1">
      <c r="K416" s="15"/>
    </row>
    <row r="417" ht="15.75" customHeight="1">
      <c r="K417" s="15"/>
    </row>
    <row r="418" ht="15.75" customHeight="1">
      <c r="K418" s="15"/>
    </row>
    <row r="419" ht="15.75" customHeight="1">
      <c r="K419" s="15"/>
    </row>
    <row r="420" ht="15.75" customHeight="1">
      <c r="K420" s="15"/>
    </row>
    <row r="421" ht="15.75" customHeight="1">
      <c r="K421" s="15"/>
    </row>
    <row r="422" ht="15.75" customHeight="1">
      <c r="K422" s="15"/>
    </row>
    <row r="423" ht="15.75" customHeight="1">
      <c r="K423" s="15"/>
    </row>
    <row r="424" ht="15.75" customHeight="1">
      <c r="K424" s="15"/>
    </row>
    <row r="425" ht="15.75" customHeight="1">
      <c r="K425" s="15"/>
    </row>
    <row r="426" ht="15.75" customHeight="1">
      <c r="K426" s="15"/>
    </row>
    <row r="427" ht="15.75" customHeight="1">
      <c r="K427" s="15"/>
    </row>
    <row r="428" ht="15.75" customHeight="1">
      <c r="K428" s="15"/>
    </row>
    <row r="429" ht="15.75" customHeight="1">
      <c r="K429" s="15"/>
    </row>
    <row r="430" ht="15.75" customHeight="1">
      <c r="K430" s="15"/>
    </row>
    <row r="431" ht="15.75" customHeight="1">
      <c r="K431" s="15"/>
    </row>
    <row r="432" ht="15.75" customHeight="1">
      <c r="K432" s="15"/>
    </row>
    <row r="433" ht="15.75" customHeight="1">
      <c r="K433" s="15"/>
    </row>
    <row r="434" ht="15.75" customHeight="1">
      <c r="K434" s="15"/>
    </row>
    <row r="435" ht="15.75" customHeight="1">
      <c r="K435" s="15"/>
    </row>
    <row r="436" ht="15.75" customHeight="1">
      <c r="K436" s="15"/>
    </row>
    <row r="437" ht="15.75" customHeight="1">
      <c r="K437" s="15"/>
    </row>
    <row r="438" ht="15.75" customHeight="1">
      <c r="K438" s="15"/>
    </row>
    <row r="439" ht="15.75" customHeight="1">
      <c r="K439" s="15"/>
    </row>
    <row r="440" ht="15.75" customHeight="1">
      <c r="K440" s="15"/>
    </row>
    <row r="441" ht="15.75" customHeight="1">
      <c r="K441" s="15"/>
    </row>
    <row r="442" ht="15.75" customHeight="1">
      <c r="K442" s="15"/>
    </row>
    <row r="443" ht="15.75" customHeight="1">
      <c r="K443" s="15"/>
    </row>
    <row r="444" ht="15.75" customHeight="1">
      <c r="K444" s="15"/>
    </row>
    <row r="445" ht="15.75" customHeight="1">
      <c r="K445" s="15"/>
    </row>
    <row r="446" ht="15.75" customHeight="1">
      <c r="K446" s="15"/>
    </row>
    <row r="447" ht="15.75" customHeight="1">
      <c r="K447" s="15"/>
    </row>
    <row r="448" ht="15.75" customHeight="1">
      <c r="K448" s="15"/>
    </row>
    <row r="449" ht="15.75" customHeight="1">
      <c r="K449" s="15"/>
    </row>
    <row r="450" ht="15.75" customHeight="1">
      <c r="K450" s="15"/>
    </row>
    <row r="451" ht="15.75" customHeight="1">
      <c r="K451" s="15"/>
    </row>
    <row r="452" ht="15.75" customHeight="1">
      <c r="K452" s="15"/>
    </row>
    <row r="453" ht="15.75" customHeight="1">
      <c r="K453" s="15"/>
    </row>
    <row r="454" ht="15.75" customHeight="1">
      <c r="K454" s="15"/>
    </row>
    <row r="455" ht="15.75" customHeight="1">
      <c r="K455" s="15"/>
    </row>
    <row r="456" ht="15.75" customHeight="1">
      <c r="K456" s="15"/>
    </row>
    <row r="457" ht="15.75" customHeight="1">
      <c r="K457" s="15"/>
    </row>
    <row r="458" ht="15.75" customHeight="1">
      <c r="K458" s="15"/>
    </row>
    <row r="459" ht="15.75" customHeight="1">
      <c r="K459" s="15"/>
    </row>
    <row r="460" ht="15.75" customHeight="1">
      <c r="K460" s="15"/>
    </row>
    <row r="461" ht="15.75" customHeight="1">
      <c r="K461" s="15"/>
    </row>
    <row r="462" ht="15.75" customHeight="1">
      <c r="K462" s="15"/>
    </row>
    <row r="463" ht="15.75" customHeight="1">
      <c r="K463" s="15"/>
    </row>
    <row r="464" ht="15.75" customHeight="1">
      <c r="K464" s="15"/>
    </row>
    <row r="465" ht="15.75" customHeight="1">
      <c r="K465" s="15"/>
    </row>
    <row r="466" ht="15.75" customHeight="1">
      <c r="K466" s="15"/>
    </row>
    <row r="467" ht="15.75" customHeight="1">
      <c r="K467" s="15"/>
    </row>
    <row r="468" ht="15.75" customHeight="1">
      <c r="K468" s="15"/>
    </row>
    <row r="469" ht="15.75" customHeight="1">
      <c r="K469" s="15"/>
    </row>
    <row r="470" ht="15.75" customHeight="1">
      <c r="K470" s="15"/>
    </row>
    <row r="471" ht="15.75" customHeight="1">
      <c r="K471" s="15"/>
    </row>
    <row r="472" ht="15.75" customHeight="1">
      <c r="K472" s="15"/>
    </row>
    <row r="473" ht="15.75" customHeight="1">
      <c r="K473" s="15"/>
    </row>
    <row r="474" ht="15.75" customHeight="1">
      <c r="K474" s="15"/>
    </row>
    <row r="475" ht="15.75" customHeight="1">
      <c r="K475" s="15"/>
    </row>
    <row r="476" ht="15.75" customHeight="1">
      <c r="K476" s="15"/>
    </row>
    <row r="477" ht="15.75" customHeight="1">
      <c r="K477" s="15"/>
    </row>
    <row r="478" ht="15.75" customHeight="1">
      <c r="K478" s="15"/>
    </row>
    <row r="479" ht="15.75" customHeight="1">
      <c r="K479" s="15"/>
    </row>
    <row r="480" ht="15.75" customHeight="1">
      <c r="K480" s="15"/>
    </row>
    <row r="481" ht="15.75" customHeight="1">
      <c r="K481" s="15"/>
    </row>
    <row r="482" ht="15.75" customHeight="1">
      <c r="K482" s="15"/>
    </row>
    <row r="483" ht="15.75" customHeight="1">
      <c r="K483" s="15"/>
    </row>
    <row r="484" ht="15.75" customHeight="1">
      <c r="K484" s="15"/>
    </row>
    <row r="485" ht="15.75" customHeight="1">
      <c r="K485" s="15"/>
    </row>
    <row r="486" ht="15.75" customHeight="1">
      <c r="K486" s="15"/>
    </row>
    <row r="487" ht="15.75" customHeight="1">
      <c r="K487" s="15"/>
    </row>
    <row r="488" ht="15.75" customHeight="1">
      <c r="K488" s="15"/>
    </row>
    <row r="489" ht="15.75" customHeight="1">
      <c r="K489" s="15"/>
    </row>
    <row r="490" ht="15.75" customHeight="1">
      <c r="K490" s="15"/>
    </row>
    <row r="491" ht="15.75" customHeight="1">
      <c r="K491" s="15"/>
    </row>
    <row r="492" ht="15.75" customHeight="1">
      <c r="K492" s="15"/>
    </row>
    <row r="493" ht="15.75" customHeight="1">
      <c r="K493" s="15"/>
    </row>
    <row r="494" ht="15.75" customHeight="1">
      <c r="K494" s="15"/>
    </row>
    <row r="495" ht="15.75" customHeight="1">
      <c r="K495" s="15"/>
    </row>
    <row r="496" ht="15.75" customHeight="1">
      <c r="K496" s="15"/>
    </row>
    <row r="497" ht="15.75" customHeight="1">
      <c r="K497" s="15"/>
    </row>
    <row r="498" ht="15.75" customHeight="1">
      <c r="K498" s="15"/>
    </row>
    <row r="499" ht="15.75" customHeight="1">
      <c r="K499" s="15"/>
    </row>
    <row r="500" ht="15.75" customHeight="1">
      <c r="K500" s="15"/>
    </row>
    <row r="501" ht="15.75" customHeight="1">
      <c r="K501" s="15"/>
    </row>
    <row r="502" ht="15.75" customHeight="1">
      <c r="K502" s="15"/>
    </row>
    <row r="503" ht="15.75" customHeight="1">
      <c r="K503" s="15"/>
    </row>
    <row r="504" ht="15.75" customHeight="1">
      <c r="K504" s="15"/>
    </row>
    <row r="505" ht="15.75" customHeight="1">
      <c r="K505" s="15"/>
    </row>
    <row r="506" ht="15.75" customHeight="1">
      <c r="K506" s="15"/>
    </row>
    <row r="507" ht="15.75" customHeight="1">
      <c r="K507" s="15"/>
    </row>
    <row r="508" ht="15.75" customHeight="1">
      <c r="K508" s="15"/>
    </row>
    <row r="509" ht="15.75" customHeight="1">
      <c r="K509" s="15"/>
    </row>
    <row r="510" ht="15.75" customHeight="1">
      <c r="K510" s="15"/>
    </row>
    <row r="511" ht="15.75" customHeight="1">
      <c r="K511" s="15"/>
    </row>
    <row r="512" ht="15.75" customHeight="1">
      <c r="K512" s="15"/>
    </row>
    <row r="513" ht="15.75" customHeight="1">
      <c r="K513" s="15"/>
    </row>
    <row r="514" ht="15.75" customHeight="1">
      <c r="K514" s="15"/>
    </row>
    <row r="515" ht="15.75" customHeight="1">
      <c r="K515" s="15"/>
    </row>
    <row r="516" ht="15.75" customHeight="1">
      <c r="K516" s="15"/>
    </row>
    <row r="517" ht="15.75" customHeight="1">
      <c r="K517" s="15"/>
    </row>
    <row r="518" ht="15.75" customHeight="1">
      <c r="K518" s="15"/>
    </row>
    <row r="519" ht="15.75" customHeight="1">
      <c r="K519" s="15"/>
    </row>
    <row r="520" ht="15.75" customHeight="1">
      <c r="K520" s="15"/>
    </row>
    <row r="521" ht="15.75" customHeight="1">
      <c r="K521" s="15"/>
    </row>
    <row r="522" ht="15.75" customHeight="1">
      <c r="K522" s="15"/>
    </row>
    <row r="523" ht="15.75" customHeight="1">
      <c r="K523" s="15"/>
    </row>
    <row r="524" ht="15.75" customHeight="1">
      <c r="K524" s="15"/>
    </row>
    <row r="525" ht="15.75" customHeight="1">
      <c r="K525" s="15"/>
    </row>
    <row r="526" ht="15.75" customHeight="1">
      <c r="K526" s="15"/>
    </row>
    <row r="527" ht="15.75" customHeight="1">
      <c r="K527" s="15"/>
    </row>
    <row r="528" ht="15.75" customHeight="1">
      <c r="K528" s="15"/>
    </row>
    <row r="529" ht="15.75" customHeight="1">
      <c r="K529" s="15"/>
    </row>
    <row r="530" ht="15.75" customHeight="1">
      <c r="K530" s="15"/>
    </row>
    <row r="531" ht="15.75" customHeight="1">
      <c r="K531" s="15"/>
    </row>
    <row r="532" ht="15.75" customHeight="1">
      <c r="K532" s="15"/>
    </row>
    <row r="533" ht="15.75" customHeight="1">
      <c r="K533" s="15"/>
    </row>
    <row r="534" ht="15.75" customHeight="1">
      <c r="K534" s="15"/>
    </row>
    <row r="535" ht="15.75" customHeight="1">
      <c r="K535" s="15"/>
    </row>
    <row r="536" ht="15.75" customHeight="1">
      <c r="K536" s="15"/>
    </row>
    <row r="537" ht="15.75" customHeight="1">
      <c r="K537" s="15"/>
    </row>
    <row r="538" ht="15.75" customHeight="1">
      <c r="K538" s="15"/>
    </row>
    <row r="539" ht="15.75" customHeight="1">
      <c r="K539" s="15"/>
    </row>
    <row r="540" ht="15.75" customHeight="1">
      <c r="K540" s="15"/>
    </row>
    <row r="541" ht="15.75" customHeight="1">
      <c r="K541" s="15"/>
    </row>
    <row r="542" ht="15.75" customHeight="1">
      <c r="K542" s="15"/>
    </row>
    <row r="543" ht="15.75" customHeight="1">
      <c r="K543" s="15"/>
    </row>
    <row r="544" ht="15.75" customHeight="1">
      <c r="K544" s="15"/>
    </row>
    <row r="545" ht="15.75" customHeight="1">
      <c r="K545" s="15"/>
    </row>
    <row r="546" ht="15.75" customHeight="1">
      <c r="K546" s="15"/>
    </row>
    <row r="547" ht="15.75" customHeight="1">
      <c r="K547" s="15"/>
    </row>
    <row r="548" ht="15.75" customHeight="1">
      <c r="K548" s="15"/>
    </row>
    <row r="549" ht="15.75" customHeight="1">
      <c r="K549" s="15"/>
    </row>
    <row r="550" ht="15.75" customHeight="1">
      <c r="K550" s="15"/>
    </row>
    <row r="551" ht="15.75" customHeight="1">
      <c r="K551" s="15"/>
    </row>
    <row r="552" ht="15.75" customHeight="1">
      <c r="K552" s="15"/>
    </row>
    <row r="553" ht="15.75" customHeight="1">
      <c r="K553" s="15"/>
    </row>
    <row r="554" ht="15.75" customHeight="1">
      <c r="K554" s="15"/>
    </row>
    <row r="555" ht="15.75" customHeight="1">
      <c r="K555" s="15"/>
    </row>
    <row r="556" ht="15.75" customHeight="1">
      <c r="K556" s="15"/>
    </row>
    <row r="557" ht="15.75" customHeight="1">
      <c r="K557" s="15"/>
    </row>
    <row r="558" ht="15.75" customHeight="1">
      <c r="K558" s="15"/>
    </row>
    <row r="559" ht="15.75" customHeight="1">
      <c r="K559" s="15"/>
    </row>
    <row r="560" ht="15.75" customHeight="1">
      <c r="K560" s="15"/>
    </row>
    <row r="561" ht="15.75" customHeight="1">
      <c r="K561" s="15"/>
    </row>
    <row r="562" ht="15.75" customHeight="1">
      <c r="K562" s="15"/>
    </row>
    <row r="563" ht="15.75" customHeight="1">
      <c r="K563" s="15"/>
    </row>
    <row r="564" ht="15.75" customHeight="1">
      <c r="K564" s="15"/>
    </row>
    <row r="565" ht="15.75" customHeight="1">
      <c r="K565" s="15"/>
    </row>
    <row r="566" ht="15.75" customHeight="1">
      <c r="K566" s="15"/>
    </row>
    <row r="567" ht="15.75" customHeight="1">
      <c r="K567" s="15"/>
    </row>
    <row r="568" ht="15.75" customHeight="1">
      <c r="K568" s="15"/>
    </row>
    <row r="569" ht="15.75" customHeight="1">
      <c r="K569" s="15"/>
    </row>
    <row r="570" ht="15.75" customHeight="1">
      <c r="K570" s="15"/>
    </row>
    <row r="571" ht="15.75" customHeight="1">
      <c r="K571" s="15"/>
    </row>
    <row r="572" ht="15.75" customHeight="1">
      <c r="K572" s="15"/>
    </row>
    <row r="573" ht="15.75" customHeight="1">
      <c r="K573" s="15"/>
    </row>
    <row r="574" ht="15.75" customHeight="1">
      <c r="K574" s="15"/>
    </row>
    <row r="575" ht="15.75" customHeight="1">
      <c r="K575" s="15"/>
    </row>
    <row r="576" ht="15.75" customHeight="1">
      <c r="K576" s="15"/>
    </row>
    <row r="577" ht="15.75" customHeight="1">
      <c r="K577" s="15"/>
    </row>
    <row r="578" ht="15.75" customHeight="1">
      <c r="K578" s="15"/>
    </row>
    <row r="579" ht="15.75" customHeight="1">
      <c r="K579" s="15"/>
    </row>
    <row r="580" ht="15.75" customHeight="1">
      <c r="K580" s="15"/>
    </row>
    <row r="581" ht="15.75" customHeight="1">
      <c r="K581" s="15"/>
    </row>
    <row r="582" ht="15.75" customHeight="1">
      <c r="K582" s="15"/>
    </row>
    <row r="583" ht="15.75" customHeight="1">
      <c r="K583" s="15"/>
    </row>
    <row r="584" ht="15.75" customHeight="1">
      <c r="K584" s="15"/>
    </row>
    <row r="585" ht="15.75" customHeight="1">
      <c r="K585" s="15"/>
    </row>
    <row r="586" ht="15.75" customHeight="1">
      <c r="K586" s="15"/>
    </row>
    <row r="587" ht="15.75" customHeight="1">
      <c r="K587" s="15"/>
    </row>
    <row r="588" ht="15.75" customHeight="1">
      <c r="K588" s="15"/>
    </row>
    <row r="589" ht="15.75" customHeight="1">
      <c r="K589" s="15"/>
    </row>
    <row r="590" ht="15.75" customHeight="1">
      <c r="K590" s="15"/>
    </row>
    <row r="591" ht="15.75" customHeight="1">
      <c r="K591" s="15"/>
    </row>
    <row r="592" ht="15.75" customHeight="1">
      <c r="K592" s="15"/>
    </row>
    <row r="593" ht="15.75" customHeight="1">
      <c r="K593" s="15"/>
    </row>
    <row r="594" ht="15.75" customHeight="1">
      <c r="K594" s="15"/>
    </row>
    <row r="595" ht="15.75" customHeight="1">
      <c r="K595" s="15"/>
    </row>
    <row r="596" ht="15.75" customHeight="1">
      <c r="K596" s="15"/>
    </row>
    <row r="597" ht="15.75" customHeight="1">
      <c r="K597" s="15"/>
    </row>
    <row r="598" ht="15.75" customHeight="1">
      <c r="K598" s="15"/>
    </row>
    <row r="599" ht="15.75" customHeight="1">
      <c r="K599" s="15"/>
    </row>
    <row r="600" ht="15.75" customHeight="1">
      <c r="K600" s="15"/>
    </row>
    <row r="601" ht="15.75" customHeight="1">
      <c r="K601" s="15"/>
    </row>
    <row r="602" ht="15.75" customHeight="1">
      <c r="K602" s="15"/>
    </row>
    <row r="603" ht="15.75" customHeight="1">
      <c r="K603" s="15"/>
    </row>
    <row r="604" ht="15.75" customHeight="1">
      <c r="K604" s="15"/>
    </row>
    <row r="605" ht="15.75" customHeight="1">
      <c r="K605" s="15"/>
    </row>
    <row r="606" ht="15.75" customHeight="1">
      <c r="K606" s="15"/>
    </row>
    <row r="607" ht="15.75" customHeight="1">
      <c r="K607" s="15"/>
    </row>
    <row r="608" ht="15.75" customHeight="1">
      <c r="K608" s="15"/>
    </row>
    <row r="609" ht="15.75" customHeight="1">
      <c r="K609" s="15"/>
    </row>
    <row r="610" ht="15.75" customHeight="1">
      <c r="K610" s="15"/>
    </row>
    <row r="611" ht="15.75" customHeight="1">
      <c r="K611" s="15"/>
    </row>
    <row r="612" ht="15.75" customHeight="1">
      <c r="K612" s="15"/>
    </row>
    <row r="613" ht="15.75" customHeight="1">
      <c r="K613" s="15"/>
    </row>
    <row r="614" ht="15.75" customHeight="1">
      <c r="K614" s="15"/>
    </row>
    <row r="615" ht="15.75" customHeight="1">
      <c r="K615" s="15"/>
    </row>
    <row r="616" ht="15.75" customHeight="1">
      <c r="K616" s="15"/>
    </row>
    <row r="617" ht="15.75" customHeight="1">
      <c r="K617" s="15"/>
    </row>
    <row r="618" ht="15.75" customHeight="1">
      <c r="K618" s="15"/>
    </row>
    <row r="619" ht="15.75" customHeight="1">
      <c r="K619" s="15"/>
    </row>
    <row r="620" ht="15.75" customHeight="1">
      <c r="K620" s="15"/>
    </row>
    <row r="621" ht="15.75" customHeight="1">
      <c r="K621" s="15"/>
    </row>
    <row r="622" ht="15.75" customHeight="1">
      <c r="K622" s="15"/>
    </row>
    <row r="623" ht="15.75" customHeight="1">
      <c r="K623" s="15"/>
    </row>
    <row r="624" ht="15.75" customHeight="1">
      <c r="K624" s="15"/>
    </row>
    <row r="625" ht="15.75" customHeight="1">
      <c r="K625" s="15"/>
    </row>
    <row r="626" ht="15.75" customHeight="1">
      <c r="K626" s="15"/>
    </row>
    <row r="627" ht="15.75" customHeight="1">
      <c r="K627" s="15"/>
    </row>
    <row r="628" ht="15.75" customHeight="1">
      <c r="K628" s="15"/>
    </row>
    <row r="629" ht="15.75" customHeight="1">
      <c r="K629" s="15"/>
    </row>
    <row r="630" ht="15.75" customHeight="1">
      <c r="K630" s="15"/>
    </row>
    <row r="631" ht="15.75" customHeight="1">
      <c r="K631" s="15"/>
    </row>
    <row r="632" ht="15.75" customHeight="1">
      <c r="K632" s="15"/>
    </row>
    <row r="633" ht="15.75" customHeight="1">
      <c r="K633" s="15"/>
    </row>
    <row r="634" ht="15.75" customHeight="1">
      <c r="K634" s="15"/>
    </row>
    <row r="635" ht="15.75" customHeight="1">
      <c r="K635" s="15"/>
    </row>
    <row r="636" ht="15.75" customHeight="1">
      <c r="K636" s="15"/>
    </row>
    <row r="637" ht="15.75" customHeight="1">
      <c r="K637" s="15"/>
    </row>
    <row r="638" ht="15.75" customHeight="1">
      <c r="K638" s="15"/>
    </row>
    <row r="639" ht="15.75" customHeight="1">
      <c r="K639" s="15"/>
    </row>
    <row r="640" ht="15.75" customHeight="1">
      <c r="K640" s="15"/>
    </row>
    <row r="641" ht="15.75" customHeight="1">
      <c r="K641" s="15"/>
    </row>
    <row r="642" ht="15.75" customHeight="1">
      <c r="K642" s="15"/>
    </row>
    <row r="643" ht="15.75" customHeight="1">
      <c r="K643" s="15"/>
    </row>
    <row r="644" ht="15.75" customHeight="1">
      <c r="K644" s="15"/>
    </row>
    <row r="645" ht="15.75" customHeight="1">
      <c r="K645" s="15"/>
    </row>
    <row r="646" ht="15.75" customHeight="1">
      <c r="K646" s="15"/>
    </row>
    <row r="647" ht="15.75" customHeight="1">
      <c r="K647" s="15"/>
    </row>
    <row r="648" ht="15.75" customHeight="1">
      <c r="K648" s="15"/>
    </row>
    <row r="649" ht="15.75" customHeight="1">
      <c r="K649" s="15"/>
    </row>
    <row r="650" ht="15.75" customHeight="1">
      <c r="K650" s="15"/>
    </row>
    <row r="651" ht="15.75" customHeight="1">
      <c r="K651" s="15"/>
    </row>
    <row r="652" ht="15.75" customHeight="1">
      <c r="K652" s="15"/>
    </row>
    <row r="653" ht="15.75" customHeight="1">
      <c r="K653" s="15"/>
    </row>
    <row r="654" ht="15.75" customHeight="1">
      <c r="K654" s="15"/>
    </row>
    <row r="655" ht="15.75" customHeight="1">
      <c r="K655" s="15"/>
    </row>
    <row r="656" ht="15.75" customHeight="1">
      <c r="K656" s="15"/>
    </row>
    <row r="657" ht="15.75" customHeight="1">
      <c r="K657" s="15"/>
    </row>
    <row r="658" ht="15.75" customHeight="1">
      <c r="K658" s="15"/>
    </row>
    <row r="659" ht="15.75" customHeight="1">
      <c r="K659" s="15"/>
    </row>
    <row r="660" ht="15.75" customHeight="1">
      <c r="K660" s="15"/>
    </row>
    <row r="661" ht="15.75" customHeight="1">
      <c r="K661" s="15"/>
    </row>
    <row r="662" ht="15.75" customHeight="1">
      <c r="K662" s="15"/>
    </row>
    <row r="663" ht="15.75" customHeight="1">
      <c r="K663" s="15"/>
    </row>
    <row r="664" ht="15.75" customHeight="1">
      <c r="K664" s="15"/>
    </row>
    <row r="665" ht="15.75" customHeight="1">
      <c r="K665" s="15"/>
    </row>
    <row r="666" ht="15.75" customHeight="1">
      <c r="K666" s="15"/>
    </row>
    <row r="667" ht="15.75" customHeight="1">
      <c r="K667" s="15"/>
    </row>
    <row r="668" ht="15.75" customHeight="1">
      <c r="K668" s="15"/>
    </row>
    <row r="669" ht="15.75" customHeight="1">
      <c r="K669" s="15"/>
    </row>
    <row r="670" ht="15.75" customHeight="1">
      <c r="K670" s="15"/>
    </row>
    <row r="671" ht="15.75" customHeight="1">
      <c r="K671" s="15"/>
    </row>
    <row r="672" ht="15.75" customHeight="1">
      <c r="K672" s="15"/>
    </row>
    <row r="673" ht="15.75" customHeight="1">
      <c r="K673" s="15"/>
    </row>
    <row r="674" ht="15.75" customHeight="1">
      <c r="K674" s="15"/>
    </row>
    <row r="675" ht="15.75" customHeight="1">
      <c r="K675" s="15"/>
    </row>
    <row r="676" ht="15.75" customHeight="1">
      <c r="K676" s="15"/>
    </row>
    <row r="677" ht="15.75" customHeight="1">
      <c r="K677" s="15"/>
    </row>
    <row r="678" ht="15.75" customHeight="1">
      <c r="K678" s="15"/>
    </row>
    <row r="679" ht="15.75" customHeight="1">
      <c r="K679" s="15"/>
    </row>
    <row r="680" ht="15.75" customHeight="1">
      <c r="K680" s="15"/>
    </row>
    <row r="681" ht="15.75" customHeight="1">
      <c r="K681" s="15"/>
    </row>
    <row r="682" ht="15.75" customHeight="1">
      <c r="K682" s="15"/>
    </row>
    <row r="683" ht="15.75" customHeight="1">
      <c r="K683" s="15"/>
    </row>
    <row r="684" ht="15.75" customHeight="1">
      <c r="K684" s="15"/>
    </row>
    <row r="685" ht="15.75" customHeight="1">
      <c r="K685" s="15"/>
    </row>
    <row r="686" ht="15.75" customHeight="1">
      <c r="K686" s="15"/>
    </row>
    <row r="687" ht="15.75" customHeight="1">
      <c r="K687" s="15"/>
    </row>
    <row r="688" ht="15.75" customHeight="1">
      <c r="K688" s="15"/>
    </row>
    <row r="689" ht="15.75" customHeight="1">
      <c r="K689" s="15"/>
    </row>
    <row r="690" ht="15.75" customHeight="1">
      <c r="K690" s="15"/>
    </row>
    <row r="691" ht="15.75" customHeight="1">
      <c r="K691" s="15"/>
    </row>
    <row r="692" ht="15.75" customHeight="1">
      <c r="K692" s="15"/>
    </row>
    <row r="693" ht="15.75" customHeight="1">
      <c r="K693" s="15"/>
    </row>
    <row r="694" ht="15.75" customHeight="1">
      <c r="K694" s="15"/>
    </row>
    <row r="695" ht="15.75" customHeight="1">
      <c r="K695" s="15"/>
    </row>
    <row r="696" ht="15.75" customHeight="1">
      <c r="K696" s="15"/>
    </row>
    <row r="697" ht="15.75" customHeight="1">
      <c r="K697" s="15"/>
    </row>
    <row r="698" ht="15.75" customHeight="1">
      <c r="K698" s="15"/>
    </row>
    <row r="699" ht="15.75" customHeight="1">
      <c r="K699" s="15"/>
    </row>
    <row r="700" ht="15.75" customHeight="1">
      <c r="K700" s="15"/>
    </row>
    <row r="701" ht="15.75" customHeight="1">
      <c r="K701" s="15"/>
    </row>
    <row r="702" ht="15.75" customHeight="1">
      <c r="K702" s="15"/>
    </row>
    <row r="703" ht="15.75" customHeight="1">
      <c r="K703" s="15"/>
    </row>
    <row r="704" ht="15.75" customHeight="1">
      <c r="K704" s="15"/>
    </row>
    <row r="705" ht="15.75" customHeight="1">
      <c r="K705" s="15"/>
    </row>
    <row r="706" ht="15.75" customHeight="1">
      <c r="K706" s="15"/>
    </row>
    <row r="707" ht="15.75" customHeight="1">
      <c r="K707" s="15"/>
    </row>
    <row r="708" ht="15.75" customHeight="1">
      <c r="K708" s="15"/>
    </row>
    <row r="709" ht="15.75" customHeight="1">
      <c r="K709" s="15"/>
    </row>
    <row r="710" ht="15.75" customHeight="1">
      <c r="K710" s="15"/>
    </row>
    <row r="711" ht="15.75" customHeight="1">
      <c r="K711" s="15"/>
    </row>
    <row r="712" ht="15.75" customHeight="1">
      <c r="K712" s="15"/>
    </row>
    <row r="713" ht="15.75" customHeight="1">
      <c r="K713" s="15"/>
    </row>
    <row r="714" ht="15.75" customHeight="1">
      <c r="K714" s="15"/>
    </row>
    <row r="715" ht="15.75" customHeight="1">
      <c r="K715" s="15"/>
    </row>
    <row r="716" ht="15.75" customHeight="1">
      <c r="K716" s="15"/>
    </row>
    <row r="717" ht="15.75" customHeight="1">
      <c r="K717" s="15"/>
    </row>
    <row r="718" ht="15.75" customHeight="1">
      <c r="K718" s="15"/>
    </row>
    <row r="719" ht="15.75" customHeight="1">
      <c r="K719" s="15"/>
    </row>
    <row r="720" ht="15.75" customHeight="1">
      <c r="K720" s="15"/>
    </row>
    <row r="721" ht="15.75" customHeight="1">
      <c r="K721" s="15"/>
    </row>
    <row r="722" ht="15.75" customHeight="1">
      <c r="K722" s="15"/>
    </row>
    <row r="723" ht="15.75" customHeight="1">
      <c r="K723" s="15"/>
    </row>
    <row r="724" ht="15.75" customHeight="1">
      <c r="K724" s="15"/>
    </row>
    <row r="725" ht="15.75" customHeight="1">
      <c r="K725" s="15"/>
    </row>
    <row r="726" ht="15.75" customHeight="1">
      <c r="K726" s="15"/>
    </row>
    <row r="727" ht="15.75" customHeight="1">
      <c r="K727" s="15"/>
    </row>
    <row r="728" ht="15.75" customHeight="1">
      <c r="K728" s="15"/>
    </row>
    <row r="729" ht="15.75" customHeight="1">
      <c r="K729" s="15"/>
    </row>
    <row r="730" ht="15.75" customHeight="1">
      <c r="K730" s="15"/>
    </row>
    <row r="731" ht="15.75" customHeight="1">
      <c r="K731" s="15"/>
    </row>
    <row r="732" ht="15.75" customHeight="1">
      <c r="K732" s="15"/>
    </row>
    <row r="733" ht="15.75" customHeight="1">
      <c r="K733" s="15"/>
    </row>
    <row r="734" ht="15.75" customHeight="1">
      <c r="K734" s="15"/>
    </row>
    <row r="735" ht="15.75" customHeight="1">
      <c r="K735" s="15"/>
    </row>
    <row r="736" ht="15.75" customHeight="1">
      <c r="K736" s="15"/>
    </row>
    <row r="737" ht="15.75" customHeight="1">
      <c r="K737" s="15"/>
    </row>
    <row r="738" ht="15.75" customHeight="1">
      <c r="K738" s="15"/>
    </row>
    <row r="739" ht="15.75" customHeight="1">
      <c r="K739" s="15"/>
    </row>
    <row r="740" ht="15.75" customHeight="1">
      <c r="K740" s="15"/>
    </row>
    <row r="741" ht="15.75" customHeight="1">
      <c r="K741" s="15"/>
    </row>
    <row r="742" ht="15.75" customHeight="1">
      <c r="K742" s="15"/>
    </row>
    <row r="743" ht="15.75" customHeight="1">
      <c r="K743" s="15"/>
    </row>
    <row r="744" ht="15.75" customHeight="1">
      <c r="K744" s="15"/>
    </row>
    <row r="745" ht="15.75" customHeight="1">
      <c r="K745" s="15"/>
    </row>
    <row r="746" ht="15.75" customHeight="1">
      <c r="K746" s="15"/>
    </row>
    <row r="747" ht="15.75" customHeight="1">
      <c r="K747" s="15"/>
    </row>
    <row r="748" ht="15.75" customHeight="1">
      <c r="K748" s="15"/>
    </row>
    <row r="749" ht="15.75" customHeight="1">
      <c r="K749" s="15"/>
    </row>
    <row r="750" ht="15.75" customHeight="1">
      <c r="K750" s="15"/>
    </row>
    <row r="751" ht="15.75" customHeight="1">
      <c r="K751" s="15"/>
    </row>
    <row r="752" ht="15.75" customHeight="1">
      <c r="K752" s="15"/>
    </row>
    <row r="753" ht="15.75" customHeight="1">
      <c r="K753" s="15"/>
    </row>
    <row r="754" ht="15.75" customHeight="1">
      <c r="K754" s="15"/>
    </row>
    <row r="755" ht="15.75" customHeight="1">
      <c r="K755" s="15"/>
    </row>
    <row r="756" ht="15.75" customHeight="1">
      <c r="K756" s="15"/>
    </row>
    <row r="757" ht="15.75" customHeight="1">
      <c r="K757" s="15"/>
    </row>
    <row r="758" ht="15.75" customHeight="1">
      <c r="K758" s="15"/>
    </row>
    <row r="759" ht="15.75" customHeight="1">
      <c r="K759" s="15"/>
    </row>
    <row r="760" ht="15.75" customHeight="1">
      <c r="K760" s="15"/>
    </row>
    <row r="761" ht="15.75" customHeight="1">
      <c r="K761" s="15"/>
    </row>
    <row r="762" ht="15.75" customHeight="1">
      <c r="K762" s="15"/>
    </row>
    <row r="763" ht="15.75" customHeight="1">
      <c r="K763" s="15"/>
    </row>
    <row r="764" ht="15.75" customHeight="1">
      <c r="K764" s="15"/>
    </row>
    <row r="765" ht="15.75" customHeight="1">
      <c r="K765" s="15"/>
    </row>
    <row r="766" ht="15.75" customHeight="1">
      <c r="K766" s="15"/>
    </row>
    <row r="767" ht="15.75" customHeight="1">
      <c r="K767" s="15"/>
    </row>
    <row r="768" ht="15.75" customHeight="1">
      <c r="K768" s="15"/>
    </row>
    <row r="769" ht="15.75" customHeight="1">
      <c r="K769" s="15"/>
    </row>
    <row r="770" ht="15.75" customHeight="1">
      <c r="K770" s="15"/>
    </row>
    <row r="771" ht="15.75" customHeight="1">
      <c r="K771" s="15"/>
    </row>
    <row r="772" ht="15.75" customHeight="1">
      <c r="K772" s="15"/>
    </row>
    <row r="773" ht="15.75" customHeight="1">
      <c r="K773" s="15"/>
    </row>
    <row r="774" ht="15.75" customHeight="1">
      <c r="K774" s="15"/>
    </row>
    <row r="775" ht="15.75" customHeight="1">
      <c r="K775" s="15"/>
    </row>
    <row r="776" ht="15.75" customHeight="1">
      <c r="K776" s="15"/>
    </row>
    <row r="777" ht="15.75" customHeight="1">
      <c r="K777" s="15"/>
    </row>
    <row r="778" ht="15.75" customHeight="1">
      <c r="K778" s="15"/>
    </row>
    <row r="779" ht="15.75" customHeight="1">
      <c r="K779" s="15"/>
    </row>
    <row r="780" ht="15.75" customHeight="1">
      <c r="K780" s="15"/>
    </row>
    <row r="781" ht="15.75" customHeight="1">
      <c r="K781" s="15"/>
    </row>
    <row r="782" ht="15.75" customHeight="1">
      <c r="K782" s="15"/>
    </row>
    <row r="783" ht="15.75" customHeight="1">
      <c r="K783" s="15"/>
    </row>
    <row r="784" ht="15.75" customHeight="1">
      <c r="K784" s="15"/>
    </row>
    <row r="785" ht="15.75" customHeight="1">
      <c r="K785" s="15"/>
    </row>
    <row r="786" ht="15.75" customHeight="1">
      <c r="K786" s="15"/>
    </row>
    <row r="787" ht="15.75" customHeight="1">
      <c r="K787" s="15"/>
    </row>
    <row r="788" ht="15.75" customHeight="1">
      <c r="K788" s="15"/>
    </row>
    <row r="789" ht="15.75" customHeight="1">
      <c r="K789" s="15"/>
    </row>
    <row r="790" ht="15.75" customHeight="1">
      <c r="K790" s="15"/>
    </row>
    <row r="791" ht="15.75" customHeight="1">
      <c r="K791" s="15"/>
    </row>
    <row r="792" ht="15.75" customHeight="1">
      <c r="K792" s="15"/>
    </row>
    <row r="793" ht="15.75" customHeight="1">
      <c r="K793" s="15"/>
    </row>
    <row r="794" ht="15.75" customHeight="1">
      <c r="K794" s="15"/>
    </row>
    <row r="795" ht="15.75" customHeight="1">
      <c r="K795" s="15"/>
    </row>
    <row r="796" ht="15.75" customHeight="1">
      <c r="K796" s="15"/>
    </row>
    <row r="797" ht="15.75" customHeight="1">
      <c r="K797" s="15"/>
    </row>
    <row r="798" ht="15.75" customHeight="1">
      <c r="K798" s="15"/>
    </row>
    <row r="799" ht="15.75" customHeight="1">
      <c r="K799" s="15"/>
    </row>
    <row r="800" ht="15.75" customHeight="1">
      <c r="K800" s="15"/>
    </row>
    <row r="801" ht="15.75" customHeight="1">
      <c r="K801" s="15"/>
    </row>
    <row r="802" ht="15.75" customHeight="1">
      <c r="K802" s="15"/>
    </row>
    <row r="803" ht="15.75" customHeight="1">
      <c r="K803" s="15"/>
    </row>
    <row r="804" ht="15.75" customHeight="1">
      <c r="K804" s="15"/>
    </row>
    <row r="805" ht="15.75" customHeight="1">
      <c r="K805" s="15"/>
    </row>
    <row r="806" ht="15.75" customHeight="1">
      <c r="K806" s="15"/>
    </row>
    <row r="807" ht="15.75" customHeight="1">
      <c r="K807" s="15"/>
    </row>
    <row r="808" ht="15.75" customHeight="1">
      <c r="K808" s="15"/>
    </row>
    <row r="809" ht="15.75" customHeight="1">
      <c r="K809" s="15"/>
    </row>
    <row r="810" ht="15.75" customHeight="1">
      <c r="K810" s="15"/>
    </row>
    <row r="811" ht="15.75" customHeight="1">
      <c r="K811" s="15"/>
    </row>
    <row r="812" ht="15.75" customHeight="1">
      <c r="K812" s="15"/>
    </row>
    <row r="813" ht="15.75" customHeight="1">
      <c r="K813" s="15"/>
    </row>
    <row r="814" ht="15.75" customHeight="1">
      <c r="K814" s="15"/>
    </row>
    <row r="815" ht="15.75" customHeight="1">
      <c r="K815" s="15"/>
    </row>
    <row r="816" ht="15.75" customHeight="1">
      <c r="K816" s="15"/>
    </row>
    <row r="817" ht="15.75" customHeight="1">
      <c r="K817" s="15"/>
    </row>
    <row r="818" ht="15.75" customHeight="1">
      <c r="K818" s="15"/>
    </row>
    <row r="819" ht="15.75" customHeight="1">
      <c r="K819" s="15"/>
    </row>
    <row r="820" ht="15.75" customHeight="1">
      <c r="K820" s="15"/>
    </row>
    <row r="821" ht="15.75" customHeight="1">
      <c r="K821" s="15"/>
    </row>
    <row r="822" ht="15.75" customHeight="1">
      <c r="K822" s="15"/>
    </row>
    <row r="823" ht="15.75" customHeight="1">
      <c r="K823" s="15"/>
    </row>
    <row r="824" ht="15.75" customHeight="1">
      <c r="K824" s="15"/>
    </row>
    <row r="825" ht="15.75" customHeight="1">
      <c r="K825" s="15"/>
    </row>
    <row r="826" ht="15.75" customHeight="1">
      <c r="K826" s="15"/>
    </row>
    <row r="827" ht="15.75" customHeight="1">
      <c r="K827" s="15"/>
    </row>
    <row r="828" ht="15.75" customHeight="1">
      <c r="K828" s="15"/>
    </row>
    <row r="829" ht="15.75" customHeight="1">
      <c r="K829" s="15"/>
    </row>
    <row r="830" ht="15.75" customHeight="1">
      <c r="K830" s="15"/>
    </row>
    <row r="831" ht="15.75" customHeight="1">
      <c r="K831" s="15"/>
    </row>
    <row r="832" ht="15.75" customHeight="1">
      <c r="K832" s="15"/>
    </row>
    <row r="833" ht="15.75" customHeight="1">
      <c r="K833" s="15"/>
    </row>
    <row r="834" ht="15.75" customHeight="1">
      <c r="K834" s="15"/>
    </row>
    <row r="835" ht="15.75" customHeight="1">
      <c r="K835" s="15"/>
    </row>
    <row r="836" ht="15.75" customHeight="1">
      <c r="K836" s="15"/>
    </row>
    <row r="837" ht="15.75" customHeight="1">
      <c r="K837" s="15"/>
    </row>
    <row r="838" ht="15.75" customHeight="1">
      <c r="K838" s="15"/>
    </row>
    <row r="839" ht="15.75" customHeight="1">
      <c r="K839" s="15"/>
    </row>
    <row r="840" ht="15.75" customHeight="1">
      <c r="K840" s="15"/>
    </row>
    <row r="841" ht="15.75" customHeight="1">
      <c r="K841" s="15"/>
    </row>
    <row r="842" ht="15.75" customHeight="1">
      <c r="K842" s="15"/>
    </row>
    <row r="843" ht="15.75" customHeight="1">
      <c r="K843" s="15"/>
    </row>
    <row r="844" ht="15.75" customHeight="1">
      <c r="K844" s="15"/>
    </row>
    <row r="845" ht="15.75" customHeight="1">
      <c r="K845" s="15"/>
    </row>
    <row r="846" ht="15.75" customHeight="1">
      <c r="K846" s="15"/>
    </row>
    <row r="847" ht="15.75" customHeight="1">
      <c r="K847" s="15"/>
    </row>
    <row r="848" ht="15.75" customHeight="1">
      <c r="K848" s="15"/>
    </row>
    <row r="849" ht="15.75" customHeight="1">
      <c r="K849" s="15"/>
    </row>
    <row r="850" ht="15.75" customHeight="1">
      <c r="K850" s="15"/>
    </row>
    <row r="851" ht="15.75" customHeight="1">
      <c r="K851" s="15"/>
    </row>
    <row r="852" ht="15.75" customHeight="1">
      <c r="K852" s="15"/>
    </row>
    <row r="853" ht="15.75" customHeight="1">
      <c r="K853" s="15"/>
    </row>
    <row r="854" ht="15.75" customHeight="1">
      <c r="K854" s="15"/>
    </row>
    <row r="855" ht="15.75" customHeight="1">
      <c r="K855" s="15"/>
    </row>
    <row r="856" ht="15.75" customHeight="1">
      <c r="K856" s="15"/>
    </row>
    <row r="857" ht="15.75" customHeight="1">
      <c r="K857" s="15"/>
    </row>
    <row r="858" ht="15.75" customHeight="1">
      <c r="K858" s="15"/>
    </row>
    <row r="859" ht="15.75" customHeight="1">
      <c r="K859" s="15"/>
    </row>
    <row r="860" ht="15.75" customHeight="1">
      <c r="K860" s="15"/>
    </row>
    <row r="861" ht="15.75" customHeight="1">
      <c r="K861" s="15"/>
    </row>
    <row r="862" ht="15.75" customHeight="1">
      <c r="K862" s="15"/>
    </row>
    <row r="863" ht="15.75" customHeight="1">
      <c r="K863" s="15"/>
    </row>
    <row r="864" ht="15.75" customHeight="1">
      <c r="K864" s="15"/>
    </row>
    <row r="865" ht="15.75" customHeight="1">
      <c r="K865" s="15"/>
    </row>
    <row r="866" ht="15.75" customHeight="1">
      <c r="K866" s="15"/>
    </row>
    <row r="867" ht="15.75" customHeight="1">
      <c r="K867" s="15"/>
    </row>
    <row r="868" ht="15.75" customHeight="1">
      <c r="K868" s="15"/>
    </row>
    <row r="869" ht="15.75" customHeight="1">
      <c r="K869" s="15"/>
    </row>
    <row r="870" ht="15.75" customHeight="1">
      <c r="K870" s="15"/>
    </row>
    <row r="871" ht="15.75" customHeight="1">
      <c r="K871" s="15"/>
    </row>
    <row r="872" ht="15.75" customHeight="1">
      <c r="K872" s="15"/>
    </row>
    <row r="873" ht="15.75" customHeight="1">
      <c r="K873" s="15"/>
    </row>
    <row r="874" ht="15.75" customHeight="1">
      <c r="K874" s="15"/>
    </row>
    <row r="875" ht="15.75" customHeight="1">
      <c r="K875" s="15"/>
    </row>
    <row r="876" ht="15.75" customHeight="1">
      <c r="K876" s="15"/>
    </row>
    <row r="877" ht="15.75" customHeight="1">
      <c r="K877" s="15"/>
    </row>
    <row r="878" ht="15.75" customHeight="1">
      <c r="K878" s="15"/>
    </row>
    <row r="879" ht="15.75" customHeight="1">
      <c r="K879" s="15"/>
    </row>
    <row r="880" ht="15.75" customHeight="1">
      <c r="K880" s="15"/>
    </row>
    <row r="881" ht="15.75" customHeight="1">
      <c r="K881" s="15"/>
    </row>
    <row r="882" ht="15.75" customHeight="1">
      <c r="K882" s="15"/>
    </row>
    <row r="883" ht="15.75" customHeight="1">
      <c r="K883" s="15"/>
    </row>
    <row r="884" ht="15.75" customHeight="1">
      <c r="K884" s="15"/>
    </row>
    <row r="885" ht="15.75" customHeight="1">
      <c r="K885" s="15"/>
    </row>
    <row r="886" ht="15.75" customHeight="1">
      <c r="K886" s="15"/>
    </row>
    <row r="887" ht="15.75" customHeight="1">
      <c r="K887" s="15"/>
    </row>
    <row r="888" ht="15.75" customHeight="1">
      <c r="K888" s="15"/>
    </row>
    <row r="889" ht="15.75" customHeight="1">
      <c r="K889" s="15"/>
    </row>
    <row r="890" ht="15.75" customHeight="1">
      <c r="K890" s="15"/>
    </row>
    <row r="891" ht="15.75" customHeight="1">
      <c r="K891" s="15"/>
    </row>
    <row r="892" ht="15.75" customHeight="1">
      <c r="K892" s="15"/>
    </row>
    <row r="893" ht="15.75" customHeight="1">
      <c r="K893" s="15"/>
    </row>
    <row r="894" ht="15.75" customHeight="1">
      <c r="K894" s="15"/>
    </row>
    <row r="895" ht="15.75" customHeight="1">
      <c r="K895" s="15"/>
    </row>
    <row r="896" ht="15.75" customHeight="1">
      <c r="K896" s="15"/>
    </row>
    <row r="897" ht="15.75" customHeight="1">
      <c r="K897" s="15"/>
    </row>
    <row r="898" ht="15.75" customHeight="1">
      <c r="K898" s="15"/>
    </row>
    <row r="899" ht="15.75" customHeight="1">
      <c r="K899" s="15"/>
    </row>
    <row r="900" ht="15.75" customHeight="1">
      <c r="K900" s="15"/>
    </row>
    <row r="901" ht="15.75" customHeight="1">
      <c r="K901" s="15"/>
    </row>
    <row r="902" ht="15.75" customHeight="1">
      <c r="K902" s="15"/>
    </row>
    <row r="903" ht="15.75" customHeight="1">
      <c r="K903" s="15"/>
    </row>
    <row r="904" ht="15.75" customHeight="1">
      <c r="K904" s="15"/>
    </row>
    <row r="905" ht="15.75" customHeight="1">
      <c r="K905" s="15"/>
    </row>
    <row r="906" ht="15.75" customHeight="1">
      <c r="K906" s="15"/>
    </row>
    <row r="907" ht="15.75" customHeight="1">
      <c r="K907" s="15"/>
    </row>
    <row r="908" ht="15.75" customHeight="1">
      <c r="K908" s="15"/>
    </row>
    <row r="909" ht="15.75" customHeight="1">
      <c r="K909" s="15"/>
    </row>
    <row r="910" ht="15.75" customHeight="1">
      <c r="K910" s="15"/>
    </row>
    <row r="911" ht="15.75" customHeight="1">
      <c r="K911" s="15"/>
    </row>
    <row r="912" ht="15.75" customHeight="1">
      <c r="K912" s="15"/>
    </row>
    <row r="913" ht="15.75" customHeight="1">
      <c r="K913" s="15"/>
    </row>
    <row r="914" ht="15.75" customHeight="1">
      <c r="K914" s="15"/>
    </row>
    <row r="915" ht="15.75" customHeight="1">
      <c r="K915" s="15"/>
    </row>
    <row r="916" ht="15.75" customHeight="1">
      <c r="K916" s="15"/>
    </row>
    <row r="917" ht="15.75" customHeight="1">
      <c r="K917" s="15"/>
    </row>
    <row r="918" ht="15.75" customHeight="1">
      <c r="K918" s="15"/>
    </row>
    <row r="919" ht="15.75" customHeight="1">
      <c r="K919" s="15"/>
    </row>
    <row r="920" ht="15.75" customHeight="1">
      <c r="K920" s="15"/>
    </row>
    <row r="921" ht="15.75" customHeight="1">
      <c r="K921" s="15"/>
    </row>
    <row r="922" ht="15.75" customHeight="1">
      <c r="K922" s="15"/>
    </row>
    <row r="923" ht="15.75" customHeight="1">
      <c r="K923" s="15"/>
    </row>
    <row r="924" ht="15.75" customHeight="1">
      <c r="K924" s="15"/>
    </row>
    <row r="925" ht="15.75" customHeight="1">
      <c r="K925" s="15"/>
    </row>
    <row r="926" ht="15.75" customHeight="1">
      <c r="K926" s="15"/>
    </row>
    <row r="927" ht="15.75" customHeight="1">
      <c r="K927" s="15"/>
    </row>
    <row r="928" ht="15.75" customHeight="1">
      <c r="K928" s="15"/>
    </row>
    <row r="929" ht="15.75" customHeight="1">
      <c r="K929" s="15"/>
    </row>
    <row r="930" ht="15.75" customHeight="1">
      <c r="K930" s="15"/>
    </row>
    <row r="931" ht="15.75" customHeight="1">
      <c r="K931" s="15"/>
    </row>
    <row r="932" ht="15.75" customHeight="1">
      <c r="K932" s="15"/>
    </row>
    <row r="933" ht="15.75" customHeight="1">
      <c r="K933" s="15"/>
    </row>
    <row r="934" ht="15.75" customHeight="1">
      <c r="K934" s="15"/>
    </row>
    <row r="935" ht="15.75" customHeight="1">
      <c r="K935" s="15"/>
    </row>
    <row r="936" ht="15.75" customHeight="1">
      <c r="K936" s="15"/>
    </row>
    <row r="937" ht="15.75" customHeight="1">
      <c r="K937" s="15"/>
    </row>
    <row r="938" ht="15.75" customHeight="1">
      <c r="K938" s="15"/>
    </row>
    <row r="939" ht="15.75" customHeight="1">
      <c r="K939" s="15"/>
    </row>
    <row r="940" ht="15.75" customHeight="1">
      <c r="K940" s="15"/>
    </row>
    <row r="941" ht="15.75" customHeight="1">
      <c r="K941" s="15"/>
    </row>
    <row r="942" ht="15.75" customHeight="1">
      <c r="K942" s="15"/>
    </row>
    <row r="943" ht="15.75" customHeight="1">
      <c r="K943" s="15"/>
    </row>
    <row r="944" ht="15.75" customHeight="1">
      <c r="K944" s="15"/>
    </row>
    <row r="945" ht="15.75" customHeight="1">
      <c r="K945" s="15"/>
    </row>
    <row r="946" ht="15.75" customHeight="1">
      <c r="K946" s="15"/>
    </row>
    <row r="947" ht="15.75" customHeight="1">
      <c r="K947" s="15"/>
    </row>
    <row r="948" ht="15.75" customHeight="1">
      <c r="K948" s="15"/>
    </row>
    <row r="949" ht="15.75" customHeight="1">
      <c r="K949" s="15"/>
    </row>
    <row r="950" ht="15.75" customHeight="1">
      <c r="K950" s="15"/>
    </row>
    <row r="951" ht="15.75" customHeight="1">
      <c r="K951" s="15"/>
    </row>
    <row r="952" ht="15.75" customHeight="1">
      <c r="K952" s="15"/>
    </row>
    <row r="953" ht="15.75" customHeight="1">
      <c r="K953" s="15"/>
    </row>
    <row r="954" ht="15.75" customHeight="1">
      <c r="K954" s="15"/>
    </row>
    <row r="955" ht="15.75" customHeight="1">
      <c r="K955" s="15"/>
    </row>
    <row r="956" ht="15.75" customHeight="1">
      <c r="K956" s="15"/>
    </row>
    <row r="957" ht="15.75" customHeight="1">
      <c r="K957" s="15"/>
    </row>
    <row r="958" ht="15.75" customHeight="1">
      <c r="K958" s="15"/>
    </row>
    <row r="959" ht="15.75" customHeight="1">
      <c r="K959" s="15"/>
    </row>
    <row r="960" ht="15.75" customHeight="1">
      <c r="K960" s="15"/>
    </row>
    <row r="961" ht="15.75" customHeight="1">
      <c r="K961" s="15"/>
    </row>
    <row r="962" ht="15.75" customHeight="1">
      <c r="K962" s="15"/>
    </row>
    <row r="963" ht="15.75" customHeight="1">
      <c r="K963" s="15"/>
    </row>
    <row r="964" ht="15.75" customHeight="1">
      <c r="K964" s="15"/>
    </row>
    <row r="965" ht="15.75" customHeight="1">
      <c r="K965" s="15"/>
    </row>
    <row r="966" ht="15.75" customHeight="1">
      <c r="K966" s="15"/>
    </row>
    <row r="967" ht="15.75" customHeight="1">
      <c r="K967" s="15"/>
    </row>
    <row r="968" ht="15.75" customHeight="1">
      <c r="K968" s="15"/>
    </row>
    <row r="969" ht="15.75" customHeight="1">
      <c r="K969" s="15"/>
    </row>
    <row r="970" ht="15.75" customHeight="1">
      <c r="K970" s="15"/>
    </row>
    <row r="971" ht="15.75" customHeight="1">
      <c r="K971" s="15"/>
    </row>
    <row r="972" ht="15.75" customHeight="1">
      <c r="K972" s="15"/>
    </row>
    <row r="973" ht="15.75" customHeight="1">
      <c r="K973" s="15"/>
    </row>
    <row r="974" ht="15.75" customHeight="1">
      <c r="K974" s="15"/>
    </row>
    <row r="975" ht="15.75" customHeight="1">
      <c r="K975" s="15"/>
    </row>
    <row r="976" ht="15.75" customHeight="1">
      <c r="K976" s="15"/>
    </row>
    <row r="977" ht="15.75" customHeight="1">
      <c r="K977" s="15"/>
    </row>
    <row r="978" ht="15.75" customHeight="1">
      <c r="K978" s="15"/>
    </row>
    <row r="979" ht="15.75" customHeight="1">
      <c r="K979" s="15"/>
    </row>
    <row r="980" ht="15.75" customHeight="1">
      <c r="K980" s="15"/>
    </row>
    <row r="981" ht="15.75" customHeight="1">
      <c r="K981" s="15"/>
    </row>
    <row r="982" ht="15.75" customHeight="1">
      <c r="K982" s="15"/>
    </row>
    <row r="983" ht="15.75" customHeight="1">
      <c r="K983" s="15"/>
    </row>
    <row r="984" ht="15.75" customHeight="1">
      <c r="K984" s="15"/>
    </row>
    <row r="985" ht="15.75" customHeight="1">
      <c r="K985" s="15"/>
    </row>
    <row r="986" ht="15.75" customHeight="1">
      <c r="K986" s="15"/>
    </row>
    <row r="987" ht="15.75" customHeight="1">
      <c r="K987" s="15"/>
    </row>
    <row r="988" ht="15.75" customHeight="1">
      <c r="K988" s="15"/>
    </row>
    <row r="989" ht="15.75" customHeight="1">
      <c r="K989" s="15"/>
    </row>
    <row r="990" ht="15.75" customHeight="1">
      <c r="K990" s="15"/>
    </row>
    <row r="991" ht="15.75" customHeight="1">
      <c r="K991" s="15"/>
    </row>
    <row r="992" ht="15.75" customHeight="1">
      <c r="K992" s="15"/>
    </row>
    <row r="993" ht="15.75" customHeight="1">
      <c r="K993" s="15"/>
    </row>
    <row r="994" ht="15.75" customHeight="1">
      <c r="K994" s="15"/>
    </row>
    <row r="995" ht="15.75" customHeight="1">
      <c r="K995" s="15"/>
    </row>
    <row r="996" ht="15.75" customHeight="1">
      <c r="K996" s="15"/>
    </row>
    <row r="997" ht="15.75" customHeight="1">
      <c r="K997" s="15"/>
    </row>
    <row r="998" ht="15.75" customHeight="1">
      <c r="K998" s="15"/>
    </row>
    <row r="999" ht="15.75" customHeight="1">
      <c r="K999" s="15"/>
    </row>
    <row r="1000" ht="15.75" customHeight="1">
      <c r="K1000" s="15"/>
    </row>
  </sheetData>
  <mergeCells count="7">
    <mergeCell ref="D3:E3"/>
    <mergeCell ref="F3:G3"/>
    <mergeCell ref="H3:I3"/>
    <mergeCell ref="L5:L15"/>
    <mergeCell ref="N22:O22"/>
    <mergeCell ref="J25:K25"/>
    <mergeCell ref="J26:K31"/>
  </mergeCells>
  <dataValidations>
    <dataValidation type="custom" allowBlank="1" showErrorMessage="1" sqref="B5:B15">
      <formula1>AND(COUNTIF($B$5:$B$15,B5)=1,LEFT(B5,2)="EN",LEN(B5)=4)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43"/>
    <col customWidth="1" min="3" max="3" width="68.14"/>
    <col customWidth="1" min="4" max="4" width="53.29"/>
    <col customWidth="1" min="5" max="26" width="8.71"/>
  </cols>
  <sheetData>
    <row r="2" ht="29.25" customHeight="1">
      <c r="A2" s="13" t="s">
        <v>35</v>
      </c>
      <c r="B2" s="14" t="s">
        <v>36</v>
      </c>
      <c r="C2" s="5" t="s">
        <v>37</v>
      </c>
      <c r="D2" s="5" t="s">
        <v>38</v>
      </c>
    </row>
    <row r="3">
      <c r="A3" s="13">
        <v>1.0</v>
      </c>
      <c r="B3" s="20" t="s">
        <v>7</v>
      </c>
      <c r="C3" s="13" t="s">
        <v>185</v>
      </c>
      <c r="D3" s="57" t="s">
        <v>40</v>
      </c>
      <c r="J3" s="9"/>
      <c r="K3" s="9"/>
      <c r="L3" s="9"/>
    </row>
    <row r="4" ht="29.25" customHeight="1">
      <c r="A4" s="13">
        <v>2.0</v>
      </c>
      <c r="B4" s="20" t="s">
        <v>41</v>
      </c>
      <c r="C4" s="20" t="s">
        <v>186</v>
      </c>
      <c r="D4" s="57" t="s">
        <v>43</v>
      </c>
      <c r="J4" s="9"/>
      <c r="K4" s="9"/>
      <c r="L4" s="9"/>
    </row>
    <row r="5">
      <c r="A5" s="13">
        <v>3.0</v>
      </c>
      <c r="B5" s="20" t="s">
        <v>44</v>
      </c>
      <c r="C5" s="20" t="s">
        <v>187</v>
      </c>
      <c r="D5" s="58" t="s">
        <v>188</v>
      </c>
      <c r="J5" s="9"/>
      <c r="K5" s="9"/>
      <c r="L5" s="9"/>
    </row>
    <row r="6">
      <c r="A6" s="13">
        <v>4.0</v>
      </c>
      <c r="B6" s="20" t="s">
        <v>47</v>
      </c>
      <c r="C6" s="20" t="s">
        <v>189</v>
      </c>
      <c r="D6" s="58" t="s">
        <v>49</v>
      </c>
      <c r="J6" s="9"/>
      <c r="K6" s="9"/>
      <c r="L6" s="9"/>
      <c r="M6" s="9"/>
      <c r="N6" s="9"/>
    </row>
    <row r="7">
      <c r="A7" s="13">
        <v>5.0</v>
      </c>
      <c r="B7" s="20" t="s">
        <v>50</v>
      </c>
      <c r="C7" s="20" t="s">
        <v>189</v>
      </c>
      <c r="D7" s="58" t="s">
        <v>52</v>
      </c>
      <c r="J7" s="9"/>
      <c r="K7" s="9"/>
      <c r="L7" s="9"/>
      <c r="M7" s="9"/>
      <c r="N7" s="9"/>
      <c r="O7" s="9"/>
    </row>
    <row r="8" ht="15.0" customHeight="1">
      <c r="A8" s="13">
        <v>6.0</v>
      </c>
      <c r="B8" s="20" t="s">
        <v>53</v>
      </c>
      <c r="C8" s="20" t="s">
        <v>190</v>
      </c>
      <c r="D8" s="58" t="s">
        <v>55</v>
      </c>
      <c r="E8" s="14"/>
      <c r="F8" s="14"/>
      <c r="H8" s="14"/>
      <c r="J8" s="9"/>
      <c r="K8" s="9"/>
      <c r="L8" s="9"/>
      <c r="M8" s="9"/>
      <c r="N8" s="9"/>
      <c r="O8" s="9"/>
    </row>
    <row r="9">
      <c r="A9" s="13">
        <v>7.0</v>
      </c>
      <c r="B9" s="20" t="s">
        <v>56</v>
      </c>
      <c r="C9" s="59" t="s">
        <v>57</v>
      </c>
      <c r="D9" s="58" t="s">
        <v>191</v>
      </c>
      <c r="E9" s="16"/>
      <c r="F9" s="16"/>
      <c r="G9" s="16"/>
      <c r="H9" s="16"/>
    </row>
    <row r="10">
      <c r="B10" s="20" t="s">
        <v>192</v>
      </c>
    </row>
    <row r="11">
      <c r="B11" s="20" t="s">
        <v>193</v>
      </c>
    </row>
    <row r="12">
      <c r="B12" s="20" t="s">
        <v>194</v>
      </c>
    </row>
    <row r="13">
      <c r="B13" s="20" t="s">
        <v>195</v>
      </c>
    </row>
    <row r="14">
      <c r="B14" s="20" t="s">
        <v>196</v>
      </c>
    </row>
    <row r="15">
      <c r="B15" s="20" t="s">
        <v>197</v>
      </c>
    </row>
    <row r="16">
      <c r="B16" s="20" t="s">
        <v>198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86"/>
    <col customWidth="1" min="3" max="3" width="8.71"/>
    <col customWidth="1" min="4" max="4" width="11.29"/>
    <col customWidth="1" min="5" max="26" width="8.71"/>
  </cols>
  <sheetData>
    <row r="1">
      <c r="A1" s="60"/>
    </row>
    <row r="2">
      <c r="A2" s="60" t="s">
        <v>199</v>
      </c>
      <c r="B2" s="61" t="s">
        <v>200</v>
      </c>
      <c r="C2" s="11" t="s">
        <v>0</v>
      </c>
      <c r="D2" s="11" t="s">
        <v>2</v>
      </c>
      <c r="E2" s="16" t="s">
        <v>201</v>
      </c>
      <c r="F2" s="11" t="s">
        <v>202</v>
      </c>
      <c r="G2" s="11" t="s">
        <v>203</v>
      </c>
      <c r="H2" s="11" t="s">
        <v>204</v>
      </c>
      <c r="I2" s="16" t="s">
        <v>205</v>
      </c>
      <c r="J2" s="11" t="s">
        <v>69</v>
      </c>
      <c r="K2" s="16" t="s">
        <v>206</v>
      </c>
    </row>
    <row r="3">
      <c r="A3" s="62" t="s">
        <v>207</v>
      </c>
      <c r="B3" s="15">
        <v>100101.0</v>
      </c>
      <c r="C3" s="5" t="s">
        <v>72</v>
      </c>
      <c r="D3" s="5" t="s">
        <v>208</v>
      </c>
      <c r="E3" s="5">
        <v>16000.0</v>
      </c>
      <c r="F3" s="5">
        <f t="shared" ref="F3:F12" si="1">IF(E3&gt;=16000,E3*50%,IF(E3&gt;=9000,E3*55%,IF(E3&lt;9000,E3*60%)))</f>
        <v>8000</v>
      </c>
      <c r="G3" s="5">
        <v>1500.0</v>
      </c>
      <c r="H3" s="5">
        <f t="shared" ref="H3:H12" si="2">E3*20%</f>
        <v>3200</v>
      </c>
      <c r="I3" s="5">
        <f t="shared" ref="I3:I12" si="3">E3+F3+G3</f>
        <v>25500</v>
      </c>
      <c r="J3" s="5">
        <f t="shared" ref="J3:J12" si="4">E3*15%</f>
        <v>2400</v>
      </c>
      <c r="K3" s="5">
        <f t="shared" ref="K3:K12" si="5">I3-H3-J3</f>
        <v>19900</v>
      </c>
    </row>
    <row r="4">
      <c r="A4" s="62" t="s">
        <v>209</v>
      </c>
      <c r="B4" s="15">
        <v>100102.0</v>
      </c>
      <c r="C4" s="5" t="s">
        <v>75</v>
      </c>
      <c r="D4" s="5" t="s">
        <v>210</v>
      </c>
      <c r="E4" s="5">
        <v>9000.0</v>
      </c>
      <c r="F4" s="5">
        <f t="shared" si="1"/>
        <v>4950</v>
      </c>
      <c r="G4" s="5">
        <v>1500.0</v>
      </c>
      <c r="H4" s="5">
        <f t="shared" si="2"/>
        <v>1800</v>
      </c>
      <c r="I4" s="5">
        <f t="shared" si="3"/>
        <v>15450</v>
      </c>
      <c r="J4" s="5">
        <f t="shared" si="4"/>
        <v>1350</v>
      </c>
      <c r="K4" s="5">
        <f t="shared" si="5"/>
        <v>12300</v>
      </c>
    </row>
    <row r="5">
      <c r="A5" s="62" t="s">
        <v>211</v>
      </c>
      <c r="B5" s="15">
        <v>100103.0</v>
      </c>
      <c r="C5" s="5" t="s">
        <v>78</v>
      </c>
      <c r="D5" s="5" t="s">
        <v>212</v>
      </c>
      <c r="E5" s="5">
        <v>8500.0</v>
      </c>
      <c r="F5" s="5">
        <f t="shared" si="1"/>
        <v>5100</v>
      </c>
      <c r="G5" s="5">
        <v>1500.0</v>
      </c>
      <c r="H5" s="5">
        <f t="shared" si="2"/>
        <v>1700</v>
      </c>
      <c r="I5" s="5">
        <f t="shared" si="3"/>
        <v>15100</v>
      </c>
      <c r="J5" s="5">
        <f t="shared" si="4"/>
        <v>1275</v>
      </c>
      <c r="K5" s="5">
        <f t="shared" si="5"/>
        <v>12125</v>
      </c>
    </row>
    <row r="6">
      <c r="A6" s="62" t="s">
        <v>213</v>
      </c>
      <c r="B6" s="15">
        <v>100104.0</v>
      </c>
      <c r="C6" s="5" t="s">
        <v>81</v>
      </c>
      <c r="D6" s="5" t="s">
        <v>214</v>
      </c>
      <c r="E6" s="5">
        <v>9500.0</v>
      </c>
      <c r="F6" s="5">
        <f t="shared" si="1"/>
        <v>5225</v>
      </c>
      <c r="G6" s="5">
        <v>1500.0</v>
      </c>
      <c r="H6" s="5">
        <f t="shared" si="2"/>
        <v>1900</v>
      </c>
      <c r="I6" s="5">
        <f t="shared" si="3"/>
        <v>16225</v>
      </c>
      <c r="J6" s="5">
        <f t="shared" si="4"/>
        <v>1425</v>
      </c>
      <c r="K6" s="5">
        <f t="shared" si="5"/>
        <v>12900</v>
      </c>
    </row>
    <row r="7">
      <c r="A7" s="62" t="s">
        <v>215</v>
      </c>
      <c r="B7" s="15">
        <v>100105.0</v>
      </c>
      <c r="C7" s="5" t="s">
        <v>83</v>
      </c>
      <c r="D7" s="5" t="s">
        <v>212</v>
      </c>
      <c r="E7" s="5">
        <v>8500.0</v>
      </c>
      <c r="F7" s="5">
        <f t="shared" si="1"/>
        <v>5100</v>
      </c>
      <c r="G7" s="5">
        <v>1500.0</v>
      </c>
      <c r="H7" s="5">
        <f t="shared" si="2"/>
        <v>1700</v>
      </c>
      <c r="I7" s="5">
        <f t="shared" si="3"/>
        <v>15100</v>
      </c>
      <c r="J7" s="5">
        <f t="shared" si="4"/>
        <v>1275</v>
      </c>
      <c r="K7" s="5">
        <f t="shared" si="5"/>
        <v>12125</v>
      </c>
    </row>
    <row r="8">
      <c r="A8" s="62" t="s">
        <v>216</v>
      </c>
      <c r="B8" s="15">
        <v>100106.0</v>
      </c>
      <c r="C8" s="5" t="s">
        <v>85</v>
      </c>
      <c r="D8" s="5" t="s">
        <v>214</v>
      </c>
      <c r="E8" s="5">
        <v>9500.0</v>
      </c>
      <c r="F8" s="5">
        <f t="shared" si="1"/>
        <v>5225</v>
      </c>
      <c r="G8" s="5">
        <v>1500.0</v>
      </c>
      <c r="H8" s="5">
        <f t="shared" si="2"/>
        <v>1900</v>
      </c>
      <c r="I8" s="5">
        <f t="shared" si="3"/>
        <v>16225</v>
      </c>
      <c r="J8" s="5">
        <f t="shared" si="4"/>
        <v>1425</v>
      </c>
      <c r="K8" s="5">
        <f t="shared" si="5"/>
        <v>12900</v>
      </c>
    </row>
    <row r="9">
      <c r="A9" s="62" t="s">
        <v>217</v>
      </c>
      <c r="B9" s="15">
        <v>100107.0</v>
      </c>
      <c r="C9" s="5" t="s">
        <v>87</v>
      </c>
      <c r="D9" s="5" t="s">
        <v>218</v>
      </c>
      <c r="E9" s="5">
        <v>10000.0</v>
      </c>
      <c r="F9" s="5">
        <f t="shared" si="1"/>
        <v>5500</v>
      </c>
      <c r="G9" s="5">
        <v>1500.0</v>
      </c>
      <c r="H9" s="5">
        <f t="shared" si="2"/>
        <v>2000</v>
      </c>
      <c r="I9" s="5">
        <f t="shared" si="3"/>
        <v>17000</v>
      </c>
      <c r="J9" s="5">
        <f t="shared" si="4"/>
        <v>1500</v>
      </c>
      <c r="K9" s="5">
        <f t="shared" si="5"/>
        <v>13500</v>
      </c>
    </row>
    <row r="10">
      <c r="A10" s="62" t="s">
        <v>219</v>
      </c>
      <c r="B10" s="15">
        <v>100108.0</v>
      </c>
      <c r="C10" s="5" t="s">
        <v>89</v>
      </c>
      <c r="D10" s="5" t="s">
        <v>212</v>
      </c>
      <c r="E10" s="5">
        <v>8500.0</v>
      </c>
      <c r="F10" s="5">
        <f t="shared" si="1"/>
        <v>5100</v>
      </c>
      <c r="G10" s="5">
        <v>1500.0</v>
      </c>
      <c r="H10" s="5">
        <f t="shared" si="2"/>
        <v>1700</v>
      </c>
      <c r="I10" s="5">
        <f t="shared" si="3"/>
        <v>15100</v>
      </c>
      <c r="J10" s="5">
        <f t="shared" si="4"/>
        <v>1275</v>
      </c>
      <c r="K10" s="5">
        <f t="shared" si="5"/>
        <v>12125</v>
      </c>
    </row>
    <row r="11">
      <c r="A11" s="62" t="s">
        <v>220</v>
      </c>
      <c r="B11" s="15">
        <v>100109.0</v>
      </c>
      <c r="C11" s="5" t="s">
        <v>91</v>
      </c>
      <c r="D11" s="5" t="s">
        <v>214</v>
      </c>
      <c r="E11" s="5">
        <v>9500.0</v>
      </c>
      <c r="F11" s="5">
        <f t="shared" si="1"/>
        <v>5225</v>
      </c>
      <c r="G11" s="5">
        <v>1500.0</v>
      </c>
      <c r="H11" s="5">
        <f t="shared" si="2"/>
        <v>1900</v>
      </c>
      <c r="I11" s="5">
        <f t="shared" si="3"/>
        <v>16225</v>
      </c>
      <c r="J11" s="5">
        <f t="shared" si="4"/>
        <v>1425</v>
      </c>
      <c r="K11" s="5">
        <f t="shared" si="5"/>
        <v>12900</v>
      </c>
    </row>
    <row r="12">
      <c r="A12" s="62" t="s">
        <v>221</v>
      </c>
      <c r="B12" s="15">
        <v>100110.0</v>
      </c>
      <c r="C12" s="5" t="s">
        <v>93</v>
      </c>
      <c r="D12" s="5" t="s">
        <v>212</v>
      </c>
      <c r="E12" s="5">
        <v>8500.0</v>
      </c>
      <c r="F12" s="5">
        <f t="shared" si="1"/>
        <v>5100</v>
      </c>
      <c r="G12" s="5">
        <v>1500.0</v>
      </c>
      <c r="H12" s="5">
        <f t="shared" si="2"/>
        <v>1700</v>
      </c>
      <c r="I12" s="5">
        <f t="shared" si="3"/>
        <v>15100</v>
      </c>
      <c r="J12" s="5">
        <f t="shared" si="4"/>
        <v>1275</v>
      </c>
      <c r="K12" s="5">
        <f t="shared" si="5"/>
        <v>12125</v>
      </c>
    </row>
    <row r="13">
      <c r="A13" s="60"/>
    </row>
    <row r="14">
      <c r="A14" s="60"/>
    </row>
    <row r="15">
      <c r="A15" s="60"/>
    </row>
    <row r="16">
      <c r="A16" s="60"/>
      <c r="B16" s="5" t="s">
        <v>222</v>
      </c>
      <c r="C16" s="5" t="s">
        <v>223</v>
      </c>
    </row>
    <row r="17">
      <c r="A17" s="60"/>
      <c r="C17" s="5" t="s">
        <v>224</v>
      </c>
    </row>
    <row r="18">
      <c r="A18" s="60"/>
    </row>
    <row r="19">
      <c r="A19" s="60"/>
      <c r="B19" s="5" t="s">
        <v>225</v>
      </c>
      <c r="C19" s="5" t="s">
        <v>226</v>
      </c>
    </row>
    <row r="20">
      <c r="A20" s="60"/>
    </row>
    <row r="21" ht="15.75" customHeight="1">
      <c r="A21" s="60"/>
    </row>
    <row r="22" ht="15.75" customHeight="1">
      <c r="A22" s="60"/>
    </row>
    <row r="23" ht="15.75" customHeight="1">
      <c r="A23" s="60"/>
    </row>
    <row r="24" ht="15.75" customHeight="1">
      <c r="A24" s="60"/>
    </row>
    <row r="25" ht="15.75" customHeight="1">
      <c r="A25" s="60"/>
    </row>
    <row r="26" ht="15.75" customHeight="1">
      <c r="A26" s="60"/>
    </row>
    <row r="27" ht="15.75" customHeight="1">
      <c r="A27" s="60"/>
    </row>
    <row r="28" ht="15.75" customHeight="1">
      <c r="A28" s="60"/>
    </row>
    <row r="29" ht="15.75" customHeight="1">
      <c r="A29" s="60"/>
    </row>
    <row r="30" ht="15.75" customHeight="1">
      <c r="A30" s="60"/>
    </row>
    <row r="31" ht="15.75" customHeight="1">
      <c r="A31" s="60"/>
    </row>
    <row r="32" ht="15.75" customHeight="1">
      <c r="A32" s="60"/>
    </row>
    <row r="33" ht="15.75" customHeight="1">
      <c r="A33" s="60"/>
    </row>
    <row r="34" ht="15.75" customHeight="1">
      <c r="A34" s="60"/>
    </row>
    <row r="35" ht="15.75" customHeight="1">
      <c r="A35" s="60"/>
    </row>
    <row r="36" ht="15.75" customHeight="1">
      <c r="A36" s="60"/>
    </row>
    <row r="37" ht="15.75" customHeight="1">
      <c r="A37" s="60"/>
    </row>
    <row r="38" ht="15.75" customHeight="1">
      <c r="A38" s="60"/>
    </row>
    <row r="39" ht="15.75" customHeight="1">
      <c r="A39" s="60"/>
    </row>
    <row r="40" ht="15.75" customHeight="1">
      <c r="A40" s="60"/>
    </row>
    <row r="41" ht="15.75" customHeight="1">
      <c r="A41" s="60"/>
    </row>
    <row r="42" ht="15.75" customHeight="1">
      <c r="A42" s="60"/>
    </row>
    <row r="43" ht="15.75" customHeight="1">
      <c r="A43" s="60"/>
    </row>
    <row r="44" ht="15.75" customHeight="1">
      <c r="A44" s="60"/>
    </row>
    <row r="45" ht="15.75" customHeight="1">
      <c r="A45" s="60"/>
    </row>
    <row r="46" ht="15.75" customHeight="1">
      <c r="A46" s="60"/>
    </row>
    <row r="47" ht="15.75" customHeight="1">
      <c r="A47" s="60"/>
    </row>
    <row r="48" ht="15.75" customHeight="1">
      <c r="A48" s="60"/>
    </row>
    <row r="49" ht="15.75" customHeight="1">
      <c r="A49" s="60"/>
    </row>
    <row r="50" ht="15.75" customHeight="1">
      <c r="A50" s="60"/>
    </row>
    <row r="51" ht="15.75" customHeight="1">
      <c r="A51" s="60"/>
    </row>
    <row r="52" ht="15.75" customHeight="1">
      <c r="A52" s="60"/>
    </row>
    <row r="53" ht="15.75" customHeight="1">
      <c r="A53" s="60"/>
    </row>
    <row r="54" ht="15.75" customHeight="1">
      <c r="A54" s="60"/>
    </row>
    <row r="55" ht="15.75" customHeight="1">
      <c r="A55" s="60"/>
    </row>
    <row r="56" ht="15.75" customHeight="1">
      <c r="A56" s="60"/>
    </row>
    <row r="57" ht="15.75" customHeight="1">
      <c r="A57" s="60"/>
    </row>
    <row r="58" ht="15.75" customHeight="1">
      <c r="A58" s="60"/>
    </row>
    <row r="59" ht="15.75" customHeight="1">
      <c r="A59" s="60"/>
    </row>
    <row r="60" ht="15.75" customHeight="1">
      <c r="A60" s="60"/>
    </row>
    <row r="61" ht="15.75" customHeight="1">
      <c r="A61" s="60"/>
    </row>
    <row r="62" ht="15.75" customHeight="1">
      <c r="A62" s="60"/>
    </row>
    <row r="63" ht="15.75" customHeight="1">
      <c r="A63" s="60"/>
    </row>
    <row r="64" ht="15.75" customHeight="1">
      <c r="A64" s="60"/>
    </row>
    <row r="65" ht="15.75" customHeight="1">
      <c r="A65" s="60"/>
    </row>
    <row r="66" ht="15.75" customHeight="1">
      <c r="A66" s="60"/>
    </row>
    <row r="67" ht="15.75" customHeight="1">
      <c r="A67" s="60"/>
    </row>
    <row r="68" ht="15.75" customHeight="1">
      <c r="A68" s="60"/>
    </row>
    <row r="69" ht="15.75" customHeight="1">
      <c r="A69" s="60"/>
    </row>
    <row r="70" ht="15.75" customHeight="1">
      <c r="A70" s="60"/>
    </row>
    <row r="71" ht="15.75" customHeight="1">
      <c r="A71" s="60"/>
    </row>
    <row r="72" ht="15.75" customHeight="1">
      <c r="A72" s="60"/>
    </row>
    <row r="73" ht="15.75" customHeight="1">
      <c r="A73" s="60"/>
    </row>
    <row r="74" ht="15.75" customHeight="1">
      <c r="A74" s="60"/>
    </row>
    <row r="75" ht="15.75" customHeight="1">
      <c r="A75" s="60"/>
    </row>
    <row r="76" ht="15.75" customHeight="1">
      <c r="A76" s="60"/>
    </row>
    <row r="77" ht="15.75" customHeight="1">
      <c r="A77" s="60"/>
    </row>
    <row r="78" ht="15.75" customHeight="1">
      <c r="A78" s="60"/>
    </row>
    <row r="79" ht="15.75" customHeight="1">
      <c r="A79" s="60"/>
    </row>
    <row r="80" ht="15.75" customHeight="1">
      <c r="A80" s="60"/>
    </row>
    <row r="81" ht="15.75" customHeight="1">
      <c r="A81" s="60"/>
    </row>
    <row r="82" ht="15.75" customHeight="1">
      <c r="A82" s="60"/>
    </row>
    <row r="83" ht="15.75" customHeight="1">
      <c r="A83" s="60"/>
    </row>
    <row r="84" ht="15.75" customHeight="1">
      <c r="A84" s="60"/>
    </row>
    <row r="85" ht="15.75" customHeight="1">
      <c r="A85" s="60"/>
    </row>
    <row r="86" ht="15.75" customHeight="1">
      <c r="A86" s="60"/>
    </row>
    <row r="87" ht="15.75" customHeight="1">
      <c r="A87" s="60"/>
    </row>
    <row r="88" ht="15.75" customHeight="1">
      <c r="A88" s="60"/>
    </row>
    <row r="89" ht="15.75" customHeight="1">
      <c r="A89" s="60"/>
    </row>
    <row r="90" ht="15.75" customHeight="1">
      <c r="A90" s="60"/>
    </row>
    <row r="91" ht="15.75" customHeight="1">
      <c r="A91" s="60"/>
    </row>
    <row r="92" ht="15.75" customHeight="1">
      <c r="A92" s="60"/>
    </row>
    <row r="93" ht="15.75" customHeight="1">
      <c r="A93" s="60"/>
    </row>
    <row r="94" ht="15.75" customHeight="1">
      <c r="A94" s="60"/>
    </row>
    <row r="95" ht="15.75" customHeight="1">
      <c r="A95" s="60"/>
    </row>
    <row r="96" ht="15.75" customHeight="1">
      <c r="A96" s="60"/>
    </row>
    <row r="97" ht="15.75" customHeight="1">
      <c r="A97" s="60"/>
    </row>
    <row r="98" ht="15.75" customHeight="1">
      <c r="A98" s="60"/>
    </row>
    <row r="99" ht="15.75" customHeight="1">
      <c r="A99" s="60"/>
    </row>
    <row r="100" ht="15.75" customHeight="1">
      <c r="A100" s="60"/>
    </row>
    <row r="101" ht="15.75" customHeight="1">
      <c r="A101" s="60"/>
    </row>
    <row r="102" ht="15.75" customHeight="1">
      <c r="A102" s="60"/>
    </row>
    <row r="103" ht="15.75" customHeight="1">
      <c r="A103" s="60"/>
    </row>
    <row r="104" ht="15.75" customHeight="1">
      <c r="A104" s="60"/>
    </row>
    <row r="105" ht="15.75" customHeight="1">
      <c r="A105" s="60"/>
    </row>
    <row r="106" ht="15.75" customHeight="1">
      <c r="A106" s="60"/>
    </row>
    <row r="107" ht="15.75" customHeight="1">
      <c r="A107" s="60"/>
    </row>
    <row r="108" ht="15.75" customHeight="1">
      <c r="A108" s="60"/>
    </row>
    <row r="109" ht="15.75" customHeight="1">
      <c r="A109" s="60"/>
    </row>
    <row r="110" ht="15.75" customHeight="1">
      <c r="A110" s="60"/>
    </row>
    <row r="111" ht="15.75" customHeight="1">
      <c r="A111" s="60"/>
    </row>
    <row r="112" ht="15.75" customHeight="1">
      <c r="A112" s="60"/>
    </row>
    <row r="113" ht="15.75" customHeight="1">
      <c r="A113" s="60"/>
    </row>
    <row r="114" ht="15.75" customHeight="1">
      <c r="A114" s="60"/>
    </row>
    <row r="115" ht="15.75" customHeight="1">
      <c r="A115" s="60"/>
    </row>
    <row r="116" ht="15.75" customHeight="1">
      <c r="A116" s="60"/>
    </row>
    <row r="117" ht="15.75" customHeight="1">
      <c r="A117" s="60"/>
    </row>
    <row r="118" ht="15.75" customHeight="1">
      <c r="A118" s="60"/>
    </row>
    <row r="119" ht="15.75" customHeight="1">
      <c r="A119" s="60"/>
    </row>
    <row r="120" ht="15.75" customHeight="1">
      <c r="A120" s="60"/>
    </row>
    <row r="121" ht="15.75" customHeight="1">
      <c r="A121" s="60"/>
    </row>
    <row r="122" ht="15.75" customHeight="1">
      <c r="A122" s="60"/>
    </row>
    <row r="123" ht="15.75" customHeight="1">
      <c r="A123" s="60"/>
    </row>
    <row r="124" ht="15.75" customHeight="1">
      <c r="A124" s="60"/>
    </row>
    <row r="125" ht="15.75" customHeight="1">
      <c r="A125" s="60"/>
    </row>
    <row r="126" ht="15.75" customHeight="1">
      <c r="A126" s="60"/>
    </row>
    <row r="127" ht="15.75" customHeight="1">
      <c r="A127" s="60"/>
    </row>
    <row r="128" ht="15.75" customHeight="1">
      <c r="A128" s="60"/>
    </row>
    <row r="129" ht="15.75" customHeight="1">
      <c r="A129" s="60"/>
    </row>
    <row r="130" ht="15.75" customHeight="1">
      <c r="A130" s="60"/>
    </row>
    <row r="131" ht="15.75" customHeight="1">
      <c r="A131" s="60"/>
    </row>
    <row r="132" ht="15.75" customHeight="1">
      <c r="A132" s="60"/>
    </row>
    <row r="133" ht="15.75" customHeight="1">
      <c r="A133" s="60"/>
    </row>
    <row r="134" ht="15.75" customHeight="1">
      <c r="A134" s="60"/>
    </row>
    <row r="135" ht="15.75" customHeight="1">
      <c r="A135" s="60"/>
    </row>
    <row r="136" ht="15.75" customHeight="1">
      <c r="A136" s="60"/>
    </row>
    <row r="137" ht="15.75" customHeight="1">
      <c r="A137" s="60"/>
    </row>
    <row r="138" ht="15.75" customHeight="1">
      <c r="A138" s="60"/>
    </row>
    <row r="139" ht="15.75" customHeight="1">
      <c r="A139" s="60"/>
    </row>
    <row r="140" ht="15.75" customHeight="1">
      <c r="A140" s="60"/>
    </row>
    <row r="141" ht="15.75" customHeight="1">
      <c r="A141" s="60"/>
    </row>
    <row r="142" ht="15.75" customHeight="1">
      <c r="A142" s="60"/>
    </row>
    <row r="143" ht="15.75" customHeight="1">
      <c r="A143" s="60"/>
    </row>
    <row r="144" ht="15.75" customHeight="1">
      <c r="A144" s="60"/>
    </row>
    <row r="145" ht="15.75" customHeight="1">
      <c r="A145" s="60"/>
    </row>
    <row r="146" ht="15.75" customHeight="1">
      <c r="A146" s="60"/>
    </row>
    <row r="147" ht="15.75" customHeight="1">
      <c r="A147" s="60"/>
    </row>
    <row r="148" ht="15.75" customHeight="1">
      <c r="A148" s="60"/>
    </row>
    <row r="149" ht="15.75" customHeight="1">
      <c r="A149" s="60"/>
    </row>
    <row r="150" ht="15.75" customHeight="1">
      <c r="A150" s="60"/>
    </row>
    <row r="151" ht="15.75" customHeight="1">
      <c r="A151" s="60"/>
    </row>
    <row r="152" ht="15.75" customHeight="1">
      <c r="A152" s="60"/>
    </row>
    <row r="153" ht="15.75" customHeight="1">
      <c r="A153" s="60"/>
    </row>
    <row r="154" ht="15.75" customHeight="1">
      <c r="A154" s="60"/>
    </row>
    <row r="155" ht="15.75" customHeight="1">
      <c r="A155" s="60"/>
    </row>
    <row r="156" ht="15.75" customHeight="1">
      <c r="A156" s="60"/>
    </row>
    <row r="157" ht="15.75" customHeight="1">
      <c r="A157" s="60"/>
    </row>
    <row r="158" ht="15.75" customHeight="1">
      <c r="A158" s="60"/>
    </row>
    <row r="159" ht="15.75" customHeight="1">
      <c r="A159" s="60"/>
    </row>
    <row r="160" ht="15.75" customHeight="1">
      <c r="A160" s="60"/>
    </row>
    <row r="161" ht="15.75" customHeight="1">
      <c r="A161" s="60"/>
    </row>
    <row r="162" ht="15.75" customHeight="1">
      <c r="A162" s="60"/>
    </row>
    <row r="163" ht="15.75" customHeight="1">
      <c r="A163" s="60"/>
    </row>
    <row r="164" ht="15.75" customHeight="1">
      <c r="A164" s="60"/>
    </row>
    <row r="165" ht="15.75" customHeight="1">
      <c r="A165" s="60"/>
    </row>
    <row r="166" ht="15.75" customHeight="1">
      <c r="A166" s="60"/>
    </row>
    <row r="167" ht="15.75" customHeight="1">
      <c r="A167" s="60"/>
    </row>
    <row r="168" ht="15.75" customHeight="1">
      <c r="A168" s="60"/>
    </row>
    <row r="169" ht="15.75" customHeight="1">
      <c r="A169" s="60"/>
    </row>
    <row r="170" ht="15.75" customHeight="1">
      <c r="A170" s="60"/>
    </row>
    <row r="171" ht="15.75" customHeight="1">
      <c r="A171" s="60"/>
    </row>
    <row r="172" ht="15.75" customHeight="1">
      <c r="A172" s="60"/>
    </row>
    <row r="173" ht="15.75" customHeight="1">
      <c r="A173" s="60"/>
    </row>
    <row r="174" ht="15.75" customHeight="1">
      <c r="A174" s="60"/>
    </row>
    <row r="175" ht="15.75" customHeight="1">
      <c r="A175" s="60"/>
    </row>
    <row r="176" ht="15.75" customHeight="1">
      <c r="A176" s="60"/>
    </row>
    <row r="177" ht="15.75" customHeight="1">
      <c r="A177" s="60"/>
    </row>
    <row r="178" ht="15.75" customHeight="1">
      <c r="A178" s="60"/>
    </row>
    <row r="179" ht="15.75" customHeight="1">
      <c r="A179" s="60"/>
    </row>
    <row r="180" ht="15.75" customHeight="1">
      <c r="A180" s="60"/>
    </row>
    <row r="181" ht="15.75" customHeight="1">
      <c r="A181" s="60"/>
    </row>
    <row r="182" ht="15.75" customHeight="1">
      <c r="A182" s="60"/>
    </row>
    <row r="183" ht="15.75" customHeight="1">
      <c r="A183" s="60"/>
    </row>
    <row r="184" ht="15.75" customHeight="1">
      <c r="A184" s="60"/>
    </row>
    <row r="185" ht="15.75" customHeight="1">
      <c r="A185" s="60"/>
    </row>
    <row r="186" ht="15.75" customHeight="1">
      <c r="A186" s="60"/>
    </row>
    <row r="187" ht="15.75" customHeight="1">
      <c r="A187" s="60"/>
    </row>
    <row r="188" ht="15.75" customHeight="1">
      <c r="A188" s="60"/>
    </row>
    <row r="189" ht="15.75" customHeight="1">
      <c r="A189" s="60"/>
    </row>
    <row r="190" ht="15.75" customHeight="1">
      <c r="A190" s="60"/>
    </row>
    <row r="191" ht="15.75" customHeight="1">
      <c r="A191" s="60"/>
    </row>
    <row r="192" ht="15.75" customHeight="1">
      <c r="A192" s="60"/>
    </row>
    <row r="193" ht="15.75" customHeight="1">
      <c r="A193" s="60"/>
    </row>
    <row r="194" ht="15.75" customHeight="1">
      <c r="A194" s="60"/>
    </row>
    <row r="195" ht="15.75" customHeight="1">
      <c r="A195" s="60"/>
    </row>
    <row r="196" ht="15.75" customHeight="1">
      <c r="A196" s="60"/>
    </row>
    <row r="197" ht="15.75" customHeight="1">
      <c r="A197" s="60"/>
    </row>
    <row r="198" ht="15.75" customHeight="1">
      <c r="A198" s="60"/>
    </row>
    <row r="199" ht="15.75" customHeight="1">
      <c r="A199" s="60"/>
    </row>
    <row r="200" ht="15.75" customHeight="1">
      <c r="A200" s="60"/>
    </row>
    <row r="201" ht="15.75" customHeight="1">
      <c r="A201" s="60"/>
    </row>
    <row r="202" ht="15.75" customHeight="1">
      <c r="A202" s="60"/>
    </row>
    <row r="203" ht="15.75" customHeight="1">
      <c r="A203" s="60"/>
    </row>
    <row r="204" ht="15.75" customHeight="1">
      <c r="A204" s="60"/>
    </row>
    <row r="205" ht="15.75" customHeight="1">
      <c r="A205" s="60"/>
    </row>
    <row r="206" ht="15.75" customHeight="1">
      <c r="A206" s="60"/>
    </row>
    <row r="207" ht="15.75" customHeight="1">
      <c r="A207" s="60"/>
    </row>
    <row r="208" ht="15.75" customHeight="1">
      <c r="A208" s="60"/>
    </row>
    <row r="209" ht="15.75" customHeight="1">
      <c r="A209" s="60"/>
    </row>
    <row r="210" ht="15.75" customHeight="1">
      <c r="A210" s="60"/>
    </row>
    <row r="211" ht="15.75" customHeight="1">
      <c r="A211" s="60"/>
    </row>
    <row r="212" ht="15.75" customHeight="1">
      <c r="A212" s="60"/>
    </row>
    <row r="213" ht="15.75" customHeight="1">
      <c r="A213" s="60"/>
    </row>
    <row r="214" ht="15.75" customHeight="1">
      <c r="A214" s="60"/>
    </row>
    <row r="215" ht="15.75" customHeight="1">
      <c r="A215" s="60"/>
    </row>
    <row r="216" ht="15.75" customHeight="1">
      <c r="A216" s="60"/>
    </row>
    <row r="217" ht="15.75" customHeight="1">
      <c r="A217" s="60"/>
    </row>
    <row r="218" ht="15.75" customHeight="1">
      <c r="A218" s="60"/>
    </row>
    <row r="219" ht="15.75" customHeight="1">
      <c r="A219" s="60"/>
    </row>
    <row r="220" ht="15.75" customHeight="1">
      <c r="A220" s="60"/>
    </row>
    <row r="221" ht="15.75" customHeight="1">
      <c r="A221" s="60"/>
    </row>
    <row r="222" ht="15.75" customHeight="1">
      <c r="A222" s="60"/>
    </row>
    <row r="223" ht="15.75" customHeight="1">
      <c r="A223" s="60"/>
    </row>
    <row r="224" ht="15.75" customHeight="1">
      <c r="A224" s="60"/>
    </row>
    <row r="225" ht="15.75" customHeight="1">
      <c r="A225" s="60"/>
    </row>
    <row r="226" ht="15.75" customHeight="1">
      <c r="A226" s="60"/>
    </row>
    <row r="227" ht="15.75" customHeight="1">
      <c r="A227" s="60"/>
    </row>
    <row r="228" ht="15.75" customHeight="1">
      <c r="A228" s="60"/>
    </row>
    <row r="229" ht="15.75" customHeight="1">
      <c r="A229" s="60"/>
    </row>
    <row r="230" ht="15.75" customHeight="1">
      <c r="A230" s="60"/>
    </row>
    <row r="231" ht="15.75" customHeight="1">
      <c r="A231" s="60"/>
    </row>
    <row r="232" ht="15.75" customHeight="1">
      <c r="A232" s="60"/>
    </row>
    <row r="233" ht="15.75" customHeight="1">
      <c r="A233" s="60"/>
    </row>
    <row r="234" ht="15.75" customHeight="1">
      <c r="A234" s="60"/>
    </row>
    <row r="235" ht="15.75" customHeight="1">
      <c r="A235" s="60"/>
    </row>
    <row r="236" ht="15.75" customHeight="1">
      <c r="A236" s="60"/>
    </row>
    <row r="237" ht="15.75" customHeight="1">
      <c r="A237" s="60"/>
    </row>
    <row r="238" ht="15.75" customHeight="1">
      <c r="A238" s="60"/>
    </row>
    <row r="239" ht="15.75" customHeight="1">
      <c r="A239" s="60"/>
    </row>
    <row r="240" ht="15.75" customHeight="1">
      <c r="A240" s="60"/>
    </row>
    <row r="241" ht="15.75" customHeight="1">
      <c r="A241" s="60"/>
    </row>
    <row r="242" ht="15.75" customHeight="1">
      <c r="A242" s="60"/>
    </row>
    <row r="243" ht="15.75" customHeight="1">
      <c r="A243" s="60"/>
    </row>
    <row r="244" ht="15.75" customHeight="1">
      <c r="A244" s="60"/>
    </row>
    <row r="245" ht="15.75" customHeight="1">
      <c r="A245" s="60"/>
    </row>
    <row r="246" ht="15.75" customHeight="1">
      <c r="A246" s="60"/>
    </row>
    <row r="247" ht="15.75" customHeight="1">
      <c r="A247" s="60"/>
    </row>
    <row r="248" ht="15.75" customHeight="1">
      <c r="A248" s="60"/>
    </row>
    <row r="249" ht="15.75" customHeight="1">
      <c r="A249" s="60"/>
    </row>
    <row r="250" ht="15.75" customHeight="1">
      <c r="A250" s="60"/>
    </row>
    <row r="251" ht="15.75" customHeight="1">
      <c r="A251" s="60"/>
    </row>
    <row r="252" ht="15.75" customHeight="1">
      <c r="A252" s="60"/>
    </row>
    <row r="253" ht="15.75" customHeight="1">
      <c r="A253" s="60"/>
    </row>
    <row r="254" ht="15.75" customHeight="1">
      <c r="A254" s="60"/>
    </row>
    <row r="255" ht="15.75" customHeight="1">
      <c r="A255" s="60"/>
    </row>
    <row r="256" ht="15.75" customHeight="1">
      <c r="A256" s="60"/>
    </row>
    <row r="257" ht="15.75" customHeight="1">
      <c r="A257" s="60"/>
    </row>
    <row r="258" ht="15.75" customHeight="1">
      <c r="A258" s="60"/>
    </row>
    <row r="259" ht="15.75" customHeight="1">
      <c r="A259" s="60"/>
    </row>
    <row r="260" ht="15.75" customHeight="1">
      <c r="A260" s="60"/>
    </row>
    <row r="261" ht="15.75" customHeight="1">
      <c r="A261" s="60"/>
    </row>
    <row r="262" ht="15.75" customHeight="1">
      <c r="A262" s="60"/>
    </row>
    <row r="263" ht="15.75" customHeight="1">
      <c r="A263" s="60"/>
    </row>
    <row r="264" ht="15.75" customHeight="1">
      <c r="A264" s="60"/>
    </row>
    <row r="265" ht="15.75" customHeight="1">
      <c r="A265" s="60"/>
    </row>
    <row r="266" ht="15.75" customHeight="1">
      <c r="A266" s="60"/>
    </row>
    <row r="267" ht="15.75" customHeight="1">
      <c r="A267" s="60"/>
    </row>
    <row r="268" ht="15.75" customHeight="1">
      <c r="A268" s="60"/>
    </row>
    <row r="269" ht="15.75" customHeight="1">
      <c r="A269" s="60"/>
    </row>
    <row r="270" ht="15.75" customHeight="1">
      <c r="A270" s="60"/>
    </row>
    <row r="271" ht="15.75" customHeight="1">
      <c r="A271" s="60"/>
    </row>
    <row r="272" ht="15.75" customHeight="1">
      <c r="A272" s="60"/>
    </row>
    <row r="273" ht="15.75" customHeight="1">
      <c r="A273" s="60"/>
    </row>
    <row r="274" ht="15.75" customHeight="1">
      <c r="A274" s="60"/>
    </row>
    <row r="275" ht="15.75" customHeight="1">
      <c r="A275" s="60"/>
    </row>
    <row r="276" ht="15.75" customHeight="1">
      <c r="A276" s="60"/>
    </row>
    <row r="277" ht="15.75" customHeight="1">
      <c r="A277" s="60"/>
    </row>
    <row r="278" ht="15.75" customHeight="1">
      <c r="A278" s="60"/>
    </row>
    <row r="279" ht="15.75" customHeight="1">
      <c r="A279" s="60"/>
    </row>
    <row r="280" ht="15.75" customHeight="1">
      <c r="A280" s="60"/>
    </row>
    <row r="281" ht="15.75" customHeight="1">
      <c r="A281" s="60"/>
    </row>
    <row r="282" ht="15.75" customHeight="1">
      <c r="A282" s="60"/>
    </row>
    <row r="283" ht="15.75" customHeight="1">
      <c r="A283" s="60"/>
    </row>
    <row r="284" ht="15.75" customHeight="1">
      <c r="A284" s="60"/>
    </row>
    <row r="285" ht="15.75" customHeight="1">
      <c r="A285" s="60"/>
    </row>
    <row r="286" ht="15.75" customHeight="1">
      <c r="A286" s="60"/>
    </row>
    <row r="287" ht="15.75" customHeight="1">
      <c r="A287" s="60"/>
    </row>
    <row r="288" ht="15.75" customHeight="1">
      <c r="A288" s="60"/>
    </row>
    <row r="289" ht="15.75" customHeight="1">
      <c r="A289" s="60"/>
    </row>
    <row r="290" ht="15.75" customHeight="1">
      <c r="A290" s="60"/>
    </row>
    <row r="291" ht="15.75" customHeight="1">
      <c r="A291" s="60"/>
    </row>
    <row r="292" ht="15.75" customHeight="1">
      <c r="A292" s="60"/>
    </row>
    <row r="293" ht="15.75" customHeight="1">
      <c r="A293" s="60"/>
    </row>
    <row r="294" ht="15.75" customHeight="1">
      <c r="A294" s="60"/>
    </row>
    <row r="295" ht="15.75" customHeight="1">
      <c r="A295" s="60"/>
    </row>
    <row r="296" ht="15.75" customHeight="1">
      <c r="A296" s="60"/>
    </row>
    <row r="297" ht="15.75" customHeight="1">
      <c r="A297" s="60"/>
    </row>
    <row r="298" ht="15.75" customHeight="1">
      <c r="A298" s="60"/>
    </row>
    <row r="299" ht="15.75" customHeight="1">
      <c r="A299" s="60"/>
    </row>
    <row r="300" ht="15.75" customHeight="1">
      <c r="A300" s="60"/>
    </row>
    <row r="301" ht="15.75" customHeight="1">
      <c r="A301" s="60"/>
    </row>
    <row r="302" ht="15.75" customHeight="1">
      <c r="A302" s="60"/>
    </row>
    <row r="303" ht="15.75" customHeight="1">
      <c r="A303" s="60"/>
    </row>
    <row r="304" ht="15.75" customHeight="1">
      <c r="A304" s="60"/>
    </row>
    <row r="305" ht="15.75" customHeight="1">
      <c r="A305" s="60"/>
    </row>
    <row r="306" ht="15.75" customHeight="1">
      <c r="A306" s="60"/>
    </row>
    <row r="307" ht="15.75" customHeight="1">
      <c r="A307" s="60"/>
    </row>
    <row r="308" ht="15.75" customHeight="1">
      <c r="A308" s="60"/>
    </row>
    <row r="309" ht="15.75" customHeight="1">
      <c r="A309" s="60"/>
    </row>
    <row r="310" ht="15.75" customHeight="1">
      <c r="A310" s="60"/>
    </row>
    <row r="311" ht="15.75" customHeight="1">
      <c r="A311" s="60"/>
    </row>
    <row r="312" ht="15.75" customHeight="1">
      <c r="A312" s="60"/>
    </row>
    <row r="313" ht="15.75" customHeight="1">
      <c r="A313" s="60"/>
    </row>
    <row r="314" ht="15.75" customHeight="1">
      <c r="A314" s="60"/>
    </row>
    <row r="315" ht="15.75" customHeight="1">
      <c r="A315" s="60"/>
    </row>
    <row r="316" ht="15.75" customHeight="1">
      <c r="A316" s="60"/>
    </row>
    <row r="317" ht="15.75" customHeight="1">
      <c r="A317" s="60"/>
    </row>
    <row r="318" ht="15.75" customHeight="1">
      <c r="A318" s="60"/>
    </row>
    <row r="319" ht="15.75" customHeight="1">
      <c r="A319" s="60"/>
    </row>
    <row r="320" ht="15.75" customHeight="1">
      <c r="A320" s="60"/>
    </row>
    <row r="321" ht="15.75" customHeight="1">
      <c r="A321" s="60"/>
    </row>
    <row r="322" ht="15.75" customHeight="1">
      <c r="A322" s="60"/>
    </row>
    <row r="323" ht="15.75" customHeight="1">
      <c r="A323" s="60"/>
    </row>
    <row r="324" ht="15.75" customHeight="1">
      <c r="A324" s="60"/>
    </row>
    <row r="325" ht="15.75" customHeight="1">
      <c r="A325" s="60"/>
    </row>
    <row r="326" ht="15.75" customHeight="1">
      <c r="A326" s="60"/>
    </row>
    <row r="327" ht="15.75" customHeight="1">
      <c r="A327" s="60"/>
    </row>
    <row r="328" ht="15.75" customHeight="1">
      <c r="A328" s="60"/>
    </row>
    <row r="329" ht="15.75" customHeight="1">
      <c r="A329" s="60"/>
    </row>
    <row r="330" ht="15.75" customHeight="1">
      <c r="A330" s="60"/>
    </row>
    <row r="331" ht="15.75" customHeight="1">
      <c r="A331" s="60"/>
    </row>
    <row r="332" ht="15.75" customHeight="1">
      <c r="A332" s="60"/>
    </row>
    <row r="333" ht="15.75" customHeight="1">
      <c r="A333" s="60"/>
    </row>
    <row r="334" ht="15.75" customHeight="1">
      <c r="A334" s="60"/>
    </row>
    <row r="335" ht="15.75" customHeight="1">
      <c r="A335" s="60"/>
    </row>
    <row r="336" ht="15.75" customHeight="1">
      <c r="A336" s="60"/>
    </row>
    <row r="337" ht="15.75" customHeight="1">
      <c r="A337" s="60"/>
    </row>
    <row r="338" ht="15.75" customHeight="1">
      <c r="A338" s="60"/>
    </row>
    <row r="339" ht="15.75" customHeight="1">
      <c r="A339" s="60"/>
    </row>
    <row r="340" ht="15.75" customHeight="1">
      <c r="A340" s="60"/>
    </row>
    <row r="341" ht="15.75" customHeight="1">
      <c r="A341" s="60"/>
    </row>
    <row r="342" ht="15.75" customHeight="1">
      <c r="A342" s="60"/>
    </row>
    <row r="343" ht="15.75" customHeight="1">
      <c r="A343" s="60"/>
    </row>
    <row r="344" ht="15.75" customHeight="1">
      <c r="A344" s="60"/>
    </row>
    <row r="345" ht="15.75" customHeight="1">
      <c r="A345" s="60"/>
    </row>
    <row r="346" ht="15.75" customHeight="1">
      <c r="A346" s="60"/>
    </row>
    <row r="347" ht="15.75" customHeight="1">
      <c r="A347" s="60"/>
    </row>
    <row r="348" ht="15.75" customHeight="1">
      <c r="A348" s="60"/>
    </row>
    <row r="349" ht="15.75" customHeight="1">
      <c r="A349" s="60"/>
    </row>
    <row r="350" ht="15.75" customHeight="1">
      <c r="A350" s="60"/>
    </row>
    <row r="351" ht="15.75" customHeight="1">
      <c r="A351" s="60"/>
    </row>
    <row r="352" ht="15.75" customHeight="1">
      <c r="A352" s="60"/>
    </row>
    <row r="353" ht="15.75" customHeight="1">
      <c r="A353" s="60"/>
    </row>
    <row r="354" ht="15.75" customHeight="1">
      <c r="A354" s="60"/>
    </row>
    <row r="355" ht="15.75" customHeight="1">
      <c r="A355" s="60"/>
    </row>
    <row r="356" ht="15.75" customHeight="1">
      <c r="A356" s="60"/>
    </row>
    <row r="357" ht="15.75" customHeight="1">
      <c r="A357" s="60"/>
    </row>
    <row r="358" ht="15.75" customHeight="1">
      <c r="A358" s="60"/>
    </row>
    <row r="359" ht="15.75" customHeight="1">
      <c r="A359" s="60"/>
    </row>
    <row r="360" ht="15.75" customHeight="1">
      <c r="A360" s="60"/>
    </row>
    <row r="361" ht="15.75" customHeight="1">
      <c r="A361" s="60"/>
    </row>
    <row r="362" ht="15.75" customHeight="1">
      <c r="A362" s="60"/>
    </row>
    <row r="363" ht="15.75" customHeight="1">
      <c r="A363" s="60"/>
    </row>
    <row r="364" ht="15.75" customHeight="1">
      <c r="A364" s="60"/>
    </row>
    <row r="365" ht="15.75" customHeight="1">
      <c r="A365" s="60"/>
    </row>
    <row r="366" ht="15.75" customHeight="1">
      <c r="A366" s="60"/>
    </row>
    <row r="367" ht="15.75" customHeight="1">
      <c r="A367" s="60"/>
    </row>
    <row r="368" ht="15.75" customHeight="1">
      <c r="A368" s="60"/>
    </row>
    <row r="369" ht="15.75" customHeight="1">
      <c r="A369" s="60"/>
    </row>
    <row r="370" ht="15.75" customHeight="1">
      <c r="A370" s="60"/>
    </row>
    <row r="371" ht="15.75" customHeight="1">
      <c r="A371" s="60"/>
    </row>
    <row r="372" ht="15.75" customHeight="1">
      <c r="A372" s="60"/>
    </row>
    <row r="373" ht="15.75" customHeight="1">
      <c r="A373" s="60"/>
    </row>
    <row r="374" ht="15.75" customHeight="1">
      <c r="A374" s="60"/>
    </row>
    <row r="375" ht="15.75" customHeight="1">
      <c r="A375" s="60"/>
    </row>
    <row r="376" ht="15.75" customHeight="1">
      <c r="A376" s="60"/>
    </row>
    <row r="377" ht="15.75" customHeight="1">
      <c r="A377" s="60"/>
    </row>
    <row r="378" ht="15.75" customHeight="1">
      <c r="A378" s="60"/>
    </row>
    <row r="379" ht="15.75" customHeight="1">
      <c r="A379" s="60"/>
    </row>
    <row r="380" ht="15.75" customHeight="1">
      <c r="A380" s="60"/>
    </row>
    <row r="381" ht="15.75" customHeight="1">
      <c r="A381" s="60"/>
    </row>
    <row r="382" ht="15.75" customHeight="1">
      <c r="A382" s="60"/>
    </row>
    <row r="383" ht="15.75" customHeight="1">
      <c r="A383" s="60"/>
    </row>
    <row r="384" ht="15.75" customHeight="1">
      <c r="A384" s="60"/>
    </row>
    <row r="385" ht="15.75" customHeight="1">
      <c r="A385" s="60"/>
    </row>
    <row r="386" ht="15.75" customHeight="1">
      <c r="A386" s="60"/>
    </row>
    <row r="387" ht="15.75" customHeight="1">
      <c r="A387" s="60"/>
    </row>
    <row r="388" ht="15.75" customHeight="1">
      <c r="A388" s="60"/>
    </row>
    <row r="389" ht="15.75" customHeight="1">
      <c r="A389" s="60"/>
    </row>
    <row r="390" ht="15.75" customHeight="1">
      <c r="A390" s="60"/>
    </row>
    <row r="391" ht="15.75" customHeight="1">
      <c r="A391" s="60"/>
    </row>
    <row r="392" ht="15.75" customHeight="1">
      <c r="A392" s="60"/>
    </row>
    <row r="393" ht="15.75" customHeight="1">
      <c r="A393" s="60"/>
    </row>
    <row r="394" ht="15.75" customHeight="1">
      <c r="A394" s="60"/>
    </row>
    <row r="395" ht="15.75" customHeight="1">
      <c r="A395" s="60"/>
    </row>
    <row r="396" ht="15.75" customHeight="1">
      <c r="A396" s="60"/>
    </row>
    <row r="397" ht="15.75" customHeight="1">
      <c r="A397" s="60"/>
    </row>
    <row r="398" ht="15.75" customHeight="1">
      <c r="A398" s="60"/>
    </row>
    <row r="399" ht="15.75" customHeight="1">
      <c r="A399" s="60"/>
    </row>
    <row r="400" ht="15.75" customHeight="1">
      <c r="A400" s="60"/>
    </row>
    <row r="401" ht="15.75" customHeight="1">
      <c r="A401" s="60"/>
    </row>
    <row r="402" ht="15.75" customHeight="1">
      <c r="A402" s="60"/>
    </row>
    <row r="403" ht="15.75" customHeight="1">
      <c r="A403" s="60"/>
    </row>
    <row r="404" ht="15.75" customHeight="1">
      <c r="A404" s="60"/>
    </row>
    <row r="405" ht="15.75" customHeight="1">
      <c r="A405" s="60"/>
    </row>
    <row r="406" ht="15.75" customHeight="1">
      <c r="A406" s="60"/>
    </row>
    <row r="407" ht="15.75" customHeight="1">
      <c r="A407" s="60"/>
    </row>
    <row r="408" ht="15.75" customHeight="1">
      <c r="A408" s="60"/>
    </row>
    <row r="409" ht="15.75" customHeight="1">
      <c r="A409" s="60"/>
    </row>
    <row r="410" ht="15.75" customHeight="1">
      <c r="A410" s="60"/>
    </row>
    <row r="411" ht="15.75" customHeight="1">
      <c r="A411" s="60"/>
    </row>
    <row r="412" ht="15.75" customHeight="1">
      <c r="A412" s="60"/>
    </row>
    <row r="413" ht="15.75" customHeight="1">
      <c r="A413" s="60"/>
    </row>
    <row r="414" ht="15.75" customHeight="1">
      <c r="A414" s="60"/>
    </row>
    <row r="415" ht="15.75" customHeight="1">
      <c r="A415" s="60"/>
    </row>
    <row r="416" ht="15.75" customHeight="1">
      <c r="A416" s="60"/>
    </row>
    <row r="417" ht="15.75" customHeight="1">
      <c r="A417" s="60"/>
    </row>
    <row r="418" ht="15.75" customHeight="1">
      <c r="A418" s="60"/>
    </row>
    <row r="419" ht="15.75" customHeight="1">
      <c r="A419" s="60"/>
    </row>
    <row r="420" ht="15.75" customHeight="1">
      <c r="A420" s="60"/>
    </row>
    <row r="421" ht="15.75" customHeight="1">
      <c r="A421" s="60"/>
    </row>
    <row r="422" ht="15.75" customHeight="1">
      <c r="A422" s="60"/>
    </row>
    <row r="423" ht="15.75" customHeight="1">
      <c r="A423" s="60"/>
    </row>
    <row r="424" ht="15.75" customHeight="1">
      <c r="A424" s="60"/>
    </row>
    <row r="425" ht="15.75" customHeight="1">
      <c r="A425" s="60"/>
    </row>
    <row r="426" ht="15.75" customHeight="1">
      <c r="A426" s="60"/>
    </row>
    <row r="427" ht="15.75" customHeight="1">
      <c r="A427" s="60"/>
    </row>
    <row r="428" ht="15.75" customHeight="1">
      <c r="A428" s="60"/>
    </row>
    <row r="429" ht="15.75" customHeight="1">
      <c r="A429" s="60"/>
    </row>
    <row r="430" ht="15.75" customHeight="1">
      <c r="A430" s="60"/>
    </row>
    <row r="431" ht="15.75" customHeight="1">
      <c r="A431" s="60"/>
    </row>
    <row r="432" ht="15.75" customHeight="1">
      <c r="A432" s="60"/>
    </row>
    <row r="433" ht="15.75" customHeight="1">
      <c r="A433" s="60"/>
    </row>
    <row r="434" ht="15.75" customHeight="1">
      <c r="A434" s="60"/>
    </row>
    <row r="435" ht="15.75" customHeight="1">
      <c r="A435" s="60"/>
    </row>
    <row r="436" ht="15.75" customHeight="1">
      <c r="A436" s="60"/>
    </row>
    <row r="437" ht="15.75" customHeight="1">
      <c r="A437" s="60"/>
    </row>
    <row r="438" ht="15.75" customHeight="1">
      <c r="A438" s="60"/>
    </row>
    <row r="439" ht="15.75" customHeight="1">
      <c r="A439" s="60"/>
    </row>
    <row r="440" ht="15.75" customHeight="1">
      <c r="A440" s="60"/>
    </row>
    <row r="441" ht="15.75" customHeight="1">
      <c r="A441" s="60"/>
    </row>
    <row r="442" ht="15.75" customHeight="1">
      <c r="A442" s="60"/>
    </row>
    <row r="443" ht="15.75" customHeight="1">
      <c r="A443" s="60"/>
    </row>
    <row r="444" ht="15.75" customHeight="1">
      <c r="A444" s="60"/>
    </row>
    <row r="445" ht="15.75" customHeight="1">
      <c r="A445" s="60"/>
    </row>
    <row r="446" ht="15.75" customHeight="1">
      <c r="A446" s="60"/>
    </row>
    <row r="447" ht="15.75" customHeight="1">
      <c r="A447" s="60"/>
    </row>
    <row r="448" ht="15.75" customHeight="1">
      <c r="A448" s="60"/>
    </row>
    <row r="449" ht="15.75" customHeight="1">
      <c r="A449" s="60"/>
    </row>
    <row r="450" ht="15.75" customHeight="1">
      <c r="A450" s="60"/>
    </row>
    <row r="451" ht="15.75" customHeight="1">
      <c r="A451" s="60"/>
    </row>
    <row r="452" ht="15.75" customHeight="1">
      <c r="A452" s="60"/>
    </row>
    <row r="453" ht="15.75" customHeight="1">
      <c r="A453" s="60"/>
    </row>
    <row r="454" ht="15.75" customHeight="1">
      <c r="A454" s="60"/>
    </row>
    <row r="455" ht="15.75" customHeight="1">
      <c r="A455" s="60"/>
    </row>
    <row r="456" ht="15.75" customHeight="1">
      <c r="A456" s="60"/>
    </row>
    <row r="457" ht="15.75" customHeight="1">
      <c r="A457" s="60"/>
    </row>
    <row r="458" ht="15.75" customHeight="1">
      <c r="A458" s="60"/>
    </row>
    <row r="459" ht="15.75" customHeight="1">
      <c r="A459" s="60"/>
    </row>
    <row r="460" ht="15.75" customHeight="1">
      <c r="A460" s="60"/>
    </row>
    <row r="461" ht="15.75" customHeight="1">
      <c r="A461" s="60"/>
    </row>
    <row r="462" ht="15.75" customHeight="1">
      <c r="A462" s="60"/>
    </row>
    <row r="463" ht="15.75" customHeight="1">
      <c r="A463" s="60"/>
    </row>
    <row r="464" ht="15.75" customHeight="1">
      <c r="A464" s="60"/>
    </row>
    <row r="465" ht="15.75" customHeight="1">
      <c r="A465" s="60"/>
    </row>
    <row r="466" ht="15.75" customHeight="1">
      <c r="A466" s="60"/>
    </row>
    <row r="467" ht="15.75" customHeight="1">
      <c r="A467" s="60"/>
    </row>
    <row r="468" ht="15.75" customHeight="1">
      <c r="A468" s="60"/>
    </row>
    <row r="469" ht="15.75" customHeight="1">
      <c r="A469" s="60"/>
    </row>
    <row r="470" ht="15.75" customHeight="1">
      <c r="A470" s="60"/>
    </row>
    <row r="471" ht="15.75" customHeight="1">
      <c r="A471" s="60"/>
    </row>
    <row r="472" ht="15.75" customHeight="1">
      <c r="A472" s="60"/>
    </row>
    <row r="473" ht="15.75" customHeight="1">
      <c r="A473" s="60"/>
    </row>
    <row r="474" ht="15.75" customHeight="1">
      <c r="A474" s="60"/>
    </row>
    <row r="475" ht="15.75" customHeight="1">
      <c r="A475" s="60"/>
    </row>
    <row r="476" ht="15.75" customHeight="1">
      <c r="A476" s="60"/>
    </row>
    <row r="477" ht="15.75" customHeight="1">
      <c r="A477" s="60"/>
    </row>
    <row r="478" ht="15.75" customHeight="1">
      <c r="A478" s="60"/>
    </row>
    <row r="479" ht="15.75" customHeight="1">
      <c r="A479" s="60"/>
    </row>
    <row r="480" ht="15.75" customHeight="1">
      <c r="A480" s="60"/>
    </row>
    <row r="481" ht="15.75" customHeight="1">
      <c r="A481" s="60"/>
    </row>
    <row r="482" ht="15.75" customHeight="1">
      <c r="A482" s="60"/>
    </row>
    <row r="483" ht="15.75" customHeight="1">
      <c r="A483" s="60"/>
    </row>
    <row r="484" ht="15.75" customHeight="1">
      <c r="A484" s="60"/>
    </row>
    <row r="485" ht="15.75" customHeight="1">
      <c r="A485" s="60"/>
    </row>
    <row r="486" ht="15.75" customHeight="1">
      <c r="A486" s="60"/>
    </row>
    <row r="487" ht="15.75" customHeight="1">
      <c r="A487" s="60"/>
    </row>
    <row r="488" ht="15.75" customHeight="1">
      <c r="A488" s="60"/>
    </row>
    <row r="489" ht="15.75" customHeight="1">
      <c r="A489" s="60"/>
    </row>
    <row r="490" ht="15.75" customHeight="1">
      <c r="A490" s="60"/>
    </row>
    <row r="491" ht="15.75" customHeight="1">
      <c r="A491" s="60"/>
    </row>
    <row r="492" ht="15.75" customHeight="1">
      <c r="A492" s="60"/>
    </row>
    <row r="493" ht="15.75" customHeight="1">
      <c r="A493" s="60"/>
    </row>
    <row r="494" ht="15.75" customHeight="1">
      <c r="A494" s="60"/>
    </row>
    <row r="495" ht="15.75" customHeight="1">
      <c r="A495" s="60"/>
    </row>
    <row r="496" ht="15.75" customHeight="1">
      <c r="A496" s="60"/>
    </row>
    <row r="497" ht="15.75" customHeight="1">
      <c r="A497" s="60"/>
    </row>
    <row r="498" ht="15.75" customHeight="1">
      <c r="A498" s="60"/>
    </row>
    <row r="499" ht="15.75" customHeight="1">
      <c r="A499" s="60"/>
    </row>
    <row r="500" ht="15.75" customHeight="1">
      <c r="A500" s="60"/>
    </row>
    <row r="501" ht="15.75" customHeight="1">
      <c r="A501" s="60"/>
    </row>
    <row r="502" ht="15.75" customHeight="1">
      <c r="A502" s="60"/>
    </row>
    <row r="503" ht="15.75" customHeight="1">
      <c r="A503" s="60"/>
    </row>
    <row r="504" ht="15.75" customHeight="1">
      <c r="A504" s="60"/>
    </row>
    <row r="505" ht="15.75" customHeight="1">
      <c r="A505" s="60"/>
    </row>
    <row r="506" ht="15.75" customHeight="1">
      <c r="A506" s="60"/>
    </row>
    <row r="507" ht="15.75" customHeight="1">
      <c r="A507" s="60"/>
    </row>
    <row r="508" ht="15.75" customHeight="1">
      <c r="A508" s="60"/>
    </row>
    <row r="509" ht="15.75" customHeight="1">
      <c r="A509" s="60"/>
    </row>
    <row r="510" ht="15.75" customHeight="1">
      <c r="A510" s="60"/>
    </row>
    <row r="511" ht="15.75" customHeight="1">
      <c r="A511" s="60"/>
    </row>
    <row r="512" ht="15.75" customHeight="1">
      <c r="A512" s="60"/>
    </row>
    <row r="513" ht="15.75" customHeight="1">
      <c r="A513" s="60"/>
    </row>
    <row r="514" ht="15.75" customHeight="1">
      <c r="A514" s="60"/>
    </row>
    <row r="515" ht="15.75" customHeight="1">
      <c r="A515" s="60"/>
    </row>
    <row r="516" ht="15.75" customHeight="1">
      <c r="A516" s="60"/>
    </row>
    <row r="517" ht="15.75" customHeight="1">
      <c r="A517" s="60"/>
    </row>
    <row r="518" ht="15.75" customHeight="1">
      <c r="A518" s="60"/>
    </row>
    <row r="519" ht="15.75" customHeight="1">
      <c r="A519" s="60"/>
    </row>
    <row r="520" ht="15.75" customHeight="1">
      <c r="A520" s="60"/>
    </row>
    <row r="521" ht="15.75" customHeight="1">
      <c r="A521" s="60"/>
    </row>
    <row r="522" ht="15.75" customHeight="1">
      <c r="A522" s="60"/>
    </row>
    <row r="523" ht="15.75" customHeight="1">
      <c r="A523" s="60"/>
    </row>
    <row r="524" ht="15.75" customHeight="1">
      <c r="A524" s="60"/>
    </row>
    <row r="525" ht="15.75" customHeight="1">
      <c r="A525" s="60"/>
    </row>
    <row r="526" ht="15.75" customHeight="1">
      <c r="A526" s="60"/>
    </row>
    <row r="527" ht="15.75" customHeight="1">
      <c r="A527" s="60"/>
    </row>
    <row r="528" ht="15.75" customHeight="1">
      <c r="A528" s="60"/>
    </row>
    <row r="529" ht="15.75" customHeight="1">
      <c r="A529" s="60"/>
    </row>
    <row r="530" ht="15.75" customHeight="1">
      <c r="A530" s="60"/>
    </row>
    <row r="531" ht="15.75" customHeight="1">
      <c r="A531" s="60"/>
    </row>
    <row r="532" ht="15.75" customHeight="1">
      <c r="A532" s="60"/>
    </row>
    <row r="533" ht="15.75" customHeight="1">
      <c r="A533" s="60"/>
    </row>
    <row r="534" ht="15.75" customHeight="1">
      <c r="A534" s="60"/>
    </row>
    <row r="535" ht="15.75" customHeight="1">
      <c r="A535" s="60"/>
    </row>
    <row r="536" ht="15.75" customHeight="1">
      <c r="A536" s="60"/>
    </row>
    <row r="537" ht="15.75" customHeight="1">
      <c r="A537" s="60"/>
    </row>
    <row r="538" ht="15.75" customHeight="1">
      <c r="A538" s="60"/>
    </row>
    <row r="539" ht="15.75" customHeight="1">
      <c r="A539" s="60"/>
    </row>
    <row r="540" ht="15.75" customHeight="1">
      <c r="A540" s="60"/>
    </row>
    <row r="541" ht="15.75" customHeight="1">
      <c r="A541" s="60"/>
    </row>
    <row r="542" ht="15.75" customHeight="1">
      <c r="A542" s="60"/>
    </row>
    <row r="543" ht="15.75" customHeight="1">
      <c r="A543" s="60"/>
    </row>
    <row r="544" ht="15.75" customHeight="1">
      <c r="A544" s="60"/>
    </row>
    <row r="545" ht="15.75" customHeight="1">
      <c r="A545" s="60"/>
    </row>
    <row r="546" ht="15.75" customHeight="1">
      <c r="A546" s="60"/>
    </row>
    <row r="547" ht="15.75" customHeight="1">
      <c r="A547" s="60"/>
    </row>
    <row r="548" ht="15.75" customHeight="1">
      <c r="A548" s="60"/>
    </row>
    <row r="549" ht="15.75" customHeight="1">
      <c r="A549" s="60"/>
    </row>
    <row r="550" ht="15.75" customHeight="1">
      <c r="A550" s="60"/>
    </row>
    <row r="551" ht="15.75" customHeight="1">
      <c r="A551" s="60"/>
    </row>
    <row r="552" ht="15.75" customHeight="1">
      <c r="A552" s="60"/>
    </row>
    <row r="553" ht="15.75" customHeight="1">
      <c r="A553" s="60"/>
    </row>
    <row r="554" ht="15.75" customHeight="1">
      <c r="A554" s="60"/>
    </row>
    <row r="555" ht="15.75" customHeight="1">
      <c r="A555" s="60"/>
    </row>
    <row r="556" ht="15.75" customHeight="1">
      <c r="A556" s="60"/>
    </row>
    <row r="557" ht="15.75" customHeight="1">
      <c r="A557" s="60"/>
    </row>
    <row r="558" ht="15.75" customHeight="1">
      <c r="A558" s="60"/>
    </row>
    <row r="559" ht="15.75" customHeight="1">
      <c r="A559" s="60"/>
    </row>
    <row r="560" ht="15.75" customHeight="1">
      <c r="A560" s="60"/>
    </row>
    <row r="561" ht="15.75" customHeight="1">
      <c r="A561" s="60"/>
    </row>
    <row r="562" ht="15.75" customHeight="1">
      <c r="A562" s="60"/>
    </row>
    <row r="563" ht="15.75" customHeight="1">
      <c r="A563" s="60"/>
    </row>
    <row r="564" ht="15.75" customHeight="1">
      <c r="A564" s="60"/>
    </row>
    <row r="565" ht="15.75" customHeight="1">
      <c r="A565" s="60"/>
    </row>
    <row r="566" ht="15.75" customHeight="1">
      <c r="A566" s="60"/>
    </row>
    <row r="567" ht="15.75" customHeight="1">
      <c r="A567" s="60"/>
    </row>
    <row r="568" ht="15.75" customHeight="1">
      <c r="A568" s="60"/>
    </row>
    <row r="569" ht="15.75" customHeight="1">
      <c r="A569" s="60"/>
    </row>
    <row r="570" ht="15.75" customHeight="1">
      <c r="A570" s="60"/>
    </row>
    <row r="571" ht="15.75" customHeight="1">
      <c r="A571" s="60"/>
    </row>
    <row r="572" ht="15.75" customHeight="1">
      <c r="A572" s="60"/>
    </row>
    <row r="573" ht="15.75" customHeight="1">
      <c r="A573" s="60"/>
    </row>
    <row r="574" ht="15.75" customHeight="1">
      <c r="A574" s="60"/>
    </row>
    <row r="575" ht="15.75" customHeight="1">
      <c r="A575" s="60"/>
    </row>
    <row r="576" ht="15.75" customHeight="1">
      <c r="A576" s="60"/>
    </row>
    <row r="577" ht="15.75" customHeight="1">
      <c r="A577" s="60"/>
    </row>
    <row r="578" ht="15.75" customHeight="1">
      <c r="A578" s="60"/>
    </row>
    <row r="579" ht="15.75" customHeight="1">
      <c r="A579" s="60"/>
    </row>
    <row r="580" ht="15.75" customHeight="1">
      <c r="A580" s="60"/>
    </row>
    <row r="581" ht="15.75" customHeight="1">
      <c r="A581" s="60"/>
    </row>
    <row r="582" ht="15.75" customHeight="1">
      <c r="A582" s="60"/>
    </row>
    <row r="583" ht="15.75" customHeight="1">
      <c r="A583" s="60"/>
    </row>
    <row r="584" ht="15.75" customHeight="1">
      <c r="A584" s="60"/>
    </row>
    <row r="585" ht="15.75" customHeight="1">
      <c r="A585" s="60"/>
    </row>
    <row r="586" ht="15.75" customHeight="1">
      <c r="A586" s="60"/>
    </row>
    <row r="587" ht="15.75" customHeight="1">
      <c r="A587" s="60"/>
    </row>
    <row r="588" ht="15.75" customHeight="1">
      <c r="A588" s="60"/>
    </row>
    <row r="589" ht="15.75" customHeight="1">
      <c r="A589" s="60"/>
    </row>
    <row r="590" ht="15.75" customHeight="1">
      <c r="A590" s="60"/>
    </row>
    <row r="591" ht="15.75" customHeight="1">
      <c r="A591" s="60"/>
    </row>
    <row r="592" ht="15.75" customHeight="1">
      <c r="A592" s="60"/>
    </row>
    <row r="593" ht="15.75" customHeight="1">
      <c r="A593" s="60"/>
    </row>
    <row r="594" ht="15.75" customHeight="1">
      <c r="A594" s="60"/>
    </row>
    <row r="595" ht="15.75" customHeight="1">
      <c r="A595" s="60"/>
    </row>
    <row r="596" ht="15.75" customHeight="1">
      <c r="A596" s="60"/>
    </row>
    <row r="597" ht="15.75" customHeight="1">
      <c r="A597" s="60"/>
    </row>
    <row r="598" ht="15.75" customHeight="1">
      <c r="A598" s="60"/>
    </row>
    <row r="599" ht="15.75" customHeight="1">
      <c r="A599" s="60"/>
    </row>
    <row r="600" ht="15.75" customHeight="1">
      <c r="A600" s="60"/>
    </row>
    <row r="601" ht="15.75" customHeight="1">
      <c r="A601" s="60"/>
    </row>
    <row r="602" ht="15.75" customHeight="1">
      <c r="A602" s="60"/>
    </row>
    <row r="603" ht="15.75" customHeight="1">
      <c r="A603" s="60"/>
    </row>
    <row r="604" ht="15.75" customHeight="1">
      <c r="A604" s="60"/>
    </row>
    <row r="605" ht="15.75" customHeight="1">
      <c r="A605" s="60"/>
    </row>
    <row r="606" ht="15.75" customHeight="1">
      <c r="A606" s="60"/>
    </row>
    <row r="607" ht="15.75" customHeight="1">
      <c r="A607" s="60"/>
    </row>
    <row r="608" ht="15.75" customHeight="1">
      <c r="A608" s="60"/>
    </row>
    <row r="609" ht="15.75" customHeight="1">
      <c r="A609" s="60"/>
    </row>
    <row r="610" ht="15.75" customHeight="1">
      <c r="A610" s="60"/>
    </row>
    <row r="611" ht="15.75" customHeight="1">
      <c r="A611" s="60"/>
    </row>
    <row r="612" ht="15.75" customHeight="1">
      <c r="A612" s="60"/>
    </row>
    <row r="613" ht="15.75" customHeight="1">
      <c r="A613" s="60"/>
    </row>
    <row r="614" ht="15.75" customHeight="1">
      <c r="A614" s="60"/>
    </row>
    <row r="615" ht="15.75" customHeight="1">
      <c r="A615" s="60"/>
    </row>
    <row r="616" ht="15.75" customHeight="1">
      <c r="A616" s="60"/>
    </row>
    <row r="617" ht="15.75" customHeight="1">
      <c r="A617" s="60"/>
    </row>
    <row r="618" ht="15.75" customHeight="1">
      <c r="A618" s="60"/>
    </row>
    <row r="619" ht="15.75" customHeight="1">
      <c r="A619" s="60"/>
    </row>
    <row r="620" ht="15.75" customHeight="1">
      <c r="A620" s="60"/>
    </row>
    <row r="621" ht="15.75" customHeight="1">
      <c r="A621" s="60"/>
    </row>
    <row r="622" ht="15.75" customHeight="1">
      <c r="A622" s="60"/>
    </row>
    <row r="623" ht="15.75" customHeight="1">
      <c r="A623" s="60"/>
    </row>
    <row r="624" ht="15.75" customHeight="1">
      <c r="A624" s="60"/>
    </row>
    <row r="625" ht="15.75" customHeight="1">
      <c r="A625" s="60"/>
    </row>
    <row r="626" ht="15.75" customHeight="1">
      <c r="A626" s="60"/>
    </row>
    <row r="627" ht="15.75" customHeight="1">
      <c r="A627" s="60"/>
    </row>
    <row r="628" ht="15.75" customHeight="1">
      <c r="A628" s="60"/>
    </row>
    <row r="629" ht="15.75" customHeight="1">
      <c r="A629" s="60"/>
    </row>
    <row r="630" ht="15.75" customHeight="1">
      <c r="A630" s="60"/>
    </row>
    <row r="631" ht="15.75" customHeight="1">
      <c r="A631" s="60"/>
    </row>
    <row r="632" ht="15.75" customHeight="1">
      <c r="A632" s="60"/>
    </row>
    <row r="633" ht="15.75" customHeight="1">
      <c r="A633" s="60"/>
    </row>
    <row r="634" ht="15.75" customHeight="1">
      <c r="A634" s="60"/>
    </row>
    <row r="635" ht="15.75" customHeight="1">
      <c r="A635" s="60"/>
    </row>
    <row r="636" ht="15.75" customHeight="1">
      <c r="A636" s="60"/>
    </row>
    <row r="637" ht="15.75" customHeight="1">
      <c r="A637" s="60"/>
    </row>
    <row r="638" ht="15.75" customHeight="1">
      <c r="A638" s="60"/>
    </row>
    <row r="639" ht="15.75" customHeight="1">
      <c r="A639" s="60"/>
    </row>
    <row r="640" ht="15.75" customHeight="1">
      <c r="A640" s="60"/>
    </row>
    <row r="641" ht="15.75" customHeight="1">
      <c r="A641" s="60"/>
    </row>
    <row r="642" ht="15.75" customHeight="1">
      <c r="A642" s="60"/>
    </row>
    <row r="643" ht="15.75" customHeight="1">
      <c r="A643" s="60"/>
    </row>
    <row r="644" ht="15.75" customHeight="1">
      <c r="A644" s="60"/>
    </row>
    <row r="645" ht="15.75" customHeight="1">
      <c r="A645" s="60"/>
    </row>
    <row r="646" ht="15.75" customHeight="1">
      <c r="A646" s="60"/>
    </row>
    <row r="647" ht="15.75" customHeight="1">
      <c r="A647" s="60"/>
    </row>
    <row r="648" ht="15.75" customHeight="1">
      <c r="A648" s="60"/>
    </row>
    <row r="649" ht="15.75" customHeight="1">
      <c r="A649" s="60"/>
    </row>
    <row r="650" ht="15.75" customHeight="1">
      <c r="A650" s="60"/>
    </row>
    <row r="651" ht="15.75" customHeight="1">
      <c r="A651" s="60"/>
    </row>
    <row r="652" ht="15.75" customHeight="1">
      <c r="A652" s="60"/>
    </row>
    <row r="653" ht="15.75" customHeight="1">
      <c r="A653" s="60"/>
    </row>
    <row r="654" ht="15.75" customHeight="1">
      <c r="A654" s="60"/>
    </row>
    <row r="655" ht="15.75" customHeight="1">
      <c r="A655" s="60"/>
    </row>
    <row r="656" ht="15.75" customHeight="1">
      <c r="A656" s="60"/>
    </row>
    <row r="657" ht="15.75" customHeight="1">
      <c r="A657" s="60"/>
    </row>
    <row r="658" ht="15.75" customHeight="1">
      <c r="A658" s="60"/>
    </row>
    <row r="659" ht="15.75" customHeight="1">
      <c r="A659" s="60"/>
    </row>
    <row r="660" ht="15.75" customHeight="1">
      <c r="A660" s="60"/>
    </row>
    <row r="661" ht="15.75" customHeight="1">
      <c r="A661" s="60"/>
    </row>
    <row r="662" ht="15.75" customHeight="1">
      <c r="A662" s="60"/>
    </row>
    <row r="663" ht="15.75" customHeight="1">
      <c r="A663" s="60"/>
    </row>
    <row r="664" ht="15.75" customHeight="1">
      <c r="A664" s="60"/>
    </row>
    <row r="665" ht="15.75" customHeight="1">
      <c r="A665" s="60"/>
    </row>
    <row r="666" ht="15.75" customHeight="1">
      <c r="A666" s="60"/>
    </row>
    <row r="667" ht="15.75" customHeight="1">
      <c r="A667" s="60"/>
    </row>
    <row r="668" ht="15.75" customHeight="1">
      <c r="A668" s="60"/>
    </row>
    <row r="669" ht="15.75" customHeight="1">
      <c r="A669" s="60"/>
    </row>
    <row r="670" ht="15.75" customHeight="1">
      <c r="A670" s="60"/>
    </row>
    <row r="671" ht="15.75" customHeight="1">
      <c r="A671" s="60"/>
    </row>
    <row r="672" ht="15.75" customHeight="1">
      <c r="A672" s="60"/>
    </row>
    <row r="673" ht="15.75" customHeight="1">
      <c r="A673" s="60"/>
    </row>
    <row r="674" ht="15.75" customHeight="1">
      <c r="A674" s="60"/>
    </row>
    <row r="675" ht="15.75" customHeight="1">
      <c r="A675" s="60"/>
    </row>
    <row r="676" ht="15.75" customHeight="1">
      <c r="A676" s="60"/>
    </row>
    <row r="677" ht="15.75" customHeight="1">
      <c r="A677" s="60"/>
    </row>
    <row r="678" ht="15.75" customHeight="1">
      <c r="A678" s="60"/>
    </row>
    <row r="679" ht="15.75" customHeight="1">
      <c r="A679" s="60"/>
    </row>
    <row r="680" ht="15.75" customHeight="1">
      <c r="A680" s="60"/>
    </row>
    <row r="681" ht="15.75" customHeight="1">
      <c r="A681" s="60"/>
    </row>
    <row r="682" ht="15.75" customHeight="1">
      <c r="A682" s="60"/>
    </row>
    <row r="683" ht="15.75" customHeight="1">
      <c r="A683" s="60"/>
    </row>
    <row r="684" ht="15.75" customHeight="1">
      <c r="A684" s="60"/>
    </row>
    <row r="685" ht="15.75" customHeight="1">
      <c r="A685" s="60"/>
    </row>
    <row r="686" ht="15.75" customHeight="1">
      <c r="A686" s="60"/>
    </row>
    <row r="687" ht="15.75" customHeight="1">
      <c r="A687" s="60"/>
    </row>
    <row r="688" ht="15.75" customHeight="1">
      <c r="A688" s="60"/>
    </row>
    <row r="689" ht="15.75" customHeight="1">
      <c r="A689" s="60"/>
    </row>
    <row r="690" ht="15.75" customHeight="1">
      <c r="A690" s="60"/>
    </row>
    <row r="691" ht="15.75" customHeight="1">
      <c r="A691" s="60"/>
    </row>
    <row r="692" ht="15.75" customHeight="1">
      <c r="A692" s="60"/>
    </row>
    <row r="693" ht="15.75" customHeight="1">
      <c r="A693" s="60"/>
    </row>
    <row r="694" ht="15.75" customHeight="1">
      <c r="A694" s="60"/>
    </row>
    <row r="695" ht="15.75" customHeight="1">
      <c r="A695" s="60"/>
    </row>
    <row r="696" ht="15.75" customHeight="1">
      <c r="A696" s="60"/>
    </row>
    <row r="697" ht="15.75" customHeight="1">
      <c r="A697" s="60"/>
    </row>
    <row r="698" ht="15.75" customHeight="1">
      <c r="A698" s="60"/>
    </row>
    <row r="699" ht="15.75" customHeight="1">
      <c r="A699" s="60"/>
    </row>
    <row r="700" ht="15.75" customHeight="1">
      <c r="A700" s="60"/>
    </row>
    <row r="701" ht="15.75" customHeight="1">
      <c r="A701" s="60"/>
    </row>
    <row r="702" ht="15.75" customHeight="1">
      <c r="A702" s="60"/>
    </row>
    <row r="703" ht="15.75" customHeight="1">
      <c r="A703" s="60"/>
    </row>
    <row r="704" ht="15.75" customHeight="1">
      <c r="A704" s="60"/>
    </row>
    <row r="705" ht="15.75" customHeight="1">
      <c r="A705" s="60"/>
    </row>
    <row r="706" ht="15.75" customHeight="1">
      <c r="A706" s="60"/>
    </row>
    <row r="707" ht="15.75" customHeight="1">
      <c r="A707" s="60"/>
    </row>
    <row r="708" ht="15.75" customHeight="1">
      <c r="A708" s="60"/>
    </row>
    <row r="709" ht="15.75" customHeight="1">
      <c r="A709" s="60"/>
    </row>
    <row r="710" ht="15.75" customHeight="1">
      <c r="A710" s="60"/>
    </row>
    <row r="711" ht="15.75" customHeight="1">
      <c r="A711" s="60"/>
    </row>
    <row r="712" ht="15.75" customHeight="1">
      <c r="A712" s="60"/>
    </row>
    <row r="713" ht="15.75" customHeight="1">
      <c r="A713" s="60"/>
    </row>
    <row r="714" ht="15.75" customHeight="1">
      <c r="A714" s="60"/>
    </row>
    <row r="715" ht="15.75" customHeight="1">
      <c r="A715" s="60"/>
    </row>
    <row r="716" ht="15.75" customHeight="1">
      <c r="A716" s="60"/>
    </row>
    <row r="717" ht="15.75" customHeight="1">
      <c r="A717" s="60"/>
    </row>
    <row r="718" ht="15.75" customHeight="1">
      <c r="A718" s="60"/>
    </row>
    <row r="719" ht="15.75" customHeight="1">
      <c r="A719" s="60"/>
    </row>
    <row r="720" ht="15.75" customHeight="1">
      <c r="A720" s="60"/>
    </row>
    <row r="721" ht="15.75" customHeight="1">
      <c r="A721" s="60"/>
    </row>
    <row r="722" ht="15.75" customHeight="1">
      <c r="A722" s="60"/>
    </row>
    <row r="723" ht="15.75" customHeight="1">
      <c r="A723" s="60"/>
    </row>
    <row r="724" ht="15.75" customHeight="1">
      <c r="A724" s="60"/>
    </row>
    <row r="725" ht="15.75" customHeight="1">
      <c r="A725" s="60"/>
    </row>
    <row r="726" ht="15.75" customHeight="1">
      <c r="A726" s="60"/>
    </row>
    <row r="727" ht="15.75" customHeight="1">
      <c r="A727" s="60"/>
    </row>
    <row r="728" ht="15.75" customHeight="1">
      <c r="A728" s="60"/>
    </row>
    <row r="729" ht="15.75" customHeight="1">
      <c r="A729" s="60"/>
    </row>
    <row r="730" ht="15.75" customHeight="1">
      <c r="A730" s="60"/>
    </row>
    <row r="731" ht="15.75" customHeight="1">
      <c r="A731" s="60"/>
    </row>
    <row r="732" ht="15.75" customHeight="1">
      <c r="A732" s="60"/>
    </row>
    <row r="733" ht="15.75" customHeight="1">
      <c r="A733" s="60"/>
    </row>
    <row r="734" ht="15.75" customHeight="1">
      <c r="A734" s="60"/>
    </row>
    <row r="735" ht="15.75" customHeight="1">
      <c r="A735" s="60"/>
    </row>
    <row r="736" ht="15.75" customHeight="1">
      <c r="A736" s="60"/>
    </row>
    <row r="737" ht="15.75" customHeight="1">
      <c r="A737" s="60"/>
    </row>
    <row r="738" ht="15.75" customHeight="1">
      <c r="A738" s="60"/>
    </row>
    <row r="739" ht="15.75" customHeight="1">
      <c r="A739" s="60"/>
    </row>
    <row r="740" ht="15.75" customHeight="1">
      <c r="A740" s="60"/>
    </row>
    <row r="741" ht="15.75" customHeight="1">
      <c r="A741" s="60"/>
    </row>
    <row r="742" ht="15.75" customHeight="1">
      <c r="A742" s="60"/>
    </row>
    <row r="743" ht="15.75" customHeight="1">
      <c r="A743" s="60"/>
    </row>
    <row r="744" ht="15.75" customHeight="1">
      <c r="A744" s="60"/>
    </row>
    <row r="745" ht="15.75" customHeight="1">
      <c r="A745" s="60"/>
    </row>
    <row r="746" ht="15.75" customHeight="1">
      <c r="A746" s="60"/>
    </row>
    <row r="747" ht="15.75" customHeight="1">
      <c r="A747" s="60"/>
    </row>
    <row r="748" ht="15.75" customHeight="1">
      <c r="A748" s="60"/>
    </row>
    <row r="749" ht="15.75" customHeight="1">
      <c r="A749" s="60"/>
    </row>
    <row r="750" ht="15.75" customHeight="1">
      <c r="A750" s="60"/>
    </row>
    <row r="751" ht="15.75" customHeight="1">
      <c r="A751" s="60"/>
    </row>
    <row r="752" ht="15.75" customHeight="1">
      <c r="A752" s="60"/>
    </row>
    <row r="753" ht="15.75" customHeight="1">
      <c r="A753" s="60"/>
    </row>
    <row r="754" ht="15.75" customHeight="1">
      <c r="A754" s="60"/>
    </row>
    <row r="755" ht="15.75" customHeight="1">
      <c r="A755" s="60"/>
    </row>
    <row r="756" ht="15.75" customHeight="1">
      <c r="A756" s="60"/>
    </row>
    <row r="757" ht="15.75" customHeight="1">
      <c r="A757" s="60"/>
    </row>
    <row r="758" ht="15.75" customHeight="1">
      <c r="A758" s="60"/>
    </row>
    <row r="759" ht="15.75" customHeight="1">
      <c r="A759" s="60"/>
    </row>
    <row r="760" ht="15.75" customHeight="1">
      <c r="A760" s="60"/>
    </row>
    <row r="761" ht="15.75" customHeight="1">
      <c r="A761" s="60"/>
    </row>
    <row r="762" ht="15.75" customHeight="1">
      <c r="A762" s="60"/>
    </row>
    <row r="763" ht="15.75" customHeight="1">
      <c r="A763" s="60"/>
    </row>
    <row r="764" ht="15.75" customHeight="1">
      <c r="A764" s="60"/>
    </row>
    <row r="765" ht="15.75" customHeight="1">
      <c r="A765" s="60"/>
    </row>
    <row r="766" ht="15.75" customHeight="1">
      <c r="A766" s="60"/>
    </row>
    <row r="767" ht="15.75" customHeight="1">
      <c r="A767" s="60"/>
    </row>
    <row r="768" ht="15.75" customHeight="1">
      <c r="A768" s="60"/>
    </row>
    <row r="769" ht="15.75" customHeight="1">
      <c r="A769" s="60"/>
    </row>
    <row r="770" ht="15.75" customHeight="1">
      <c r="A770" s="60"/>
    </row>
    <row r="771" ht="15.75" customHeight="1">
      <c r="A771" s="60"/>
    </row>
    <row r="772" ht="15.75" customHeight="1">
      <c r="A772" s="60"/>
    </row>
    <row r="773" ht="15.75" customHeight="1">
      <c r="A773" s="60"/>
    </row>
    <row r="774" ht="15.75" customHeight="1">
      <c r="A774" s="60"/>
    </row>
    <row r="775" ht="15.75" customHeight="1">
      <c r="A775" s="60"/>
    </row>
    <row r="776" ht="15.75" customHeight="1">
      <c r="A776" s="60"/>
    </row>
    <row r="777" ht="15.75" customHeight="1">
      <c r="A777" s="60"/>
    </row>
    <row r="778" ht="15.75" customHeight="1">
      <c r="A778" s="60"/>
    </row>
    <row r="779" ht="15.75" customHeight="1">
      <c r="A779" s="60"/>
    </row>
    <row r="780" ht="15.75" customHeight="1">
      <c r="A780" s="60"/>
    </row>
    <row r="781" ht="15.75" customHeight="1">
      <c r="A781" s="60"/>
    </row>
    <row r="782" ht="15.75" customHeight="1">
      <c r="A782" s="60"/>
    </row>
    <row r="783" ht="15.75" customHeight="1">
      <c r="A783" s="60"/>
    </row>
    <row r="784" ht="15.75" customHeight="1">
      <c r="A784" s="60"/>
    </row>
    <row r="785" ht="15.75" customHeight="1">
      <c r="A785" s="60"/>
    </row>
    <row r="786" ht="15.75" customHeight="1">
      <c r="A786" s="60"/>
    </row>
    <row r="787" ht="15.75" customHeight="1">
      <c r="A787" s="60"/>
    </row>
    <row r="788" ht="15.75" customHeight="1">
      <c r="A788" s="60"/>
    </row>
    <row r="789" ht="15.75" customHeight="1">
      <c r="A789" s="60"/>
    </row>
    <row r="790" ht="15.75" customHeight="1">
      <c r="A790" s="60"/>
    </row>
    <row r="791" ht="15.75" customHeight="1">
      <c r="A791" s="60"/>
    </row>
    <row r="792" ht="15.75" customHeight="1">
      <c r="A792" s="60"/>
    </row>
    <row r="793" ht="15.75" customHeight="1">
      <c r="A793" s="60"/>
    </row>
    <row r="794" ht="15.75" customHeight="1">
      <c r="A794" s="60"/>
    </row>
    <row r="795" ht="15.75" customHeight="1">
      <c r="A795" s="60"/>
    </row>
    <row r="796" ht="15.75" customHeight="1">
      <c r="A796" s="60"/>
    </row>
    <row r="797" ht="15.75" customHeight="1">
      <c r="A797" s="60"/>
    </row>
    <row r="798" ht="15.75" customHeight="1">
      <c r="A798" s="60"/>
    </row>
    <row r="799" ht="15.75" customHeight="1">
      <c r="A799" s="60"/>
    </row>
    <row r="800" ht="15.75" customHeight="1">
      <c r="A800" s="60"/>
    </row>
    <row r="801" ht="15.75" customHeight="1">
      <c r="A801" s="60"/>
    </row>
    <row r="802" ht="15.75" customHeight="1">
      <c r="A802" s="60"/>
    </row>
    <row r="803" ht="15.75" customHeight="1">
      <c r="A803" s="60"/>
    </row>
    <row r="804" ht="15.75" customHeight="1">
      <c r="A804" s="60"/>
    </row>
    <row r="805" ht="15.75" customHeight="1">
      <c r="A805" s="60"/>
    </row>
    <row r="806" ht="15.75" customHeight="1">
      <c r="A806" s="60"/>
    </row>
    <row r="807" ht="15.75" customHeight="1">
      <c r="A807" s="60"/>
    </row>
    <row r="808" ht="15.75" customHeight="1">
      <c r="A808" s="60"/>
    </row>
    <row r="809" ht="15.75" customHeight="1">
      <c r="A809" s="60"/>
    </row>
    <row r="810" ht="15.75" customHeight="1">
      <c r="A810" s="60"/>
    </row>
    <row r="811" ht="15.75" customHeight="1">
      <c r="A811" s="60"/>
    </row>
    <row r="812" ht="15.75" customHeight="1">
      <c r="A812" s="60"/>
    </row>
    <row r="813" ht="15.75" customHeight="1">
      <c r="A813" s="60"/>
    </row>
    <row r="814" ht="15.75" customHeight="1">
      <c r="A814" s="60"/>
    </row>
    <row r="815" ht="15.75" customHeight="1">
      <c r="A815" s="60"/>
    </row>
    <row r="816" ht="15.75" customHeight="1">
      <c r="A816" s="60"/>
    </row>
    <row r="817" ht="15.75" customHeight="1">
      <c r="A817" s="60"/>
    </row>
    <row r="818" ht="15.75" customHeight="1">
      <c r="A818" s="60"/>
    </row>
    <row r="819" ht="15.75" customHeight="1">
      <c r="A819" s="60"/>
    </row>
    <row r="820" ht="15.75" customHeight="1">
      <c r="A820" s="60"/>
    </row>
    <row r="821" ht="15.75" customHeight="1">
      <c r="A821" s="60"/>
    </row>
    <row r="822" ht="15.75" customHeight="1">
      <c r="A822" s="60"/>
    </row>
    <row r="823" ht="15.75" customHeight="1">
      <c r="A823" s="60"/>
    </row>
    <row r="824" ht="15.75" customHeight="1">
      <c r="A824" s="60"/>
    </row>
    <row r="825" ht="15.75" customHeight="1">
      <c r="A825" s="60"/>
    </row>
    <row r="826" ht="15.75" customHeight="1">
      <c r="A826" s="60"/>
    </row>
    <row r="827" ht="15.75" customHeight="1">
      <c r="A827" s="60"/>
    </row>
    <row r="828" ht="15.75" customHeight="1">
      <c r="A828" s="60"/>
    </row>
    <row r="829" ht="15.75" customHeight="1">
      <c r="A829" s="60"/>
    </row>
    <row r="830" ht="15.75" customHeight="1">
      <c r="A830" s="60"/>
    </row>
    <row r="831" ht="15.75" customHeight="1">
      <c r="A831" s="60"/>
    </row>
    <row r="832" ht="15.75" customHeight="1">
      <c r="A832" s="60"/>
    </row>
    <row r="833" ht="15.75" customHeight="1">
      <c r="A833" s="60"/>
    </row>
    <row r="834" ht="15.75" customHeight="1">
      <c r="A834" s="60"/>
    </row>
    <row r="835" ht="15.75" customHeight="1">
      <c r="A835" s="60"/>
    </row>
    <row r="836" ht="15.75" customHeight="1">
      <c r="A836" s="60"/>
    </row>
    <row r="837" ht="15.75" customHeight="1">
      <c r="A837" s="60"/>
    </row>
    <row r="838" ht="15.75" customHeight="1">
      <c r="A838" s="60"/>
    </row>
    <row r="839" ht="15.75" customHeight="1">
      <c r="A839" s="60"/>
    </row>
    <row r="840" ht="15.75" customHeight="1">
      <c r="A840" s="60"/>
    </row>
    <row r="841" ht="15.75" customHeight="1">
      <c r="A841" s="60"/>
    </row>
    <row r="842" ht="15.75" customHeight="1">
      <c r="A842" s="60"/>
    </row>
    <row r="843" ht="15.75" customHeight="1">
      <c r="A843" s="60"/>
    </row>
    <row r="844" ht="15.75" customHeight="1">
      <c r="A844" s="60"/>
    </row>
    <row r="845" ht="15.75" customHeight="1">
      <c r="A845" s="60"/>
    </row>
    <row r="846" ht="15.75" customHeight="1">
      <c r="A846" s="60"/>
    </row>
    <row r="847" ht="15.75" customHeight="1">
      <c r="A847" s="60"/>
    </row>
    <row r="848" ht="15.75" customHeight="1">
      <c r="A848" s="60"/>
    </row>
    <row r="849" ht="15.75" customHeight="1">
      <c r="A849" s="60"/>
    </row>
    <row r="850" ht="15.75" customHeight="1">
      <c r="A850" s="60"/>
    </row>
    <row r="851" ht="15.75" customHeight="1">
      <c r="A851" s="60"/>
    </row>
    <row r="852" ht="15.75" customHeight="1">
      <c r="A852" s="60"/>
    </row>
    <row r="853" ht="15.75" customHeight="1">
      <c r="A853" s="60"/>
    </row>
    <row r="854" ht="15.75" customHeight="1">
      <c r="A854" s="60"/>
    </row>
    <row r="855" ht="15.75" customHeight="1">
      <c r="A855" s="60"/>
    </row>
    <row r="856" ht="15.75" customHeight="1">
      <c r="A856" s="60"/>
    </row>
    <row r="857" ht="15.75" customHeight="1">
      <c r="A857" s="60"/>
    </row>
    <row r="858" ht="15.75" customHeight="1">
      <c r="A858" s="60"/>
    </row>
    <row r="859" ht="15.75" customHeight="1">
      <c r="A859" s="60"/>
    </row>
    <row r="860" ht="15.75" customHeight="1">
      <c r="A860" s="60"/>
    </row>
    <row r="861" ht="15.75" customHeight="1">
      <c r="A861" s="60"/>
    </row>
    <row r="862" ht="15.75" customHeight="1">
      <c r="A862" s="60"/>
    </row>
    <row r="863" ht="15.75" customHeight="1">
      <c r="A863" s="60"/>
    </row>
    <row r="864" ht="15.75" customHeight="1">
      <c r="A864" s="60"/>
    </row>
    <row r="865" ht="15.75" customHeight="1">
      <c r="A865" s="60"/>
    </row>
    <row r="866" ht="15.75" customHeight="1">
      <c r="A866" s="60"/>
    </row>
    <row r="867" ht="15.75" customHeight="1">
      <c r="A867" s="60"/>
    </row>
    <row r="868" ht="15.75" customHeight="1">
      <c r="A868" s="60"/>
    </row>
    <row r="869" ht="15.75" customHeight="1">
      <c r="A869" s="60"/>
    </row>
    <row r="870" ht="15.75" customHeight="1">
      <c r="A870" s="60"/>
    </row>
    <row r="871" ht="15.75" customHeight="1">
      <c r="A871" s="60"/>
    </row>
    <row r="872" ht="15.75" customHeight="1">
      <c r="A872" s="60"/>
    </row>
    <row r="873" ht="15.75" customHeight="1">
      <c r="A873" s="60"/>
    </row>
    <row r="874" ht="15.75" customHeight="1">
      <c r="A874" s="60"/>
    </row>
    <row r="875" ht="15.75" customHeight="1">
      <c r="A875" s="60"/>
    </row>
    <row r="876" ht="15.75" customHeight="1">
      <c r="A876" s="60"/>
    </row>
    <row r="877" ht="15.75" customHeight="1">
      <c r="A877" s="60"/>
    </row>
    <row r="878" ht="15.75" customHeight="1">
      <c r="A878" s="60"/>
    </row>
    <row r="879" ht="15.75" customHeight="1">
      <c r="A879" s="60"/>
    </row>
    <row r="880" ht="15.75" customHeight="1">
      <c r="A880" s="60"/>
    </row>
    <row r="881" ht="15.75" customHeight="1">
      <c r="A881" s="60"/>
    </row>
    <row r="882" ht="15.75" customHeight="1">
      <c r="A882" s="60"/>
    </row>
    <row r="883" ht="15.75" customHeight="1">
      <c r="A883" s="60"/>
    </row>
    <row r="884" ht="15.75" customHeight="1">
      <c r="A884" s="60"/>
    </row>
    <row r="885" ht="15.75" customHeight="1">
      <c r="A885" s="60"/>
    </row>
    <row r="886" ht="15.75" customHeight="1">
      <c r="A886" s="60"/>
    </row>
    <row r="887" ht="15.75" customHeight="1">
      <c r="A887" s="60"/>
    </row>
    <row r="888" ht="15.75" customHeight="1">
      <c r="A888" s="60"/>
    </row>
    <row r="889" ht="15.75" customHeight="1">
      <c r="A889" s="60"/>
    </row>
    <row r="890" ht="15.75" customHeight="1">
      <c r="A890" s="60"/>
    </row>
    <row r="891" ht="15.75" customHeight="1">
      <c r="A891" s="60"/>
    </row>
    <row r="892" ht="15.75" customHeight="1">
      <c r="A892" s="60"/>
    </row>
    <row r="893" ht="15.75" customHeight="1">
      <c r="A893" s="60"/>
    </row>
    <row r="894" ht="15.75" customHeight="1">
      <c r="A894" s="60"/>
    </row>
    <row r="895" ht="15.75" customHeight="1">
      <c r="A895" s="60"/>
    </row>
    <row r="896" ht="15.75" customHeight="1">
      <c r="A896" s="60"/>
    </row>
    <row r="897" ht="15.75" customHeight="1">
      <c r="A897" s="60"/>
    </row>
    <row r="898" ht="15.75" customHeight="1">
      <c r="A898" s="60"/>
    </row>
    <row r="899" ht="15.75" customHeight="1">
      <c r="A899" s="60"/>
    </row>
    <row r="900" ht="15.75" customHeight="1">
      <c r="A900" s="60"/>
    </row>
    <row r="901" ht="15.75" customHeight="1">
      <c r="A901" s="60"/>
    </row>
    <row r="902" ht="15.75" customHeight="1">
      <c r="A902" s="60"/>
    </row>
    <row r="903" ht="15.75" customHeight="1">
      <c r="A903" s="60"/>
    </row>
    <row r="904" ht="15.75" customHeight="1">
      <c r="A904" s="60"/>
    </row>
    <row r="905" ht="15.75" customHeight="1">
      <c r="A905" s="60"/>
    </row>
    <row r="906" ht="15.75" customHeight="1">
      <c r="A906" s="60"/>
    </row>
    <row r="907" ht="15.75" customHeight="1">
      <c r="A907" s="60"/>
    </row>
    <row r="908" ht="15.75" customHeight="1">
      <c r="A908" s="60"/>
    </row>
    <row r="909" ht="15.75" customHeight="1">
      <c r="A909" s="60"/>
    </row>
    <row r="910" ht="15.75" customHeight="1">
      <c r="A910" s="60"/>
    </row>
    <row r="911" ht="15.75" customHeight="1">
      <c r="A911" s="60"/>
    </row>
    <row r="912" ht="15.75" customHeight="1">
      <c r="A912" s="60"/>
    </row>
    <row r="913" ht="15.75" customHeight="1">
      <c r="A913" s="60"/>
    </row>
    <row r="914" ht="15.75" customHeight="1">
      <c r="A914" s="60"/>
    </row>
    <row r="915" ht="15.75" customHeight="1">
      <c r="A915" s="60"/>
    </row>
    <row r="916" ht="15.75" customHeight="1">
      <c r="A916" s="60"/>
    </row>
    <row r="917" ht="15.75" customHeight="1">
      <c r="A917" s="60"/>
    </row>
    <row r="918" ht="15.75" customHeight="1">
      <c r="A918" s="60"/>
    </row>
    <row r="919" ht="15.75" customHeight="1">
      <c r="A919" s="60"/>
    </row>
    <row r="920" ht="15.75" customHeight="1">
      <c r="A920" s="60"/>
    </row>
    <row r="921" ht="15.75" customHeight="1">
      <c r="A921" s="60"/>
    </row>
    <row r="922" ht="15.75" customHeight="1">
      <c r="A922" s="60"/>
    </row>
    <row r="923" ht="15.75" customHeight="1">
      <c r="A923" s="60"/>
    </row>
    <row r="924" ht="15.75" customHeight="1">
      <c r="A924" s="60"/>
    </row>
    <row r="925" ht="15.75" customHeight="1">
      <c r="A925" s="60"/>
    </row>
    <row r="926" ht="15.75" customHeight="1">
      <c r="A926" s="60"/>
    </row>
    <row r="927" ht="15.75" customHeight="1">
      <c r="A927" s="60"/>
    </row>
    <row r="928" ht="15.75" customHeight="1">
      <c r="A928" s="60"/>
    </row>
    <row r="929" ht="15.75" customHeight="1">
      <c r="A929" s="60"/>
    </row>
    <row r="930" ht="15.75" customHeight="1">
      <c r="A930" s="60"/>
    </row>
    <row r="931" ht="15.75" customHeight="1">
      <c r="A931" s="60"/>
    </row>
    <row r="932" ht="15.75" customHeight="1">
      <c r="A932" s="60"/>
    </row>
    <row r="933" ht="15.75" customHeight="1">
      <c r="A933" s="60"/>
    </row>
    <row r="934" ht="15.75" customHeight="1">
      <c r="A934" s="60"/>
    </row>
    <row r="935" ht="15.75" customHeight="1">
      <c r="A935" s="60"/>
    </row>
    <row r="936" ht="15.75" customHeight="1">
      <c r="A936" s="60"/>
    </row>
    <row r="937" ht="15.75" customHeight="1">
      <c r="A937" s="60"/>
    </row>
    <row r="938" ht="15.75" customHeight="1">
      <c r="A938" s="60"/>
    </row>
    <row r="939" ht="15.75" customHeight="1">
      <c r="A939" s="60"/>
    </row>
    <row r="940" ht="15.75" customHeight="1">
      <c r="A940" s="60"/>
    </row>
    <row r="941" ht="15.75" customHeight="1">
      <c r="A941" s="60"/>
    </row>
    <row r="942" ht="15.75" customHeight="1">
      <c r="A942" s="60"/>
    </row>
    <row r="943" ht="15.75" customHeight="1">
      <c r="A943" s="60"/>
    </row>
    <row r="944" ht="15.75" customHeight="1">
      <c r="A944" s="60"/>
    </row>
    <row r="945" ht="15.75" customHeight="1">
      <c r="A945" s="60"/>
    </row>
    <row r="946" ht="15.75" customHeight="1">
      <c r="A946" s="60"/>
    </row>
    <row r="947" ht="15.75" customHeight="1">
      <c r="A947" s="60"/>
    </row>
    <row r="948" ht="15.75" customHeight="1">
      <c r="A948" s="60"/>
    </row>
    <row r="949" ht="15.75" customHeight="1">
      <c r="A949" s="60"/>
    </row>
    <row r="950" ht="15.75" customHeight="1">
      <c r="A950" s="60"/>
    </row>
    <row r="951" ht="15.75" customHeight="1">
      <c r="A951" s="60"/>
    </row>
    <row r="952" ht="15.75" customHeight="1">
      <c r="A952" s="60"/>
    </row>
    <row r="953" ht="15.75" customHeight="1">
      <c r="A953" s="60"/>
    </row>
    <row r="954" ht="15.75" customHeight="1">
      <c r="A954" s="60"/>
    </row>
    <row r="955" ht="15.75" customHeight="1">
      <c r="A955" s="60"/>
    </row>
    <row r="956" ht="15.75" customHeight="1">
      <c r="A956" s="60"/>
    </row>
    <row r="957" ht="15.75" customHeight="1">
      <c r="A957" s="60"/>
    </row>
    <row r="958" ht="15.75" customHeight="1">
      <c r="A958" s="60"/>
    </row>
    <row r="959" ht="15.75" customHeight="1">
      <c r="A959" s="60"/>
    </row>
    <row r="960" ht="15.75" customHeight="1">
      <c r="A960" s="60"/>
    </row>
    <row r="961" ht="15.75" customHeight="1">
      <c r="A961" s="60"/>
    </row>
    <row r="962" ht="15.75" customHeight="1">
      <c r="A962" s="60"/>
    </row>
    <row r="963" ht="15.75" customHeight="1">
      <c r="A963" s="60"/>
    </row>
    <row r="964" ht="15.75" customHeight="1">
      <c r="A964" s="60"/>
    </row>
    <row r="965" ht="15.75" customHeight="1">
      <c r="A965" s="60"/>
    </row>
    <row r="966" ht="15.75" customHeight="1">
      <c r="A966" s="60"/>
    </row>
    <row r="967" ht="15.75" customHeight="1">
      <c r="A967" s="60"/>
    </row>
    <row r="968" ht="15.75" customHeight="1">
      <c r="A968" s="60"/>
    </row>
    <row r="969" ht="15.75" customHeight="1">
      <c r="A969" s="60"/>
    </row>
    <row r="970" ht="15.75" customHeight="1">
      <c r="A970" s="60"/>
    </row>
    <row r="971" ht="15.75" customHeight="1">
      <c r="A971" s="60"/>
    </row>
    <row r="972" ht="15.75" customHeight="1">
      <c r="A972" s="60"/>
    </row>
    <row r="973" ht="15.75" customHeight="1">
      <c r="A973" s="60"/>
    </row>
    <row r="974" ht="15.75" customHeight="1">
      <c r="A974" s="60"/>
    </row>
    <row r="975" ht="15.75" customHeight="1">
      <c r="A975" s="60"/>
    </row>
    <row r="976" ht="15.75" customHeight="1">
      <c r="A976" s="60"/>
    </row>
    <row r="977" ht="15.75" customHeight="1">
      <c r="A977" s="60"/>
    </row>
    <row r="978" ht="15.75" customHeight="1">
      <c r="A978" s="60"/>
    </row>
    <row r="979" ht="15.75" customHeight="1">
      <c r="A979" s="60"/>
    </row>
    <row r="980" ht="15.75" customHeight="1">
      <c r="A980" s="60"/>
    </row>
    <row r="981" ht="15.75" customHeight="1">
      <c r="A981" s="60"/>
    </row>
    <row r="982" ht="15.75" customHeight="1">
      <c r="A982" s="60"/>
    </row>
    <row r="983" ht="15.75" customHeight="1">
      <c r="A983" s="60"/>
    </row>
    <row r="984" ht="15.75" customHeight="1">
      <c r="A984" s="60"/>
    </row>
    <row r="985" ht="15.75" customHeight="1">
      <c r="A985" s="60"/>
    </row>
    <row r="986" ht="15.75" customHeight="1">
      <c r="A986" s="60"/>
    </row>
    <row r="987" ht="15.75" customHeight="1">
      <c r="A987" s="60"/>
    </row>
    <row r="988" ht="15.75" customHeight="1">
      <c r="A988" s="60"/>
    </row>
    <row r="989" ht="15.75" customHeight="1">
      <c r="A989" s="60"/>
    </row>
    <row r="990" ht="15.75" customHeight="1">
      <c r="A990" s="60"/>
    </row>
    <row r="991" ht="15.75" customHeight="1">
      <c r="A991" s="60"/>
    </row>
    <row r="992" ht="15.75" customHeight="1">
      <c r="A992" s="60"/>
    </row>
    <row r="993" ht="15.75" customHeight="1">
      <c r="A993" s="60"/>
    </row>
    <row r="994" ht="15.75" customHeight="1">
      <c r="A994" s="60"/>
    </row>
    <row r="995" ht="15.75" customHeight="1">
      <c r="A995" s="60"/>
    </row>
    <row r="996" ht="15.75" customHeight="1">
      <c r="A996" s="60"/>
    </row>
    <row r="997" ht="15.75" customHeight="1">
      <c r="A997" s="60"/>
    </row>
    <row r="998" ht="15.75" customHeight="1">
      <c r="A998" s="60"/>
    </row>
    <row r="999" ht="15.75" customHeight="1">
      <c r="A999" s="60"/>
    </row>
    <row r="1000" ht="15.75" customHeight="1">
      <c r="A1000" s="60"/>
    </row>
  </sheetData>
  <dataValidations>
    <dataValidation type="custom" allowBlank="1" showErrorMessage="1" sqref="B3:B12">
      <formula1>AND(LEN(B3)=6,COUNTIF($B$3:$B$12,B3)&lt;2)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1.86"/>
    <col customWidth="1" min="3" max="4" width="8.71"/>
    <col customWidth="1" min="5" max="5" width="9.86"/>
    <col customWidth="1" min="6" max="6" width="10.43"/>
    <col customWidth="1" min="7" max="8" width="8.71"/>
    <col customWidth="1" min="9" max="9" width="13.43"/>
    <col customWidth="1" min="10" max="26" width="8.71"/>
  </cols>
  <sheetData>
    <row r="2">
      <c r="A2" s="63" t="s">
        <v>227</v>
      </c>
      <c r="B2" s="64" t="s">
        <v>0</v>
      </c>
      <c r="C2" s="63" t="s">
        <v>228</v>
      </c>
      <c r="D2" s="65" t="s">
        <v>229</v>
      </c>
      <c r="E2" s="65" t="s">
        <v>230</v>
      </c>
      <c r="F2" s="65" t="s">
        <v>231</v>
      </c>
      <c r="G2" s="65" t="s">
        <v>232</v>
      </c>
      <c r="H2" s="65" t="s">
        <v>233</v>
      </c>
      <c r="I2" s="65" t="s">
        <v>234</v>
      </c>
    </row>
    <row r="3">
      <c r="A3" s="63">
        <v>1.0</v>
      </c>
      <c r="B3" s="64" t="s">
        <v>235</v>
      </c>
      <c r="C3" s="63">
        <v>12.0</v>
      </c>
      <c r="D3" s="66">
        <f>SUM(C3:C8)</f>
        <v>145</v>
      </c>
      <c r="E3" s="67">
        <f>AVERAGE(C3:C8)</f>
        <v>24.16666667</v>
      </c>
      <c r="F3" s="66">
        <f>COUNT(C3:C8)</f>
        <v>6</v>
      </c>
      <c r="G3" s="66">
        <f>MAX(C3:C8)</f>
        <v>44</v>
      </c>
      <c r="H3" s="66">
        <f>MIN(C3:C8)</f>
        <v>2</v>
      </c>
      <c r="I3" s="64" t="str">
        <f t="shared" ref="I3:I8" si="1">IF(AND(C3&gt;=1,C3&lt;=12),"Children",IF(AND(C3&gt;=18,C3&lt;=25),"Youth",IF(AND(C3&gt;=26,C3&lt;=44),"Adult")))</f>
        <v>Children</v>
      </c>
    </row>
    <row r="4">
      <c r="A4" s="63">
        <v>2.0</v>
      </c>
      <c r="B4" s="64" t="s">
        <v>236</v>
      </c>
      <c r="C4" s="63">
        <v>2.0</v>
      </c>
      <c r="D4" s="68"/>
      <c r="E4" s="68"/>
      <c r="F4" s="68"/>
      <c r="G4" s="68"/>
      <c r="H4" s="68"/>
      <c r="I4" s="64" t="str">
        <f t="shared" si="1"/>
        <v>Children</v>
      </c>
    </row>
    <row r="5">
      <c r="A5" s="63">
        <v>3.0</v>
      </c>
      <c r="B5" s="64" t="s">
        <v>237</v>
      </c>
      <c r="C5" s="63">
        <v>30.0</v>
      </c>
      <c r="D5" s="68"/>
      <c r="E5" s="68"/>
      <c r="F5" s="68"/>
      <c r="G5" s="68"/>
      <c r="H5" s="68"/>
      <c r="I5" s="64" t="str">
        <f t="shared" si="1"/>
        <v>Adult</v>
      </c>
    </row>
    <row r="6">
      <c r="A6" s="63">
        <v>4.0</v>
      </c>
      <c r="B6" s="64" t="s">
        <v>238</v>
      </c>
      <c r="C6" s="63">
        <v>25.0</v>
      </c>
      <c r="D6" s="68"/>
      <c r="E6" s="68"/>
      <c r="F6" s="68"/>
      <c r="G6" s="68"/>
      <c r="H6" s="68"/>
      <c r="I6" s="64" t="str">
        <f t="shared" si="1"/>
        <v>Youth</v>
      </c>
    </row>
    <row r="7">
      <c r="A7" s="63">
        <v>5.0</v>
      </c>
      <c r="B7" s="64" t="s">
        <v>239</v>
      </c>
      <c r="C7" s="63">
        <v>44.0</v>
      </c>
      <c r="D7" s="68"/>
      <c r="E7" s="68"/>
      <c r="F7" s="68"/>
      <c r="G7" s="68"/>
      <c r="H7" s="68"/>
      <c r="I7" s="64" t="str">
        <f t="shared" si="1"/>
        <v>Adult</v>
      </c>
    </row>
    <row r="8">
      <c r="A8" s="63">
        <v>6.0</v>
      </c>
      <c r="B8" s="64" t="s">
        <v>240</v>
      </c>
      <c r="C8" s="63">
        <v>32.0</v>
      </c>
      <c r="D8" s="69"/>
      <c r="E8" s="69"/>
      <c r="F8" s="69"/>
      <c r="G8" s="69"/>
      <c r="H8" s="69"/>
      <c r="I8" s="64" t="str">
        <f t="shared" si="1"/>
        <v>Adult</v>
      </c>
    </row>
    <row r="10">
      <c r="C10" s="63" t="s">
        <v>241</v>
      </c>
      <c r="D10" s="63" t="s">
        <v>242</v>
      </c>
    </row>
    <row r="11">
      <c r="C11" s="70" t="s">
        <v>243</v>
      </c>
      <c r="D11" s="71"/>
    </row>
    <row r="12">
      <c r="C12" s="64" t="s">
        <v>236</v>
      </c>
      <c r="D12" s="64" t="str">
        <f>VLOOKUP(C12,B3:I8,8,0)</f>
        <v>Children</v>
      </c>
    </row>
    <row r="17">
      <c r="I17" s="5"/>
    </row>
    <row r="21" ht="15.75" customHeight="1"/>
    <row r="22" ht="15.75" customHeight="1"/>
    <row r="23" ht="15.75" customHeight="1"/>
    <row r="24" ht="15.75" customHeight="1"/>
    <row r="25" ht="15.75" customHeight="1">
      <c r="B25" s="33" t="s">
        <v>244</v>
      </c>
      <c r="C25" s="72" t="s">
        <v>126</v>
      </c>
      <c r="D25" s="72"/>
      <c r="E25" s="33" t="s">
        <v>245</v>
      </c>
      <c r="F25" s="72"/>
      <c r="G25" s="72" t="s">
        <v>246</v>
      </c>
      <c r="H25" s="72"/>
      <c r="I25" s="33" t="s">
        <v>247</v>
      </c>
      <c r="J25" s="72" t="s">
        <v>248</v>
      </c>
      <c r="K25" s="72">
        <v>1.0</v>
      </c>
      <c r="L25" s="72" t="s">
        <v>249</v>
      </c>
      <c r="M25" s="72">
        <v>44.0</v>
      </c>
      <c r="N25" s="72" t="s">
        <v>129</v>
      </c>
    </row>
    <row r="26" ht="15.75" customHeight="1">
      <c r="A26" s="73" t="s">
        <v>250</v>
      </c>
      <c r="B26" s="74" t="s">
        <v>251</v>
      </c>
      <c r="C26" s="24"/>
      <c r="D26" s="24"/>
      <c r="E26" s="24"/>
      <c r="F26" s="24"/>
      <c r="G26" s="24"/>
      <c r="H26" s="24"/>
      <c r="I26" s="24"/>
      <c r="J26" s="25"/>
    </row>
    <row r="27" ht="15.75" customHeight="1"/>
    <row r="28" ht="15.75" customHeight="1">
      <c r="A28" s="40" t="s">
        <v>252</v>
      </c>
      <c r="B28" s="24"/>
      <c r="C28" s="24"/>
      <c r="D28" s="24"/>
      <c r="E28" s="24"/>
      <c r="F28" s="24"/>
      <c r="G28" s="24"/>
      <c r="H28" s="25"/>
    </row>
    <row r="29" ht="15.75" customHeight="1">
      <c r="A29" s="75"/>
      <c r="B29" s="76" t="s">
        <v>253</v>
      </c>
      <c r="C29" s="75"/>
      <c r="D29" s="76" t="s">
        <v>254</v>
      </c>
      <c r="E29" s="76" t="s">
        <v>255</v>
      </c>
      <c r="F29" s="75" t="s">
        <v>256</v>
      </c>
      <c r="G29" s="76" t="s">
        <v>257</v>
      </c>
      <c r="H29" s="75" t="s">
        <v>129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3:D8"/>
    <mergeCell ref="E3:E8"/>
    <mergeCell ref="F3:F8"/>
    <mergeCell ref="G3:G8"/>
    <mergeCell ref="H3:H8"/>
    <mergeCell ref="C11:D11"/>
    <mergeCell ref="B26:J26"/>
    <mergeCell ref="A28:H28"/>
  </mergeCells>
  <conditionalFormatting sqref="B26">
    <cfRule type="containsText" dxfId="0" priority="1" operator="containsText" text="Adult">
      <formula>NOT(ISERROR(SEARCH(("Adult"),(B26))))</formula>
    </cfRule>
  </conditionalFormatting>
  <conditionalFormatting sqref="B26">
    <cfRule type="containsText" dxfId="1" priority="2" operator="containsText" text="Youth">
      <formula>NOT(ISERROR(SEARCH(("Youth"),(B26))))</formula>
    </cfRule>
  </conditionalFormatting>
  <conditionalFormatting sqref="B26">
    <cfRule type="containsText" dxfId="2" priority="3" operator="containsText" text="Children">
      <formula>NOT(ISERROR(SEARCH(("Children"),(B26))))</formula>
    </cfRule>
  </conditionalFormatting>
  <conditionalFormatting sqref="I3:I8">
    <cfRule type="containsText" dxfId="0" priority="4" operator="containsText" text="Adult">
      <formula>NOT(ISERROR(SEARCH(("Adult"),(I3))))</formula>
    </cfRule>
  </conditionalFormatting>
  <conditionalFormatting sqref="I3:I8">
    <cfRule type="containsText" dxfId="1" priority="5" operator="containsText" text="Youth">
      <formula>NOT(ISERROR(SEARCH(("Youth"),(I3))))</formula>
    </cfRule>
  </conditionalFormatting>
  <conditionalFormatting sqref="I3:I8">
    <cfRule type="containsText" dxfId="2" priority="6" operator="containsText" text="Children">
      <formula>NOT(ISERROR(SEARCH(("Children"),(I3))))</formula>
    </cfRule>
  </conditionalFormatting>
  <dataValidations>
    <dataValidation type="list" allowBlank="1" showErrorMessage="1" sqref="C12 I17">
      <formula1>$B$3:$B$8</formula1>
    </dataValidation>
    <dataValidation type="decimal" allowBlank="1" showErrorMessage="1" sqref="C3:C8">
      <formula1>1.0</formula1>
      <formula2>44.0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4.29"/>
    <col customWidth="1" min="3" max="3" width="11.57"/>
    <col customWidth="1" min="4" max="4" width="7.29"/>
    <col customWidth="1" min="5" max="5" width="11.57"/>
    <col customWidth="1" min="6" max="6" width="7.86"/>
    <col customWidth="1" min="7" max="7" width="8.14"/>
    <col customWidth="1" min="8" max="8" width="3.14"/>
    <col customWidth="1" min="9" max="9" width="13.14"/>
    <col customWidth="1" min="10" max="10" width="20.29"/>
    <col customWidth="1" min="11" max="11" width="20.57"/>
    <col customWidth="1" min="12" max="26" width="8.71"/>
  </cols>
  <sheetData>
    <row r="2">
      <c r="A2" s="77" t="s">
        <v>258</v>
      </c>
      <c r="B2" s="77" t="s">
        <v>259</v>
      </c>
      <c r="C2" s="77" t="s">
        <v>260</v>
      </c>
      <c r="D2" s="77" t="s">
        <v>261</v>
      </c>
      <c r="E2" s="77" t="s">
        <v>262</v>
      </c>
      <c r="F2" s="77" t="s">
        <v>263</v>
      </c>
      <c r="G2" s="77" t="s">
        <v>264</v>
      </c>
    </row>
    <row r="3">
      <c r="A3" s="78">
        <v>45444.0</v>
      </c>
      <c r="B3" s="77" t="s">
        <v>265</v>
      </c>
      <c r="C3" s="77" t="s">
        <v>266</v>
      </c>
      <c r="D3" s="77">
        <v>30000.0</v>
      </c>
      <c r="E3" s="79" t="str">
        <f t="shared" ref="E3:E11" si="1">IF(G3="Income","-",IF(C14&gt;$C$14*20%,"OverBudget","InRange"))</f>
        <v>-</v>
      </c>
      <c r="F3" s="80" t="str">
        <f>IF(ISNUMBER(B52),RANK(B52,$B$52:$B$60),"-")</f>
        <v>-</v>
      </c>
      <c r="G3" s="39" t="str">
        <f t="shared" ref="G3:G11" si="2">IF(B3="income","Income","expense")</f>
        <v>Income</v>
      </c>
      <c r="I3" s="81" t="s">
        <v>267</v>
      </c>
    </row>
    <row r="4">
      <c r="A4" s="78">
        <v>45445.0</v>
      </c>
      <c r="B4" s="77" t="s">
        <v>268</v>
      </c>
      <c r="C4" s="77" t="s">
        <v>269</v>
      </c>
      <c r="D4" s="77">
        <v>12000.0</v>
      </c>
      <c r="E4" s="41" t="str">
        <f t="shared" si="1"/>
        <v>OverBudget</v>
      </c>
      <c r="F4" s="27">
        <f t="shared" ref="F4:F11" si="3">IF(G4="Income","-",RANK(D4,$B$52:$B$60,0))</f>
        <v>1</v>
      </c>
      <c r="G4" s="39" t="str">
        <f t="shared" si="2"/>
        <v>expense</v>
      </c>
    </row>
    <row r="5">
      <c r="A5" s="78">
        <v>45445.0</v>
      </c>
      <c r="B5" s="77" t="s">
        <v>270</v>
      </c>
      <c r="C5" s="77" t="s">
        <v>271</v>
      </c>
      <c r="D5" s="77">
        <v>1100.0</v>
      </c>
      <c r="E5" s="41" t="str">
        <f t="shared" si="1"/>
        <v>OverBudget</v>
      </c>
      <c r="F5" s="27">
        <f t="shared" si="3"/>
        <v>3</v>
      </c>
      <c r="G5" s="39" t="str">
        <f t="shared" si="2"/>
        <v>expense</v>
      </c>
      <c r="I5" s="16" t="s">
        <v>272</v>
      </c>
    </row>
    <row r="6">
      <c r="A6" s="78">
        <v>45446.0</v>
      </c>
      <c r="B6" s="77" t="s">
        <v>273</v>
      </c>
      <c r="C6" s="77" t="s">
        <v>274</v>
      </c>
      <c r="D6" s="77">
        <v>600.0</v>
      </c>
      <c r="E6" s="41" t="str">
        <f t="shared" si="1"/>
        <v>InRange</v>
      </c>
      <c r="F6" s="27">
        <f t="shared" si="3"/>
        <v>6</v>
      </c>
      <c r="G6" s="39" t="str">
        <f t="shared" si="2"/>
        <v>expense</v>
      </c>
    </row>
    <row r="7">
      <c r="A7" s="78">
        <v>45447.0</v>
      </c>
      <c r="B7" s="77" t="s">
        <v>273</v>
      </c>
      <c r="C7" s="77" t="s">
        <v>275</v>
      </c>
      <c r="D7" s="77">
        <v>1800.0</v>
      </c>
      <c r="E7" s="41" t="str">
        <f t="shared" si="1"/>
        <v>InRange</v>
      </c>
      <c r="F7" s="27">
        <f t="shared" si="3"/>
        <v>2</v>
      </c>
      <c r="G7" s="39" t="str">
        <f t="shared" si="2"/>
        <v>expense</v>
      </c>
    </row>
    <row r="8">
      <c r="A8" s="78">
        <v>45448.0</v>
      </c>
      <c r="B8" s="77" t="s">
        <v>270</v>
      </c>
      <c r="C8" s="77" t="s">
        <v>276</v>
      </c>
      <c r="D8" s="77">
        <v>500.0</v>
      </c>
      <c r="E8" s="41" t="str">
        <f t="shared" si="1"/>
        <v>OverBudget</v>
      </c>
      <c r="F8" s="27">
        <f t="shared" si="3"/>
        <v>7</v>
      </c>
      <c r="G8" s="39" t="str">
        <f t="shared" si="2"/>
        <v>expense</v>
      </c>
      <c r="J8" s="5" t="s">
        <v>277</v>
      </c>
      <c r="K8" s="5" t="s">
        <v>278</v>
      </c>
      <c r="L8" s="5" t="s">
        <v>279</v>
      </c>
      <c r="M8" s="5" t="s">
        <v>280</v>
      </c>
    </row>
    <row r="9">
      <c r="A9" s="78">
        <v>45449.0</v>
      </c>
      <c r="B9" s="77" t="s">
        <v>281</v>
      </c>
      <c r="C9" s="77" t="s">
        <v>282</v>
      </c>
      <c r="D9" s="77">
        <v>700.0</v>
      </c>
      <c r="E9" s="41" t="str">
        <f t="shared" si="1"/>
        <v>InRange</v>
      </c>
      <c r="F9" s="27">
        <f t="shared" si="3"/>
        <v>5</v>
      </c>
      <c r="G9" s="39" t="str">
        <f t="shared" si="2"/>
        <v>expense</v>
      </c>
    </row>
    <row r="10">
      <c r="A10" s="78">
        <v>45450.0</v>
      </c>
      <c r="B10" s="77" t="s">
        <v>283</v>
      </c>
      <c r="C10" s="77" t="s">
        <v>284</v>
      </c>
      <c r="D10" s="77">
        <v>400.0</v>
      </c>
      <c r="E10" s="41" t="str">
        <f t="shared" si="1"/>
        <v>OverBudget</v>
      </c>
      <c r="F10" s="27">
        <f t="shared" si="3"/>
        <v>8</v>
      </c>
      <c r="G10" s="39" t="str">
        <f t="shared" si="2"/>
        <v>expense</v>
      </c>
      <c r="J10" s="5" t="b">
        <f>OR(B3="Income",B3="Housing",B3="Utilities",B3="Food",B3="Transport",B3="Entertainment")</f>
        <v>1</v>
      </c>
    </row>
    <row r="11">
      <c r="A11" s="78">
        <v>45451.0</v>
      </c>
      <c r="B11" s="77" t="s">
        <v>273</v>
      </c>
      <c r="C11" s="77" t="s">
        <v>274</v>
      </c>
      <c r="D11" s="77">
        <v>800.0</v>
      </c>
      <c r="E11" s="41" t="str">
        <f t="shared" si="1"/>
        <v>InRange</v>
      </c>
      <c r="F11" s="27">
        <f t="shared" si="3"/>
        <v>4</v>
      </c>
      <c r="G11" s="39" t="str">
        <f t="shared" si="2"/>
        <v>expense</v>
      </c>
    </row>
    <row r="12">
      <c r="I12" s="9" t="str">
        <f>IF(G3="Income","Income",IF(D3&gt;$C$14*20%,"OverBudget","InRange"))</f>
        <v>Income</v>
      </c>
    </row>
    <row r="13">
      <c r="A13" s="82" t="s">
        <v>285</v>
      </c>
      <c r="B13" s="83" t="s">
        <v>286</v>
      </c>
    </row>
    <row r="14">
      <c r="B14" s="39" t="s">
        <v>287</v>
      </c>
      <c r="C14" s="39">
        <f>SUMIF(G3:G11,"Income",D3:D11)</f>
        <v>30000</v>
      </c>
      <c r="E14" s="30" t="s">
        <v>288</v>
      </c>
    </row>
    <row r="15">
      <c r="B15" s="39" t="s">
        <v>289</v>
      </c>
      <c r="C15" s="39">
        <f>SUMIF(G4:G13,"Expense",D4:D13)</f>
        <v>17900</v>
      </c>
      <c r="E15" s="30" t="s">
        <v>290</v>
      </c>
    </row>
    <row r="16">
      <c r="B16" s="39" t="s">
        <v>291</v>
      </c>
      <c r="C16" s="39">
        <f>C14-C15</f>
        <v>12100</v>
      </c>
      <c r="E16" s="30" t="s">
        <v>292</v>
      </c>
    </row>
    <row r="18">
      <c r="B18" s="14" t="s">
        <v>262</v>
      </c>
      <c r="D18" s="84" t="s">
        <v>293</v>
      </c>
      <c r="H18" s="85"/>
      <c r="I18" s="85"/>
    </row>
    <row r="19">
      <c r="C19" s="17" t="s">
        <v>294</v>
      </c>
    </row>
    <row r="21" ht="15.75" customHeight="1">
      <c r="C21" s="5" t="s">
        <v>263</v>
      </c>
      <c r="D21" s="86" t="s">
        <v>295</v>
      </c>
    </row>
    <row r="22" ht="15.75" customHeight="1">
      <c r="D22" s="17" t="s">
        <v>296</v>
      </c>
    </row>
    <row r="23" ht="15.75" customHeight="1">
      <c r="B23" s="5" t="s">
        <v>297</v>
      </c>
      <c r="C23" s="18" t="s">
        <v>298</v>
      </c>
    </row>
    <row r="24" ht="30.0" customHeight="1">
      <c r="J24" s="85"/>
    </row>
    <row r="25" ht="15.75" customHeight="1"/>
    <row r="26" ht="15.75" customHeight="1"/>
    <row r="27" ht="15.0" customHeight="1">
      <c r="J27" s="8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B38" s="87" t="s">
        <v>181</v>
      </c>
      <c r="C38" s="88"/>
    </row>
    <row r="39" ht="15.75" customHeight="1">
      <c r="B39" s="39" t="s">
        <v>259</v>
      </c>
      <c r="C39" s="77" t="s">
        <v>299</v>
      </c>
    </row>
    <row r="40" ht="15.75" customHeight="1">
      <c r="B40" s="39" t="s">
        <v>273</v>
      </c>
      <c r="C40" s="39">
        <f>VLOOKUP(B40,B45:C49,2,0)</f>
        <v>3200</v>
      </c>
      <c r="E40" s="30" t="s">
        <v>300</v>
      </c>
    </row>
    <row r="41" ht="15.75" customHeight="1"/>
    <row r="42" ht="15.75" customHeight="1"/>
    <row r="43" ht="15.75" customHeight="1">
      <c r="B43" s="40" t="s">
        <v>301</v>
      </c>
      <c r="C43" s="25"/>
    </row>
    <row r="44" ht="15.75" customHeight="1">
      <c r="B44" s="77" t="s">
        <v>265</v>
      </c>
      <c r="C44" s="39">
        <f t="shared" ref="C44:C49" si="4">SUMIF($B$3:$B$11,B44,$D$3:$D$11)</f>
        <v>30000</v>
      </c>
    </row>
    <row r="45" ht="15.75" customHeight="1">
      <c r="B45" s="77" t="s">
        <v>268</v>
      </c>
      <c r="C45" s="39">
        <f t="shared" si="4"/>
        <v>12000</v>
      </c>
    </row>
    <row r="46" ht="15.75" customHeight="1">
      <c r="B46" s="77" t="s">
        <v>270</v>
      </c>
      <c r="C46" s="39">
        <f t="shared" si="4"/>
        <v>1600</v>
      </c>
    </row>
    <row r="47" ht="15.75" customHeight="1">
      <c r="B47" s="77" t="s">
        <v>273</v>
      </c>
      <c r="C47" s="39">
        <f t="shared" si="4"/>
        <v>3200</v>
      </c>
    </row>
    <row r="48" ht="15.75" customHeight="1">
      <c r="B48" s="77" t="s">
        <v>281</v>
      </c>
      <c r="C48" s="39">
        <f t="shared" si="4"/>
        <v>700</v>
      </c>
    </row>
    <row r="49" ht="15.75" customHeight="1">
      <c r="B49" s="77" t="s">
        <v>283</v>
      </c>
      <c r="C49" s="39">
        <f t="shared" si="4"/>
        <v>400</v>
      </c>
    </row>
    <row r="50" ht="15.75" customHeight="1"/>
    <row r="51" ht="15.75" customHeight="1">
      <c r="B51" s="39" t="s">
        <v>302</v>
      </c>
    </row>
    <row r="52" ht="15.75" customHeight="1">
      <c r="B52" s="41" t="str">
        <f t="shared" ref="B52:B60" si="5">IF(G3="Income","-",D3)</f>
        <v>-</v>
      </c>
    </row>
    <row r="53" ht="15.75" customHeight="1">
      <c r="B53" s="41">
        <f t="shared" si="5"/>
        <v>12000</v>
      </c>
    </row>
    <row r="54" ht="15.75" customHeight="1">
      <c r="B54" s="41">
        <f t="shared" si="5"/>
        <v>1100</v>
      </c>
      <c r="D54" s="17" t="s">
        <v>303</v>
      </c>
    </row>
    <row r="55" ht="15.75" customHeight="1">
      <c r="B55" s="41">
        <f t="shared" si="5"/>
        <v>600</v>
      </c>
    </row>
    <row r="56" ht="15.75" customHeight="1">
      <c r="B56" s="41">
        <f t="shared" si="5"/>
        <v>1800</v>
      </c>
    </row>
    <row r="57" ht="15.75" customHeight="1">
      <c r="B57" s="41">
        <f t="shared" si="5"/>
        <v>500</v>
      </c>
    </row>
    <row r="58" ht="15.75" customHeight="1">
      <c r="B58" s="41">
        <f t="shared" si="5"/>
        <v>700</v>
      </c>
    </row>
    <row r="59" ht="15.75" customHeight="1">
      <c r="B59" s="41">
        <f t="shared" si="5"/>
        <v>400</v>
      </c>
    </row>
    <row r="60" ht="15.75" customHeight="1">
      <c r="B60" s="41">
        <f t="shared" si="5"/>
        <v>800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3:C43"/>
    <mergeCell ref="D54:G54"/>
    <mergeCell ref="B13:I13"/>
    <mergeCell ref="D18:G18"/>
    <mergeCell ref="C19:I19"/>
    <mergeCell ref="D21:I21"/>
    <mergeCell ref="D22:I22"/>
    <mergeCell ref="C23:I23"/>
    <mergeCell ref="B38:C38"/>
  </mergeCells>
  <conditionalFormatting sqref="G3:G11">
    <cfRule type="containsText" dxfId="2" priority="1" operator="containsText" text="Income">
      <formula>NOT(ISERROR(SEARCH(("Income"),(G3))))</formula>
    </cfRule>
  </conditionalFormatting>
  <conditionalFormatting sqref="G3:G11">
    <cfRule type="containsText" dxfId="3" priority="2" operator="containsText" text="expense">
      <formula>NOT(ISERROR(SEARCH(("expense"),(G3))))</formula>
    </cfRule>
  </conditionalFormatting>
  <dataValidations>
    <dataValidation type="custom" allowBlank="1" showErrorMessage="1" sqref="B3:B11 B44:B49">
      <formula1>OR(B3="Income",B3="Housing",B3="Utilities",B3="Food",B3="Transport",B3="Entertainment")</formula1>
    </dataValidation>
    <dataValidation type="list" allowBlank="1" showErrorMessage="1" sqref="B40">
      <formula1>$B$45:$B$49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2.14"/>
    <col customWidth="1" min="8" max="26" width="8.71"/>
  </cols>
  <sheetData>
    <row r="1">
      <c r="A1" s="89" t="s">
        <v>271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>
      <c r="A2" s="90" t="s">
        <v>304</v>
      </c>
      <c r="B2" s="91" t="s">
        <v>305</v>
      </c>
      <c r="C2" s="91" t="s">
        <v>306</v>
      </c>
      <c r="D2" s="92" t="s">
        <v>258</v>
      </c>
      <c r="E2" s="91" t="s">
        <v>307</v>
      </c>
      <c r="F2" s="91" t="s">
        <v>308</v>
      </c>
      <c r="G2" s="91" t="s">
        <v>309</v>
      </c>
      <c r="H2" s="92" t="s">
        <v>310</v>
      </c>
      <c r="I2" s="91" t="s">
        <v>311</v>
      </c>
      <c r="J2" s="92" t="s">
        <v>312</v>
      </c>
      <c r="K2" s="92" t="s">
        <v>313</v>
      </c>
      <c r="L2" s="92" t="s">
        <v>232</v>
      </c>
      <c r="M2" s="92" t="s">
        <v>233</v>
      </c>
    </row>
    <row r="3">
      <c r="A3" s="93">
        <v>1.0</v>
      </c>
      <c r="B3" s="93" t="s">
        <v>314</v>
      </c>
      <c r="C3" s="93" t="s">
        <v>315</v>
      </c>
      <c r="D3" s="94">
        <v>44927.0</v>
      </c>
      <c r="E3" s="93">
        <v>547.0</v>
      </c>
      <c r="F3" s="93">
        <v>547.0</v>
      </c>
      <c r="G3" s="93">
        <v>0.0</v>
      </c>
      <c r="H3" s="93">
        <v>0.0</v>
      </c>
      <c r="I3" s="93">
        <v>0.0</v>
      </c>
      <c r="J3" s="93">
        <v>0.0</v>
      </c>
      <c r="K3" s="93">
        <v>0.0</v>
      </c>
      <c r="L3" s="95">
        <v>1969.5</v>
      </c>
      <c r="M3" s="95">
        <v>0.0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93">
        <v>2.0</v>
      </c>
      <c r="B4" s="93" t="s">
        <v>316</v>
      </c>
      <c r="C4" s="93" t="s">
        <v>317</v>
      </c>
      <c r="D4" s="94">
        <v>44928.0</v>
      </c>
      <c r="E4" s="93">
        <v>45.0</v>
      </c>
      <c r="F4" s="93">
        <v>100.0</v>
      </c>
      <c r="G4" s="93">
        <v>55.0</v>
      </c>
      <c r="H4" s="93">
        <v>261.25</v>
      </c>
      <c r="I4" s="93">
        <v>50.0</v>
      </c>
      <c r="J4" s="93">
        <v>26.125</v>
      </c>
      <c r="K4" s="93">
        <v>337.375</v>
      </c>
      <c r="L4" s="46"/>
      <c r="M4" s="46"/>
    </row>
    <row r="5">
      <c r="A5" s="93">
        <v>3.0</v>
      </c>
      <c r="B5" s="93" t="s">
        <v>318</v>
      </c>
      <c r="C5" s="93" t="s">
        <v>319</v>
      </c>
      <c r="D5" s="94">
        <v>44929.0</v>
      </c>
      <c r="E5" s="93">
        <v>854.0</v>
      </c>
      <c r="F5" s="93">
        <v>980.0</v>
      </c>
      <c r="G5" s="93">
        <v>126.0</v>
      </c>
      <c r="H5" s="93">
        <v>693.0</v>
      </c>
      <c r="I5" s="93">
        <v>50.0</v>
      </c>
      <c r="J5" s="93">
        <v>69.3</v>
      </c>
      <c r="K5" s="93">
        <v>812.3</v>
      </c>
      <c r="L5" s="46"/>
      <c r="M5" s="46"/>
    </row>
    <row r="6">
      <c r="A6" s="93">
        <v>4.0</v>
      </c>
      <c r="B6" s="93" t="s">
        <v>320</v>
      </c>
      <c r="C6" s="93" t="s">
        <v>321</v>
      </c>
      <c r="D6" s="94">
        <v>44930.0</v>
      </c>
      <c r="E6" s="93">
        <v>841.0</v>
      </c>
      <c r="F6" s="93">
        <v>989.0</v>
      </c>
      <c r="G6" s="93">
        <v>148.0</v>
      </c>
      <c r="H6" s="93">
        <v>814.0</v>
      </c>
      <c r="I6" s="93">
        <v>50.0</v>
      </c>
      <c r="J6" s="93">
        <v>81.4</v>
      </c>
      <c r="K6" s="93">
        <v>945.4</v>
      </c>
      <c r="L6" s="46"/>
      <c r="M6" s="46"/>
    </row>
    <row r="7">
      <c r="A7" s="93">
        <v>5.0</v>
      </c>
      <c r="B7" s="93" t="s">
        <v>322</v>
      </c>
      <c r="C7" s="93" t="s">
        <v>323</v>
      </c>
      <c r="D7" s="94">
        <v>44931.0</v>
      </c>
      <c r="E7" s="93">
        <v>645.0</v>
      </c>
      <c r="F7" s="93">
        <v>750.0</v>
      </c>
      <c r="G7" s="93">
        <v>105.0</v>
      </c>
      <c r="H7" s="93">
        <v>546.0</v>
      </c>
      <c r="I7" s="93">
        <v>50.0</v>
      </c>
      <c r="J7" s="93">
        <v>54.6</v>
      </c>
      <c r="K7" s="93">
        <v>650.6</v>
      </c>
      <c r="L7" s="46"/>
      <c r="M7" s="46"/>
    </row>
    <row r="8">
      <c r="A8" s="93">
        <v>6.0</v>
      </c>
      <c r="B8" s="93" t="s">
        <v>324</v>
      </c>
      <c r="C8" s="93" t="s">
        <v>325</v>
      </c>
      <c r="D8" s="94">
        <v>44932.0</v>
      </c>
      <c r="E8" s="93">
        <v>654.0</v>
      </c>
      <c r="F8" s="93">
        <v>804.0</v>
      </c>
      <c r="G8" s="93">
        <v>150.0</v>
      </c>
      <c r="H8" s="93">
        <v>825.0</v>
      </c>
      <c r="I8" s="93">
        <v>50.0</v>
      </c>
      <c r="J8" s="93">
        <v>82.5</v>
      </c>
      <c r="K8" s="93">
        <v>957.5</v>
      </c>
      <c r="L8" s="46"/>
      <c r="M8" s="46"/>
    </row>
    <row r="9">
      <c r="A9" s="93">
        <v>7.0</v>
      </c>
      <c r="B9" s="93" t="s">
        <v>326</v>
      </c>
      <c r="C9" s="93" t="s">
        <v>327</v>
      </c>
      <c r="D9" s="94">
        <v>44933.0</v>
      </c>
      <c r="E9" s="93">
        <v>147.0</v>
      </c>
      <c r="F9" s="93">
        <v>450.0</v>
      </c>
      <c r="G9" s="93">
        <v>303.0</v>
      </c>
      <c r="H9" s="93">
        <v>1969.5</v>
      </c>
      <c r="I9" s="93">
        <v>50.0</v>
      </c>
      <c r="J9" s="93">
        <v>196.95</v>
      </c>
      <c r="K9" s="93">
        <v>2216.45</v>
      </c>
      <c r="L9" s="46"/>
      <c r="M9" s="46"/>
    </row>
    <row r="10">
      <c r="A10" s="93">
        <v>8.0</v>
      </c>
      <c r="B10" s="93" t="s">
        <v>328</v>
      </c>
      <c r="C10" s="93" t="s">
        <v>329</v>
      </c>
      <c r="D10" s="94">
        <v>44934.0</v>
      </c>
      <c r="E10" s="93">
        <v>300.0</v>
      </c>
      <c r="F10" s="93">
        <v>500.0</v>
      </c>
      <c r="G10" s="93">
        <v>200.0</v>
      </c>
      <c r="H10" s="93">
        <v>1200.0</v>
      </c>
      <c r="I10" s="93">
        <v>50.0</v>
      </c>
      <c r="J10" s="93">
        <v>120.0</v>
      </c>
      <c r="K10" s="93">
        <v>1370.0</v>
      </c>
      <c r="L10" s="34"/>
      <c r="M10" s="34"/>
    </row>
    <row r="11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</row>
    <row r="12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</row>
    <row r="13">
      <c r="A13" s="96"/>
      <c r="B13" s="96"/>
      <c r="C13" s="96"/>
      <c r="D13" s="96"/>
      <c r="E13" s="96"/>
      <c r="F13" s="97"/>
      <c r="G13" s="97"/>
      <c r="H13" s="96"/>
      <c r="I13" s="96"/>
      <c r="J13" s="96"/>
      <c r="K13" s="96"/>
      <c r="L13" s="96"/>
      <c r="M13" s="96"/>
    </row>
    <row r="14">
      <c r="A14" s="96"/>
      <c r="B14" s="96"/>
      <c r="C14" s="96"/>
      <c r="D14" s="96"/>
      <c r="E14" s="96"/>
      <c r="F14" s="97"/>
      <c r="G14" s="98" t="b">
        <v>1</v>
      </c>
      <c r="H14" s="96"/>
      <c r="I14" s="96"/>
      <c r="J14" s="96"/>
      <c r="K14" s="96"/>
      <c r="L14" s="96"/>
      <c r="M14" s="96"/>
    </row>
    <row r="15">
      <c r="A15" s="99" t="s">
        <v>330</v>
      </c>
      <c r="B15" s="25"/>
      <c r="C15" s="96"/>
      <c r="D15" s="96"/>
      <c r="E15" s="96"/>
      <c r="F15" s="97"/>
      <c r="G15" s="97"/>
      <c r="H15" s="96"/>
      <c r="I15" s="96"/>
      <c r="J15" s="96"/>
      <c r="K15" s="96"/>
      <c r="L15" s="96"/>
      <c r="M15" s="96"/>
    </row>
    <row r="16">
      <c r="A16" s="100" t="s">
        <v>331</v>
      </c>
      <c r="B16" s="100" t="s">
        <v>332</v>
      </c>
      <c r="C16" s="96"/>
      <c r="D16" s="96"/>
      <c r="E16" s="96"/>
      <c r="F16" s="97"/>
      <c r="G16" s="97"/>
      <c r="H16" s="96"/>
      <c r="I16" s="96"/>
      <c r="J16" s="96"/>
      <c r="K16" s="96"/>
      <c r="L16" s="96"/>
      <c r="M16" s="96"/>
    </row>
    <row r="17">
      <c r="A17" s="101" t="s">
        <v>318</v>
      </c>
      <c r="B17" s="101">
        <v>693.0</v>
      </c>
      <c r="C17" s="96"/>
      <c r="D17" s="96"/>
      <c r="E17" s="96"/>
      <c r="F17" s="97"/>
      <c r="G17" s="97"/>
      <c r="H17" s="96"/>
      <c r="I17" s="96"/>
      <c r="J17" s="96"/>
      <c r="K17" s="96"/>
      <c r="L17" s="96"/>
      <c r="M17" s="96"/>
    </row>
    <row r="18">
      <c r="F18" s="39">
        <v>101004.0</v>
      </c>
      <c r="G18" s="39"/>
    </row>
    <row r="19">
      <c r="F19" s="39">
        <v>101005.0</v>
      </c>
      <c r="G19" s="39"/>
    </row>
    <row r="20">
      <c r="F20" s="39">
        <v>101006.0</v>
      </c>
      <c r="G20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M1"/>
    <mergeCell ref="L3:L10"/>
    <mergeCell ref="M3:M10"/>
    <mergeCell ref="A15:B15"/>
  </mergeCells>
  <dataValidations>
    <dataValidation type="custom" allowBlank="1" showErrorMessage="1" sqref="G16:G20">
      <formula1>"A"</formula1>
    </dataValidation>
    <dataValidation type="list" allowBlank="1" showErrorMessage="1" sqref="A4:A9">
      <formula1>$F$15:$F$20</formula1>
    </dataValidation>
    <dataValidation type="custom" allowBlank="1" showErrorMessage="1" sqref="F15:F20">
      <formula1>AND(LEN(F15)=6,COUNTIF($F$15:$F$20,F15)&gt;2)</formula1>
    </dataValidation>
  </dataValidations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20.43"/>
    <col customWidth="1" min="4" max="4" width="8.71"/>
    <col customWidth="1" min="5" max="5" width="10.86"/>
    <col customWidth="1" min="6" max="6" width="23.57"/>
    <col customWidth="1" min="7" max="7" width="11.14"/>
    <col customWidth="1" min="8" max="27" width="8.71"/>
  </cols>
  <sheetData>
    <row r="4" ht="7.5" customHeight="1"/>
    <row r="5" hidden="1"/>
    <row r="6">
      <c r="A6" s="102" t="s">
        <v>333</v>
      </c>
    </row>
    <row r="7">
      <c r="A7" s="103" t="s">
        <v>334</v>
      </c>
      <c r="B7" s="104"/>
      <c r="C7" s="104"/>
      <c r="D7" s="104"/>
      <c r="E7" s="104"/>
      <c r="F7" s="105"/>
    </row>
    <row r="8">
      <c r="A8" s="106" t="s">
        <v>335</v>
      </c>
      <c r="B8" s="104"/>
      <c r="C8" s="104"/>
      <c r="D8" s="104"/>
      <c r="E8" s="104"/>
      <c r="F8" s="105"/>
    </row>
    <row r="9">
      <c r="A9" s="107" t="s">
        <v>336</v>
      </c>
      <c r="C9" s="15"/>
      <c r="E9" s="108" t="s">
        <v>258</v>
      </c>
      <c r="F9" s="109">
        <f>NOW()</f>
        <v>46125.17157</v>
      </c>
      <c r="G9" s="30" t="s">
        <v>337</v>
      </c>
      <c r="H9" s="5" t="s">
        <v>338</v>
      </c>
      <c r="I9" s="5" t="s">
        <v>339</v>
      </c>
    </row>
    <row r="10">
      <c r="A10" s="107" t="s">
        <v>340</v>
      </c>
      <c r="C10" s="15"/>
      <c r="E10" s="108" t="s">
        <v>341</v>
      </c>
      <c r="F10" s="110" t="s">
        <v>342</v>
      </c>
      <c r="G10" s="5" t="s">
        <v>343</v>
      </c>
      <c r="H10" s="5" t="s">
        <v>97</v>
      </c>
      <c r="I10" s="5" t="s">
        <v>344</v>
      </c>
      <c r="J10" s="5" t="s">
        <v>345</v>
      </c>
      <c r="K10" s="5" t="s">
        <v>346</v>
      </c>
      <c r="L10" s="5">
        <v>11.0</v>
      </c>
      <c r="M10" s="5" t="s">
        <v>347</v>
      </c>
    </row>
    <row r="11">
      <c r="A11" s="111" t="s">
        <v>144</v>
      </c>
      <c r="B11" s="112" t="s">
        <v>348</v>
      </c>
      <c r="C11" s="112" t="s">
        <v>349</v>
      </c>
      <c r="D11" s="112" t="s">
        <v>350</v>
      </c>
      <c r="E11" s="112" t="s">
        <v>351</v>
      </c>
      <c r="F11" s="112" t="s">
        <v>261</v>
      </c>
    </row>
    <row r="12">
      <c r="A12" s="113" t="s">
        <v>207</v>
      </c>
      <c r="B12" s="39" t="s">
        <v>352</v>
      </c>
      <c r="C12" s="39" t="s">
        <v>353</v>
      </c>
      <c r="D12" s="114">
        <v>12.0</v>
      </c>
      <c r="E12" s="115">
        <v>50000.0</v>
      </c>
      <c r="F12" s="116">
        <f t="shared" ref="F12:F18" si="1">D12*E12</f>
        <v>600000</v>
      </c>
      <c r="G12" s="5" t="s">
        <v>354</v>
      </c>
      <c r="H12" s="30" t="s">
        <v>355</v>
      </c>
      <c r="M12" s="15"/>
    </row>
    <row r="13">
      <c r="A13" s="113" t="s">
        <v>209</v>
      </c>
      <c r="B13" s="39" t="s">
        <v>356</v>
      </c>
      <c r="C13" s="39" t="s">
        <v>357</v>
      </c>
      <c r="D13" s="114">
        <v>15.0</v>
      </c>
      <c r="E13" s="115">
        <v>10000.0</v>
      </c>
      <c r="F13" s="116">
        <f t="shared" si="1"/>
        <v>150000</v>
      </c>
      <c r="H13" s="5" t="b">
        <f>AND(COUNTIF($B$12:$B$21,B12)=1,LEN(B12)=6,LEFT(B12,3)="Com")</f>
        <v>1</v>
      </c>
    </row>
    <row r="14">
      <c r="A14" s="113" t="s">
        <v>211</v>
      </c>
      <c r="B14" s="39" t="s">
        <v>358</v>
      </c>
      <c r="C14" s="39" t="s">
        <v>359</v>
      </c>
      <c r="D14" s="114">
        <v>50.0</v>
      </c>
      <c r="E14" s="115">
        <v>500.0</v>
      </c>
      <c r="F14" s="116">
        <f t="shared" si="1"/>
        <v>25000</v>
      </c>
    </row>
    <row r="15">
      <c r="A15" s="113" t="s">
        <v>213</v>
      </c>
      <c r="B15" s="39" t="s">
        <v>360</v>
      </c>
      <c r="C15" s="39" t="s">
        <v>361</v>
      </c>
      <c r="D15" s="114">
        <v>20.0</v>
      </c>
      <c r="E15" s="115">
        <v>800.0</v>
      </c>
      <c r="F15" s="116">
        <f t="shared" si="1"/>
        <v>16000</v>
      </c>
    </row>
    <row r="16">
      <c r="A16" s="113" t="s">
        <v>215</v>
      </c>
      <c r="B16" s="39" t="s">
        <v>362</v>
      </c>
      <c r="C16" s="39" t="s">
        <v>363</v>
      </c>
      <c r="D16" s="114">
        <v>10.0</v>
      </c>
      <c r="E16" s="115">
        <v>2500.0</v>
      </c>
      <c r="F16" s="116">
        <f t="shared" si="1"/>
        <v>25000</v>
      </c>
      <c r="G16" s="5" t="s">
        <v>364</v>
      </c>
      <c r="H16" s="5" t="s">
        <v>126</v>
      </c>
      <c r="I16" s="5" t="s">
        <v>96</v>
      </c>
      <c r="J16" s="5" t="s">
        <v>365</v>
      </c>
      <c r="K16" s="5" t="s">
        <v>366</v>
      </c>
    </row>
    <row r="17">
      <c r="A17" s="113" t="s">
        <v>216</v>
      </c>
      <c r="B17" s="39" t="s">
        <v>367</v>
      </c>
      <c r="C17" s="39" t="s">
        <v>368</v>
      </c>
      <c r="D17" s="114">
        <v>15.0</v>
      </c>
      <c r="E17" s="115">
        <v>2500.0</v>
      </c>
      <c r="F17" s="116">
        <f t="shared" si="1"/>
        <v>37500</v>
      </c>
    </row>
    <row r="18">
      <c r="A18" s="113" t="s">
        <v>217</v>
      </c>
      <c r="B18" s="39" t="s">
        <v>369</v>
      </c>
      <c r="C18" s="39" t="s">
        <v>370</v>
      </c>
      <c r="D18" s="114">
        <v>10.0</v>
      </c>
      <c r="E18" s="115">
        <v>2000.0</v>
      </c>
      <c r="F18" s="116">
        <f t="shared" si="1"/>
        <v>20000</v>
      </c>
    </row>
    <row r="19">
      <c r="A19" s="113" t="s">
        <v>219</v>
      </c>
      <c r="B19" s="39"/>
      <c r="C19" s="39"/>
      <c r="D19" s="117"/>
      <c r="E19" s="115"/>
      <c r="F19" s="116"/>
      <c r="G19" s="5" t="s">
        <v>350</v>
      </c>
      <c r="H19" s="5" t="s">
        <v>371</v>
      </c>
      <c r="I19" s="5" t="s">
        <v>99</v>
      </c>
      <c r="J19" s="5" t="s">
        <v>372</v>
      </c>
    </row>
    <row r="20">
      <c r="A20" s="113" t="s">
        <v>220</v>
      </c>
      <c r="B20" s="39"/>
      <c r="C20" s="39"/>
      <c r="D20" s="117"/>
      <c r="E20" s="115"/>
      <c r="F20" s="39"/>
    </row>
    <row r="21" ht="15.75" customHeight="1">
      <c r="A21" s="113" t="s">
        <v>221</v>
      </c>
      <c r="B21" s="39"/>
      <c r="C21" s="39"/>
      <c r="D21" s="39"/>
      <c r="E21" s="39"/>
      <c r="F21" s="39"/>
      <c r="O21" s="5"/>
    </row>
    <row r="22" ht="15.75" customHeight="1">
      <c r="A22" s="118" t="s">
        <v>373</v>
      </c>
      <c r="B22" s="119"/>
      <c r="C22" s="50"/>
      <c r="D22" s="120" t="s">
        <v>374</v>
      </c>
      <c r="E22" s="25"/>
      <c r="F22" s="116">
        <f>SUM(F12:F18)</f>
        <v>873500</v>
      </c>
    </row>
    <row r="23" ht="15.75" customHeight="1">
      <c r="A23" s="51"/>
      <c r="C23" s="52"/>
      <c r="D23" s="120" t="s">
        <v>375</v>
      </c>
      <c r="E23" s="25"/>
      <c r="F23" s="39">
        <f>IF(F22&gt;500000,F22*9%,IF(F22&gt;300000,F22*3%,IF(F22&lt;300000,F22*1%)))</f>
        <v>78615</v>
      </c>
    </row>
    <row r="24" ht="15.75" customHeight="1">
      <c r="A24" s="51"/>
      <c r="C24" s="52"/>
      <c r="D24" s="120" t="s">
        <v>312</v>
      </c>
      <c r="E24" s="25"/>
      <c r="F24" s="116">
        <f>F22*3%</f>
        <v>26205</v>
      </c>
    </row>
    <row r="25" ht="15.75" customHeight="1">
      <c r="A25" s="54"/>
      <c r="B25" s="88"/>
      <c r="C25" s="55"/>
      <c r="D25" s="120" t="s">
        <v>376</v>
      </c>
      <c r="E25" s="25"/>
      <c r="F25" s="116">
        <f>F22-F23+F24</f>
        <v>821090</v>
      </c>
    </row>
    <row r="26" ht="15.75" customHeight="1">
      <c r="A26" s="40" t="s">
        <v>377</v>
      </c>
      <c r="B26" s="24"/>
      <c r="C26" s="24"/>
      <c r="D26" s="24"/>
      <c r="E26" s="24"/>
      <c r="F26" s="2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2:C25"/>
    <mergeCell ref="D22:E22"/>
    <mergeCell ref="D23:E23"/>
    <mergeCell ref="D24:E24"/>
    <mergeCell ref="D25:E25"/>
    <mergeCell ref="A26:F26"/>
    <mergeCell ref="A6:F6"/>
    <mergeCell ref="A7:F7"/>
    <mergeCell ref="A8:F8"/>
    <mergeCell ref="A9:B9"/>
    <mergeCell ref="C9:D9"/>
    <mergeCell ref="A10:B10"/>
    <mergeCell ref="C10:D10"/>
  </mergeCells>
  <dataValidations>
    <dataValidation type="custom" allowBlank="1" showErrorMessage="1" sqref="B12:B21">
      <formula1>AND(COUNTIF($B$12:$B$21,B12)=1,LEN(B12)=6,LEFT(B12,3)="Com")</formula1>
    </dataValidation>
    <dataValidation type="custom" allowBlank="1" showErrorMessage="1" sqref="F10">
      <formula1>EQ(LEN(F10),(11))</formula1>
    </dataValidation>
    <dataValidation type="list" allowBlank="1" showErrorMessage="1" sqref="O21">
      <formula1>"Laptop,monitor,mouse,Keyboard,SSD,Ram,Casing"</formula1>
    </dataValidation>
    <dataValidation type="list" allowBlank="1" showErrorMessage="1" sqref="C12:C21">
      <formula1>"Laptop,Monitor,Mouse,Keyboard,SSD,RAM,Casing"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86"/>
    <col customWidth="1" min="3" max="3" width="14.71"/>
    <col customWidth="1" min="4" max="4" width="14.0"/>
    <col customWidth="1" min="5" max="5" width="10.0"/>
    <col customWidth="1" min="6" max="6" width="9.14"/>
    <col customWidth="1" min="7" max="7" width="11.29"/>
    <col customWidth="1" min="8" max="8" width="11.57"/>
    <col customWidth="1" min="9" max="11" width="9.14"/>
    <col customWidth="1" min="12" max="26" width="8.71"/>
  </cols>
  <sheetData>
    <row r="1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>
      <c r="A2" s="122" t="s">
        <v>378</v>
      </c>
      <c r="B2" s="104"/>
      <c r="C2" s="104"/>
      <c r="D2" s="104"/>
      <c r="E2" s="104"/>
      <c r="F2" s="104"/>
      <c r="G2" s="104"/>
      <c r="H2" s="104"/>
      <c r="I2" s="104"/>
      <c r="J2" s="104"/>
      <c r="K2" s="105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>
      <c r="A3" s="123" t="s">
        <v>379</v>
      </c>
      <c r="B3" s="104"/>
      <c r="C3" s="104"/>
      <c r="D3" s="104"/>
      <c r="E3" s="104"/>
      <c r="F3" s="104"/>
      <c r="G3" s="104"/>
      <c r="H3" s="104"/>
      <c r="I3" s="104"/>
      <c r="J3" s="104"/>
      <c r="K3" s="105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>
      <c r="A5" s="124" t="s">
        <v>380</v>
      </c>
      <c r="B5" s="124" t="s">
        <v>381</v>
      </c>
      <c r="C5" s="124" t="s">
        <v>201</v>
      </c>
      <c r="D5" s="124" t="s">
        <v>382</v>
      </c>
      <c r="E5" s="124" t="s">
        <v>383</v>
      </c>
      <c r="F5" s="124" t="s">
        <v>384</v>
      </c>
      <c r="G5" s="124" t="s">
        <v>385</v>
      </c>
      <c r="H5" s="124" t="s">
        <v>386</v>
      </c>
      <c r="I5" s="124" t="s">
        <v>205</v>
      </c>
      <c r="J5" s="124" t="s">
        <v>206</v>
      </c>
      <c r="K5" s="124" t="s">
        <v>262</v>
      </c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>
      <c r="A6" s="125" t="s">
        <v>387</v>
      </c>
      <c r="B6" s="125" t="s">
        <v>388</v>
      </c>
      <c r="C6" s="125">
        <v>6000.0</v>
      </c>
      <c r="D6" s="125">
        <v>1000.0</v>
      </c>
      <c r="E6" s="125">
        <v>10.0</v>
      </c>
      <c r="F6" s="125">
        <f t="shared" ref="F6:F10" si="1">C6*E6%</f>
        <v>600</v>
      </c>
      <c r="G6" s="125">
        <v>400.0</v>
      </c>
      <c r="H6" s="125">
        <f t="shared" ref="H6:H10" si="2">F6+G6</f>
        <v>1000</v>
      </c>
      <c r="I6" s="125">
        <f t="shared" ref="I6:I10" si="3">+C6+D6</f>
        <v>7000</v>
      </c>
      <c r="J6" s="125">
        <f t="shared" ref="J6:J10" si="4">I6-H6</f>
        <v>6000</v>
      </c>
      <c r="K6" s="125" t="str">
        <f t="shared" ref="K6:K10" si="5">IF(F6&gt;(J6*10%),"Over Deduct",IF(F6&lt;=(J6*10%),"Inrange Deduct"))</f>
        <v>Inrange Deduct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>
      <c r="A7" s="125" t="s">
        <v>389</v>
      </c>
      <c r="B7" s="125" t="s">
        <v>390</v>
      </c>
      <c r="C7" s="125">
        <v>5000.0</v>
      </c>
      <c r="D7" s="125">
        <v>1200.0</v>
      </c>
      <c r="E7" s="125">
        <v>15.0</v>
      </c>
      <c r="F7" s="125">
        <f t="shared" si="1"/>
        <v>750</v>
      </c>
      <c r="G7" s="125">
        <v>500.0</v>
      </c>
      <c r="H7" s="125">
        <f t="shared" si="2"/>
        <v>1250</v>
      </c>
      <c r="I7" s="125">
        <f t="shared" si="3"/>
        <v>6200</v>
      </c>
      <c r="J7" s="125">
        <f t="shared" si="4"/>
        <v>4950</v>
      </c>
      <c r="K7" s="125" t="str">
        <f t="shared" si="5"/>
        <v>Over Deduct</v>
      </c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>
      <c r="A8" s="125" t="s">
        <v>391</v>
      </c>
      <c r="B8" s="125" t="s">
        <v>392</v>
      </c>
      <c r="C8" s="125">
        <v>4000.0</v>
      </c>
      <c r="D8" s="125">
        <v>1500.0</v>
      </c>
      <c r="E8" s="125">
        <v>20.0</v>
      </c>
      <c r="F8" s="125">
        <f t="shared" si="1"/>
        <v>800</v>
      </c>
      <c r="G8" s="125">
        <v>500.0</v>
      </c>
      <c r="H8" s="125">
        <f t="shared" si="2"/>
        <v>1300</v>
      </c>
      <c r="I8" s="125">
        <f t="shared" si="3"/>
        <v>5500</v>
      </c>
      <c r="J8" s="125">
        <f t="shared" si="4"/>
        <v>4200</v>
      </c>
      <c r="K8" s="125" t="str">
        <f t="shared" si="5"/>
        <v>Over Deduct</v>
      </c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>
      <c r="A9" s="125" t="s">
        <v>393</v>
      </c>
      <c r="B9" s="125" t="s">
        <v>394</v>
      </c>
      <c r="C9" s="125">
        <v>3000.0</v>
      </c>
      <c r="D9" s="125">
        <v>1000.0</v>
      </c>
      <c r="E9" s="125">
        <v>10.0</v>
      </c>
      <c r="F9" s="125">
        <f t="shared" si="1"/>
        <v>300</v>
      </c>
      <c r="G9" s="125">
        <v>500.0</v>
      </c>
      <c r="H9" s="125">
        <f t="shared" si="2"/>
        <v>800</v>
      </c>
      <c r="I9" s="125">
        <f t="shared" si="3"/>
        <v>4000</v>
      </c>
      <c r="J9" s="125">
        <f t="shared" si="4"/>
        <v>3200</v>
      </c>
      <c r="K9" s="125" t="str">
        <f t="shared" si="5"/>
        <v>Inrange Deduct</v>
      </c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>
      <c r="A10" s="125" t="s">
        <v>395</v>
      </c>
      <c r="B10" s="125" t="s">
        <v>396</v>
      </c>
      <c r="C10" s="125">
        <v>8000.0</v>
      </c>
      <c r="D10" s="125">
        <v>500.0</v>
      </c>
      <c r="E10" s="125">
        <v>15.0</v>
      </c>
      <c r="F10" s="125">
        <f t="shared" si="1"/>
        <v>1200</v>
      </c>
      <c r="G10" s="125">
        <v>500.0</v>
      </c>
      <c r="H10" s="125">
        <f t="shared" si="2"/>
        <v>1700</v>
      </c>
      <c r="I10" s="125">
        <f t="shared" si="3"/>
        <v>8500</v>
      </c>
      <c r="J10" s="125">
        <f t="shared" si="4"/>
        <v>6800</v>
      </c>
      <c r="K10" s="125" t="str">
        <f t="shared" si="5"/>
        <v>Over Deduct</v>
      </c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>
      <c r="A13" s="121" t="s">
        <v>397</v>
      </c>
      <c r="B13" s="126" t="s">
        <v>398</v>
      </c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>
      <c r="A16" s="121"/>
      <c r="B16" s="121"/>
      <c r="C16" s="127" t="s">
        <v>399</v>
      </c>
      <c r="D16" s="127" t="s">
        <v>299</v>
      </c>
      <c r="E16" s="127" t="s">
        <v>400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>
      <c r="A17" s="121"/>
      <c r="B17" s="121"/>
      <c r="C17" s="127" t="s">
        <v>201</v>
      </c>
      <c r="D17" s="125">
        <f>SUM(C6:C10)</f>
        <v>26000</v>
      </c>
      <c r="E17" s="125" t="str">
        <f t="shared" ref="E17:E23" si="6">IF(OR(C17="Basic Salary",C17="allowance",C17="Gross Salary",C17="Net salary"),"Income","Expense")</f>
        <v>Income</v>
      </c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>
      <c r="A18" s="121"/>
      <c r="B18" s="121"/>
      <c r="C18" s="127" t="s">
        <v>401</v>
      </c>
      <c r="D18" s="125">
        <f>SUM(D6:D10)</f>
        <v>5200</v>
      </c>
      <c r="E18" s="125" t="str">
        <f t="shared" si="6"/>
        <v>Income</v>
      </c>
      <c r="F18" s="121"/>
      <c r="G18" s="128" t="s">
        <v>181</v>
      </c>
      <c r="H18" s="25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>
      <c r="A19" s="121"/>
      <c r="B19" s="121"/>
      <c r="C19" s="127" t="s">
        <v>205</v>
      </c>
      <c r="D19" s="125">
        <f>SUM(I6:I10)</f>
        <v>31200</v>
      </c>
      <c r="E19" s="125" t="str">
        <f t="shared" si="6"/>
        <v>Income</v>
      </c>
      <c r="F19" s="121"/>
      <c r="G19" s="125" t="str">
        <f t="shared" ref="G19:H19" si="7">C16</f>
        <v>Category Name</v>
      </c>
      <c r="H19" s="125" t="str">
        <f t="shared" si="7"/>
        <v>Total Amount</v>
      </c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>
      <c r="A20" s="121"/>
      <c r="B20" s="121"/>
      <c r="C20" s="127" t="s">
        <v>402</v>
      </c>
      <c r="D20" s="125">
        <f>SUM(F6:F10)</f>
        <v>3650</v>
      </c>
      <c r="E20" s="125" t="str">
        <f t="shared" si="6"/>
        <v>Expense</v>
      </c>
      <c r="F20" s="121"/>
      <c r="G20" s="125" t="s">
        <v>403</v>
      </c>
      <c r="H20" s="125">
        <f>VLOOKUP(G20,$C$17:$D$23,2,0)</f>
        <v>25150</v>
      </c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ht="15.75" customHeight="1">
      <c r="A21" s="121"/>
      <c r="B21" s="121"/>
      <c r="C21" s="127" t="s">
        <v>404</v>
      </c>
      <c r="D21" s="125">
        <f>SUM(G6:G10)</f>
        <v>2400</v>
      </c>
      <c r="E21" s="125" t="str">
        <f t="shared" si="6"/>
        <v>Expense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ht="15.75" customHeight="1">
      <c r="A22" s="121"/>
      <c r="B22" s="121"/>
      <c r="C22" s="127" t="s">
        <v>405</v>
      </c>
      <c r="D22" s="125">
        <f>SUM(H6:H10)</f>
        <v>6050</v>
      </c>
      <c r="E22" s="125" t="str">
        <f t="shared" si="6"/>
        <v>Expense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ht="15.75" customHeight="1">
      <c r="A23" s="121"/>
      <c r="B23" s="121"/>
      <c r="C23" s="127" t="s">
        <v>206</v>
      </c>
      <c r="D23" s="125">
        <f>SUM(J6:J10)</f>
        <v>25150</v>
      </c>
      <c r="E23" s="125" t="str">
        <f t="shared" si="6"/>
        <v>Income</v>
      </c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ht="15.75" customHeigh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ht="15.75" customHeigh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ht="15.75" customHeigh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ht="15.75" customHeigh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ht="15.75" customHeight="1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ht="15.75" customHeight="1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ht="15.75" customHeight="1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ht="15.75" customHeight="1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ht="15.75" customHeight="1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ht="15.7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ht="15.75" customHeigh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ht="15.75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ht="15.7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ht="15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ht="15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ht="15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ht="15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ht="15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ht="15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ht="15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ht="15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ht="15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ht="15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ht="15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ht="15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ht="15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ht="15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ht="15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ht="15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ht="15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ht="15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ht="15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ht="15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ht="15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ht="15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ht="15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ht="15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ht="15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ht="15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ht="15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ht="15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ht="15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ht="15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ht="15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ht="15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ht="15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ht="15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ht="15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ht="15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ht="15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ht="15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ht="15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ht="15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ht="15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ht="15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ht="15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ht="15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ht="15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ht="15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ht="15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ht="15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ht="15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ht="15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ht="15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ht="15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ht="15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ht="15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ht="15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ht="15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ht="15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ht="15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ht="15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ht="15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ht="15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ht="15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ht="15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ht="15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ht="15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ht="15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ht="15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ht="15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ht="15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ht="15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ht="15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ht="15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ht="15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ht="15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ht="15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ht="15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ht="15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ht="15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ht="15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ht="15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ht="15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ht="15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ht="15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ht="15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ht="15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ht="15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ht="15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ht="15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ht="15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ht="15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ht="15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ht="15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ht="15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ht="15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ht="15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ht="15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ht="15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ht="15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ht="15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ht="15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ht="15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ht="15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ht="15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ht="15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ht="15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ht="15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ht="15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ht="15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ht="15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ht="15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ht="15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ht="15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ht="15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ht="15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ht="15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ht="15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ht="15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ht="15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ht="15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ht="15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ht="15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ht="15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ht="15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ht="15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ht="15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ht="15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ht="15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ht="15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ht="15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ht="15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ht="15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ht="15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ht="15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ht="15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ht="15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ht="15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ht="15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ht="15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ht="15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ht="15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ht="15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ht="15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ht="15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ht="15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ht="15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ht="15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ht="15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ht="15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ht="15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ht="15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ht="15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ht="15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ht="15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ht="15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ht="15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ht="15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ht="15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ht="15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ht="15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ht="15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ht="15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ht="15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ht="15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ht="15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ht="15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ht="15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ht="15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ht="15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ht="15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ht="15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ht="15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ht="15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ht="15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ht="15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ht="15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ht="15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ht="15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ht="15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ht="15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ht="15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ht="15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ht="15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ht="15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ht="15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ht="15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ht="15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ht="15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ht="15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ht="15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ht="15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ht="15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ht="15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ht="15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ht="15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ht="15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ht="15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ht="15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ht="15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ht="15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ht="15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ht="15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ht="15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ht="15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ht="15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ht="15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ht="15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ht="15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ht="15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ht="15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ht="15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ht="15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ht="15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ht="15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ht="15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ht="15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ht="15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ht="15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ht="15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ht="15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ht="15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ht="15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ht="15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ht="15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ht="15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ht="15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ht="15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ht="15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ht="15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ht="15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ht="15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ht="15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ht="15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ht="15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ht="15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ht="15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ht="15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ht="15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ht="15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ht="15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ht="15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ht="15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ht="15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ht="15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ht="15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ht="15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ht="15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ht="15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ht="15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ht="15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ht="15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ht="15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ht="15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ht="15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ht="15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ht="15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ht="15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ht="15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ht="15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ht="15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ht="15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ht="15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ht="15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ht="15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ht="15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ht="15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ht="15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ht="15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ht="15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ht="15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ht="15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ht="15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ht="15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ht="15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ht="15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ht="15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ht="15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ht="15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ht="15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ht="15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ht="15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ht="15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ht="15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ht="15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ht="15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ht="15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ht="15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ht="15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ht="15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ht="15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ht="15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ht="15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ht="15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ht="15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ht="15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ht="15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ht="15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ht="15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ht="15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ht="15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ht="15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ht="15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ht="15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ht="15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ht="15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ht="15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ht="15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ht="15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ht="15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ht="15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ht="15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ht="15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ht="15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ht="15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ht="15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ht="15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ht="15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ht="15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ht="15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ht="15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ht="15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ht="15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ht="15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ht="15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ht="15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ht="15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ht="15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ht="15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ht="15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ht="15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ht="15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ht="15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ht="15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ht="15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ht="15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ht="15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ht="15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ht="15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ht="15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ht="15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ht="15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ht="15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ht="15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ht="15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ht="15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ht="15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ht="15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ht="15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ht="15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ht="15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ht="15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ht="15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ht="15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ht="15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ht="15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ht="15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ht="15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ht="15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ht="15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ht="15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ht="15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ht="15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ht="15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ht="15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ht="15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ht="15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ht="15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ht="15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ht="15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ht="15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ht="15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ht="15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ht="15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ht="15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ht="15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ht="15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ht="15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ht="15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ht="15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ht="15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ht="15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ht="15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ht="15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ht="15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ht="15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ht="15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ht="15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ht="15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ht="15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ht="15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ht="15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ht="15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ht="15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ht="15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ht="15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ht="15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ht="15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ht="15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ht="15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ht="15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ht="15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ht="15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ht="15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ht="15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ht="15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ht="15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ht="15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ht="15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ht="15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ht="15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ht="15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ht="15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ht="15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ht="15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ht="15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ht="15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ht="15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ht="15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ht="15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ht="15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ht="15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ht="15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ht="15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ht="15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ht="15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ht="15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ht="15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ht="15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ht="15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ht="15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ht="15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ht="15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ht="15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ht="15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ht="15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ht="15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ht="15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ht="15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ht="15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ht="15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ht="15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ht="15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ht="15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ht="15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ht="15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ht="15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ht="15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ht="15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ht="15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ht="15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ht="15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ht="15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ht="15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ht="15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ht="15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ht="15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ht="15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ht="15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ht="15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ht="15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ht="15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ht="15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ht="15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ht="15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ht="15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ht="15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ht="15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ht="15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ht="15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ht="15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ht="15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ht="15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ht="15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ht="15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ht="15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ht="15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ht="15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ht="15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ht="15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ht="15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ht="15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ht="15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ht="15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ht="15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ht="15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ht="15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ht="15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ht="15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ht="15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ht="15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ht="15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ht="15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ht="15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ht="15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ht="15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ht="15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ht="15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ht="15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ht="15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ht="15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ht="15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ht="15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ht="15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ht="15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ht="15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ht="15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ht="15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ht="15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ht="15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ht="15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ht="15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ht="15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ht="15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ht="15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ht="15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ht="15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ht="15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ht="15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ht="15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ht="15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ht="15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ht="15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ht="15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ht="15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ht="15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ht="15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ht="15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ht="15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ht="15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ht="15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ht="15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ht="15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ht="15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ht="15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ht="15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ht="15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ht="15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ht="15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ht="15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ht="15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ht="15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ht="15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ht="15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ht="15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ht="15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ht="15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ht="15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ht="15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ht="15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ht="15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ht="15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ht="15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ht="15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ht="15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ht="15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ht="15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ht="15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ht="15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ht="15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ht="15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ht="15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ht="15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ht="15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ht="15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ht="15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ht="15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ht="15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ht="15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ht="15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ht="15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ht="15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ht="15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ht="15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ht="15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ht="15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ht="15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ht="15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ht="15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ht="15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ht="15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ht="15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ht="15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ht="15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ht="15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ht="15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ht="15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ht="15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ht="15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ht="15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ht="15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ht="15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ht="15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ht="15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ht="15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ht="15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ht="15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ht="15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ht="15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ht="15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ht="15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ht="15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ht="15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ht="15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ht="15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ht="15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ht="15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ht="15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ht="15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ht="15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ht="15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ht="15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ht="15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ht="15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ht="15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ht="15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ht="15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ht="15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ht="15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ht="15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ht="15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ht="15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ht="15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ht="15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ht="15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ht="15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ht="15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ht="15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ht="15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ht="15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ht="15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ht="15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ht="15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ht="15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ht="15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ht="15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ht="15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ht="15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ht="15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ht="15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ht="15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ht="15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ht="15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ht="15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ht="15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ht="15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ht="15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ht="15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ht="15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ht="15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ht="15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ht="15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ht="15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ht="15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ht="15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ht="15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ht="15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ht="15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ht="15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ht="15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ht="15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ht="15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ht="15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ht="15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ht="15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ht="15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ht="15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ht="15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ht="15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ht="15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ht="15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ht="15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ht="15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ht="15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ht="15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ht="15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ht="15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ht="15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ht="15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ht="15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ht="15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ht="15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ht="15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ht="15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ht="15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ht="15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ht="15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ht="15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ht="15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ht="15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ht="15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ht="15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ht="15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ht="15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ht="15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ht="15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ht="15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ht="15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ht="15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ht="15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ht="15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ht="15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ht="15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ht="15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ht="15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ht="15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ht="15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ht="15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ht="15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ht="15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ht="15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ht="15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ht="15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ht="15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ht="15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ht="15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ht="15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ht="15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ht="15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ht="15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ht="15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ht="15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ht="15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ht="15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ht="15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ht="15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ht="15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ht="15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ht="15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ht="15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ht="15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ht="15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ht="15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ht="15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ht="15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ht="15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ht="15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ht="15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ht="15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ht="15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ht="15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ht="15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ht="15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ht="15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ht="15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ht="15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ht="15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ht="15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ht="15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ht="15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ht="15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ht="15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ht="15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ht="15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ht="15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ht="15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ht="15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ht="15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ht="15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ht="15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ht="15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ht="15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ht="15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ht="15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ht="15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ht="15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ht="15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ht="15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ht="15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ht="15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ht="15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ht="15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ht="15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ht="15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ht="15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ht="15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ht="15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ht="15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ht="15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ht="15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ht="15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ht="15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ht="15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ht="15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ht="15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ht="15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ht="15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ht="15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ht="15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ht="15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ht="15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ht="15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ht="15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ht="15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ht="15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ht="15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ht="15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ht="15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ht="15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ht="15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ht="15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ht="15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ht="15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ht="15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ht="15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ht="15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ht="15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ht="15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ht="15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ht="15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ht="15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ht="15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ht="15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ht="15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ht="15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ht="15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ht="15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ht="15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ht="15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ht="15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ht="15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ht="15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ht="15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ht="15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ht="15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ht="15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ht="15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ht="15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ht="15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ht="15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ht="15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ht="15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ht="15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ht="15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ht="15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ht="15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ht="15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ht="15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ht="15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ht="15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ht="15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ht="15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ht="15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ht="15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ht="15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ht="15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ht="15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ht="15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ht="15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ht="15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ht="15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ht="15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ht="15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ht="15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ht="15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ht="15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ht="15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ht="15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ht="15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ht="15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ht="15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ht="15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ht="15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ht="15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ht="15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ht="15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ht="15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ht="15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ht="15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ht="15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ht="15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ht="15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ht="15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ht="15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ht="15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ht="15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ht="15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ht="15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ht="15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ht="15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ht="15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ht="15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ht="15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ht="15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ht="15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ht="15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ht="15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ht="15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ht="15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ht="15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ht="15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ht="15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ht="15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ht="15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ht="15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ht="15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ht="15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ht="15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ht="15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ht="15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ht="15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ht="15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ht="15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ht="15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ht="15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ht="15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ht="15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ht="15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ht="15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ht="15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ht="15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ht="15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ht="15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ht="15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ht="15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ht="15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ht="15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ht="15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ht="15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ht="15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ht="15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ht="15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ht="15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ht="15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ht="15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ht="15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ht="15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ht="15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ht="15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ht="15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ht="15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ht="15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ht="15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ht="15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ht="15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ht="15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ht="15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ht="15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ht="15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ht="15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ht="15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ht="15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ht="15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ht="15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ht="15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ht="15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ht="15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ht="15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ht="15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ht="15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ht="15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ht="15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ht="15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ht="15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ht="15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ht="15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ht="15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ht="15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ht="15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ht="15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ht="15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ht="15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ht="15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ht="15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ht="15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ht="15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mergeCells count="4">
    <mergeCell ref="A2:K2"/>
    <mergeCell ref="A3:K3"/>
    <mergeCell ref="B13:J13"/>
    <mergeCell ref="G18:H18"/>
  </mergeCells>
  <conditionalFormatting sqref="K6:K10">
    <cfRule type="containsText" dxfId="4" priority="1" operator="containsText" text="Over deduct">
      <formula>NOT(ISERROR(SEARCH(("Over deduct"),(K6))))</formula>
    </cfRule>
  </conditionalFormatting>
  <conditionalFormatting sqref="K6:K10">
    <cfRule type="containsText" dxfId="2" priority="2" operator="containsText" text="Inrange">
      <formula>NOT(ISERROR(SEARCH(("Inrange"),(K6))))</formula>
    </cfRule>
  </conditionalFormatting>
  <conditionalFormatting sqref="M9:Z9">
    <cfRule type="containsText" dxfId="2" priority="3" operator="containsText" text="Inrange">
      <formula>NOT(ISERROR(SEARCH(("Inrange"),(M9))))</formula>
    </cfRule>
  </conditionalFormatting>
  <dataValidations>
    <dataValidation type="list" allowBlank="1" showErrorMessage="1" sqref="C18:C20 C22:C23">
      <formula1>"Basic Slary,Allowance,Gross Salary,Tax deduct,Total Deduct,Net Salary"</formula1>
    </dataValidation>
    <dataValidation type="custom" allowBlank="1" showErrorMessage="1" sqref="H22">
      <formula1>OR(G20="Basic Salary",G20="Allowance",G20="Gross Salary",G20="Tax Deduct",G20="Loan Deduct",G20="Total Deduct",G20="Net Salary")</formula1>
    </dataValidation>
    <dataValidation type="list" allowBlank="1" showErrorMessage="1" sqref="C17">
      <formula1>"Basic Salary,Allowance,Gross Salary,Tax deduct,Total Deduct,Net Salary"</formula1>
    </dataValidation>
    <dataValidation type="custom" allowBlank="1" showErrorMessage="1" sqref="G20">
      <formula1>OR(G20="Basic Salary",G20="Allowance",G20="Gross Salary",G20="Tax deduct",G20= "Loan deduct",G20="Total Deduct",G20="Net Salary")</formula1>
    </dataValidation>
    <dataValidation type="list" allowBlank="1" showErrorMessage="1" sqref="C21">
      <formula1>"Basic Slary,Allowance,Gross Salary,Tax deduct,Loan deduct,Total Deduct,Net Salary"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2026-01-11T01:12:37Z</dcterms:created>
  <dc:creator>User</dc:creator>
</cp:coreProperties>
</file>