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F40546C-6265-456A-8114-10753EAC80B7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TASK 21-3" sheetId="1" r:id="rId1"/>
    <sheet name="TASK 24-3" sheetId="2" r:id="rId2"/>
    <sheet name="TASK 25-3" sheetId="3" r:id="rId3"/>
    <sheet name="TASK 25-3 PIVOT" sheetId="4" r:id="rId4"/>
    <sheet name="TASK 27-3" sheetId="5" r:id="rId5"/>
    <sheet name="TASK 28-3" sheetId="6" r:id="rId6"/>
    <sheet name="TASK 31-3" sheetId="7" r:id="rId7"/>
  </sheets>
  <definedNames>
    <definedName name="_xlnm._FilterDatabase" localSheetId="2" hidden="1">'TASK 25-3'!$B$3:$C$12</definedName>
    <definedName name="_xlnm._FilterDatabase" localSheetId="6" hidden="1">'TASK 31-3'!$C$1:$C$11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H11" i="7"/>
  <c r="G11" i="7"/>
  <c r="H10" i="7"/>
  <c r="G10" i="7"/>
  <c r="H9" i="7"/>
  <c r="G9" i="7"/>
  <c r="J8" i="7"/>
  <c r="H8" i="7"/>
  <c r="G8" i="7"/>
  <c r="J7" i="7"/>
  <c r="H7" i="7"/>
  <c r="G7" i="7"/>
  <c r="H6" i="7"/>
  <c r="G6" i="7"/>
  <c r="H5" i="7"/>
  <c r="G5" i="7"/>
  <c r="H4" i="7"/>
  <c r="G4" i="7"/>
  <c r="H3" i="7"/>
  <c r="G3" i="7"/>
  <c r="H2" i="7"/>
  <c r="G2" i="7"/>
  <c r="J16" i="6"/>
  <c r="I14" i="6"/>
  <c r="I13" i="6"/>
  <c r="I12" i="6"/>
  <c r="I11" i="6"/>
  <c r="F11" i="6"/>
  <c r="I10" i="6"/>
  <c r="F10" i="6"/>
  <c r="F9" i="6"/>
  <c r="F8" i="6"/>
  <c r="F7" i="6"/>
  <c r="F6" i="6"/>
  <c r="J5" i="6"/>
  <c r="I5" i="6"/>
  <c r="F5" i="6"/>
  <c r="F4" i="6"/>
  <c r="J3" i="6"/>
  <c r="I3" i="6"/>
  <c r="F3" i="6"/>
  <c r="I19" i="5"/>
  <c r="I18" i="5"/>
  <c r="I17" i="5"/>
  <c r="I15" i="5"/>
  <c r="I14" i="5"/>
  <c r="I13" i="5"/>
  <c r="I12" i="5"/>
  <c r="I10" i="5"/>
  <c r="I8" i="5"/>
  <c r="I7" i="5"/>
  <c r="I4" i="5"/>
  <c r="I3" i="5"/>
  <c r="G16" i="3"/>
  <c r="G15" i="3"/>
  <c r="G14" i="3"/>
  <c r="B13" i="3"/>
  <c r="G12" i="3"/>
  <c r="G11" i="3"/>
  <c r="G8" i="3"/>
  <c r="G7" i="3"/>
  <c r="G6" i="3"/>
  <c r="G5" i="3"/>
  <c r="B12" i="2"/>
  <c r="D11" i="2"/>
  <c r="C11" i="2"/>
  <c r="B11" i="2"/>
  <c r="D9" i="2"/>
  <c r="D8" i="2"/>
  <c r="D7" i="2"/>
  <c r="D6" i="2"/>
  <c r="D5" i="2"/>
  <c r="D4" i="2"/>
  <c r="G7" i="1"/>
  <c r="E7" i="1"/>
  <c r="G6" i="1"/>
  <c r="E6" i="1"/>
  <c r="K5" i="1"/>
  <c r="J5" i="1"/>
  <c r="I5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<sst xmlns="http://schemas.openxmlformats.org/spreadsheetml/2006/main" count="225" uniqueCount="144">
  <si>
    <t>Details</t>
  </si>
  <si>
    <t>Item Name</t>
  </si>
  <si>
    <t>Purchaser</t>
  </si>
  <si>
    <t>Payment Details</t>
  </si>
  <si>
    <t>Price/Item</t>
  </si>
  <si>
    <t>Quantity</t>
  </si>
  <si>
    <t>Total Price</t>
  </si>
  <si>
    <t>Received</t>
  </si>
  <si>
    <t>Remaining</t>
  </si>
  <si>
    <t>Laptop</t>
  </si>
  <si>
    <t>Mouse</t>
  </si>
  <si>
    <t>Smart Watch</t>
  </si>
  <si>
    <t>Dell Laptop</t>
  </si>
  <si>
    <t>Keyboard</t>
  </si>
  <si>
    <t>Nikita</t>
  </si>
  <si>
    <t>Rohan</t>
  </si>
  <si>
    <t>Mohit</t>
  </si>
  <si>
    <t>Rahul</t>
  </si>
  <si>
    <t>Mehul</t>
  </si>
  <si>
    <t xml:space="preserve">Business details of Computer Components PVT LTD(2024-25) </t>
  </si>
  <si>
    <t>Total Business</t>
  </si>
  <si>
    <t>Total received</t>
  </si>
  <si>
    <t>Total remaining</t>
  </si>
  <si>
    <t>Thakur School</t>
  </si>
  <si>
    <t xml:space="preserve">Name </t>
  </si>
  <si>
    <t>Riya Chauhan</t>
  </si>
  <si>
    <t>Marks Obtained</t>
  </si>
  <si>
    <t>Max Marks</t>
  </si>
  <si>
    <t>Remarks</t>
  </si>
  <si>
    <t>Subject</t>
  </si>
  <si>
    <t>English</t>
  </si>
  <si>
    <t>Maths</t>
  </si>
  <si>
    <t>GK</t>
  </si>
  <si>
    <t>Hindi</t>
  </si>
  <si>
    <t>Marathi</t>
  </si>
  <si>
    <t>Social studies</t>
  </si>
  <si>
    <t>Total</t>
  </si>
  <si>
    <t>Percentage</t>
  </si>
  <si>
    <t>Month Expense (JANUARY 2025)</t>
  </si>
  <si>
    <t>DATE</t>
  </si>
  <si>
    <t>EXPENSE</t>
  </si>
  <si>
    <t>TYPE</t>
  </si>
  <si>
    <t>REASON</t>
  </si>
  <si>
    <t>METHOD 1 OF FINDING SUM OF EACH CATEOGRY, AVG, MIN</t>
  </si>
  <si>
    <t>STUDY</t>
  </si>
  <si>
    <t>RECHARGE</t>
  </si>
  <si>
    <t>FOOD</t>
  </si>
  <si>
    <t>VEGETABLES</t>
  </si>
  <si>
    <t>TOTAL AMOUNT GIVEN</t>
  </si>
  <si>
    <t>ONLINE FOOD</t>
  </si>
  <si>
    <t>TOTAL EXPENSES ON FOOD</t>
  </si>
  <si>
    <t>TUITION FEES</t>
  </si>
  <si>
    <t>TOTAL EXPENSES ON STUDY</t>
  </si>
  <si>
    <t>PEN</t>
  </si>
  <si>
    <t>TOTAL EXPENSES ON HOBBY</t>
  </si>
  <si>
    <t>HOBBY</t>
  </si>
  <si>
    <t>PAINT</t>
  </si>
  <si>
    <t>BALANCE AMOUNT</t>
  </si>
  <si>
    <t>DRAWING SHEET</t>
  </si>
  <si>
    <t>FRUITS</t>
  </si>
  <si>
    <t>CEREALS</t>
  </si>
  <si>
    <t>AVERAGE AMOUNT ON FOOD</t>
  </si>
  <si>
    <t>STENCIL</t>
  </si>
  <si>
    <t>AVERAGE AMOUNT ON STUDY</t>
  </si>
  <si>
    <t>GRAND TOTAL</t>
  </si>
  <si>
    <t>MINUMUM AMOUNT SPENT ON FOOD</t>
  </si>
  <si>
    <t>MINUMUM AMOUNT SPENT ON STUDY</t>
  </si>
  <si>
    <t>MINIMUM AMOUNT SPENT ON HOBBY</t>
  </si>
  <si>
    <t>Row Labels</t>
  </si>
  <si>
    <t>Sum of EXPENSE</t>
  </si>
  <si>
    <t>Grand Total</t>
  </si>
  <si>
    <t>Date</t>
  </si>
  <si>
    <t>Amount</t>
  </si>
  <si>
    <t>Creditor</t>
  </si>
  <si>
    <t>Expenditure type</t>
  </si>
  <si>
    <t>Mode</t>
  </si>
  <si>
    <t>Operation</t>
  </si>
  <si>
    <t>Online</t>
  </si>
  <si>
    <t>Last month cast</t>
  </si>
  <si>
    <t>This month cash</t>
  </si>
  <si>
    <t>Balance cash</t>
  </si>
  <si>
    <t>Salary</t>
  </si>
  <si>
    <t>Last month online</t>
  </si>
  <si>
    <t>Student</t>
  </si>
  <si>
    <t>Cash</t>
  </si>
  <si>
    <t>This month online</t>
  </si>
  <si>
    <t>Balance online</t>
  </si>
  <si>
    <t>Combined Balance</t>
  </si>
  <si>
    <t>Marketing</t>
  </si>
  <si>
    <t>Total Expenditure</t>
  </si>
  <si>
    <t>Project</t>
  </si>
  <si>
    <t>Fees received</t>
  </si>
  <si>
    <t>Project Payment received</t>
  </si>
  <si>
    <t>Total Revenue</t>
  </si>
  <si>
    <t>Time</t>
  </si>
  <si>
    <t>Scheduled task</t>
  </si>
  <si>
    <t>Actual Tasks Done</t>
  </si>
  <si>
    <t>Urgnet?</t>
  </si>
  <si>
    <t>Important?</t>
  </si>
  <si>
    <t>Classification</t>
  </si>
  <si>
    <t>Gym</t>
  </si>
  <si>
    <t>N</t>
  </si>
  <si>
    <t>Y</t>
  </si>
  <si>
    <t>Yes</t>
  </si>
  <si>
    <t>Bath + Breakfast</t>
  </si>
  <si>
    <t>Breakfast</t>
  </si>
  <si>
    <t>Urgent?</t>
  </si>
  <si>
    <t>Office</t>
  </si>
  <si>
    <t>Office Work</t>
  </si>
  <si>
    <t>Class</t>
  </si>
  <si>
    <t>No</t>
  </si>
  <si>
    <t>Class COMP101_7</t>
  </si>
  <si>
    <t>Task Web Dev</t>
  </si>
  <si>
    <t>Total YN</t>
  </si>
  <si>
    <t>Chess</t>
  </si>
  <si>
    <t>Total YY</t>
  </si>
  <si>
    <t>Total NY</t>
  </si>
  <si>
    <t>Total NN</t>
  </si>
  <si>
    <t>Total Hours Recorded</t>
  </si>
  <si>
    <t>Employee ID</t>
  </si>
  <si>
    <t>Name</t>
  </si>
  <si>
    <t>Department</t>
  </si>
  <si>
    <t>Basic Salary</t>
  </si>
  <si>
    <t>Allowances</t>
  </si>
  <si>
    <t>Deductions</t>
  </si>
  <si>
    <t>Net Salary</t>
  </si>
  <si>
    <t>Bonus Eligibility</t>
  </si>
  <si>
    <t>Tushar Rajput</t>
  </si>
  <si>
    <t>Finance</t>
  </si>
  <si>
    <t>James Fernandes</t>
  </si>
  <si>
    <t>Sushant Malhotra</t>
  </si>
  <si>
    <t>Sales</t>
  </si>
  <si>
    <t>Miachel Lopes</t>
  </si>
  <si>
    <t>Operations</t>
  </si>
  <si>
    <t>Lucky Yadav</t>
  </si>
  <si>
    <t>Mahesh Agarwal</t>
  </si>
  <si>
    <t>Total Salary Payout</t>
  </si>
  <si>
    <t>Aaryan Gupta</t>
  </si>
  <si>
    <t>Average net salary of employees</t>
  </si>
  <si>
    <t>Mahendra Shukla</t>
  </si>
  <si>
    <t>Support</t>
  </si>
  <si>
    <t>Rahul Singh</t>
  </si>
  <si>
    <t>Administration</t>
  </si>
  <si>
    <t>Rishi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</si>
</sst>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₹-439]#,##0.00"/>
    <numFmt numFmtId="165" formatCode="[$₹-439]#,##0.00;[Red][$₹-439]#,##0.00"/>
    <numFmt numFmtId="166" formatCode="[$-F400]h:mm:ss\ AM/PM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D96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68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0" xfId="2" applyNumberFormat="1" applyFont="1"/>
    <xf numFmtId="165" fontId="0" fillId="0" borderId="0" xfId="0" applyNumberForma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0" fillId="0" borderId="2" xfId="0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164" fontId="2" fillId="0" borderId="1" xfId="2" applyNumberFormat="1" applyFont="1" applyBorder="1"/>
    <xf numFmtId="165" fontId="2" fillId="0" borderId="1" xfId="0" applyNumberFormat="1" applyFont="1" applyBorder="1"/>
    <xf numFmtId="164" fontId="3" fillId="0" borderId="1" xfId="2" applyNumberFormat="1" applyFont="1" applyBorder="1"/>
    <xf numFmtId="165" fontId="0" fillId="0" borderId="1" xfId="0" applyNumberFormat="1" applyBorder="1"/>
    <xf numFmtId="164" fontId="0" fillId="0" borderId="1" xfId="2" applyNumberFormat="1" applyFont="1" applyBorder="1"/>
    <xf numFmtId="165" fontId="0" fillId="0" borderId="3" xfId="0" applyNumberFormat="1" applyBorder="1"/>
    <xf numFmtId="164" fontId="0" fillId="0" borderId="7" xfId="2" applyNumberFormat="1" applyFont="1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0" fontId="2" fillId="0" borderId="9" xfId="0" applyFont="1" applyBorder="1"/>
    <xf numFmtId="0" fontId="2" fillId="2" borderId="1" xfId="0" applyFont="1" applyFill="1" applyBorder="1"/>
    <xf numFmtId="16" fontId="0" fillId="0" borderId="1" xfId="0" applyNumberFormat="1" applyBorder="1"/>
    <xf numFmtId="0" fontId="2" fillId="0" borderId="0" xfId="0" applyFont="1"/>
    <xf numFmtId="0" fontId="2" fillId="0" borderId="22" xfId="0" applyFont="1" applyBorder="1"/>
    <xf numFmtId="0" fontId="0" fillId="0" borderId="0" xfId="0" applyAlignment="1">
      <alignment horizontal="left"/>
    </xf>
    <xf numFmtId="16" fontId="0" fillId="0" borderId="0" xfId="0" applyNumberFormat="1"/>
    <xf numFmtId="0" fontId="0" fillId="3" borderId="1" xfId="0" applyFill="1" applyBorder="1"/>
    <xf numFmtId="0" fontId="2" fillId="4" borderId="1" xfId="0" applyFont="1" applyFill="1" applyBorder="1"/>
    <xf numFmtId="0" fontId="8" fillId="5" borderId="1" xfId="0" applyFont="1" applyFill="1" applyBorder="1"/>
    <xf numFmtId="0" fontId="0" fillId="6" borderId="1" xfId="0" applyFill="1" applyBorder="1"/>
    <xf numFmtId="166" fontId="2" fillId="0" borderId="1" xfId="0" applyNumberFormat="1" applyFon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2" fillId="3" borderId="1" xfId="0" applyFont="1" applyFill="1" applyBorder="1"/>
    <xf numFmtId="165" fontId="2" fillId="3" borderId="1" xfId="0" applyNumberFormat="1" applyFont="1" applyFill="1" applyBorder="1"/>
    <xf numFmtId="0" fontId="0" fillId="0" borderId="1" xfId="0" quotePrefix="1" applyBorder="1"/>
    <xf numFmtId="165" fontId="2" fillId="8" borderId="1" xfId="0" applyNumberFormat="1" applyFont="1" applyFill="1" applyBorder="1"/>
    <xf numFmtId="165" fontId="2" fillId="10" borderId="1" xfId="0" applyNumberFormat="1" applyFont="1" applyFill="1" applyBorder="1"/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9" fontId="7" fillId="7" borderId="1" xfId="1" applyFont="1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9" borderId="1" xfId="1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21" formatCode="d\-mmm"/>
    </dxf>
    <dxf>
      <font>
        <b/>
        <i val="0"/>
        <strike val="0"/>
        <u val="none"/>
        <sz val="11"/>
        <color theme="1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.l" refreshedDate="45741.800875694447" createdVersion="8" refreshedVersion="8" minRefreshableVersion="3" recordCount="10" xr:uid="{ED281200-A178-4706-B20B-322C9D73C5EC}">
  <cacheSource type="worksheet">
    <worksheetSource ref="B2:C12" sheet="TASK 25-3"/>
  </cacheSource>
  <cacheFields count="2">
    <cacheField name="EXPENSE" numFmtId="164">
      <sharedItems containsSemiMixedTypes="0" containsString="0" containsNumber="1" containsInteger="1" minValue="10" maxValue="450"/>
    </cacheField>
    <cacheField name="TYPE" numFmtId="0">
      <sharedItems count="3">
        <s v="STUDY"/>
        <s v="FOOD"/>
        <s v="HOBB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30"/>
    <x v="0"/>
  </r>
  <r>
    <n v="60"/>
    <x v="1"/>
  </r>
  <r>
    <n v="132"/>
    <x v="1"/>
  </r>
  <r>
    <n v="450"/>
    <x v="0"/>
  </r>
  <r>
    <n v="10"/>
    <x v="0"/>
  </r>
  <r>
    <n v="15"/>
    <x v="2"/>
  </r>
  <r>
    <n v="32"/>
    <x v="2"/>
  </r>
  <r>
    <n v="76"/>
    <x v="1"/>
  </r>
  <r>
    <n v="80"/>
    <x v="1"/>
  </r>
  <r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A5AFE-393D-46B9-A7BA-5E4B3C44D34F}" name="JAN EXPENSE" cacheId="0" applyNumberFormats="0" applyBorderFormats="0" applyFontFormats="0" applyPatternFormats="0" applyAlignmentFormats="0" applyWidthHeightFormats="1" dataCaption="Values" updatedVersion="8" useAutoFormatting="1" itemPrintTitles="1" createdVersion="8" indent="0" outline="1" outlineData="1" multipleFieldFilters="0">
  <location ref="A3:B7" firstHeaderRow="1" firstDataRow="1" firstDataCol="1"/>
  <pivotFields count="2">
    <pivotField dataField="1" numFmtId="165" showAll="0"/>
    <pivotField axis="axisRow" showAll="0" sortType="ascending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XPENSE" fld="0" baseField="0" baseItem="0" numFmtId="165"/>
  </dataFields>
  <pivotTableStyleInfo name="PivotStyleDark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9" totalsRowShown="0" headerRowDxfId="6">
  <autoFilter ref="A1:E19" xr:uid="{00000000-0009-0000-0100-000001000000}"/>
  <tableColumns count="5">
    <tableColumn id="1" xr3:uid="{00000000-0010-0000-0000-000001000000}" name="Date" dataDxfId="5"/>
    <tableColumn id="2" xr3:uid="{00000000-0010-0000-0000-000002000000}" name="Amount"/>
    <tableColumn id="3" xr3:uid="{00000000-0010-0000-0000-000003000000}" name="Creditor"/>
    <tableColumn id="4" xr3:uid="{00000000-0010-0000-0000-000004000000}" name="Expenditure type"/>
    <tableColumn id="5" xr3:uid="{00000000-0010-0000-0000-000005000000}" name="Mod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E19" sqref="E19"/>
    </sheetView>
  </sheetViews>
  <sheetFormatPr defaultRowHeight="15" x14ac:dyDescent="0.25"/>
  <cols>
    <col min="1" max="1" width="12.42578125" customWidth="1"/>
    <col min="3" max="3" width="10.28515625" style="15" customWidth="1"/>
    <col min="5" max="5" width="11.7109375" style="16" customWidth="1"/>
    <col min="6" max="6" width="11.28515625" style="16" bestFit="1" customWidth="1"/>
    <col min="7" max="7" width="11.7109375" customWidth="1"/>
    <col min="8" max="8" width="4.85546875" customWidth="1"/>
    <col min="9" max="9" width="13.7109375" customWidth="1"/>
    <col min="10" max="10" width="14.140625" customWidth="1"/>
    <col min="11" max="11" width="15.140625" customWidth="1"/>
    <col min="12" max="12" width="14.5703125" customWidth="1"/>
  </cols>
  <sheetData>
    <row r="1" spans="1:12" x14ac:dyDescent="0.25">
      <c r="A1" s="14" t="s">
        <v>0</v>
      </c>
      <c r="B1" s="13"/>
      <c r="C1" s="12" t="s">
        <v>3</v>
      </c>
      <c r="D1" s="12"/>
      <c r="E1" s="12"/>
      <c r="F1" s="12"/>
      <c r="G1" s="11"/>
      <c r="I1" s="10" t="s">
        <v>19</v>
      </c>
      <c r="J1" s="9"/>
      <c r="K1" s="9"/>
      <c r="L1" s="8"/>
    </row>
    <row r="2" spans="1:12" x14ac:dyDescent="0.25">
      <c r="A2" s="19" t="s">
        <v>1</v>
      </c>
      <c r="B2" s="23" t="s">
        <v>2</v>
      </c>
      <c r="C2" s="26" t="s">
        <v>4</v>
      </c>
      <c r="D2" s="17" t="s">
        <v>5</v>
      </c>
      <c r="E2" s="27" t="s">
        <v>6</v>
      </c>
      <c r="F2" s="27" t="s">
        <v>7</v>
      </c>
      <c r="G2" s="20" t="s">
        <v>8</v>
      </c>
      <c r="I2" s="7"/>
      <c r="J2" s="6"/>
      <c r="K2" s="6"/>
      <c r="L2" s="5"/>
    </row>
    <row r="3" spans="1:12" ht="15.75" thickBot="1" x14ac:dyDescent="0.3">
      <c r="A3" s="21" t="s">
        <v>12</v>
      </c>
      <c r="B3" s="24" t="s">
        <v>18</v>
      </c>
      <c r="C3" s="28">
        <v>20000</v>
      </c>
      <c r="D3" s="18">
        <v>12</v>
      </c>
      <c r="E3" s="29">
        <f>PRODUCT(C3:D3)</f>
        <v>240000</v>
      </c>
      <c r="F3" s="29">
        <v>80000</v>
      </c>
      <c r="G3" s="31">
        <f>E3-F3</f>
        <v>160000</v>
      </c>
      <c r="I3" s="4"/>
      <c r="J3" s="3"/>
      <c r="K3" s="3"/>
      <c r="L3" s="2"/>
    </row>
    <row r="4" spans="1:12" x14ac:dyDescent="0.25">
      <c r="A4" s="21" t="s">
        <v>13</v>
      </c>
      <c r="B4" s="24" t="s">
        <v>16</v>
      </c>
      <c r="C4" s="30">
        <v>150</v>
      </c>
      <c r="D4" s="18">
        <v>100</v>
      </c>
      <c r="E4" s="29">
        <f>PRODUCT(C4:D4)</f>
        <v>15000</v>
      </c>
      <c r="F4" s="29">
        <v>10000</v>
      </c>
      <c r="G4" s="31">
        <f>E4-F4</f>
        <v>5000</v>
      </c>
      <c r="I4" s="36" t="s">
        <v>20</v>
      </c>
      <c r="J4" s="36" t="s">
        <v>21</v>
      </c>
      <c r="K4" s="36" t="s">
        <v>22</v>
      </c>
    </row>
    <row r="5" spans="1:12" x14ac:dyDescent="0.25">
      <c r="A5" s="21" t="s">
        <v>9</v>
      </c>
      <c r="B5" s="24" t="s">
        <v>14</v>
      </c>
      <c r="C5" s="30">
        <v>800</v>
      </c>
      <c r="D5" s="18">
        <v>50</v>
      </c>
      <c r="E5" s="29">
        <f>PRODUCT(C5:D5)</f>
        <v>40000</v>
      </c>
      <c r="F5" s="29">
        <v>40000</v>
      </c>
      <c r="G5" s="31">
        <f>E5-F5</f>
        <v>0</v>
      </c>
      <c r="I5" s="29">
        <f>SUM(E3:E7)</f>
        <v>546500</v>
      </c>
      <c r="J5" s="29">
        <f>SUM(F3:F7)</f>
        <v>238000</v>
      </c>
      <c r="K5" s="29">
        <f>I5-J5</f>
        <v>308500</v>
      </c>
    </row>
    <row r="6" spans="1:12" x14ac:dyDescent="0.25">
      <c r="A6" s="21" t="s">
        <v>10</v>
      </c>
      <c r="B6" s="24" t="s">
        <v>17</v>
      </c>
      <c r="C6" s="30">
        <v>24000</v>
      </c>
      <c r="D6" s="18">
        <v>10</v>
      </c>
      <c r="E6" s="29">
        <f>PRODUCT(C6:D6)</f>
        <v>240000</v>
      </c>
      <c r="F6" s="29">
        <v>100000</v>
      </c>
      <c r="G6" s="31">
        <f>E6-F6</f>
        <v>140000</v>
      </c>
    </row>
    <row r="7" spans="1:12" ht="15.75" thickBot="1" x14ac:dyDescent="0.3">
      <c r="A7" s="22" t="s">
        <v>11</v>
      </c>
      <c r="B7" s="25" t="s">
        <v>15</v>
      </c>
      <c r="C7" s="32">
        <v>2300</v>
      </c>
      <c r="D7" s="33">
        <v>5</v>
      </c>
      <c r="E7" s="34">
        <f>PRODUCT(C7:D7)</f>
        <v>11500</v>
      </c>
      <c r="F7" s="34">
        <v>8000</v>
      </c>
      <c r="G7" s="35">
        <f>E7-F7</f>
        <v>3500</v>
      </c>
    </row>
  </sheetData>
  <sortState xmlns:xlrd2="http://schemas.microsoft.com/office/spreadsheetml/2017/richdata2" ref="A3:A7">
    <sortCondition ref="A3:A7"/>
  </sortState>
  <mergeCells count="3">
    <mergeCell ref="A1:B1"/>
    <mergeCell ref="C1:G1"/>
    <mergeCell ref="I1:L3"/>
  </mergeCells>
  <conditionalFormatting sqref="G1:G2 G8:G1048576">
    <cfRule type="cellIs" dxfId="4" priority="3" operator="greaterThan">
      <formula>"₹80,000.00"</formula>
    </cfRule>
    <cfRule type="cellIs" dxfId="3" priority="4" operator="equal">
      <formula>"₹0.00"</formula>
    </cfRule>
  </conditionalFormatting>
  <conditionalFormatting sqref="G3:G7">
    <cfRule type="colorScale" priority="1">
      <colorScale>
        <cfvo type="num" val="0"/>
        <cfvo type="num" val="100000"/>
        <color theme="9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5157-1BC4-4479-9AD7-CF9961171920}">
  <dimension ref="A1:D12"/>
  <sheetViews>
    <sheetView workbookViewId="0">
      <selection activeCell="D9" sqref="D9"/>
    </sheetView>
  </sheetViews>
  <sheetFormatPr defaultRowHeight="15" x14ac:dyDescent="0.25"/>
  <cols>
    <col min="1" max="1" width="13.5703125" customWidth="1"/>
    <col min="2" max="2" width="22.85546875" customWidth="1"/>
    <col min="3" max="3" width="10.5703125" customWidth="1"/>
    <col min="4" max="4" width="10.85546875" customWidth="1"/>
  </cols>
  <sheetData>
    <row r="1" spans="1:4" ht="23.25" customHeight="1" x14ac:dyDescent="0.35">
      <c r="A1" s="57" t="s">
        <v>23</v>
      </c>
      <c r="B1" s="57"/>
      <c r="C1" s="57"/>
      <c r="D1" s="57"/>
    </row>
    <row r="2" spans="1:4" ht="18.75" x14ac:dyDescent="0.3">
      <c r="A2" s="37" t="s">
        <v>24</v>
      </c>
      <c r="B2" s="1" t="s">
        <v>25</v>
      </c>
      <c r="C2" s="1"/>
      <c r="D2" s="1"/>
    </row>
    <row r="3" spans="1:4" x14ac:dyDescent="0.25">
      <c r="A3" s="17" t="s">
        <v>29</v>
      </c>
      <c r="B3" s="17" t="s">
        <v>26</v>
      </c>
      <c r="C3" s="17" t="s">
        <v>27</v>
      </c>
      <c r="D3" s="17" t="s">
        <v>28</v>
      </c>
    </row>
    <row r="4" spans="1:4" x14ac:dyDescent="0.25">
      <c r="A4" s="18" t="s">
        <v>30</v>
      </c>
      <c r="B4" s="18">
        <v>39</v>
      </c>
      <c r="C4" s="18">
        <v>100</v>
      </c>
      <c r="D4" s="18" t="str">
        <f>IF(B4&gt;32,"PASS","FAIL")</f>
        <v>PASS</v>
      </c>
    </row>
    <row r="5" spans="1:4" x14ac:dyDescent="0.25">
      <c r="A5" s="18" t="s">
        <v>31</v>
      </c>
      <c r="B5" s="18">
        <v>89</v>
      </c>
      <c r="C5" s="18">
        <v>100</v>
      </c>
      <c r="D5" s="18" t="str">
        <f>IF(B5&gt;32,"PASS","FAIL")</f>
        <v>PASS</v>
      </c>
    </row>
    <row r="6" spans="1:4" x14ac:dyDescent="0.25">
      <c r="A6" s="18" t="s">
        <v>32</v>
      </c>
      <c r="B6" s="18">
        <v>30</v>
      </c>
      <c r="C6" s="18">
        <v>100</v>
      </c>
      <c r="D6" s="18" t="str">
        <f t="shared" ref="D6:D9" si="0">IF(B6&gt;32,"PASS","FAIL")</f>
        <v>FAIL</v>
      </c>
    </row>
    <row r="7" spans="1:4" x14ac:dyDescent="0.25">
      <c r="A7" s="18" t="s">
        <v>33</v>
      </c>
      <c r="B7" s="18">
        <v>67</v>
      </c>
      <c r="C7" s="18">
        <v>100</v>
      </c>
      <c r="D7" s="18" t="str">
        <f t="shared" si="0"/>
        <v>PASS</v>
      </c>
    </row>
    <row r="8" spans="1:4" x14ac:dyDescent="0.25">
      <c r="A8" s="18" t="s">
        <v>34</v>
      </c>
      <c r="B8" s="18">
        <v>31</v>
      </c>
      <c r="C8" s="18">
        <v>100</v>
      </c>
      <c r="D8" s="18" t="str">
        <f t="shared" si="0"/>
        <v>FAIL</v>
      </c>
    </row>
    <row r="9" spans="1:4" x14ac:dyDescent="0.25">
      <c r="A9" s="18" t="s">
        <v>35</v>
      </c>
      <c r="B9" s="18">
        <v>98</v>
      </c>
      <c r="C9" s="18">
        <v>100</v>
      </c>
      <c r="D9" s="18" t="str">
        <f t="shared" si="0"/>
        <v>PASS</v>
      </c>
    </row>
    <row r="10" spans="1:4" x14ac:dyDescent="0.25">
      <c r="A10" s="18"/>
      <c r="B10" s="18"/>
      <c r="C10" s="18"/>
      <c r="D10" s="18"/>
    </row>
    <row r="11" spans="1:4" x14ac:dyDescent="0.25">
      <c r="A11" s="17" t="s">
        <v>36</v>
      </c>
      <c r="B11" s="18">
        <f>SUM(B4:B9)</f>
        <v>354</v>
      </c>
      <c r="C11" s="18">
        <f>SUM(C4:C9)</f>
        <v>600</v>
      </c>
      <c r="D11" s="18" t="str">
        <f>IF(COUNTIF(D4:D9,"FAIL")=0,"PASS","FAIL")</f>
        <v>FAIL</v>
      </c>
    </row>
    <row r="12" spans="1:4" ht="15.75" thickBot="1" x14ac:dyDescent="0.3">
      <c r="A12" s="17" t="s">
        <v>37</v>
      </c>
      <c r="B12" s="58">
        <f>B11/C11*100</f>
        <v>59</v>
      </c>
      <c r="C12" s="58"/>
      <c r="D12" s="18"/>
    </row>
  </sheetData>
  <mergeCells count="3">
    <mergeCell ref="B2:D2"/>
    <mergeCell ref="A1:D1"/>
    <mergeCell ref="B12:C12"/>
  </mergeCells>
  <conditionalFormatting sqref="D1:D1048576">
    <cfRule type="cellIs" dxfId="2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FF3F-2B0D-4A6E-8554-AEC27D8B0C70}">
  <dimension ref="A1:H23"/>
  <sheetViews>
    <sheetView workbookViewId="0">
      <selection activeCell="D6" sqref="D6"/>
    </sheetView>
  </sheetViews>
  <sheetFormatPr defaultRowHeight="15" x14ac:dyDescent="0.25"/>
  <cols>
    <col min="1" max="1" width="12.42578125" customWidth="1"/>
    <col min="2" max="2" width="8.85546875" style="16"/>
    <col min="3" max="3" width="28.28515625" customWidth="1"/>
    <col min="4" max="4" width="15.42578125" customWidth="1"/>
    <col min="6" max="6" width="33.85546875" customWidth="1"/>
    <col min="7" max="7" width="16.28515625" style="16" customWidth="1"/>
  </cols>
  <sheetData>
    <row r="1" spans="1:8" ht="18.75" x14ac:dyDescent="0.3">
      <c r="A1" s="59" t="s">
        <v>38</v>
      </c>
      <c r="B1" s="59"/>
      <c r="C1" s="59"/>
      <c r="D1" s="59"/>
    </row>
    <row r="2" spans="1:8" x14ac:dyDescent="0.25">
      <c r="A2" s="17" t="s">
        <v>39</v>
      </c>
      <c r="B2" s="27" t="s">
        <v>40</v>
      </c>
      <c r="C2" s="17" t="s">
        <v>41</v>
      </c>
      <c r="D2" s="17" t="s">
        <v>42</v>
      </c>
      <c r="F2" s="60" t="s">
        <v>43</v>
      </c>
      <c r="G2" s="61"/>
      <c r="H2" s="61"/>
    </row>
    <row r="3" spans="1:8" x14ac:dyDescent="0.25">
      <c r="A3" s="38">
        <v>45658</v>
      </c>
      <c r="B3" s="29">
        <v>30</v>
      </c>
      <c r="C3" s="18" t="s">
        <v>44</v>
      </c>
      <c r="D3" s="18" t="s">
        <v>45</v>
      </c>
    </row>
    <row r="4" spans="1:8" x14ac:dyDescent="0.25">
      <c r="A4" s="38">
        <v>45659</v>
      </c>
      <c r="B4" s="29">
        <v>60</v>
      </c>
      <c r="C4" s="18" t="s">
        <v>46</v>
      </c>
      <c r="D4" s="18" t="s">
        <v>47</v>
      </c>
      <c r="F4" s="17" t="s">
        <v>48</v>
      </c>
      <c r="G4" s="29">
        <v>1500</v>
      </c>
    </row>
    <row r="5" spans="1:8" x14ac:dyDescent="0.25">
      <c r="A5" s="38">
        <v>45660</v>
      </c>
      <c r="B5" s="29">
        <v>132</v>
      </c>
      <c r="C5" s="18" t="s">
        <v>46</v>
      </c>
      <c r="D5" s="18" t="s">
        <v>49</v>
      </c>
      <c r="F5" s="17" t="s">
        <v>50</v>
      </c>
      <c r="G5" s="29">
        <f>SUMIF(C3:C12,"FOOD",B3:B12)</f>
        <v>348</v>
      </c>
    </row>
    <row r="6" spans="1:8" x14ac:dyDescent="0.25">
      <c r="A6" s="38">
        <v>45661</v>
      </c>
      <c r="B6" s="29">
        <v>450</v>
      </c>
      <c r="C6" s="18" t="s">
        <v>44</v>
      </c>
      <c r="D6" s="18" t="s">
        <v>51</v>
      </c>
      <c r="F6" s="17" t="s">
        <v>52</v>
      </c>
      <c r="G6" s="29">
        <f>SUMIF(C3:C12,"STUDY",B3:B12)</f>
        <v>501</v>
      </c>
    </row>
    <row r="7" spans="1:8" x14ac:dyDescent="0.25">
      <c r="A7" s="38">
        <v>45662</v>
      </c>
      <c r="B7" s="29">
        <v>10</v>
      </c>
      <c r="C7" s="18" t="s">
        <v>44</v>
      </c>
      <c r="D7" s="18" t="s">
        <v>53</v>
      </c>
      <c r="F7" s="17" t="s">
        <v>54</v>
      </c>
      <c r="G7" s="29">
        <f>SUMIF(C3:C12,"HOBBY",B3:B12)</f>
        <v>47</v>
      </c>
    </row>
    <row r="8" spans="1:8" x14ac:dyDescent="0.25">
      <c r="A8" s="38">
        <v>45663</v>
      </c>
      <c r="B8" s="29">
        <v>15</v>
      </c>
      <c r="C8" s="18" t="s">
        <v>55</v>
      </c>
      <c r="D8" s="18" t="s">
        <v>56</v>
      </c>
      <c r="F8" s="17" t="s">
        <v>57</v>
      </c>
      <c r="G8" s="29">
        <f>G4-(G5+G6+G7)</f>
        <v>604</v>
      </c>
    </row>
    <row r="9" spans="1:8" x14ac:dyDescent="0.25">
      <c r="A9" s="38">
        <v>45664</v>
      </c>
      <c r="B9" s="29">
        <v>32</v>
      </c>
      <c r="C9" s="18" t="s">
        <v>55</v>
      </c>
      <c r="D9" s="18" t="s">
        <v>58</v>
      </c>
      <c r="F9" s="39"/>
    </row>
    <row r="10" spans="1:8" x14ac:dyDescent="0.25">
      <c r="A10" s="38">
        <v>45665</v>
      </c>
      <c r="B10" s="29">
        <v>76</v>
      </c>
      <c r="C10" s="18" t="s">
        <v>46</v>
      </c>
      <c r="D10" s="18" t="s">
        <v>59</v>
      </c>
      <c r="F10" s="39"/>
    </row>
    <row r="11" spans="1:8" x14ac:dyDescent="0.25">
      <c r="A11" s="38">
        <v>45666</v>
      </c>
      <c r="B11" s="29">
        <v>80</v>
      </c>
      <c r="C11" s="18" t="s">
        <v>46</v>
      </c>
      <c r="D11" s="18" t="s">
        <v>60</v>
      </c>
      <c r="F11" s="17" t="s">
        <v>61</v>
      </c>
      <c r="G11" s="29">
        <f>AVERAGEIF(C3:C12,"FOOD",B3:B12)</f>
        <v>87</v>
      </c>
    </row>
    <row r="12" spans="1:8" x14ac:dyDescent="0.25">
      <c r="A12" s="38">
        <v>45667</v>
      </c>
      <c r="B12" s="29">
        <v>11</v>
      </c>
      <c r="C12" s="18" t="s">
        <v>44</v>
      </c>
      <c r="D12" s="18" t="s">
        <v>62</v>
      </c>
      <c r="F12" s="17" t="s">
        <v>63</v>
      </c>
      <c r="G12" s="29">
        <f>AVERAGEIF(C3:C12,"STUDY",B3:B12)</f>
        <v>125.25</v>
      </c>
    </row>
    <row r="13" spans="1:8" x14ac:dyDescent="0.25">
      <c r="A13" s="17" t="s">
        <v>64</v>
      </c>
      <c r="B13" s="27">
        <f>SUM(B3:B12)</f>
        <v>896</v>
      </c>
      <c r="C13" s="18"/>
      <c r="D13" s="18"/>
    </row>
    <row r="14" spans="1:8" x14ac:dyDescent="0.25">
      <c r="F14" s="17" t="s">
        <v>65</v>
      </c>
      <c r="G14" s="29">
        <f>_xlfn.MINIFS(B3:B12,C3:C12,"FOOD")</f>
        <v>60</v>
      </c>
    </row>
    <row r="15" spans="1:8" x14ac:dyDescent="0.25">
      <c r="F15" s="17" t="s">
        <v>66</v>
      </c>
      <c r="G15" s="29">
        <f>_xlfn.MINIFS(B3:B12,C3:C12,"STUDY")</f>
        <v>10</v>
      </c>
    </row>
    <row r="16" spans="1:8" x14ac:dyDescent="0.25">
      <c r="F16" s="17" t="s">
        <v>67</v>
      </c>
      <c r="G16" s="29">
        <f>_xlfn.MINIFS(B3:B12,C3:C12,"HOBBY")</f>
        <v>15</v>
      </c>
    </row>
    <row r="23" spans="6:6" x14ac:dyDescent="0.25">
      <c r="F23" s="16"/>
    </row>
  </sheetData>
  <mergeCells count="2">
    <mergeCell ref="A1:D1"/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6764-609C-4B9A-81EB-5C96A6B9B542}">
  <dimension ref="A1:D7"/>
  <sheetViews>
    <sheetView workbookViewId="0">
      <selection activeCell="D14" sqref="D14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6.7109375" bestFit="1" customWidth="1"/>
    <col min="4" max="4" width="7.5703125" bestFit="1" customWidth="1"/>
    <col min="5" max="5" width="10.7109375" bestFit="1" customWidth="1"/>
  </cols>
  <sheetData>
    <row r="1" spans="1:4" x14ac:dyDescent="0.25">
      <c r="B1" s="40" t="s">
        <v>43</v>
      </c>
      <c r="C1" s="39"/>
      <c r="D1" s="39"/>
    </row>
    <row r="3" spans="1:4" x14ac:dyDescent="0.25">
      <c r="A3" t="s">
        <v>68</v>
      </c>
      <c r="B3" t="s">
        <v>69</v>
      </c>
    </row>
    <row r="4" spans="1:4" x14ac:dyDescent="0.25">
      <c r="A4" s="41" t="s">
        <v>46</v>
      </c>
      <c r="B4" s="16">
        <v>348</v>
      </c>
    </row>
    <row r="5" spans="1:4" x14ac:dyDescent="0.25">
      <c r="A5" s="41" t="s">
        <v>55</v>
      </c>
      <c r="B5" s="16">
        <v>47</v>
      </c>
    </row>
    <row r="6" spans="1:4" x14ac:dyDescent="0.25">
      <c r="A6" s="41" t="s">
        <v>44</v>
      </c>
      <c r="B6" s="16">
        <v>501</v>
      </c>
    </row>
    <row r="7" spans="1:4" x14ac:dyDescent="0.25">
      <c r="A7" s="41" t="s">
        <v>70</v>
      </c>
      <c r="B7" s="16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80AA-9022-4531-AAD7-D40DFB597038}">
  <dimension ref="A1:I29"/>
  <sheetViews>
    <sheetView workbookViewId="0">
      <selection activeCell="C11" sqref="C11"/>
    </sheetView>
  </sheetViews>
  <sheetFormatPr defaultRowHeight="15" x14ac:dyDescent="0.25"/>
  <cols>
    <col min="1" max="1" width="9.85546875" customWidth="1"/>
    <col min="2" max="2" width="10.28515625" customWidth="1"/>
    <col min="3" max="3" width="10.42578125" customWidth="1"/>
    <col min="4" max="4" width="18.42578125" customWidth="1"/>
    <col min="8" max="8" width="25.42578125" customWidth="1"/>
    <col min="9" max="9" width="10.7109375" customWidth="1"/>
  </cols>
  <sheetData>
    <row r="1" spans="1:9" x14ac:dyDescent="0.25">
      <c r="A1" s="39" t="s">
        <v>71</v>
      </c>
      <c r="B1" s="39" t="s">
        <v>72</v>
      </c>
      <c r="C1" s="39" t="s">
        <v>73</v>
      </c>
      <c r="D1" s="39" t="s">
        <v>74</v>
      </c>
      <c r="E1" s="39" t="s">
        <v>75</v>
      </c>
    </row>
    <row r="2" spans="1:9" x14ac:dyDescent="0.25">
      <c r="A2" s="42">
        <v>45689</v>
      </c>
      <c r="B2">
        <v>-613</v>
      </c>
      <c r="D2" t="s">
        <v>76</v>
      </c>
      <c r="E2" t="s">
        <v>77</v>
      </c>
      <c r="H2" s="18" t="s">
        <v>78</v>
      </c>
      <c r="I2" s="43">
        <v>5500</v>
      </c>
    </row>
    <row r="3" spans="1:9" x14ac:dyDescent="0.25">
      <c r="A3" s="42">
        <v>45690</v>
      </c>
      <c r="B3">
        <v>-2100</v>
      </c>
      <c r="D3" t="s">
        <v>76</v>
      </c>
      <c r="E3" t="s">
        <v>77</v>
      </c>
      <c r="H3" s="18" t="s">
        <v>79</v>
      </c>
      <c r="I3" s="18">
        <f>SUMIF(E2:E19,"Cash",B2:B19)</f>
        <v>-2500</v>
      </c>
    </row>
    <row r="4" spans="1:9" x14ac:dyDescent="0.25">
      <c r="A4" s="42">
        <v>45691</v>
      </c>
      <c r="B4">
        <v>-72</v>
      </c>
      <c r="D4" t="s">
        <v>76</v>
      </c>
      <c r="E4" t="s">
        <v>77</v>
      </c>
      <c r="H4" s="44" t="s">
        <v>80</v>
      </c>
      <c r="I4" s="44">
        <f>I2+I3</f>
        <v>3000</v>
      </c>
    </row>
    <row r="5" spans="1:9" x14ac:dyDescent="0.25">
      <c r="A5" s="42">
        <v>45692</v>
      </c>
      <c r="B5">
        <v>-7500</v>
      </c>
      <c r="D5" t="s">
        <v>81</v>
      </c>
      <c r="E5" t="s">
        <v>77</v>
      </c>
      <c r="H5" s="18"/>
      <c r="I5" s="18"/>
    </row>
    <row r="6" spans="1:9" x14ac:dyDescent="0.25">
      <c r="A6" s="42">
        <v>45693</v>
      </c>
      <c r="B6">
        <v>-8200</v>
      </c>
      <c r="D6" t="s">
        <v>76</v>
      </c>
      <c r="E6" t="s">
        <v>77</v>
      </c>
      <c r="H6" s="18" t="s">
        <v>82</v>
      </c>
      <c r="I6" s="43">
        <v>24854.58</v>
      </c>
    </row>
    <row r="7" spans="1:9" x14ac:dyDescent="0.25">
      <c r="A7" s="42">
        <v>45694</v>
      </c>
      <c r="B7">
        <v>1500</v>
      </c>
      <c r="C7" t="s">
        <v>83</v>
      </c>
      <c r="E7" t="s">
        <v>84</v>
      </c>
      <c r="H7" s="18" t="s">
        <v>85</v>
      </c>
      <c r="I7" s="18">
        <f>SUMIF(E2:E19,"Online",B2:B19)</f>
        <v>47212</v>
      </c>
    </row>
    <row r="8" spans="1:9" x14ac:dyDescent="0.25">
      <c r="A8" s="42">
        <v>45695</v>
      </c>
      <c r="B8">
        <v>25000</v>
      </c>
      <c r="C8" t="s">
        <v>83</v>
      </c>
      <c r="E8" t="s">
        <v>77</v>
      </c>
      <c r="H8" s="44" t="s">
        <v>86</v>
      </c>
      <c r="I8" s="44">
        <f>I6+I7</f>
        <v>72066.58</v>
      </c>
    </row>
    <row r="9" spans="1:9" x14ac:dyDescent="0.25">
      <c r="A9" s="42">
        <v>45696</v>
      </c>
      <c r="B9">
        <v>-2000</v>
      </c>
      <c r="D9" t="s">
        <v>81</v>
      </c>
      <c r="E9" t="s">
        <v>84</v>
      </c>
      <c r="H9" s="18"/>
      <c r="I9" s="18"/>
    </row>
    <row r="10" spans="1:9" x14ac:dyDescent="0.25">
      <c r="A10" s="42">
        <v>45697</v>
      </c>
      <c r="B10">
        <v>2000</v>
      </c>
      <c r="C10" t="s">
        <v>83</v>
      </c>
      <c r="E10" t="s">
        <v>77</v>
      </c>
      <c r="H10" s="45" t="s">
        <v>87</v>
      </c>
      <c r="I10" s="45">
        <f>I4+I8</f>
        <v>75066.58</v>
      </c>
    </row>
    <row r="11" spans="1:9" x14ac:dyDescent="0.25">
      <c r="A11" s="42">
        <v>45698</v>
      </c>
      <c r="B11">
        <v>-2000</v>
      </c>
      <c r="C11" t="s">
        <v>83</v>
      </c>
      <c r="E11" t="s">
        <v>84</v>
      </c>
    </row>
    <row r="12" spans="1:9" x14ac:dyDescent="0.25">
      <c r="A12" s="42">
        <v>45699</v>
      </c>
      <c r="B12">
        <v>-5000</v>
      </c>
      <c r="D12" t="s">
        <v>88</v>
      </c>
      <c r="E12" t="s">
        <v>77</v>
      </c>
      <c r="H12" s="18" t="s">
        <v>76</v>
      </c>
      <c r="I12" s="18">
        <f>SUMIF(D2:D19,"Operation",B2:B19)</f>
        <v>-16288</v>
      </c>
    </row>
    <row r="13" spans="1:9" x14ac:dyDescent="0.25">
      <c r="A13" s="42">
        <v>45700</v>
      </c>
      <c r="B13">
        <v>-1115</v>
      </c>
      <c r="D13" t="s">
        <v>76</v>
      </c>
      <c r="E13" t="s">
        <v>77</v>
      </c>
      <c r="H13" s="18" t="s">
        <v>81</v>
      </c>
      <c r="I13" s="18">
        <f>SUMIF(D2:D19,"Salary",B2:B19)</f>
        <v>-9500</v>
      </c>
    </row>
    <row r="14" spans="1:9" x14ac:dyDescent="0.25">
      <c r="A14" s="42">
        <v>45701</v>
      </c>
      <c r="B14">
        <v>-689</v>
      </c>
      <c r="D14" t="s">
        <v>76</v>
      </c>
      <c r="E14" t="s">
        <v>77</v>
      </c>
      <c r="H14" s="18" t="s">
        <v>88</v>
      </c>
      <c r="I14" s="18">
        <f>SUMIF(D2:D19,"Marketing",B2:B19)</f>
        <v>-5000</v>
      </c>
    </row>
    <row r="15" spans="1:9" x14ac:dyDescent="0.25">
      <c r="A15" s="42">
        <v>45702</v>
      </c>
      <c r="B15">
        <v>-200</v>
      </c>
      <c r="D15" t="s">
        <v>76</v>
      </c>
      <c r="E15" t="s">
        <v>77</v>
      </c>
      <c r="H15" s="44" t="s">
        <v>89</v>
      </c>
      <c r="I15" s="44">
        <f>I12+I13+I14</f>
        <v>-30788</v>
      </c>
    </row>
    <row r="16" spans="1:9" x14ac:dyDescent="0.25">
      <c r="A16" s="42">
        <v>45703</v>
      </c>
      <c r="B16">
        <v>-599</v>
      </c>
      <c r="D16" t="s">
        <v>76</v>
      </c>
      <c r="E16" t="s">
        <v>77</v>
      </c>
    </row>
    <row r="17" spans="1:9" x14ac:dyDescent="0.25">
      <c r="A17" s="42">
        <v>45704</v>
      </c>
      <c r="B17">
        <v>25000</v>
      </c>
      <c r="C17" t="s">
        <v>90</v>
      </c>
      <c r="E17" t="s">
        <v>77</v>
      </c>
      <c r="H17" s="46" t="s">
        <v>91</v>
      </c>
      <c r="I17" s="46">
        <f>SUMIF(C2:C19,"Student",B2:B19)</f>
        <v>50500</v>
      </c>
    </row>
    <row r="18" spans="1:9" x14ac:dyDescent="0.25">
      <c r="A18" s="42">
        <v>45705</v>
      </c>
      <c r="B18">
        <v>-2700</v>
      </c>
      <c r="D18" t="s">
        <v>76</v>
      </c>
      <c r="E18" t="s">
        <v>77</v>
      </c>
      <c r="H18" s="46" t="s">
        <v>92</v>
      </c>
      <c r="I18" s="46">
        <f>SUMIF(C2:C19,"Project",B2:B19)</f>
        <v>25000</v>
      </c>
    </row>
    <row r="19" spans="1:9" x14ac:dyDescent="0.25">
      <c r="A19" s="42">
        <v>45706</v>
      </c>
      <c r="B19">
        <v>24000</v>
      </c>
      <c r="C19" t="s">
        <v>83</v>
      </c>
      <c r="E19" t="s">
        <v>77</v>
      </c>
      <c r="H19" s="44" t="s">
        <v>93</v>
      </c>
      <c r="I19" s="44">
        <f>I17+I18</f>
        <v>75500</v>
      </c>
    </row>
    <row r="20" spans="1:9" x14ac:dyDescent="0.25">
      <c r="A20" s="42"/>
    </row>
    <row r="21" spans="1:9" x14ac:dyDescent="0.25">
      <c r="A21" s="42"/>
    </row>
    <row r="22" spans="1:9" x14ac:dyDescent="0.25">
      <c r="A22" s="42"/>
    </row>
    <row r="23" spans="1:9" x14ac:dyDescent="0.25">
      <c r="A23" s="42"/>
    </row>
    <row r="24" spans="1:9" x14ac:dyDescent="0.25">
      <c r="A24" s="42"/>
    </row>
    <row r="25" spans="1:9" x14ac:dyDescent="0.25">
      <c r="A25" s="42"/>
    </row>
    <row r="26" spans="1:9" x14ac:dyDescent="0.25">
      <c r="A26" s="42"/>
    </row>
    <row r="27" spans="1:9" x14ac:dyDescent="0.25">
      <c r="A27" s="42"/>
    </row>
    <row r="28" spans="1:9" x14ac:dyDescent="0.25">
      <c r="A28" s="42"/>
    </row>
    <row r="29" spans="1:9" x14ac:dyDescent="0.25">
      <c r="A29" s="4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8FFB-9B71-48D1-A9BD-4B9A661AFFB4}">
  <dimension ref="A1:J17"/>
  <sheetViews>
    <sheetView workbookViewId="0">
      <selection activeCell="F5" sqref="F5"/>
    </sheetView>
  </sheetViews>
  <sheetFormatPr defaultRowHeight="15" x14ac:dyDescent="0.25"/>
  <cols>
    <col min="1" max="1" width="14.140625" style="51" customWidth="1"/>
    <col min="2" max="2" width="16.28515625" customWidth="1"/>
    <col min="3" max="3" width="17.28515625" customWidth="1"/>
    <col min="5" max="5" width="11.140625" customWidth="1"/>
    <col min="6" max="6" width="13.42578125" customWidth="1"/>
    <col min="8" max="8" width="9.140625" customWidth="1"/>
    <col min="9" max="9" width="17.5703125" customWidth="1"/>
  </cols>
  <sheetData>
    <row r="1" spans="1:10" x14ac:dyDescent="0.25">
      <c r="A1" s="47" t="s">
        <v>94</v>
      </c>
      <c r="B1" s="17" t="s">
        <v>95</v>
      </c>
      <c r="C1" s="17" t="s">
        <v>96</v>
      </c>
      <c r="D1" s="17" t="s">
        <v>97</v>
      </c>
      <c r="E1" s="17" t="s">
        <v>98</v>
      </c>
      <c r="F1" s="17" t="s">
        <v>99</v>
      </c>
    </row>
    <row r="2" spans="1:10" x14ac:dyDescent="0.25">
      <c r="A2" s="48">
        <v>0.29166666666666669</v>
      </c>
      <c r="B2" s="18" t="s">
        <v>100</v>
      </c>
      <c r="C2" s="18" t="s">
        <v>100</v>
      </c>
      <c r="D2" s="49" t="s">
        <v>101</v>
      </c>
      <c r="E2" s="49" t="s">
        <v>102</v>
      </c>
      <c r="F2" s="18" t="str">
        <f>CONCATENATE(D2,E2)</f>
        <v>NY</v>
      </c>
    </row>
    <row r="3" spans="1:10" x14ac:dyDescent="0.25">
      <c r="A3" s="48">
        <v>0.3125</v>
      </c>
      <c r="B3" s="18" t="s">
        <v>100</v>
      </c>
      <c r="C3" s="18" t="s">
        <v>100</v>
      </c>
      <c r="D3" s="49" t="s">
        <v>101</v>
      </c>
      <c r="E3" s="49" t="s">
        <v>102</v>
      </c>
      <c r="F3" s="18" t="str">
        <f>CONCATENATE(D3,E3)</f>
        <v>NY</v>
      </c>
      <c r="H3" s="49" t="s">
        <v>103</v>
      </c>
      <c r="I3" s="64">
        <f>I10/I14</f>
        <v>0.1</v>
      </c>
      <c r="J3" s="65">
        <f>I11/I14</f>
        <v>0.5</v>
      </c>
    </row>
    <row r="4" spans="1:10" x14ac:dyDescent="0.25">
      <c r="A4" s="48">
        <v>0.33333333333333331</v>
      </c>
      <c r="B4" s="18" t="s">
        <v>104</v>
      </c>
      <c r="C4" s="18" t="s">
        <v>105</v>
      </c>
      <c r="D4" s="49" t="s">
        <v>102</v>
      </c>
      <c r="E4" s="49" t="s">
        <v>102</v>
      </c>
      <c r="F4" s="18" t="str">
        <f t="shared" ref="F4:F11" si="0">CONCATENATE(D4,E4)</f>
        <v>YY</v>
      </c>
      <c r="H4" s="63" t="s">
        <v>106</v>
      </c>
      <c r="I4" s="64"/>
      <c r="J4" s="65"/>
    </row>
    <row r="5" spans="1:10" x14ac:dyDescent="0.25">
      <c r="A5" s="48">
        <v>0.35416666666666669</v>
      </c>
      <c r="B5" s="18" t="s">
        <v>107</v>
      </c>
      <c r="C5" s="18" t="s">
        <v>108</v>
      </c>
      <c r="D5" s="49" t="s">
        <v>102</v>
      </c>
      <c r="E5" s="49" t="s">
        <v>102</v>
      </c>
      <c r="F5" s="18" t="str">
        <f t="shared" si="0"/>
        <v>YY</v>
      </c>
      <c r="H5" s="63"/>
      <c r="I5" s="66">
        <f>I13/I14</f>
        <v>0.2</v>
      </c>
      <c r="J5" s="67">
        <f>I12/I14</f>
        <v>0.2</v>
      </c>
    </row>
    <row r="6" spans="1:10" x14ac:dyDescent="0.25">
      <c r="A6" s="48">
        <v>0.375</v>
      </c>
      <c r="B6" s="18" t="s">
        <v>109</v>
      </c>
      <c r="C6" s="18" t="s">
        <v>109</v>
      </c>
      <c r="D6" s="49" t="s">
        <v>102</v>
      </c>
      <c r="E6" s="49" t="s">
        <v>102</v>
      </c>
      <c r="F6" s="18" t="str">
        <f t="shared" si="0"/>
        <v>YY</v>
      </c>
      <c r="H6" s="50" t="s">
        <v>110</v>
      </c>
      <c r="I6" s="66"/>
      <c r="J6" s="67"/>
    </row>
    <row r="7" spans="1:10" x14ac:dyDescent="0.25">
      <c r="A7" s="48">
        <v>0.39583333333333331</v>
      </c>
      <c r="B7" s="18" t="s">
        <v>109</v>
      </c>
      <c r="C7" s="18" t="s">
        <v>109</v>
      </c>
      <c r="D7" s="49" t="s">
        <v>102</v>
      </c>
      <c r="E7" s="49" t="s">
        <v>102</v>
      </c>
      <c r="F7" s="18" t="str">
        <f t="shared" si="0"/>
        <v>YY</v>
      </c>
      <c r="H7" s="18"/>
      <c r="I7" s="18" t="s">
        <v>110</v>
      </c>
      <c r="J7" s="18" t="s">
        <v>103</v>
      </c>
    </row>
    <row r="8" spans="1:10" x14ac:dyDescent="0.25">
      <c r="A8" s="48">
        <v>0.41666666666666669</v>
      </c>
      <c r="B8" s="18" t="s">
        <v>111</v>
      </c>
      <c r="C8" s="18" t="s">
        <v>111</v>
      </c>
      <c r="D8" s="49" t="s">
        <v>102</v>
      </c>
      <c r="E8" s="49" t="s">
        <v>102</v>
      </c>
      <c r="F8" s="18" t="str">
        <f t="shared" si="0"/>
        <v>YY</v>
      </c>
      <c r="H8" s="18"/>
      <c r="I8" s="62" t="s">
        <v>98</v>
      </c>
      <c r="J8" s="62"/>
    </row>
    <row r="9" spans="1:10" x14ac:dyDescent="0.25">
      <c r="A9" s="48">
        <v>0.4375</v>
      </c>
      <c r="B9" s="18" t="s">
        <v>111</v>
      </c>
      <c r="C9" s="18" t="s">
        <v>111</v>
      </c>
      <c r="D9" s="49" t="s">
        <v>102</v>
      </c>
      <c r="E9" s="49" t="s">
        <v>101</v>
      </c>
      <c r="F9" s="18" t="str">
        <f t="shared" si="0"/>
        <v>YN</v>
      </c>
    </row>
    <row r="10" spans="1:10" x14ac:dyDescent="0.25">
      <c r="A10" s="48">
        <v>0.45833333333333331</v>
      </c>
      <c r="B10" s="18" t="s">
        <v>112</v>
      </c>
      <c r="C10" s="18" t="s">
        <v>112</v>
      </c>
      <c r="D10" s="49" t="s">
        <v>101</v>
      </c>
      <c r="E10" s="49" t="s">
        <v>101</v>
      </c>
      <c r="F10" s="18" t="str">
        <f t="shared" si="0"/>
        <v>NN</v>
      </c>
      <c r="H10" s="18" t="s">
        <v>113</v>
      </c>
      <c r="I10" s="18">
        <f>COUNTIF(F2:F11,"YN")</f>
        <v>1</v>
      </c>
    </row>
    <row r="11" spans="1:10" x14ac:dyDescent="0.25">
      <c r="A11" s="48">
        <v>0.47916666666666669</v>
      </c>
      <c r="B11" s="18" t="s">
        <v>112</v>
      </c>
      <c r="C11" s="18" t="s">
        <v>114</v>
      </c>
      <c r="D11" s="49" t="s">
        <v>101</v>
      </c>
      <c r="E11" s="49" t="s">
        <v>101</v>
      </c>
      <c r="F11" s="18" t="str">
        <f t="shared" si="0"/>
        <v>NN</v>
      </c>
      <c r="H11" s="18" t="s">
        <v>115</v>
      </c>
      <c r="I11" s="18">
        <f>COUNTIF(F3:F12,"YY")</f>
        <v>5</v>
      </c>
    </row>
    <row r="12" spans="1:10" x14ac:dyDescent="0.25">
      <c r="H12" s="18" t="s">
        <v>116</v>
      </c>
      <c r="I12" s="18">
        <f>COUNTIF(F2:F11,"NY")</f>
        <v>2</v>
      </c>
    </row>
    <row r="13" spans="1:10" x14ac:dyDescent="0.25">
      <c r="H13" s="18" t="s">
        <v>117</v>
      </c>
      <c r="I13" s="18">
        <f>COUNTIF(F2:F11,"NN")</f>
        <v>2</v>
      </c>
    </row>
    <row r="14" spans="1:10" x14ac:dyDescent="0.25">
      <c r="H14" s="17" t="s">
        <v>36</v>
      </c>
      <c r="I14" s="17">
        <f>I10+I11+I12+I13</f>
        <v>10</v>
      </c>
    </row>
    <row r="16" spans="1:10" x14ac:dyDescent="0.25">
      <c r="H16" s="62" t="s">
        <v>118</v>
      </c>
      <c r="I16" s="62"/>
      <c r="J16" s="17">
        <f>I14/2</f>
        <v>5</v>
      </c>
    </row>
    <row r="17" spans="8:10" x14ac:dyDescent="0.25">
      <c r="H17" s="18"/>
      <c r="I17" s="18"/>
      <c r="J17" s="18"/>
    </row>
  </sheetData>
  <mergeCells count="7">
    <mergeCell ref="H16:I16"/>
    <mergeCell ref="H4:H5"/>
    <mergeCell ref="I8:J8"/>
    <mergeCell ref="I3:I4"/>
    <mergeCell ref="J3:J4"/>
    <mergeCell ref="I5:I6"/>
    <mergeCell ref="J5:J6"/>
  </mergeCells>
  <dataValidations count="2">
    <dataValidation type="list" allowBlank="1" showInputMessage="1" showErrorMessage="1" sqref="D1:E1 D12:E1048576" xr:uid="{00000000-0002-0000-0500-000000000000}">
      <formula1>"N , Y"</formula1>
    </dataValidation>
    <dataValidation type="list" allowBlank="1" showInputMessage="1" showErrorMessage="1" sqref="D2:E11" xr:uid="{00000000-0002-0000-0500-000001000000}">
      <formula1>"N,Y"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4893-7BBC-48AB-A765-CF87F71CF233}">
  <dimension ref="A1:J11"/>
  <sheetViews>
    <sheetView tabSelected="1" topLeftCell="B1" workbookViewId="0">
      <selection activeCell="I17" sqref="I17"/>
    </sheetView>
  </sheetViews>
  <sheetFormatPr defaultRowHeight="15" x14ac:dyDescent="0.25"/>
  <cols>
    <col min="1" max="1" width="12.28515625" customWidth="1"/>
    <col min="2" max="2" width="16.7109375" customWidth="1"/>
    <col min="3" max="3" width="16.140625" customWidth="1"/>
    <col min="4" max="4" width="12.5703125" style="16" customWidth="1"/>
    <col min="5" max="5" width="12.28515625" style="16" customWidth="1"/>
    <col min="6" max="6" width="11.7109375" style="16" customWidth="1"/>
    <col min="7" max="7" width="10.7109375" style="16" customWidth="1"/>
    <col min="8" max="8" width="15.140625" customWidth="1"/>
    <col min="9" max="9" width="30.140625" customWidth="1"/>
    <col min="10" max="10" width="11.28515625" bestFit="1" customWidth="1"/>
  </cols>
  <sheetData>
    <row r="1" spans="1:10" x14ac:dyDescent="0.25">
      <c r="A1" s="52" t="s">
        <v>119</v>
      </c>
      <c r="B1" s="52" t="s">
        <v>120</v>
      </c>
      <c r="C1" s="52" t="s">
        <v>121</v>
      </c>
      <c r="D1" s="53" t="s">
        <v>122</v>
      </c>
      <c r="E1" s="53" t="s">
        <v>123</v>
      </c>
      <c r="F1" s="53" t="s">
        <v>124</v>
      </c>
      <c r="G1" s="53" t="s">
        <v>125</v>
      </c>
      <c r="H1" s="53" t="s">
        <v>126</v>
      </c>
    </row>
    <row r="2" spans="1:10" x14ac:dyDescent="0.25">
      <c r="A2" s="18">
        <v>1008</v>
      </c>
      <c r="B2" s="18" t="s">
        <v>127</v>
      </c>
      <c r="C2" s="18" t="s">
        <v>128</v>
      </c>
      <c r="D2" s="29">
        <v>55000</v>
      </c>
      <c r="E2" s="29">
        <v>5000</v>
      </c>
      <c r="F2" s="29">
        <v>3000</v>
      </c>
      <c r="G2" s="29">
        <f t="shared" ref="G2:G11" si="0">D2+E2-F2</f>
        <v>57000</v>
      </c>
      <c r="H2" s="54" t="str">
        <f t="shared" ref="H2:H11" si="1">IF(G2&gt;30000,"YES","NO")</f>
        <v>YES</v>
      </c>
    </row>
    <row r="3" spans="1:10" x14ac:dyDescent="0.25">
      <c r="A3" s="18">
        <v>1003</v>
      </c>
      <c r="B3" s="18" t="s">
        <v>129</v>
      </c>
      <c r="C3" s="18" t="s">
        <v>128</v>
      </c>
      <c r="D3" s="29">
        <v>55000</v>
      </c>
      <c r="E3" s="29">
        <v>2000</v>
      </c>
      <c r="F3" s="29">
        <v>10000</v>
      </c>
      <c r="G3" s="29">
        <f t="shared" si="0"/>
        <v>47000</v>
      </c>
      <c r="H3" s="54" t="str">
        <f t="shared" si="1"/>
        <v>YES</v>
      </c>
    </row>
    <row r="4" spans="1:10" x14ac:dyDescent="0.25">
      <c r="A4" s="18">
        <v>1001</v>
      </c>
      <c r="B4" s="18" t="s">
        <v>130</v>
      </c>
      <c r="C4" s="18" t="s">
        <v>131</v>
      </c>
      <c r="D4" s="29">
        <v>5000</v>
      </c>
      <c r="E4" s="29">
        <v>4000</v>
      </c>
      <c r="F4" s="29">
        <v>800</v>
      </c>
      <c r="G4" s="29">
        <f t="shared" si="0"/>
        <v>8200</v>
      </c>
      <c r="H4" s="54" t="str">
        <f t="shared" si="1"/>
        <v>NO</v>
      </c>
    </row>
    <row r="5" spans="1:10" x14ac:dyDescent="0.25">
      <c r="A5" s="18">
        <v>1004</v>
      </c>
      <c r="B5" s="18" t="s">
        <v>132</v>
      </c>
      <c r="C5" s="18" t="s">
        <v>133</v>
      </c>
      <c r="D5" s="29">
        <v>50000</v>
      </c>
      <c r="E5" s="29">
        <v>3000</v>
      </c>
      <c r="F5" s="29">
        <v>10000</v>
      </c>
      <c r="G5" s="29">
        <f t="shared" si="0"/>
        <v>43000</v>
      </c>
      <c r="H5" s="54" t="str">
        <f t="shared" si="1"/>
        <v>YES</v>
      </c>
    </row>
    <row r="6" spans="1:10" x14ac:dyDescent="0.25">
      <c r="A6" s="18">
        <v>1007</v>
      </c>
      <c r="B6" s="18" t="s">
        <v>134</v>
      </c>
      <c r="C6" s="18" t="s">
        <v>88</v>
      </c>
      <c r="D6" s="29">
        <v>40000</v>
      </c>
      <c r="E6" s="29">
        <v>5000</v>
      </c>
      <c r="F6" s="29">
        <v>5000</v>
      </c>
      <c r="G6" s="29">
        <f t="shared" si="0"/>
        <v>40000</v>
      </c>
      <c r="H6" s="54" t="str">
        <f t="shared" si="1"/>
        <v>YES</v>
      </c>
    </row>
    <row r="7" spans="1:10" x14ac:dyDescent="0.25">
      <c r="A7" s="18">
        <v>1002</v>
      </c>
      <c r="B7" s="18" t="s">
        <v>135</v>
      </c>
      <c r="C7" s="18" t="s">
        <v>88</v>
      </c>
      <c r="D7" s="29">
        <v>40000</v>
      </c>
      <c r="E7" s="29">
        <v>3000</v>
      </c>
      <c r="F7" s="29">
        <v>7000</v>
      </c>
      <c r="G7" s="29">
        <f t="shared" si="0"/>
        <v>36000</v>
      </c>
      <c r="H7" s="54" t="str">
        <f t="shared" si="1"/>
        <v>YES</v>
      </c>
      <c r="I7" s="17" t="s">
        <v>136</v>
      </c>
      <c r="J7" s="55">
        <f>SUM(G2:G11)</f>
        <v>326700</v>
      </c>
    </row>
    <row r="8" spans="1:10" x14ac:dyDescent="0.25">
      <c r="A8" s="18">
        <v>1006</v>
      </c>
      <c r="B8" s="18" t="s">
        <v>137</v>
      </c>
      <c r="C8" s="18" t="s">
        <v>128</v>
      </c>
      <c r="D8" s="29">
        <v>45000</v>
      </c>
      <c r="E8" s="29">
        <v>2000</v>
      </c>
      <c r="F8" s="29">
        <v>20000</v>
      </c>
      <c r="G8" s="29">
        <f t="shared" si="0"/>
        <v>27000</v>
      </c>
      <c r="H8" s="54" t="str">
        <f t="shared" si="1"/>
        <v>NO</v>
      </c>
      <c r="I8" s="17" t="s">
        <v>138</v>
      </c>
      <c r="J8" s="56">
        <f>AVERAGE(G2:G11)</f>
        <v>32670</v>
      </c>
    </row>
    <row r="9" spans="1:10" x14ac:dyDescent="0.25">
      <c r="A9" s="18">
        <v>1010</v>
      </c>
      <c r="B9" s="18" t="s">
        <v>139</v>
      </c>
      <c r="C9" s="18" t="s">
        <v>140</v>
      </c>
      <c r="D9" s="29">
        <v>30000</v>
      </c>
      <c r="E9" s="29">
        <v>15000</v>
      </c>
      <c r="F9" s="29">
        <v>12000</v>
      </c>
      <c r="G9" s="29">
        <f t="shared" si="0"/>
        <v>33000</v>
      </c>
      <c r="H9" s="54" t="str">
        <f t="shared" si="1"/>
        <v>YES</v>
      </c>
    </row>
    <row r="10" spans="1:10" x14ac:dyDescent="0.25">
      <c r="A10" s="18">
        <v>1005</v>
      </c>
      <c r="B10" s="18" t="s">
        <v>141</v>
      </c>
      <c r="C10" s="18" t="s">
        <v>142</v>
      </c>
      <c r="D10" s="29">
        <v>35000</v>
      </c>
      <c r="E10" s="29">
        <v>4000</v>
      </c>
      <c r="F10" s="29">
        <v>20000</v>
      </c>
      <c r="G10" s="29">
        <f t="shared" si="0"/>
        <v>19000</v>
      </c>
      <c r="H10" s="54" t="str">
        <f t="shared" si="1"/>
        <v>NO</v>
      </c>
    </row>
    <row r="11" spans="1:10" x14ac:dyDescent="0.25">
      <c r="A11" s="18">
        <v>1009</v>
      </c>
      <c r="B11" s="18" t="s">
        <v>143</v>
      </c>
      <c r="C11" s="18" t="s">
        <v>140</v>
      </c>
      <c r="D11" s="29">
        <v>30000</v>
      </c>
      <c r="E11" s="29">
        <v>1500</v>
      </c>
      <c r="F11" s="29">
        <v>15000</v>
      </c>
      <c r="G11" s="29">
        <f t="shared" si="0"/>
        <v>16500</v>
      </c>
      <c r="H11" s="54" t="str">
        <f t="shared" si="1"/>
        <v>NO</v>
      </c>
    </row>
  </sheetData>
  <autoFilter ref="C1:C11" xr:uid="{00000000-0009-0000-0000-000006000000}"/>
  <conditionalFormatting sqref="G2:G11">
    <cfRule type="cellIs" dxfId="0" priority="1" operator="lessThan">
      <formula>20000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 21-3</vt:lpstr>
      <vt:lpstr>TASK 24-3</vt:lpstr>
      <vt:lpstr>TASK 25-3</vt:lpstr>
      <vt:lpstr>TASK 25-3 PIVOT</vt:lpstr>
      <vt:lpstr>TASK 27-3</vt:lpstr>
      <vt:lpstr>TASK 28-3</vt:lpstr>
      <vt:lpstr>TASK 31-3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Coding Chaska</dc:creator>
  <cp:keywords/>
  <dc:description/>
  <cp:lastModifiedBy>hp</cp:lastModifiedBy>
  <dcterms:created xsi:type="dcterms:W3CDTF">2015-06-05T18:17:20Z</dcterms:created>
  <dcterms:modified xsi:type="dcterms:W3CDTF">2025-03-31T14:09:19Z</dcterms:modified>
  <cp:category/>
</cp:coreProperties>
</file>