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.cannard\Desktop\Ben Arthurs Library of Tools and Templates\"/>
    </mc:Choice>
  </mc:AlternateContent>
  <xr:revisionPtr revIDLastSave="0" documentId="13_ncr:1_{E036F0CC-494F-4A42-8E8C-3A20624A99D1}" xr6:coauthVersionLast="40" xr6:coauthVersionMax="40" xr10:uidLastSave="{00000000-0000-0000-0000-000000000000}"/>
  <bookViews>
    <workbookView xWindow="-120" yWindow="-120" windowWidth="29040" windowHeight="15510" activeTab="1" xr2:uid="{00000000-000D-0000-FFFF-FFFF00000000}"/>
  </bookViews>
  <sheets>
    <sheet name="Investment" sheetId="10" r:id="rId1"/>
    <sheet name="Original" sheetId="12" r:id="rId2"/>
    <sheet name="Payment Schedule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2" l="1"/>
  <c r="M30" i="10" l="1"/>
  <c r="M32" i="10" s="1"/>
  <c r="K30" i="10"/>
  <c r="K32" i="10" s="1"/>
  <c r="I30" i="10"/>
  <c r="G30" i="10"/>
  <c r="E23" i="10"/>
  <c r="E25" i="10" s="1"/>
  <c r="E28" i="10" s="1"/>
  <c r="M23" i="10"/>
  <c r="M25" i="10" s="1"/>
  <c r="M28" i="10" s="1"/>
  <c r="K23" i="10"/>
  <c r="I23" i="10"/>
  <c r="G23" i="10"/>
  <c r="G25" i="10" s="1"/>
  <c r="G28" i="10" s="1"/>
  <c r="E30" i="10" l="1"/>
  <c r="E32" i="10" s="1"/>
  <c r="I32" i="10"/>
  <c r="G32" i="10"/>
  <c r="K25" i="10"/>
  <c r="K28" i="10" s="1"/>
  <c r="I25" i="10"/>
  <c r="I28" i="10" s="1"/>
  <c r="M11" i="10" l="1"/>
  <c r="M10" i="10"/>
  <c r="M9" i="10"/>
  <c r="M8" i="10"/>
  <c r="K11" i="10"/>
  <c r="K10" i="10"/>
  <c r="K9" i="10"/>
  <c r="K8" i="10"/>
  <c r="I11" i="10"/>
  <c r="I10" i="10"/>
  <c r="I9" i="10"/>
  <c r="I8" i="10"/>
  <c r="G11" i="10"/>
  <c r="G10" i="10"/>
  <c r="G9" i="10"/>
  <c r="G8" i="10"/>
  <c r="E11" i="10"/>
  <c r="E10" i="10"/>
  <c r="E9" i="10"/>
  <c r="E8" i="10"/>
  <c r="G12" i="10" l="1"/>
  <c r="G17" i="10" s="1"/>
  <c r="G18" i="10" s="1"/>
  <c r="G19" i="10" s="1"/>
  <c r="G20" i="10" s="1"/>
  <c r="M12" i="10"/>
  <c r="M17" i="10" s="1"/>
  <c r="K12" i="10"/>
  <c r="K17" i="10" s="1"/>
  <c r="K18" i="10" s="1"/>
  <c r="K19" i="10" s="1"/>
  <c r="K20" i="10" s="1"/>
  <c r="I12" i="10"/>
  <c r="I17" i="10" s="1"/>
  <c r="I18" i="10" s="1"/>
  <c r="I19" i="10" s="1"/>
  <c r="I20" i="10" s="1"/>
  <c r="M18" i="10"/>
  <c r="M19" i="10" s="1"/>
  <c r="M20" i="10" s="1"/>
  <c r="E12" i="10"/>
  <c r="E17" i="10" s="1"/>
  <c r="M10" i="12" l="1"/>
  <c r="M11" i="12" s="1"/>
  <c r="M13" i="12" s="1"/>
  <c r="K11" i="12"/>
  <c r="K13" i="12" s="1"/>
  <c r="K14" i="12" s="1"/>
  <c r="I10" i="12"/>
  <c r="I11" i="12" s="1"/>
  <c r="I13" i="12" s="1"/>
  <c r="G10" i="12"/>
  <c r="G11" i="12" s="1"/>
  <c r="G13" i="12" s="1"/>
  <c r="G14" i="12" s="1"/>
  <c r="E10" i="12"/>
  <c r="E11" i="12" s="1"/>
  <c r="E13" i="12" s="1"/>
  <c r="E14" i="12" s="1"/>
  <c r="M14" i="12" l="1"/>
  <c r="I14" i="12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18" i="11"/>
  <c r="E10" i="11" l="1"/>
  <c r="G20" i="11" l="1"/>
  <c r="G28" i="11"/>
  <c r="G36" i="11"/>
  <c r="G44" i="11"/>
  <c r="G21" i="11"/>
  <c r="G29" i="11"/>
  <c r="G37" i="11"/>
  <c r="G45" i="11"/>
  <c r="G23" i="11"/>
  <c r="G31" i="11"/>
  <c r="G18" i="11"/>
  <c r="G24" i="11"/>
  <c r="G40" i="11"/>
  <c r="G41" i="11"/>
  <c r="G26" i="11"/>
  <c r="G42" i="11"/>
  <c r="G27" i="11"/>
  <c r="G43" i="11"/>
  <c r="G22" i="11"/>
  <c r="G30" i="11"/>
  <c r="G38" i="11"/>
  <c r="G46" i="11"/>
  <c r="G39" i="11"/>
  <c r="G32" i="11"/>
  <c r="G25" i="11"/>
  <c r="G33" i="11"/>
  <c r="G34" i="11"/>
  <c r="G19" i="11"/>
  <c r="G35" i="11"/>
  <c r="E11" i="11"/>
  <c r="E13" i="11" s="1"/>
  <c r="E14" i="11" s="1"/>
  <c r="E18" i="10" l="1"/>
  <c r="E19" i="10" s="1"/>
  <c r="E20" i="10" s="1"/>
</calcChain>
</file>

<file path=xl/sharedStrings.xml><?xml version="1.0" encoding="utf-8"?>
<sst xmlns="http://schemas.openxmlformats.org/spreadsheetml/2006/main" count="61" uniqueCount="35">
  <si>
    <t>Repayment Amount</t>
  </si>
  <si>
    <t>Home Owners Grant</t>
  </si>
  <si>
    <t>Total Amount Owing</t>
  </si>
  <si>
    <t>Housing Deposit Paid</t>
  </si>
  <si>
    <t>Borrowing Expenses</t>
  </si>
  <si>
    <t>Purchase Price of Property</t>
  </si>
  <si>
    <t>Annual Interest Rate</t>
  </si>
  <si>
    <t>Loan Period (Years)</t>
  </si>
  <si>
    <t>Number of Payments p Year</t>
  </si>
  <si>
    <t>Scenario 1</t>
  </si>
  <si>
    <t>Scenario 2</t>
  </si>
  <si>
    <t>Scenario 4</t>
  </si>
  <si>
    <t>Scenario 5</t>
  </si>
  <si>
    <t>Total Interest Paid on Loan</t>
  </si>
  <si>
    <t>Total Loan and Principal Payments</t>
  </si>
  <si>
    <t>Prd</t>
  </si>
  <si>
    <t>Ppl</t>
  </si>
  <si>
    <t>Pmt</t>
  </si>
  <si>
    <t>Int</t>
  </si>
  <si>
    <t>Stamp Duty</t>
  </si>
  <si>
    <t>Transfer Fee</t>
  </si>
  <si>
    <t>Mortgage Registration Fee</t>
  </si>
  <si>
    <t>Title search Fee</t>
  </si>
  <si>
    <t>Total Fees and Charges</t>
  </si>
  <si>
    <t>Less: Housing Deposit Paid</t>
  </si>
  <si>
    <t>Add: Other Upfront Expenses</t>
  </si>
  <si>
    <t>Capital Improvement Value</t>
  </si>
  <si>
    <t>Rate Type: Residental Land</t>
  </si>
  <si>
    <t>Add: Waste Service Charge</t>
  </si>
  <si>
    <t>Add: Municipal Charge</t>
  </si>
  <si>
    <t>Total Rates</t>
  </si>
  <si>
    <t>Total Levys</t>
  </si>
  <si>
    <t>Add: Fixed Charge</t>
  </si>
  <si>
    <t>Council Rates + Levys</t>
  </si>
  <si>
    <t>Total Amount Borrowed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</si>
</sst>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;[Red]\-&quot;$&quot;#,##0.00"/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8" fontId="0" fillId="0" borderId="0" xfId="0" applyNumberFormat="1"/>
    <xf numFmtId="44" fontId="0" fillId="0" borderId="0" xfId="0" applyNumberFormat="1"/>
    <xf numFmtId="0" fontId="0" fillId="7" borderId="15" xfId="0" applyFill="1" applyBorder="1" applyAlignment="1">
      <alignment horizontal="center"/>
    </xf>
    <xf numFmtId="10" fontId="0" fillId="5" borderId="16" xfId="2" applyNumberFormat="1" applyFont="1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44" fontId="0" fillId="6" borderId="19" xfId="1" applyFont="1" applyFill="1" applyBorder="1" applyAlignment="1">
      <alignment horizontal="center"/>
    </xf>
    <xf numFmtId="44" fontId="0" fillId="2" borderId="17" xfId="1" applyFont="1" applyFill="1" applyBorder="1" applyAlignment="1">
      <alignment horizontal="center"/>
    </xf>
    <xf numFmtId="44" fontId="0" fillId="3" borderId="19" xfId="1" applyFont="1" applyFill="1" applyBorder="1" applyAlignment="1">
      <alignment horizontal="center"/>
    </xf>
    <xf numFmtId="8" fontId="0" fillId="3" borderId="19" xfId="0" applyNumberFormat="1" applyFill="1" applyBorder="1" applyAlignment="1">
      <alignment horizontal="center"/>
    </xf>
    <xf numFmtId="44" fontId="0" fillId="4" borderId="17" xfId="1" applyFont="1" applyFill="1" applyBorder="1" applyAlignment="1">
      <alignment horizontal="center"/>
    </xf>
    <xf numFmtId="44" fontId="0" fillId="4" borderId="20" xfId="1" applyFont="1" applyFill="1" applyBorder="1"/>
    <xf numFmtId="44" fontId="0" fillId="2" borderId="20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6" borderId="17" xfId="1" applyFont="1" applyFill="1" applyBorder="1" applyAlignment="1">
      <alignment horizontal="center"/>
    </xf>
    <xf numFmtId="44" fontId="0" fillId="7" borderId="19" xfId="1" applyFont="1" applyFill="1" applyBorder="1" applyAlignment="1">
      <alignment horizontal="center"/>
    </xf>
    <xf numFmtId="0" fontId="2" fillId="0" borderId="0" xfId="0" applyFont="1"/>
    <xf numFmtId="44" fontId="0" fillId="2" borderId="22" xfId="1" applyFont="1" applyFill="1" applyBorder="1" applyAlignment="1">
      <alignment horizontal="center"/>
    </xf>
    <xf numFmtId="44" fontId="0" fillId="6" borderId="22" xfId="1" applyFont="1" applyFill="1" applyBorder="1" applyAlignment="1">
      <alignment horizontal="center"/>
    </xf>
    <xf numFmtId="44" fontId="2" fillId="6" borderId="20" xfId="1" applyFont="1" applyFill="1" applyBorder="1" applyAlignment="1">
      <alignment horizontal="center"/>
    </xf>
    <xf numFmtId="44" fontId="2" fillId="3" borderId="19" xfId="1" applyFont="1" applyFill="1" applyBorder="1" applyAlignment="1">
      <alignment horizontal="center"/>
    </xf>
    <xf numFmtId="8" fontId="2" fillId="3" borderId="19" xfId="0" applyNumberFormat="1" applyFont="1" applyFill="1" applyBorder="1" applyAlignment="1">
      <alignment horizontal="center"/>
    </xf>
    <xf numFmtId="44" fontId="0" fillId="4" borderId="22" xfId="1" applyFont="1" applyFill="1" applyBorder="1" applyAlignment="1">
      <alignment horizontal="center"/>
    </xf>
    <xf numFmtId="0" fontId="0" fillId="8" borderId="0" xfId="0" applyFill="1"/>
    <xf numFmtId="44" fontId="0" fillId="8" borderId="21" xfId="1" applyFont="1" applyFill="1" applyBorder="1" applyAlignment="1">
      <alignment horizontal="center"/>
    </xf>
    <xf numFmtId="44" fontId="0" fillId="8" borderId="22" xfId="1" applyFont="1" applyFill="1" applyBorder="1" applyAlignment="1">
      <alignment horizontal="center"/>
    </xf>
    <xf numFmtId="44" fontId="0" fillId="8" borderId="17" xfId="1" applyFont="1" applyFill="1" applyBorder="1" applyAlignment="1">
      <alignment horizontal="center"/>
    </xf>
    <xf numFmtId="0" fontId="2" fillId="8" borderId="0" xfId="0" applyFont="1" applyFill="1"/>
    <xf numFmtId="44" fontId="2" fillId="8" borderId="20" xfId="1" applyFont="1" applyFill="1" applyBorder="1" applyAlignment="1">
      <alignment horizontal="center"/>
    </xf>
    <xf numFmtId="0" fontId="0" fillId="8" borderId="5" xfId="0" applyFill="1" applyBorder="1" applyAlignment="1">
      <alignment horizontal="right" indent="2"/>
    </xf>
    <xf numFmtId="0" fontId="0" fillId="8" borderId="4" xfId="0" applyFill="1" applyBorder="1" applyAlignment="1">
      <alignment horizontal="right" indent="2"/>
    </xf>
    <xf numFmtId="0" fontId="0" fillId="8" borderId="6" xfId="0" applyFill="1" applyBorder="1" applyAlignment="1">
      <alignment horizontal="right" indent="2"/>
    </xf>
    <xf numFmtId="0" fontId="0" fillId="8" borderId="7" xfId="0" applyFill="1" applyBorder="1" applyAlignment="1">
      <alignment horizontal="right" indent="2"/>
    </xf>
    <xf numFmtId="0" fontId="0" fillId="8" borderId="0" xfId="0" applyFill="1" applyAlignment="1">
      <alignment horizontal="right" indent="2"/>
    </xf>
    <xf numFmtId="0" fontId="0" fillId="8" borderId="8" xfId="0" applyFill="1" applyBorder="1" applyAlignment="1">
      <alignment horizontal="right" indent="2"/>
    </xf>
    <xf numFmtId="0" fontId="2" fillId="8" borderId="13" xfId="0" applyFont="1" applyFill="1" applyBorder="1" applyAlignment="1">
      <alignment horizontal="right" indent="2"/>
    </xf>
    <xf numFmtId="0" fontId="2" fillId="8" borderId="3" xfId="0" applyFont="1" applyFill="1" applyBorder="1" applyAlignment="1">
      <alignment horizontal="right" indent="2"/>
    </xf>
    <xf numFmtId="0" fontId="2" fillId="8" borderId="14" xfId="0" applyFont="1" applyFill="1" applyBorder="1" applyAlignment="1">
      <alignment horizontal="right" indent="2"/>
    </xf>
    <xf numFmtId="0" fontId="0" fillId="8" borderId="26" xfId="0" applyFill="1" applyBorder="1" applyAlignment="1">
      <alignment horizontal="right" indent="2"/>
    </xf>
    <xf numFmtId="0" fontId="0" fillId="8" borderId="27" xfId="0" applyFill="1" applyBorder="1" applyAlignment="1">
      <alignment horizontal="right" indent="2"/>
    </xf>
    <xf numFmtId="0" fontId="0" fillId="8" borderId="28" xfId="0" applyFill="1" applyBorder="1" applyAlignment="1">
      <alignment horizontal="right" indent="2"/>
    </xf>
    <xf numFmtId="0" fontId="0" fillId="2" borderId="5" xfId="0" applyFill="1" applyBorder="1" applyAlignment="1">
      <alignment horizontal="right" indent="2"/>
    </xf>
    <xf numFmtId="0" fontId="0" fillId="2" borderId="4" xfId="0" applyFill="1" applyBorder="1" applyAlignment="1">
      <alignment horizontal="right" indent="2"/>
    </xf>
    <xf numFmtId="0" fontId="0" fillId="2" borderId="6" xfId="0" applyFill="1" applyBorder="1" applyAlignment="1">
      <alignment horizontal="right" indent="2"/>
    </xf>
    <xf numFmtId="0" fontId="0" fillId="5" borderId="5" xfId="0" applyFill="1" applyBorder="1" applyAlignment="1">
      <alignment horizontal="right" indent="2"/>
    </xf>
    <xf numFmtId="0" fontId="0" fillId="5" borderId="4" xfId="0" applyFill="1" applyBorder="1" applyAlignment="1">
      <alignment horizontal="right" indent="2"/>
    </xf>
    <xf numFmtId="0" fontId="0" fillId="5" borderId="6" xfId="0" applyFill="1" applyBorder="1" applyAlignment="1">
      <alignment horizontal="right" indent="2"/>
    </xf>
    <xf numFmtId="0" fontId="0" fillId="5" borderId="7" xfId="0" applyFill="1" applyBorder="1" applyAlignment="1">
      <alignment horizontal="right" indent="2"/>
    </xf>
    <xf numFmtId="0" fontId="0" fillId="5" borderId="0" xfId="0" applyFill="1" applyAlignment="1">
      <alignment horizontal="right" indent="2"/>
    </xf>
    <xf numFmtId="0" fontId="0" fillId="5" borderId="8" xfId="0" applyFill="1" applyBorder="1" applyAlignment="1">
      <alignment horizontal="right" indent="2"/>
    </xf>
    <xf numFmtId="0" fontId="0" fillId="5" borderId="9" xfId="0" applyFill="1" applyBorder="1" applyAlignment="1">
      <alignment horizontal="right" indent="2"/>
    </xf>
    <xf numFmtId="0" fontId="0" fillId="5" borderId="1" xfId="0" applyFill="1" applyBorder="1" applyAlignment="1">
      <alignment horizontal="right" indent="2"/>
    </xf>
    <xf numFmtId="0" fontId="0" fillId="5" borderId="10" xfId="0" applyFill="1" applyBorder="1" applyAlignment="1">
      <alignment horizontal="right" indent="2"/>
    </xf>
    <xf numFmtId="0" fontId="0" fillId="7" borderId="11" xfId="0" applyFill="1" applyBorder="1" applyAlignment="1">
      <alignment horizontal="right" indent="2"/>
    </xf>
    <xf numFmtId="0" fontId="0" fillId="7" borderId="2" xfId="0" applyFill="1" applyBorder="1" applyAlignment="1">
      <alignment horizontal="right" indent="2"/>
    </xf>
    <xf numFmtId="0" fontId="0" fillId="7" borderId="12" xfId="0" applyFill="1" applyBorder="1" applyAlignment="1">
      <alignment horizontal="right" indent="2"/>
    </xf>
    <xf numFmtId="0" fontId="0" fillId="6" borderId="7" xfId="0" applyFill="1" applyBorder="1" applyAlignment="1">
      <alignment horizontal="right" indent="2"/>
    </xf>
    <xf numFmtId="0" fontId="0" fillId="6" borderId="0" xfId="0" applyFill="1" applyAlignment="1">
      <alignment horizontal="right" indent="2"/>
    </xf>
    <xf numFmtId="0" fontId="0" fillId="6" borderId="8" xfId="0" applyFill="1" applyBorder="1" applyAlignment="1">
      <alignment horizontal="right" indent="2"/>
    </xf>
    <xf numFmtId="0" fontId="0" fillId="6" borderId="5" xfId="0" applyFill="1" applyBorder="1" applyAlignment="1">
      <alignment horizontal="right" indent="2"/>
    </xf>
    <xf numFmtId="0" fontId="0" fillId="6" borderId="4" xfId="0" applyFill="1" applyBorder="1" applyAlignment="1">
      <alignment horizontal="right" indent="2"/>
    </xf>
    <xf numFmtId="0" fontId="0" fillId="6" borderId="6" xfId="0" applyFill="1" applyBorder="1" applyAlignment="1">
      <alignment horizontal="right" indent="2"/>
    </xf>
    <xf numFmtId="0" fontId="2" fillId="6" borderId="13" xfId="0" applyFont="1" applyFill="1" applyBorder="1" applyAlignment="1">
      <alignment horizontal="right" indent="2"/>
    </xf>
    <xf numFmtId="0" fontId="2" fillId="6" borderId="3" xfId="0" applyFont="1" applyFill="1" applyBorder="1" applyAlignment="1">
      <alignment horizontal="right" indent="2"/>
    </xf>
    <xf numFmtId="0" fontId="2" fillId="6" borderId="14" xfId="0" applyFont="1" applyFill="1" applyBorder="1" applyAlignment="1">
      <alignment horizontal="right" indent="2"/>
    </xf>
    <xf numFmtId="0" fontId="0" fillId="2" borderId="13" xfId="0" applyFill="1" applyBorder="1" applyAlignment="1">
      <alignment horizontal="right" indent="2"/>
    </xf>
    <xf numFmtId="0" fontId="0" fillId="2" borderId="3" xfId="0" applyFill="1" applyBorder="1" applyAlignment="1">
      <alignment horizontal="right" indent="2"/>
    </xf>
    <xf numFmtId="0" fontId="0" fillId="2" borderId="14" xfId="0" applyFill="1" applyBorder="1" applyAlignment="1">
      <alignment horizontal="right" indent="2"/>
    </xf>
    <xf numFmtId="0" fontId="2" fillId="3" borderId="11" xfId="0" applyFont="1" applyFill="1" applyBorder="1" applyAlignment="1">
      <alignment horizontal="right" indent="2"/>
    </xf>
    <xf numFmtId="0" fontId="2" fillId="3" borderId="2" xfId="0" applyFont="1" applyFill="1" applyBorder="1" applyAlignment="1">
      <alignment horizontal="right" indent="2"/>
    </xf>
    <xf numFmtId="0" fontId="2" fillId="3" borderId="12" xfId="0" applyFont="1" applyFill="1" applyBorder="1" applyAlignment="1">
      <alignment horizontal="right" indent="2"/>
    </xf>
    <xf numFmtId="0" fontId="2" fillId="3" borderId="23" xfId="0" applyFont="1" applyFill="1" applyBorder="1" applyAlignment="1">
      <alignment horizontal="right" indent="2"/>
    </xf>
    <xf numFmtId="0" fontId="2" fillId="3" borderId="24" xfId="0" applyFont="1" applyFill="1" applyBorder="1" applyAlignment="1">
      <alignment horizontal="right" indent="2"/>
    </xf>
    <xf numFmtId="0" fontId="2" fillId="3" borderId="25" xfId="0" applyFont="1" applyFill="1" applyBorder="1" applyAlignment="1">
      <alignment horizontal="right" indent="2"/>
    </xf>
    <xf numFmtId="0" fontId="0" fillId="4" borderId="5" xfId="0" applyFill="1" applyBorder="1" applyAlignment="1">
      <alignment horizontal="right" indent="2"/>
    </xf>
    <xf numFmtId="0" fontId="0" fillId="4" borderId="4" xfId="0" applyFill="1" applyBorder="1" applyAlignment="1">
      <alignment horizontal="right" indent="2"/>
    </xf>
    <xf numFmtId="0" fontId="0" fillId="4" borderId="6" xfId="0" applyFill="1" applyBorder="1" applyAlignment="1">
      <alignment horizontal="right" indent="2"/>
    </xf>
    <xf numFmtId="0" fontId="0" fillId="4" borderId="13" xfId="0" applyFill="1" applyBorder="1" applyAlignment="1">
      <alignment horizontal="right" indent="2"/>
    </xf>
    <xf numFmtId="0" fontId="0" fillId="4" borderId="3" xfId="0" applyFill="1" applyBorder="1" applyAlignment="1">
      <alignment horizontal="right" indent="2"/>
    </xf>
    <xf numFmtId="0" fontId="0" fillId="4" borderId="14" xfId="0" applyFill="1" applyBorder="1" applyAlignment="1">
      <alignment horizontal="right" indent="2"/>
    </xf>
    <xf numFmtId="0" fontId="0" fillId="2" borderId="9" xfId="0" applyFill="1" applyBorder="1" applyAlignment="1">
      <alignment horizontal="right" indent="2"/>
    </xf>
    <xf numFmtId="0" fontId="0" fillId="2" borderId="1" xfId="0" applyFill="1" applyBorder="1" applyAlignment="1">
      <alignment horizontal="right" indent="2"/>
    </xf>
    <xf numFmtId="0" fontId="0" fillId="2" borderId="10" xfId="0" applyFill="1" applyBorder="1" applyAlignment="1">
      <alignment horizontal="right" indent="2"/>
    </xf>
    <xf numFmtId="0" fontId="0" fillId="3" borderId="11" xfId="0" applyFill="1" applyBorder="1" applyAlignment="1">
      <alignment horizontal="right" indent="2"/>
    </xf>
    <xf numFmtId="0" fontId="0" fillId="3" borderId="2" xfId="0" applyFill="1" applyBorder="1" applyAlignment="1">
      <alignment horizontal="right" indent="2"/>
    </xf>
    <xf numFmtId="0" fontId="0" fillId="3" borderId="12" xfId="0" applyFill="1" applyBorder="1" applyAlignment="1">
      <alignment horizontal="right" indent="2"/>
    </xf>
    <xf numFmtId="0" fontId="0" fillId="4" borderId="7" xfId="0" applyFill="1" applyBorder="1" applyAlignment="1">
      <alignment horizontal="right" indent="2"/>
    </xf>
    <xf numFmtId="0" fontId="0" fillId="4" borderId="0" xfId="0" applyFill="1" applyAlignment="1">
      <alignment horizontal="right" indent="2"/>
    </xf>
    <xf numFmtId="0" fontId="0" fillId="4" borderId="8" xfId="0" applyFill="1" applyBorder="1" applyAlignment="1">
      <alignment horizontal="right" indent="2"/>
    </xf>
    <xf numFmtId="0" fontId="0" fillId="2" borderId="7" xfId="0" applyFill="1" applyBorder="1" applyAlignment="1">
      <alignment horizontal="right" indent="2"/>
    </xf>
    <xf numFmtId="0" fontId="0" fillId="2" borderId="0" xfId="0" applyFill="1" applyAlignment="1">
      <alignment horizontal="right" indent="2"/>
    </xf>
    <xf numFmtId="0" fontId="0" fillId="2" borderId="8" xfId="0" applyFill="1" applyBorder="1" applyAlignment="1">
      <alignment horizontal="right" indent="2"/>
    </xf>
    <xf numFmtId="0" fontId="0" fillId="6" borderId="11" xfId="0" applyFill="1" applyBorder="1" applyAlignment="1">
      <alignment horizontal="right" indent="2"/>
    </xf>
    <xf numFmtId="0" fontId="0" fillId="6" borderId="2" xfId="0" applyFill="1" applyBorder="1" applyAlignment="1">
      <alignment horizontal="right" indent="2"/>
    </xf>
    <xf numFmtId="0" fontId="0" fillId="6" borderId="12" xfId="0" applyFill="1" applyBorder="1" applyAlignment="1">
      <alignment horizontal="right" indent="2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32"/>
  <sheetViews>
    <sheetView zoomScale="115" zoomScaleNormal="115" workbookViewId="0">
      <selection activeCell="K31" sqref="K31"/>
    </sheetView>
  </sheetViews>
  <sheetFormatPr defaultRowHeight="15" x14ac:dyDescent="0.25"/>
  <cols>
    <col min="3" max="3" width="16.140625" customWidth="1"/>
    <col min="4" max="4" width="0.7109375" customWidth="1"/>
    <col min="5" max="5" width="16" customWidth="1"/>
    <col min="6" max="6" width="0.7109375" customWidth="1"/>
    <col min="7" max="7" width="16" customWidth="1"/>
    <col min="8" max="8" width="0.7109375" customWidth="1"/>
    <col min="9" max="9" width="16" customWidth="1"/>
    <col min="10" max="10" width="0.7109375" customWidth="1"/>
    <col min="11" max="11" width="16" customWidth="1"/>
    <col min="12" max="12" width="0.7109375" customWidth="1"/>
    <col min="13" max="13" width="16" customWidth="1"/>
    <col min="15" max="15" width="10.7109375" bestFit="1" customWidth="1"/>
  </cols>
  <sheetData>
    <row r="1" spans="1:13" ht="15.75" thickBot="1" x14ac:dyDescent="0.3">
      <c r="E1" s="3" t="s">
        <v>9</v>
      </c>
      <c r="G1" s="3" t="s">
        <v>10</v>
      </c>
      <c r="I1" s="3" t="s">
        <v>10</v>
      </c>
      <c r="K1" s="3" t="s">
        <v>11</v>
      </c>
      <c r="M1" s="3" t="s">
        <v>12</v>
      </c>
    </row>
    <row r="2" spans="1:13" x14ac:dyDescent="0.25">
      <c r="A2" s="47" t="s">
        <v>6</v>
      </c>
      <c r="B2" s="48"/>
      <c r="C2" s="49"/>
      <c r="E2" s="4">
        <v>5.2699999999999997E-2</v>
      </c>
      <c r="G2" s="4">
        <v>0.03</v>
      </c>
      <c r="I2" s="4">
        <v>0.03</v>
      </c>
      <c r="K2" s="4">
        <v>0.03</v>
      </c>
      <c r="M2" s="4">
        <v>0.03</v>
      </c>
    </row>
    <row r="3" spans="1:13" x14ac:dyDescent="0.25">
      <c r="A3" s="50" t="s">
        <v>7</v>
      </c>
      <c r="B3" s="51"/>
      <c r="C3" s="52"/>
      <c r="E3" s="5">
        <v>30</v>
      </c>
      <c r="G3" s="5">
        <v>20</v>
      </c>
      <c r="I3" s="5">
        <v>20</v>
      </c>
      <c r="K3" s="5">
        <v>20</v>
      </c>
      <c r="M3" s="5">
        <v>20</v>
      </c>
    </row>
    <row r="4" spans="1:13" ht="15.75" thickBot="1" x14ac:dyDescent="0.3">
      <c r="A4" s="53" t="s">
        <v>8</v>
      </c>
      <c r="B4" s="54"/>
      <c r="C4" s="55"/>
      <c r="E4" s="6">
        <v>12</v>
      </c>
      <c r="G4" s="6">
        <v>26</v>
      </c>
      <c r="I4" s="6">
        <v>26</v>
      </c>
      <c r="K4" s="6">
        <v>26</v>
      </c>
      <c r="M4" s="6">
        <v>26</v>
      </c>
    </row>
    <row r="5" spans="1:13" ht="6" customHeight="1" thickBot="1" x14ac:dyDescent="0.3">
      <c r="E5" s="1"/>
      <c r="G5" s="1"/>
      <c r="I5" s="1"/>
      <c r="K5" s="1"/>
      <c r="M5" s="1"/>
    </row>
    <row r="6" spans="1:13" ht="15.75" thickBot="1" x14ac:dyDescent="0.3">
      <c r="A6" s="56" t="s">
        <v>5</v>
      </c>
      <c r="B6" s="57"/>
      <c r="C6" s="58"/>
      <c r="E6" s="18">
        <v>150000</v>
      </c>
      <c r="G6" s="18">
        <v>400000</v>
      </c>
      <c r="I6" s="18">
        <v>250000</v>
      </c>
      <c r="K6" s="18">
        <v>7000000</v>
      </c>
      <c r="M6" s="18">
        <v>800000</v>
      </c>
    </row>
    <row r="7" spans="1:13" ht="6" customHeight="1" x14ac:dyDescent="0.25">
      <c r="E7" s="1"/>
      <c r="G7" s="1"/>
      <c r="I7" s="1"/>
      <c r="K7" s="1"/>
      <c r="M7" s="1"/>
    </row>
    <row r="8" spans="1:13" x14ac:dyDescent="0.25">
      <c r="A8" s="62" t="s">
        <v>21</v>
      </c>
      <c r="B8" s="63"/>
      <c r="C8" s="64"/>
      <c r="E8" s="21">
        <f>IF(E6=0,0,116.8)</f>
        <v>116.8</v>
      </c>
      <c r="G8" s="21">
        <f>IF(G6=0,0,116.8)</f>
        <v>116.8</v>
      </c>
      <c r="I8" s="21">
        <f>IF(I6=0,0,116.8)</f>
        <v>116.8</v>
      </c>
      <c r="K8" s="21">
        <f>IF(K6=0,0,116.8)</f>
        <v>116.8</v>
      </c>
      <c r="M8" s="21">
        <f>IF(M6=0,0,116.8)</f>
        <v>116.8</v>
      </c>
    </row>
    <row r="9" spans="1:13" x14ac:dyDescent="0.25">
      <c r="A9" s="59" t="s">
        <v>22</v>
      </c>
      <c r="B9" s="60"/>
      <c r="C9" s="61"/>
      <c r="E9" s="17">
        <f>IF(E6=0,0,35.2)</f>
        <v>35.200000000000003</v>
      </c>
      <c r="G9" s="17">
        <f>IF(G6=0,0,35.2)</f>
        <v>35.200000000000003</v>
      </c>
      <c r="I9" s="17">
        <f>IF(I6=0,0,35.2)</f>
        <v>35.200000000000003</v>
      </c>
      <c r="K9" s="17">
        <f>IF(K6=0,0,35.2)</f>
        <v>35.200000000000003</v>
      </c>
      <c r="M9" s="17">
        <f>IF(M6=0,0,35.2)</f>
        <v>35.200000000000003</v>
      </c>
    </row>
    <row r="10" spans="1:13" x14ac:dyDescent="0.25">
      <c r="A10" s="59" t="s">
        <v>19</v>
      </c>
      <c r="B10" s="60"/>
      <c r="C10" s="61"/>
      <c r="E10" s="17">
        <f>IF(E6&gt;960000,(E6*0.055),IF(E6&gt;130000,(E6-130000)*0.06+2870,IF(E6&gt;25000,(E6-25000)*0.024+350,IF(E6&lt;25000,E6*0.014,0))))</f>
        <v>4070</v>
      </c>
      <c r="G10" s="17">
        <f>IF(G6&gt;960000,(G6*0.055),IF(G6&gt;130000,(G6-130000)*0.06+2870,IF(G6&gt;25000,(G6-25000)*0.024+350,IF(G6&lt;25000,G6*0.014,0))))</f>
        <v>19070</v>
      </c>
      <c r="I10" s="17">
        <f>IF(I6&gt;960000,(I6*0.055),IF(I6&gt;130000,(I6-130000)*0.06+2870,IF(I6&gt;25000,(I6-25000)*0.024+350,IF(I6&lt;25000,I6*0.014,0))))</f>
        <v>10070</v>
      </c>
      <c r="K10" s="17">
        <f>IF(K6&gt;960000,(K6*0.055),IF(K6&gt;130000,(K6-130000)*0.06+2870,IF(K6&gt;25000,(K6-25000)*0.024+350,IF(K6&lt;25000,K6*0.014,0))))</f>
        <v>385000</v>
      </c>
      <c r="M10" s="17">
        <f>IF(M6&gt;960000,(M6*0.055),IF(M6&gt;130000,(M6-130000)*0.06+2870,IF(M6&gt;25000,(M6-25000)*0.024+350,IF(M6&lt;25000,M6*0.014,0))))</f>
        <v>43070</v>
      </c>
    </row>
    <row r="11" spans="1:13" x14ac:dyDescent="0.25">
      <c r="A11" s="59" t="s">
        <v>20</v>
      </c>
      <c r="B11" s="60"/>
      <c r="C11" s="61"/>
      <c r="E11" s="17">
        <f>MIN(3606,(E6*(2.34/1000))+96.1)</f>
        <v>447.1</v>
      </c>
      <c r="G11" s="17">
        <f>MIN(3606,(G6*(2.34/1000))+96.1)</f>
        <v>1032.0999999999999</v>
      </c>
      <c r="I11" s="17">
        <f>MIN(3606,(I6*(2.34/1000))+96.1)</f>
        <v>681.1</v>
      </c>
      <c r="K11" s="17">
        <f>MIN(3606,(K6*(2.34/1000))+96.1)</f>
        <v>3606</v>
      </c>
      <c r="M11" s="17">
        <f>MIN(3606,(M6*(2.34/1000))+96.1)</f>
        <v>1968.1</v>
      </c>
    </row>
    <row r="12" spans="1:13" x14ac:dyDescent="0.25">
      <c r="A12" s="65" t="s">
        <v>23</v>
      </c>
      <c r="B12" s="66"/>
      <c r="C12" s="67"/>
      <c r="D12" s="19"/>
      <c r="E12" s="22">
        <f>SUM(E8:E11)</f>
        <v>4669.1000000000004</v>
      </c>
      <c r="F12" s="19"/>
      <c r="G12" s="22">
        <f>SUM(G8:G11)</f>
        <v>20254.099999999999</v>
      </c>
      <c r="H12" s="19"/>
      <c r="I12" s="22">
        <f>SUM(I8:I11)</f>
        <v>10903.1</v>
      </c>
      <c r="J12" s="19"/>
      <c r="K12" s="22">
        <f>SUM(K8:K11)</f>
        <v>388758</v>
      </c>
      <c r="L12" s="19"/>
      <c r="M12" s="22">
        <f>SUM(M8:M11)</f>
        <v>45190.1</v>
      </c>
    </row>
    <row r="13" spans="1:13" ht="6" customHeight="1" x14ac:dyDescent="0.25">
      <c r="E13" s="1"/>
      <c r="G13" s="1"/>
      <c r="I13" s="1"/>
      <c r="K13" s="1"/>
      <c r="M13" s="1"/>
    </row>
    <row r="14" spans="1:13" x14ac:dyDescent="0.25">
      <c r="A14" s="44" t="s">
        <v>24</v>
      </c>
      <c r="B14" s="45"/>
      <c r="C14" s="46"/>
      <c r="E14" s="20">
        <v>0</v>
      </c>
      <c r="G14" s="20">
        <v>0</v>
      </c>
      <c r="I14" s="20">
        <v>0</v>
      </c>
      <c r="K14" s="20">
        <v>0</v>
      </c>
      <c r="M14" s="20">
        <v>0</v>
      </c>
    </row>
    <row r="15" spans="1:13" x14ac:dyDescent="0.25">
      <c r="A15" s="68" t="s">
        <v>25</v>
      </c>
      <c r="B15" s="69"/>
      <c r="C15" s="70"/>
      <c r="E15" s="13">
        <v>0</v>
      </c>
      <c r="G15" s="13">
        <v>0</v>
      </c>
      <c r="I15" s="13">
        <v>0</v>
      </c>
      <c r="K15" s="13">
        <v>0</v>
      </c>
      <c r="M15" s="13">
        <v>0</v>
      </c>
    </row>
    <row r="16" spans="1:13" ht="6" customHeight="1" thickBot="1" x14ac:dyDescent="0.3">
      <c r="E16" s="1"/>
      <c r="G16" s="1"/>
      <c r="I16" s="1"/>
      <c r="K16" s="1"/>
      <c r="M16" s="1"/>
    </row>
    <row r="17" spans="1:15" ht="15.75" thickBot="1" x14ac:dyDescent="0.3">
      <c r="A17" s="71" t="s">
        <v>34</v>
      </c>
      <c r="B17" s="72"/>
      <c r="C17" s="73"/>
      <c r="D17" s="19"/>
      <c r="E17" s="23">
        <f>E6+E12-E14+E15</f>
        <v>154669.1</v>
      </c>
      <c r="F17" s="19"/>
      <c r="G17" s="23">
        <f>G6+G12-G14+G15</f>
        <v>420254.1</v>
      </c>
      <c r="H17" s="19"/>
      <c r="I17" s="23">
        <f>I6+I12-I14+I15</f>
        <v>260903.1</v>
      </c>
      <c r="J17" s="19"/>
      <c r="K17" s="23">
        <f>K6+K12-K14+K15</f>
        <v>7388758</v>
      </c>
      <c r="L17" s="19"/>
      <c r="M17" s="23">
        <f>M6+M12-M14+M15</f>
        <v>845190.1</v>
      </c>
    </row>
    <row r="18" spans="1:15" ht="15.75" thickBot="1" x14ac:dyDescent="0.3">
      <c r="A18" s="74" t="s">
        <v>0</v>
      </c>
      <c r="B18" s="75"/>
      <c r="C18" s="76"/>
      <c r="D18" s="19"/>
      <c r="E18" s="24">
        <f>PMT(E2/E4,E4*E3,E17)</f>
        <v>-856.00547543005746</v>
      </c>
      <c r="F18" s="19"/>
      <c r="G18" s="24">
        <f>PMT(G2/G4,G4*G3,G17)</f>
        <v>-1075.1888815922321</v>
      </c>
      <c r="H18" s="19"/>
      <c r="I18" s="24">
        <f>PMT(I2/I4,I4*I3,I17)</f>
        <v>-667.5011910483355</v>
      </c>
      <c r="J18" s="19"/>
      <c r="K18" s="24">
        <f>PMT(K2/K4,K4*K3,K17)</f>
        <v>-18903.58821097916</v>
      </c>
      <c r="L18" s="19"/>
      <c r="M18" s="24">
        <f>PMT(M2/M4,M4*M3,M17)</f>
        <v>-2162.3560563759561</v>
      </c>
    </row>
    <row r="19" spans="1:15" x14ac:dyDescent="0.25">
      <c r="A19" s="77" t="s">
        <v>13</v>
      </c>
      <c r="B19" s="78"/>
      <c r="C19" s="79"/>
      <c r="E19" s="25">
        <f>(E3*E4*E18)+E17</f>
        <v>-153492.87115482069</v>
      </c>
      <c r="G19" s="25">
        <f>(G3*G4*G18)+G17</f>
        <v>-138844.11842796067</v>
      </c>
      <c r="I19" s="25">
        <f>(I3*I4*I18)+I17</f>
        <v>-86197.519345134468</v>
      </c>
      <c r="K19" s="25">
        <f>(K3*K4*K18)+K17</f>
        <v>-2441107.8697091639</v>
      </c>
      <c r="M19" s="25">
        <f>(M3*M4*M18)+M17</f>
        <v>-279235.04931549716</v>
      </c>
      <c r="O19" s="2"/>
    </row>
    <row r="20" spans="1:15" x14ac:dyDescent="0.25">
      <c r="A20" s="80" t="s">
        <v>14</v>
      </c>
      <c r="B20" s="81"/>
      <c r="C20" s="82"/>
      <c r="E20" s="12">
        <f>E17-E19</f>
        <v>308161.9711548207</v>
      </c>
      <c r="G20" s="12">
        <f>G17-G19</f>
        <v>559098.21842796064</v>
      </c>
      <c r="I20" s="12">
        <f>I17-I19</f>
        <v>347100.61934513447</v>
      </c>
      <c r="K20" s="12">
        <f>K17-K19</f>
        <v>9829865.8697091639</v>
      </c>
      <c r="M20" s="12">
        <f>M17-M19</f>
        <v>1124425.1493154971</v>
      </c>
    </row>
    <row r="21" spans="1:15" x14ac:dyDescent="0.25">
      <c r="O21" s="2"/>
    </row>
    <row r="22" spans="1:15" x14ac:dyDescent="0.25">
      <c r="A22" s="19" t="s">
        <v>33</v>
      </c>
    </row>
    <row r="23" spans="1:15" x14ac:dyDescent="0.25">
      <c r="A23" s="41" t="s">
        <v>26</v>
      </c>
      <c r="B23" s="42"/>
      <c r="C23" s="43"/>
      <c r="D23" s="26"/>
      <c r="E23" s="27">
        <f>E6</f>
        <v>150000</v>
      </c>
      <c r="F23" s="26"/>
      <c r="G23" s="27">
        <f>G6</f>
        <v>400000</v>
      </c>
      <c r="H23" s="26"/>
      <c r="I23" s="27">
        <f>I6</f>
        <v>250000</v>
      </c>
      <c r="J23" s="26"/>
      <c r="K23" s="27">
        <f>K6</f>
        <v>7000000</v>
      </c>
      <c r="L23" s="26"/>
      <c r="M23" s="27">
        <f>M6</f>
        <v>800000</v>
      </c>
    </row>
    <row r="24" spans="1:15" ht="6" customHeight="1" x14ac:dyDescent="0.25">
      <c r="E24" s="1"/>
      <c r="G24" s="1"/>
      <c r="I24" s="1"/>
      <c r="K24" s="1"/>
      <c r="M24" s="1"/>
    </row>
    <row r="25" spans="1:15" x14ac:dyDescent="0.25">
      <c r="A25" s="32" t="s">
        <v>27</v>
      </c>
      <c r="B25" s="33"/>
      <c r="C25" s="34"/>
      <c r="D25" s="26"/>
      <c r="E25" s="28">
        <f>E23*0.002385</f>
        <v>357.75</v>
      </c>
      <c r="F25" s="26"/>
      <c r="G25" s="28">
        <f>G23*0.002385</f>
        <v>954</v>
      </c>
      <c r="H25" s="26"/>
      <c r="I25" s="28">
        <f>I23*0.002385</f>
        <v>596.25</v>
      </c>
      <c r="J25" s="26"/>
      <c r="K25" s="28">
        <f>K23*0.002385</f>
        <v>16695</v>
      </c>
      <c r="L25" s="26"/>
      <c r="M25" s="28">
        <f>M23*0.002385</f>
        <v>1908</v>
      </c>
    </row>
    <row r="26" spans="1:15" x14ac:dyDescent="0.25">
      <c r="A26" s="35" t="s">
        <v>29</v>
      </c>
      <c r="B26" s="36"/>
      <c r="C26" s="37"/>
      <c r="D26" s="26"/>
      <c r="E26" s="29">
        <v>102</v>
      </c>
      <c r="F26" s="26"/>
      <c r="G26" s="29">
        <v>102</v>
      </c>
      <c r="H26" s="26"/>
      <c r="I26" s="29">
        <v>102</v>
      </c>
      <c r="J26" s="26"/>
      <c r="K26" s="29">
        <v>102</v>
      </c>
      <c r="L26" s="26"/>
      <c r="M26" s="29">
        <v>102</v>
      </c>
    </row>
    <row r="27" spans="1:15" x14ac:dyDescent="0.25">
      <c r="A27" s="35" t="s">
        <v>28</v>
      </c>
      <c r="B27" s="36"/>
      <c r="C27" s="37"/>
      <c r="D27" s="26"/>
      <c r="E27" s="29">
        <v>316.89999999999998</v>
      </c>
      <c r="F27" s="26"/>
      <c r="G27" s="29">
        <v>316.89999999999998</v>
      </c>
      <c r="H27" s="26"/>
      <c r="I27" s="29">
        <v>316.89999999999998</v>
      </c>
      <c r="J27" s="26"/>
      <c r="K27" s="29">
        <v>316.89999999999998</v>
      </c>
      <c r="L27" s="26"/>
      <c r="M27" s="29">
        <v>316.89999999999998</v>
      </c>
    </row>
    <row r="28" spans="1:15" x14ac:dyDescent="0.25">
      <c r="A28" s="38" t="s">
        <v>30</v>
      </c>
      <c r="B28" s="39"/>
      <c r="C28" s="40"/>
      <c r="D28" s="30"/>
      <c r="E28" s="31">
        <f>SUM(E25:E27)</f>
        <v>776.65</v>
      </c>
      <c r="F28" s="30"/>
      <c r="G28" s="31">
        <f>SUM(G25:G27)</f>
        <v>1372.9</v>
      </c>
      <c r="H28" s="30"/>
      <c r="I28" s="31">
        <f>SUM(I25:I27)</f>
        <v>1015.15</v>
      </c>
      <c r="J28" s="30"/>
      <c r="K28" s="31">
        <f>SUM(K25:K27)</f>
        <v>17113.900000000001</v>
      </c>
      <c r="L28" s="30"/>
      <c r="M28" s="31">
        <f>SUM(M25:M27)</f>
        <v>2326.9</v>
      </c>
    </row>
    <row r="29" spans="1:15" ht="6" customHeight="1" x14ac:dyDescent="0.25">
      <c r="E29" s="1"/>
      <c r="G29" s="1"/>
      <c r="I29" s="1"/>
      <c r="K29" s="1"/>
      <c r="M29" s="1"/>
    </row>
    <row r="30" spans="1:15" x14ac:dyDescent="0.25">
      <c r="A30" s="32" t="s">
        <v>27</v>
      </c>
      <c r="B30" s="33"/>
      <c r="C30" s="34"/>
      <c r="D30" s="26"/>
      <c r="E30" s="28">
        <f>E23*0.000058</f>
        <v>8.6999999999999993</v>
      </c>
      <c r="F30" s="26"/>
      <c r="G30" s="28">
        <f>G23*0.000058</f>
        <v>23.2</v>
      </c>
      <c r="H30" s="26"/>
      <c r="I30" s="28">
        <f>I23*0.000058</f>
        <v>14.5</v>
      </c>
      <c r="J30" s="26"/>
      <c r="K30" s="28">
        <f>K23*0.000058</f>
        <v>406</v>
      </c>
      <c r="L30" s="26"/>
      <c r="M30" s="28">
        <f>M23*0.000058</f>
        <v>46.4</v>
      </c>
    </row>
    <row r="31" spans="1:15" x14ac:dyDescent="0.25">
      <c r="A31" s="35" t="s">
        <v>32</v>
      </c>
      <c r="B31" s="36"/>
      <c r="C31" s="37"/>
      <c r="D31" s="26"/>
      <c r="E31" s="29">
        <v>102</v>
      </c>
      <c r="F31" s="26"/>
      <c r="G31" s="29">
        <v>102</v>
      </c>
      <c r="H31" s="26"/>
      <c r="I31" s="29">
        <v>102</v>
      </c>
      <c r="J31" s="26"/>
      <c r="K31" s="29">
        <v>102</v>
      </c>
      <c r="L31" s="26"/>
      <c r="M31" s="29">
        <v>102</v>
      </c>
    </row>
    <row r="32" spans="1:15" x14ac:dyDescent="0.25">
      <c r="A32" s="38" t="s">
        <v>31</v>
      </c>
      <c r="B32" s="39"/>
      <c r="C32" s="40"/>
      <c r="D32" s="30"/>
      <c r="E32" s="31">
        <f>SUM(E30:E31)</f>
        <v>110.7</v>
      </c>
      <c r="F32" s="30"/>
      <c r="G32" s="31">
        <f>SUM(G30:G31)</f>
        <v>125.2</v>
      </c>
      <c r="H32" s="30"/>
      <c r="I32" s="31">
        <f>SUM(I30:I31)</f>
        <v>116.5</v>
      </c>
      <c r="J32" s="30"/>
      <c r="K32" s="31">
        <f>SUM(K30:K31)</f>
        <v>508</v>
      </c>
      <c r="L32" s="30"/>
      <c r="M32" s="31">
        <f>SUM(M30:M31)</f>
        <v>148.4</v>
      </c>
    </row>
  </sheetData>
  <mergeCells count="23">
    <mergeCell ref="A15:C15"/>
    <mergeCell ref="A17:C17"/>
    <mergeCell ref="A18:C18"/>
    <mergeCell ref="A19:C19"/>
    <mergeCell ref="A20:C20"/>
    <mergeCell ref="A14:C14"/>
    <mergeCell ref="A2:C2"/>
    <mergeCell ref="A3:C3"/>
    <mergeCell ref="A4:C4"/>
    <mergeCell ref="A6:C6"/>
    <mergeCell ref="A10:C10"/>
    <mergeCell ref="A11:C11"/>
    <mergeCell ref="A8:C8"/>
    <mergeCell ref="A9:C9"/>
    <mergeCell ref="A12:C12"/>
    <mergeCell ref="A30:C30"/>
    <mergeCell ref="A31:C31"/>
    <mergeCell ref="A32:C32"/>
    <mergeCell ref="A23:C23"/>
    <mergeCell ref="A25:C25"/>
    <mergeCell ref="A26:C26"/>
    <mergeCell ref="A27:C27"/>
    <mergeCell ref="A28:C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F1803-0434-420C-A34A-F629E139C90D}">
  <dimension ref="A1:M16"/>
  <sheetViews>
    <sheetView tabSelected="1" zoomScale="145" zoomScaleNormal="145" workbookViewId="0">
      <selection activeCell="M5" sqref="M5"/>
    </sheetView>
  </sheetViews>
  <sheetFormatPr defaultRowHeight="15" x14ac:dyDescent="0.25"/>
  <cols>
    <col min="3" max="3" width="16.140625" customWidth="1"/>
    <col min="4" max="4" width="0.7109375" customWidth="1"/>
    <col min="5" max="5" width="13.5703125" customWidth="1"/>
    <col min="6" max="6" width="0.7109375" customWidth="1"/>
    <col min="7" max="7" width="13.5703125" customWidth="1"/>
    <col min="8" max="8" width="0.7109375" customWidth="1"/>
    <col min="9" max="9" width="13.5703125" customWidth="1"/>
    <col min="10" max="10" width="0.7109375" customWidth="1"/>
    <col min="11" max="11" width="13.5703125" customWidth="1"/>
    <col min="12" max="12" width="0.7109375" customWidth="1"/>
    <col min="13" max="13" width="14.5703125" bestFit="1" customWidth="1"/>
  </cols>
  <sheetData>
    <row r="1" spans="1:13" ht="15.75" thickBot="1" x14ac:dyDescent="0.3">
      <c r="E1" s="3" t="s">
        <v>9</v>
      </c>
      <c r="G1" s="3" t="s">
        <v>10</v>
      </c>
      <c r="I1" s="3" t="s">
        <v>10</v>
      </c>
      <c r="K1" s="3" t="s">
        <v>11</v>
      </c>
      <c r="M1" s="3" t="s">
        <v>12</v>
      </c>
    </row>
    <row r="2" spans="1:13" x14ac:dyDescent="0.25">
      <c r="A2" s="47" t="s">
        <v>6</v>
      </c>
      <c r="B2" s="48"/>
      <c r="C2" s="49"/>
      <c r="E2" s="4">
        <v>0.05</v>
      </c>
      <c r="G2" s="4">
        <v>0.05</v>
      </c>
      <c r="I2" s="4">
        <v>0.05</v>
      </c>
      <c r="K2" s="4">
        <v>0.05</v>
      </c>
      <c r="M2" s="4">
        <v>0.05</v>
      </c>
    </row>
    <row r="3" spans="1:13" x14ac:dyDescent="0.25">
      <c r="A3" s="50" t="s">
        <v>7</v>
      </c>
      <c r="B3" s="51"/>
      <c r="C3" s="52"/>
      <c r="E3" s="5">
        <v>20</v>
      </c>
      <c r="G3" s="5">
        <v>20</v>
      </c>
      <c r="I3" s="5">
        <v>20</v>
      </c>
      <c r="K3" s="5">
        <v>20</v>
      </c>
      <c r="M3" s="5">
        <v>30</v>
      </c>
    </row>
    <row r="4" spans="1:13" ht="15.75" thickBot="1" x14ac:dyDescent="0.3">
      <c r="A4" s="53" t="s">
        <v>8</v>
      </c>
      <c r="B4" s="54"/>
      <c r="C4" s="55"/>
      <c r="E4" s="6">
        <v>26</v>
      </c>
      <c r="G4" s="6">
        <v>26</v>
      </c>
      <c r="I4" s="6">
        <v>26</v>
      </c>
      <c r="K4" s="6">
        <v>26</v>
      </c>
      <c r="M4" s="6">
        <v>26</v>
      </c>
    </row>
    <row r="5" spans="1:13" ht="15.75" thickBot="1" x14ac:dyDescent="0.3">
      <c r="A5" s="95" t="s">
        <v>5</v>
      </c>
      <c r="B5" s="96"/>
      <c r="C5" s="97"/>
      <c r="E5" s="7">
        <v>180000</v>
      </c>
      <c r="G5" s="7">
        <v>180000</v>
      </c>
      <c r="I5" s="7">
        <v>180000</v>
      </c>
      <c r="K5" s="7">
        <v>300000</v>
      </c>
      <c r="M5" s="7">
        <v>450000</v>
      </c>
    </row>
    <row r="6" spans="1:13" x14ac:dyDescent="0.25">
      <c r="A6" s="92" t="s">
        <v>1</v>
      </c>
      <c r="B6" s="93"/>
      <c r="C6" s="94"/>
      <c r="E6" s="8">
        <v>0</v>
      </c>
      <c r="G6" s="8">
        <v>0</v>
      </c>
      <c r="I6" s="8">
        <v>0</v>
      </c>
      <c r="K6" s="8">
        <v>0</v>
      </c>
      <c r="M6" s="8">
        <v>0</v>
      </c>
    </row>
    <row r="7" spans="1:13" x14ac:dyDescent="0.25">
      <c r="A7" s="92" t="s">
        <v>3</v>
      </c>
      <c r="B7" s="93"/>
      <c r="C7" s="94"/>
      <c r="E7" s="8">
        <v>50000</v>
      </c>
      <c r="G7" s="8">
        <v>50000</v>
      </c>
      <c r="I7" s="8">
        <v>50000</v>
      </c>
      <c r="K7" s="8">
        <v>50000</v>
      </c>
      <c r="M7" s="8">
        <v>45000</v>
      </c>
    </row>
    <row r="8" spans="1:13" ht="15.75" thickBot="1" x14ac:dyDescent="0.3">
      <c r="A8" s="83" t="s">
        <v>4</v>
      </c>
      <c r="B8" s="84"/>
      <c r="C8" s="85"/>
      <c r="E8" s="13">
        <v>5000</v>
      </c>
      <c r="G8" s="13">
        <v>5000</v>
      </c>
      <c r="I8" s="13">
        <v>5000</v>
      </c>
      <c r="K8" s="13">
        <v>5000</v>
      </c>
      <c r="M8" s="13">
        <v>5000</v>
      </c>
    </row>
    <row r="9" spans="1:13" ht="15.75" thickBot="1" x14ac:dyDescent="0.3">
      <c r="E9" s="1"/>
      <c r="G9" s="2"/>
    </row>
    <row r="10" spans="1:13" ht="15.75" thickBot="1" x14ac:dyDescent="0.3">
      <c r="A10" s="86" t="s">
        <v>2</v>
      </c>
      <c r="B10" s="87"/>
      <c r="C10" s="88"/>
      <c r="E10" s="9">
        <f>E5-E6-E7+E8</f>
        <v>135000</v>
      </c>
      <c r="G10" s="9">
        <f>G5-G6-G7+G8</f>
        <v>135000</v>
      </c>
      <c r="I10" s="9">
        <f>I5-I6-I7+I8</f>
        <v>135000</v>
      </c>
      <c r="K10" s="9">
        <f>K5-K6-K7+K8</f>
        <v>255000</v>
      </c>
      <c r="M10" s="9">
        <f t="shared" ref="M10" si="0">M5-M6-M7+M8</f>
        <v>410000</v>
      </c>
    </row>
    <row r="11" spans="1:13" ht="15.75" thickBot="1" x14ac:dyDescent="0.3">
      <c r="A11" s="86" t="s">
        <v>0</v>
      </c>
      <c r="B11" s="87"/>
      <c r="C11" s="88"/>
      <c r="E11" s="10">
        <f>PMT(E2/E4,E4*E3,E10)</f>
        <v>-410.93526361521612</v>
      </c>
      <c r="G11" s="10">
        <f t="shared" ref="G11:M11" si="1">PMT(G2/G4,G4*G3,G10)</f>
        <v>-410.93526361521612</v>
      </c>
      <c r="I11" s="10">
        <f t="shared" si="1"/>
        <v>-410.93526361521612</v>
      </c>
      <c r="K11" s="10">
        <f t="shared" si="1"/>
        <v>-776.21105349540824</v>
      </c>
      <c r="M11" s="10">
        <f t="shared" si="1"/>
        <v>-1015.3414051963445</v>
      </c>
    </row>
    <row r="12" spans="1:13" x14ac:dyDescent="0.25">
      <c r="E12" s="1"/>
      <c r="G12" s="2"/>
    </row>
    <row r="13" spans="1:13" x14ac:dyDescent="0.25">
      <c r="A13" s="89" t="s">
        <v>13</v>
      </c>
      <c r="B13" s="90"/>
      <c r="C13" s="91"/>
      <c r="E13" s="11">
        <f>(E3*E4*E11)+E10</f>
        <v>-78686.337079912366</v>
      </c>
      <c r="G13" s="11">
        <f t="shared" ref="G13:M13" si="2">(G3*G4*G11)+G10</f>
        <v>-78686.337079912366</v>
      </c>
      <c r="I13" s="11">
        <f t="shared" si="2"/>
        <v>-78686.337079912366</v>
      </c>
      <c r="K13" s="11">
        <f t="shared" si="2"/>
        <v>-148629.74781761231</v>
      </c>
      <c r="M13" s="11">
        <f t="shared" si="2"/>
        <v>-381966.29605314869</v>
      </c>
    </row>
    <row r="14" spans="1:13" x14ac:dyDescent="0.25">
      <c r="A14" s="80" t="s">
        <v>14</v>
      </c>
      <c r="B14" s="81"/>
      <c r="C14" s="82"/>
      <c r="E14" s="12">
        <f>E10-E13</f>
        <v>213686.33707991237</v>
      </c>
      <c r="G14" s="12">
        <f t="shared" ref="G14:M14" si="3">G10-G13</f>
        <v>213686.33707991237</v>
      </c>
      <c r="I14" s="12">
        <f t="shared" si="3"/>
        <v>213686.33707991237</v>
      </c>
      <c r="K14" s="12">
        <f t="shared" si="3"/>
        <v>403629.74781761231</v>
      </c>
      <c r="M14" s="12">
        <f t="shared" si="3"/>
        <v>791966.29605314869</v>
      </c>
    </row>
    <row r="16" spans="1:13" x14ac:dyDescent="0.25">
      <c r="K16" s="2"/>
    </row>
  </sheetData>
  <mergeCells count="11">
    <mergeCell ref="A7:C7"/>
    <mergeCell ref="A2:C2"/>
    <mergeCell ref="A3:C3"/>
    <mergeCell ref="A4:C4"/>
    <mergeCell ref="A5:C5"/>
    <mergeCell ref="A6:C6"/>
    <mergeCell ref="A8:C8"/>
    <mergeCell ref="A10:C10"/>
    <mergeCell ref="A11:C11"/>
    <mergeCell ref="A13:C13"/>
    <mergeCell ref="A14:C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F08B6-3E53-4839-952E-D91E34A4E11E}">
  <dimension ref="A1:G65"/>
  <sheetViews>
    <sheetView zoomScale="115" zoomScaleNormal="115" workbookViewId="0">
      <selection activeCell="F18" sqref="F18"/>
    </sheetView>
  </sheetViews>
  <sheetFormatPr defaultRowHeight="15" x14ac:dyDescent="0.25"/>
  <cols>
    <col min="1" max="3" width="11.5703125" customWidth="1"/>
    <col min="4" max="4" width="2" customWidth="1"/>
    <col min="5" max="5" width="13.42578125" bestFit="1" customWidth="1"/>
    <col min="6" max="17" width="11.5703125" customWidth="1"/>
  </cols>
  <sheetData>
    <row r="1" spans="1:5" ht="15.75" thickBot="1" x14ac:dyDescent="0.3">
      <c r="E1" s="3" t="s">
        <v>9</v>
      </c>
    </row>
    <row r="2" spans="1:5" x14ac:dyDescent="0.25">
      <c r="A2" s="47" t="s">
        <v>6</v>
      </c>
      <c r="B2" s="48"/>
      <c r="C2" s="49"/>
      <c r="E2" s="4">
        <v>0.03</v>
      </c>
    </row>
    <row r="3" spans="1:5" x14ac:dyDescent="0.25">
      <c r="A3" s="50" t="s">
        <v>7</v>
      </c>
      <c r="B3" s="51"/>
      <c r="C3" s="52"/>
      <c r="E3" s="5">
        <v>10</v>
      </c>
    </row>
    <row r="4" spans="1:5" ht="15.75" thickBot="1" x14ac:dyDescent="0.3">
      <c r="A4" s="53" t="s">
        <v>8</v>
      </c>
      <c r="B4" s="54"/>
      <c r="C4" s="55"/>
      <c r="E4" s="6">
        <v>12</v>
      </c>
    </row>
    <row r="5" spans="1:5" ht="15.75" thickBot="1" x14ac:dyDescent="0.3">
      <c r="A5" s="95" t="s">
        <v>5</v>
      </c>
      <c r="B5" s="96"/>
      <c r="C5" s="97"/>
      <c r="E5" s="7">
        <v>375000</v>
      </c>
    </row>
    <row r="6" spans="1:5" x14ac:dyDescent="0.25">
      <c r="A6" s="92" t="s">
        <v>1</v>
      </c>
      <c r="B6" s="93"/>
      <c r="C6" s="94"/>
      <c r="E6" s="8">
        <v>10000</v>
      </c>
    </row>
    <row r="7" spans="1:5" x14ac:dyDescent="0.25">
      <c r="A7" s="92" t="s">
        <v>3</v>
      </c>
      <c r="B7" s="93"/>
      <c r="C7" s="94"/>
      <c r="E7" s="8">
        <v>40000</v>
      </c>
    </row>
    <row r="8" spans="1:5" ht="15.75" thickBot="1" x14ac:dyDescent="0.3">
      <c r="A8" s="83" t="s">
        <v>4</v>
      </c>
      <c r="B8" s="84"/>
      <c r="C8" s="85"/>
      <c r="E8" s="13">
        <v>5000</v>
      </c>
    </row>
    <row r="9" spans="1:5" ht="15.75" thickBot="1" x14ac:dyDescent="0.3">
      <c r="E9" s="1"/>
    </row>
    <row r="10" spans="1:5" ht="15.75" thickBot="1" x14ac:dyDescent="0.3">
      <c r="A10" s="86" t="s">
        <v>2</v>
      </c>
      <c r="B10" s="87"/>
      <c r="C10" s="88"/>
      <c r="E10" s="9">
        <f>E5-E6-E7+E8</f>
        <v>330000</v>
      </c>
    </row>
    <row r="11" spans="1:5" ht="15.75" thickBot="1" x14ac:dyDescent="0.3">
      <c r="A11" s="86" t="s">
        <v>0</v>
      </c>
      <c r="B11" s="87"/>
      <c r="C11" s="88"/>
      <c r="E11" s="10">
        <f>PMT(E2/E4,E4*E3,E10)</f>
        <v>-3186.5045750468544</v>
      </c>
    </row>
    <row r="12" spans="1:5" x14ac:dyDescent="0.25">
      <c r="E12" s="1"/>
    </row>
    <row r="13" spans="1:5" x14ac:dyDescent="0.25">
      <c r="A13" s="89" t="s">
        <v>13</v>
      </c>
      <c r="B13" s="90"/>
      <c r="C13" s="91"/>
      <c r="E13" s="11">
        <f>(E3*E4*E11)+E10</f>
        <v>-52380.54900562251</v>
      </c>
    </row>
    <row r="14" spans="1:5" x14ac:dyDescent="0.25">
      <c r="A14" s="80" t="s">
        <v>14</v>
      </c>
      <c r="B14" s="81"/>
      <c r="C14" s="82"/>
      <c r="E14" s="12">
        <f>E10-E13</f>
        <v>382380.54900562251</v>
      </c>
    </row>
    <row r="17" spans="3:7" x14ac:dyDescent="0.25">
      <c r="C17" s="15" t="s">
        <v>15</v>
      </c>
      <c r="D17" s="16"/>
      <c r="E17" s="15" t="s">
        <v>17</v>
      </c>
      <c r="F17" s="15" t="s">
        <v>18</v>
      </c>
      <c r="G17" s="15" t="s">
        <v>16</v>
      </c>
    </row>
    <row r="18" spans="3:7" x14ac:dyDescent="0.25">
      <c r="C18" s="14">
        <v>1</v>
      </c>
      <c r="E18" s="1">
        <f>-PMT($E$2/$E$4,($E$3*$E$4),$E$10)</f>
        <v>3186.5045750468544</v>
      </c>
      <c r="F18" s="1">
        <f>-IPMT(($E$2/$E$4),C18,($E$3*$E$4),$E$10)</f>
        <v>825</v>
      </c>
      <c r="G18" s="1">
        <f>-PPMT($E$2/$E$4,C18,($E$3*$E$4),$E$10)</f>
        <v>2361.5045750468544</v>
      </c>
    </row>
    <row r="19" spans="3:7" x14ac:dyDescent="0.25">
      <c r="C19" s="14">
        <v>2</v>
      </c>
      <c r="E19" s="1">
        <f t="shared" ref="E19:E46" si="0">-PMT($E$2/$E$4,($E$3*$E$4),$E$10)</f>
        <v>3186.5045750468544</v>
      </c>
      <c r="F19" s="1">
        <f t="shared" ref="F19:F46" si="1">-IPMT(($E$2/$E$4),C19,($E$3*$E$4),$E$10)</f>
        <v>819.09623856238306</v>
      </c>
      <c r="G19" s="1">
        <f t="shared" ref="G19:G46" si="2">-PPMT($E$2/$E$4,C19,($E$3*$E$4),$E$10)</f>
        <v>2367.4083364844714</v>
      </c>
    </row>
    <row r="20" spans="3:7" x14ac:dyDescent="0.25">
      <c r="C20" s="14">
        <v>3</v>
      </c>
      <c r="E20" s="1">
        <f t="shared" si="0"/>
        <v>3186.5045750468544</v>
      </c>
      <c r="F20" s="1">
        <f t="shared" si="1"/>
        <v>813.17771772117192</v>
      </c>
      <c r="G20" s="1">
        <f t="shared" si="2"/>
        <v>2373.3268573256828</v>
      </c>
    </row>
    <row r="21" spans="3:7" x14ac:dyDescent="0.25">
      <c r="C21" s="14">
        <v>4</v>
      </c>
      <c r="E21" s="1">
        <f t="shared" si="0"/>
        <v>3186.5045750468544</v>
      </c>
      <c r="F21" s="1">
        <f t="shared" si="1"/>
        <v>807.24440057785762</v>
      </c>
      <c r="G21" s="1">
        <f t="shared" si="2"/>
        <v>2379.2601744689969</v>
      </c>
    </row>
    <row r="22" spans="3:7" x14ac:dyDescent="0.25">
      <c r="C22" s="14">
        <v>5</v>
      </c>
      <c r="E22" s="1">
        <f t="shared" si="0"/>
        <v>3186.5045750468544</v>
      </c>
      <c r="F22" s="1">
        <f t="shared" si="1"/>
        <v>801.29625014168516</v>
      </c>
      <c r="G22" s="1">
        <f t="shared" si="2"/>
        <v>2385.2083249051693</v>
      </c>
    </row>
    <row r="23" spans="3:7" x14ac:dyDescent="0.25">
      <c r="C23" s="14">
        <v>6</v>
      </c>
      <c r="E23" s="1">
        <f t="shared" si="0"/>
        <v>3186.5045750468544</v>
      </c>
      <c r="F23" s="1">
        <f t="shared" si="1"/>
        <v>795.33322932942224</v>
      </c>
      <c r="G23" s="1">
        <f t="shared" si="2"/>
        <v>2391.1713457174324</v>
      </c>
    </row>
    <row r="24" spans="3:7" x14ac:dyDescent="0.25">
      <c r="C24" s="14">
        <v>7</v>
      </c>
      <c r="E24" s="1">
        <f t="shared" si="0"/>
        <v>3186.5045750468544</v>
      </c>
      <c r="F24" s="1">
        <f t="shared" si="1"/>
        <v>789.35530096512866</v>
      </c>
      <c r="G24" s="1">
        <f t="shared" si="2"/>
        <v>2397.1492740817257</v>
      </c>
    </row>
    <row r="25" spans="3:7" x14ac:dyDescent="0.25">
      <c r="C25" s="14">
        <v>8</v>
      </c>
      <c r="E25" s="1">
        <f t="shared" si="0"/>
        <v>3186.5045750468544</v>
      </c>
      <c r="F25" s="1">
        <f t="shared" si="1"/>
        <v>783.36242777992436</v>
      </c>
      <c r="G25" s="1">
        <f t="shared" si="2"/>
        <v>2403.1421472669299</v>
      </c>
    </row>
    <row r="26" spans="3:7" x14ac:dyDescent="0.25">
      <c r="C26" s="14">
        <v>9</v>
      </c>
      <c r="E26" s="1">
        <f t="shared" si="0"/>
        <v>3186.5045750468544</v>
      </c>
      <c r="F26" s="1">
        <f t="shared" si="1"/>
        <v>777.35457241175709</v>
      </c>
      <c r="G26" s="1">
        <f t="shared" si="2"/>
        <v>2409.1500026350977</v>
      </c>
    </row>
    <row r="27" spans="3:7" x14ac:dyDescent="0.25">
      <c r="C27" s="14">
        <v>10</v>
      </c>
      <c r="E27" s="1">
        <f t="shared" si="0"/>
        <v>3186.5045750468544</v>
      </c>
      <c r="F27" s="1">
        <f t="shared" si="1"/>
        <v>771.33169740516939</v>
      </c>
      <c r="G27" s="1">
        <f t="shared" si="2"/>
        <v>2415.1728776416853</v>
      </c>
    </row>
    <row r="28" spans="3:7" x14ac:dyDescent="0.25">
      <c r="C28" s="14">
        <v>11</v>
      </c>
      <c r="E28" s="1">
        <f t="shared" si="0"/>
        <v>3186.5045750468544</v>
      </c>
      <c r="F28" s="1">
        <f t="shared" si="1"/>
        <v>765.29376521106508</v>
      </c>
      <c r="G28" s="1">
        <f t="shared" si="2"/>
        <v>2421.2108098357894</v>
      </c>
    </row>
    <row r="29" spans="3:7" x14ac:dyDescent="0.25">
      <c r="C29" s="14">
        <v>12</v>
      </c>
      <c r="E29" s="1">
        <f t="shared" si="0"/>
        <v>3186.5045750468544</v>
      </c>
      <c r="F29" s="1">
        <f t="shared" si="1"/>
        <v>759.24073818647571</v>
      </c>
      <c r="G29" s="1">
        <f t="shared" si="2"/>
        <v>2427.2638368603789</v>
      </c>
    </row>
    <row r="30" spans="3:7" x14ac:dyDescent="0.25">
      <c r="C30" s="14">
        <v>13</v>
      </c>
      <c r="E30" s="1">
        <f t="shared" si="0"/>
        <v>3186.5045750468544</v>
      </c>
      <c r="F30" s="1">
        <f t="shared" si="1"/>
        <v>753.17257859432459</v>
      </c>
      <c r="G30" s="1">
        <f t="shared" si="2"/>
        <v>2433.3319964525294</v>
      </c>
    </row>
    <row r="31" spans="3:7" x14ac:dyDescent="0.25">
      <c r="C31" s="14">
        <v>14</v>
      </c>
      <c r="E31" s="1">
        <f t="shared" si="0"/>
        <v>3186.5045750468544</v>
      </c>
      <c r="F31" s="1">
        <f t="shared" si="1"/>
        <v>747.08924860319314</v>
      </c>
      <c r="G31" s="1">
        <f t="shared" si="2"/>
        <v>2439.4153264436613</v>
      </c>
    </row>
    <row r="32" spans="3:7" x14ac:dyDescent="0.25">
      <c r="C32" s="14">
        <v>15</v>
      </c>
      <c r="E32" s="1">
        <f t="shared" si="0"/>
        <v>3186.5045750468544</v>
      </c>
      <c r="F32" s="1">
        <f t="shared" si="1"/>
        <v>740.99071028708408</v>
      </c>
      <c r="G32" s="1">
        <f t="shared" si="2"/>
        <v>2445.5138647597701</v>
      </c>
    </row>
    <row r="33" spans="3:7" x14ac:dyDescent="0.25">
      <c r="C33" s="14">
        <v>16</v>
      </c>
      <c r="E33" s="1">
        <f t="shared" si="0"/>
        <v>3186.5045750468544</v>
      </c>
      <c r="F33" s="1">
        <f t="shared" si="1"/>
        <v>734.87692562518487</v>
      </c>
      <c r="G33" s="1">
        <f t="shared" si="2"/>
        <v>2451.6276494216695</v>
      </c>
    </row>
    <row r="34" spans="3:7" x14ac:dyDescent="0.25">
      <c r="C34" s="14">
        <v>17</v>
      </c>
      <c r="E34" s="1">
        <f t="shared" si="0"/>
        <v>3186.5045750468544</v>
      </c>
      <c r="F34" s="1">
        <f t="shared" si="1"/>
        <v>728.74785650163051</v>
      </c>
      <c r="G34" s="1">
        <f t="shared" si="2"/>
        <v>2457.756718545224</v>
      </c>
    </row>
    <row r="35" spans="3:7" x14ac:dyDescent="0.25">
      <c r="C35" s="14">
        <v>18</v>
      </c>
      <c r="E35" s="1">
        <f t="shared" si="0"/>
        <v>3186.5045750468544</v>
      </c>
      <c r="F35" s="1">
        <f t="shared" si="1"/>
        <v>722.60346470526758</v>
      </c>
      <c r="G35" s="1">
        <f t="shared" si="2"/>
        <v>2463.9011103415869</v>
      </c>
    </row>
    <row r="36" spans="3:7" x14ac:dyDescent="0.25">
      <c r="C36" s="14">
        <v>19</v>
      </c>
      <c r="E36" s="1">
        <f t="shared" si="0"/>
        <v>3186.5045750468544</v>
      </c>
      <c r="F36" s="1">
        <f t="shared" si="1"/>
        <v>716.44371192941355</v>
      </c>
      <c r="G36" s="1">
        <f t="shared" si="2"/>
        <v>2470.0608631174409</v>
      </c>
    </row>
    <row r="37" spans="3:7" x14ac:dyDescent="0.25">
      <c r="C37" s="14">
        <v>20</v>
      </c>
      <c r="E37" s="1">
        <f t="shared" si="0"/>
        <v>3186.5045750468544</v>
      </c>
      <c r="F37" s="1">
        <f t="shared" si="1"/>
        <v>710.26855977161995</v>
      </c>
      <c r="G37" s="1">
        <f t="shared" si="2"/>
        <v>2476.2360152752344</v>
      </c>
    </row>
    <row r="38" spans="3:7" x14ac:dyDescent="0.25">
      <c r="C38" s="14">
        <v>21</v>
      </c>
      <c r="E38" s="1">
        <f t="shared" si="0"/>
        <v>3186.5045750468544</v>
      </c>
      <c r="F38" s="1">
        <f t="shared" si="1"/>
        <v>704.07796973343181</v>
      </c>
      <c r="G38" s="1">
        <f t="shared" si="2"/>
        <v>2482.4266053134229</v>
      </c>
    </row>
    <row r="39" spans="3:7" x14ac:dyDescent="0.25">
      <c r="C39" s="14">
        <v>22</v>
      </c>
      <c r="E39" s="1">
        <f t="shared" si="0"/>
        <v>3186.5045750468544</v>
      </c>
      <c r="F39" s="1">
        <f t="shared" si="1"/>
        <v>697.87190322014828</v>
      </c>
      <c r="G39" s="1">
        <f t="shared" si="2"/>
        <v>2488.6326718267064</v>
      </c>
    </row>
    <row r="40" spans="3:7" x14ac:dyDescent="0.25">
      <c r="C40" s="14">
        <v>23</v>
      </c>
      <c r="E40" s="1">
        <f t="shared" si="0"/>
        <v>3186.5045750468544</v>
      </c>
      <c r="F40" s="1">
        <f t="shared" si="1"/>
        <v>691.65032154058156</v>
      </c>
      <c r="G40" s="1">
        <f t="shared" si="2"/>
        <v>2494.8542535062729</v>
      </c>
    </row>
    <row r="41" spans="3:7" x14ac:dyDescent="0.25">
      <c r="C41" s="14">
        <v>24</v>
      </c>
      <c r="E41" s="1">
        <f t="shared" si="0"/>
        <v>3186.5045750468544</v>
      </c>
      <c r="F41" s="1">
        <f t="shared" si="1"/>
        <v>685.41318590681578</v>
      </c>
      <c r="G41" s="1">
        <f t="shared" si="2"/>
        <v>2501.0913891400387</v>
      </c>
    </row>
    <row r="42" spans="3:7" x14ac:dyDescent="0.25">
      <c r="C42" s="14">
        <v>25</v>
      </c>
      <c r="E42" s="1">
        <f t="shared" si="0"/>
        <v>3186.5045750468544</v>
      </c>
      <c r="F42" s="1">
        <f t="shared" si="1"/>
        <v>679.1604574339658</v>
      </c>
      <c r="G42" s="1">
        <f t="shared" si="2"/>
        <v>2507.344117612889</v>
      </c>
    </row>
    <row r="43" spans="3:7" x14ac:dyDescent="0.25">
      <c r="C43" s="14">
        <v>26</v>
      </c>
      <c r="E43" s="1">
        <f t="shared" si="0"/>
        <v>3186.5045750468544</v>
      </c>
      <c r="F43" s="1">
        <f t="shared" si="1"/>
        <v>672.89209713993353</v>
      </c>
      <c r="G43" s="1">
        <f t="shared" si="2"/>
        <v>2513.612477906921</v>
      </c>
    </row>
    <row r="44" spans="3:7" x14ac:dyDescent="0.25">
      <c r="C44" s="14">
        <v>27</v>
      </c>
      <c r="E44" s="1">
        <f t="shared" si="0"/>
        <v>3186.5045750468544</v>
      </c>
      <c r="F44" s="1">
        <f t="shared" si="1"/>
        <v>666.60806594516623</v>
      </c>
      <c r="G44" s="1">
        <f t="shared" si="2"/>
        <v>2519.8965091016885</v>
      </c>
    </row>
    <row r="45" spans="3:7" x14ac:dyDescent="0.25">
      <c r="C45" s="14">
        <v>28</v>
      </c>
      <c r="E45" s="1">
        <f t="shared" si="0"/>
        <v>3186.5045750468544</v>
      </c>
      <c r="F45" s="1">
        <f t="shared" si="1"/>
        <v>660.30832467241203</v>
      </c>
      <c r="G45" s="1">
        <f t="shared" si="2"/>
        <v>2526.1962503744426</v>
      </c>
    </row>
    <row r="46" spans="3:7" x14ac:dyDescent="0.25">
      <c r="C46" s="14">
        <v>29</v>
      </c>
      <c r="E46" s="1">
        <f t="shared" si="0"/>
        <v>3186.5045750468544</v>
      </c>
      <c r="F46" s="1">
        <f t="shared" si="1"/>
        <v>653.99283404647588</v>
      </c>
      <c r="G46" s="1">
        <f t="shared" si="2"/>
        <v>2532.5117410003786</v>
      </c>
    </row>
    <row r="47" spans="3:7" x14ac:dyDescent="0.25">
      <c r="C47" s="14">
        <v>30</v>
      </c>
    </row>
    <row r="48" spans="3:7" x14ac:dyDescent="0.25">
      <c r="C48" s="14">
        <v>31</v>
      </c>
    </row>
    <row r="49" spans="3:3" x14ac:dyDescent="0.25">
      <c r="C49" s="14">
        <v>32</v>
      </c>
    </row>
    <row r="50" spans="3:3" x14ac:dyDescent="0.25">
      <c r="C50" s="14">
        <v>33</v>
      </c>
    </row>
    <row r="51" spans="3:3" x14ac:dyDescent="0.25">
      <c r="C51" s="14">
        <v>34</v>
      </c>
    </row>
    <row r="52" spans="3:3" x14ac:dyDescent="0.25">
      <c r="C52" s="14">
        <v>35</v>
      </c>
    </row>
    <row r="53" spans="3:3" x14ac:dyDescent="0.25">
      <c r="C53" s="14">
        <v>36</v>
      </c>
    </row>
    <row r="54" spans="3:3" x14ac:dyDescent="0.25">
      <c r="C54" s="14">
        <v>37</v>
      </c>
    </row>
    <row r="55" spans="3:3" x14ac:dyDescent="0.25">
      <c r="C55" s="14">
        <v>38</v>
      </c>
    </row>
    <row r="56" spans="3:3" x14ac:dyDescent="0.25">
      <c r="C56" s="14">
        <v>39</v>
      </c>
    </row>
    <row r="57" spans="3:3" x14ac:dyDescent="0.25">
      <c r="C57" s="14">
        <v>40</v>
      </c>
    </row>
    <row r="58" spans="3:3" x14ac:dyDescent="0.25">
      <c r="C58" s="14">
        <v>41</v>
      </c>
    </row>
    <row r="59" spans="3:3" x14ac:dyDescent="0.25">
      <c r="C59" s="14">
        <v>42</v>
      </c>
    </row>
    <row r="60" spans="3:3" x14ac:dyDescent="0.25">
      <c r="C60" s="14">
        <v>43</v>
      </c>
    </row>
    <row r="61" spans="3:3" x14ac:dyDescent="0.25">
      <c r="C61" s="14">
        <v>44</v>
      </c>
    </row>
    <row r="62" spans="3:3" x14ac:dyDescent="0.25">
      <c r="C62" s="14">
        <v>45</v>
      </c>
    </row>
    <row r="63" spans="3:3" x14ac:dyDescent="0.25">
      <c r="C63" s="14">
        <v>46</v>
      </c>
    </row>
    <row r="64" spans="3:3" x14ac:dyDescent="0.25">
      <c r="C64" s="14">
        <v>47</v>
      </c>
    </row>
    <row r="65" spans="3:3" x14ac:dyDescent="0.25">
      <c r="C65" s="14">
        <v>48</v>
      </c>
    </row>
  </sheetData>
  <mergeCells count="11">
    <mergeCell ref="A8:C8"/>
    <mergeCell ref="A10:C10"/>
    <mergeCell ref="A11:C11"/>
    <mergeCell ref="A13:C13"/>
    <mergeCell ref="A14:C14"/>
    <mergeCell ref="A7:C7"/>
    <mergeCell ref="A2:C2"/>
    <mergeCell ref="A3:C3"/>
    <mergeCell ref="A4:C4"/>
    <mergeCell ref="A5:C5"/>
    <mergeCell ref="A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Investment</vt:lpstr>
      <vt:lpstr>Original</vt:lpstr>
      <vt:lpstr>Payment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Ben Cannard</cp:lastModifiedBy>
  <dcterms:created xsi:type="dcterms:W3CDTF">2017-04-12T03:42:56Z</dcterms:created>
  <dcterms:modified xsi:type="dcterms:W3CDTF">2019-02-18T22:15:57Z</dcterms:modified>
</cp:coreProperties>
</file>